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PhD\1- Fossil Carbon Article\"/>
    </mc:Choice>
  </mc:AlternateContent>
  <xr:revisionPtr revIDLastSave="0" documentId="13_ncr:1_{762EA36B-E2FD-442D-A240-951DCF390B7D}" xr6:coauthVersionLast="47" xr6:coauthVersionMax="47" xr10:uidLastSave="{00000000-0000-0000-0000-000000000000}"/>
  <bookViews>
    <workbookView xWindow="-23148" yWindow="1092" windowWidth="23256" windowHeight="12456" xr2:uid="{00000000-000D-0000-FFFF-FFFF00000000}"/>
  </bookViews>
  <sheets>
    <sheet name="readme" sheetId="7" r:id="rId1"/>
    <sheet name="Summary" sheetId="12" r:id="rId2"/>
    <sheet name="lifetime_funct_triangular" sheetId="2" r:id="rId3"/>
    <sheet name="LT_funct_baseline" sheetId="6" r:id="rId4"/>
    <sheet name="LT_funct_baseline mean+25%" sheetId="14" r:id="rId5"/>
    <sheet name="LT_funct_baseline mean+50%" sheetId="15" r:id="rId6"/>
    <sheet name="LT_funct_baseline mean-25%" sheetId="9" r:id="rId7"/>
    <sheet name="LT_funct_baseline mean-50%" sheetId="16" r:id="rId8"/>
    <sheet name="LT_funct_baseline sd+25%" sheetId="19" r:id="rId9"/>
    <sheet name="LT_funct_baseline sd+50%" sheetId="20" r:id="rId10"/>
    <sheet name="LT_funct_baseline sd-25% " sheetId="21" r:id="rId11"/>
    <sheet name="LT_funct_baseline sd-50%" sheetId="22" r:id="rId12"/>
    <sheet name="Het. mach" sheetId="3" r:id="rId13"/>
    <sheet name="Motor Vehicles" sheetId="8" r:id="rId14"/>
    <sheet name="Plastics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6" i="15" l="1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K13" i="15"/>
  <c r="J13" i="15"/>
  <c r="I13" i="15"/>
  <c r="H13" i="15"/>
  <c r="G13" i="15"/>
  <c r="F13" i="15"/>
  <c r="E13" i="15"/>
  <c r="D13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E8" i="15"/>
  <c r="F8" i="15"/>
  <c r="G8" i="15"/>
  <c r="H8" i="15"/>
  <c r="I8" i="15"/>
  <c r="J8" i="15"/>
  <c r="K8" i="15"/>
  <c r="D8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D6" i="15"/>
  <c r="E18" i="22" l="1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D18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D17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H13" i="22"/>
  <c r="G13" i="22"/>
  <c r="F13" i="22"/>
  <c r="E13" i="22"/>
  <c r="D13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D12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D11" i="22"/>
  <c r="L10" i="22"/>
  <c r="K10" i="22"/>
  <c r="J10" i="22"/>
  <c r="I10" i="22"/>
  <c r="H10" i="22"/>
  <c r="G10" i="22"/>
  <c r="F10" i="22"/>
  <c r="E10" i="22"/>
  <c r="D10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D9" i="22"/>
  <c r="E8" i="22"/>
  <c r="F8" i="22"/>
  <c r="G8" i="22"/>
  <c r="H8" i="22"/>
  <c r="D8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BC7" i="22"/>
  <c r="BD7" i="22"/>
  <c r="BE7" i="22"/>
  <c r="BF7" i="22"/>
  <c r="BG7" i="22"/>
  <c r="BH7" i="22"/>
  <c r="BI7" i="22"/>
  <c r="BJ7" i="22"/>
  <c r="BK7" i="22"/>
  <c r="BL7" i="22"/>
  <c r="BM7" i="22"/>
  <c r="BN7" i="22"/>
  <c r="BO7" i="22"/>
  <c r="BP7" i="22"/>
  <c r="BQ7" i="22"/>
  <c r="BR7" i="22"/>
  <c r="BS7" i="22"/>
  <c r="BT7" i="22"/>
  <c r="BU7" i="22"/>
  <c r="BV7" i="22"/>
  <c r="BW7" i="22"/>
  <c r="BX7" i="22"/>
  <c r="BY7" i="22"/>
  <c r="BZ7" i="22"/>
  <c r="CA7" i="22"/>
  <c r="CB7" i="22"/>
  <c r="CC7" i="22"/>
  <c r="CD7" i="22"/>
  <c r="CE7" i="22"/>
  <c r="CF7" i="22"/>
  <c r="CG7" i="22"/>
  <c r="CH7" i="22"/>
  <c r="CI7" i="22"/>
  <c r="CJ7" i="22"/>
  <c r="CK7" i="22"/>
  <c r="CL7" i="22"/>
  <c r="CM7" i="22"/>
  <c r="CN7" i="22"/>
  <c r="CO7" i="22"/>
  <c r="CP7" i="22"/>
  <c r="CQ7" i="22"/>
  <c r="CR7" i="22"/>
  <c r="CS7" i="22"/>
  <c r="CT7" i="22"/>
  <c r="CU7" i="22"/>
  <c r="CV7" i="22"/>
  <c r="CW7" i="22"/>
  <c r="CX7" i="22"/>
  <c r="D7" i="22"/>
  <c r="E6" i="22"/>
  <c r="F6" i="22"/>
  <c r="G6" i="22"/>
  <c r="H6" i="22"/>
  <c r="I6" i="22"/>
  <c r="J6" i="22"/>
  <c r="K6" i="22"/>
  <c r="L6" i="22"/>
  <c r="D6" i="22"/>
  <c r="D5" i="22"/>
  <c r="D4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D3" i="22"/>
  <c r="C4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3" i="22"/>
  <c r="B18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D18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D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D12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D11" i="21"/>
  <c r="L10" i="21"/>
  <c r="K10" i="21"/>
  <c r="J10" i="21"/>
  <c r="I10" i="21"/>
  <c r="H10" i="21"/>
  <c r="G10" i="21"/>
  <c r="F10" i="21"/>
  <c r="E10" i="21"/>
  <c r="D10" i="21"/>
  <c r="D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H13" i="21"/>
  <c r="G13" i="21"/>
  <c r="F13" i="21"/>
  <c r="E13" i="21"/>
  <c r="D13" i="21"/>
  <c r="H8" i="21"/>
  <c r="G8" i="21"/>
  <c r="F8" i="21"/>
  <c r="E8" i="21"/>
  <c r="D8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BC7" i="21"/>
  <c r="BD7" i="21"/>
  <c r="BE7" i="21"/>
  <c r="BF7" i="21"/>
  <c r="BG7" i="21"/>
  <c r="BH7" i="21"/>
  <c r="BI7" i="21"/>
  <c r="BJ7" i="21"/>
  <c r="BK7" i="21"/>
  <c r="BL7" i="21"/>
  <c r="BM7" i="21"/>
  <c r="BN7" i="21"/>
  <c r="BO7" i="21"/>
  <c r="BP7" i="21"/>
  <c r="BQ7" i="21"/>
  <c r="BR7" i="21"/>
  <c r="BS7" i="21"/>
  <c r="BT7" i="21"/>
  <c r="BU7" i="21"/>
  <c r="BV7" i="21"/>
  <c r="BW7" i="21"/>
  <c r="BX7" i="21"/>
  <c r="BY7" i="21"/>
  <c r="BZ7" i="21"/>
  <c r="CA7" i="21"/>
  <c r="CB7" i="21"/>
  <c r="CC7" i="21"/>
  <c r="CD7" i="21"/>
  <c r="CE7" i="21"/>
  <c r="CF7" i="21"/>
  <c r="CG7" i="21"/>
  <c r="CH7" i="21"/>
  <c r="CI7" i="21"/>
  <c r="CJ7" i="21"/>
  <c r="CK7" i="21"/>
  <c r="CL7" i="21"/>
  <c r="CM7" i="21"/>
  <c r="CN7" i="21"/>
  <c r="CO7" i="21"/>
  <c r="CP7" i="21"/>
  <c r="CQ7" i="21"/>
  <c r="CR7" i="21"/>
  <c r="CS7" i="21"/>
  <c r="CT7" i="21"/>
  <c r="CU7" i="21"/>
  <c r="CV7" i="21"/>
  <c r="CW7" i="21"/>
  <c r="CX7" i="21"/>
  <c r="D7" i="21"/>
  <c r="E6" i="21"/>
  <c r="F6" i="21"/>
  <c r="G6" i="21"/>
  <c r="H6" i="21"/>
  <c r="I6" i="21"/>
  <c r="J6" i="21"/>
  <c r="K6" i="21"/>
  <c r="L6" i="21"/>
  <c r="D6" i="21"/>
  <c r="E5" i="21"/>
  <c r="F5" i="21"/>
  <c r="D5" i="21"/>
  <c r="E4" i="21"/>
  <c r="F4" i="21"/>
  <c r="G4" i="21"/>
  <c r="H4" i="21"/>
  <c r="D4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D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3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E5" i="22" l="1"/>
  <c r="F5" i="22"/>
  <c r="E4" i="22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D18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D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D12" i="20"/>
  <c r="Z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D11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L10" i="20"/>
  <c r="K10" i="20"/>
  <c r="J10" i="20"/>
  <c r="I10" i="20"/>
  <c r="H10" i="20"/>
  <c r="G10" i="20"/>
  <c r="F10" i="20"/>
  <c r="E10" i="20"/>
  <c r="D10" i="20"/>
  <c r="H13" i="20"/>
  <c r="G13" i="20"/>
  <c r="F13" i="20"/>
  <c r="E13" i="20"/>
  <c r="D13" i="20"/>
  <c r="H8" i="20"/>
  <c r="G8" i="20"/>
  <c r="F8" i="20"/>
  <c r="E8" i="20"/>
  <c r="D8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BZ7" i="20"/>
  <c r="CA7" i="20"/>
  <c r="CB7" i="20"/>
  <c r="CC7" i="20"/>
  <c r="CD7" i="20"/>
  <c r="CE7" i="20"/>
  <c r="CF7" i="20"/>
  <c r="CG7" i="20"/>
  <c r="CH7" i="20"/>
  <c r="CI7" i="20"/>
  <c r="CJ7" i="20"/>
  <c r="CK7" i="20"/>
  <c r="CL7" i="20"/>
  <c r="CM7" i="20"/>
  <c r="CN7" i="20"/>
  <c r="CO7" i="20"/>
  <c r="CP7" i="20"/>
  <c r="CQ7" i="20"/>
  <c r="CR7" i="20"/>
  <c r="CS7" i="20"/>
  <c r="CT7" i="20"/>
  <c r="CU7" i="20"/>
  <c r="CV7" i="20"/>
  <c r="CW7" i="20"/>
  <c r="CX7" i="20"/>
  <c r="D7" i="20"/>
  <c r="E5" i="20"/>
  <c r="F5" i="20"/>
  <c r="E4" i="20"/>
  <c r="F4" i="20"/>
  <c r="G4" i="20"/>
  <c r="H4" i="20"/>
  <c r="D4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3" i="20"/>
  <c r="B18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H4" i="22" l="1"/>
  <c r="G4" i="22"/>
  <c r="F4" i="22"/>
  <c r="D5" i="20"/>
  <c r="E6" i="20"/>
  <c r="J6" i="20"/>
  <c r="H6" i="20"/>
  <c r="I6" i="20"/>
  <c r="K6" i="20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D18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D17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H13" i="19"/>
  <c r="G13" i="19"/>
  <c r="F13" i="19"/>
  <c r="E13" i="19"/>
  <c r="D13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D12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D11" i="19"/>
  <c r="E10" i="19"/>
  <c r="F10" i="19"/>
  <c r="G10" i="19"/>
  <c r="H10" i="19"/>
  <c r="I10" i="19"/>
  <c r="J10" i="19"/>
  <c r="K10" i="19"/>
  <c r="L10" i="19"/>
  <c r="D10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D9" i="19"/>
  <c r="E8" i="19"/>
  <c r="F8" i="19"/>
  <c r="G8" i="19"/>
  <c r="H8" i="19"/>
  <c r="D8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Q7" i="19"/>
  <c r="AR7" i="19"/>
  <c r="AS7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BL7" i="19"/>
  <c r="BM7" i="19"/>
  <c r="BN7" i="19"/>
  <c r="BO7" i="19"/>
  <c r="BP7" i="19"/>
  <c r="BQ7" i="19"/>
  <c r="BR7" i="19"/>
  <c r="BS7" i="19"/>
  <c r="BT7" i="19"/>
  <c r="BU7" i="19"/>
  <c r="BV7" i="19"/>
  <c r="BW7" i="19"/>
  <c r="BX7" i="19"/>
  <c r="BY7" i="19"/>
  <c r="BZ7" i="19"/>
  <c r="CA7" i="19"/>
  <c r="CB7" i="19"/>
  <c r="CC7" i="19"/>
  <c r="CD7" i="19"/>
  <c r="CE7" i="19"/>
  <c r="CF7" i="19"/>
  <c r="CG7" i="19"/>
  <c r="CH7" i="19"/>
  <c r="CI7" i="19"/>
  <c r="CJ7" i="19"/>
  <c r="CK7" i="19"/>
  <c r="CL7" i="19"/>
  <c r="CM7" i="19"/>
  <c r="CN7" i="19"/>
  <c r="CO7" i="19"/>
  <c r="CP7" i="19"/>
  <c r="CQ7" i="19"/>
  <c r="CR7" i="19"/>
  <c r="CS7" i="19"/>
  <c r="CT7" i="19"/>
  <c r="CU7" i="19"/>
  <c r="CV7" i="19"/>
  <c r="CW7" i="19"/>
  <c r="CX7" i="19"/>
  <c r="D7" i="19"/>
  <c r="E6" i="19"/>
  <c r="F6" i="19"/>
  <c r="G6" i="19"/>
  <c r="H6" i="19"/>
  <c r="I6" i="19"/>
  <c r="J6" i="19"/>
  <c r="K6" i="19"/>
  <c r="L6" i="19"/>
  <c r="D6" i="19"/>
  <c r="E5" i="19"/>
  <c r="F5" i="19"/>
  <c r="D5" i="19"/>
  <c r="E4" i="19"/>
  <c r="F4" i="19"/>
  <c r="G4" i="19"/>
  <c r="H4" i="19"/>
  <c r="D4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3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F6" i="20" l="1"/>
  <c r="D6" i="20"/>
  <c r="G6" i="20"/>
  <c r="L6" i="20"/>
  <c r="P14" i="16" l="1"/>
  <c r="O14" i="16"/>
  <c r="N14" i="16"/>
  <c r="M14" i="16"/>
  <c r="L14" i="16"/>
  <c r="K14" i="16"/>
  <c r="J14" i="16"/>
  <c r="I14" i="16"/>
  <c r="H14" i="16"/>
  <c r="G14" i="16"/>
  <c r="F14" i="16"/>
  <c r="E14" i="16"/>
  <c r="D14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D12" i="16"/>
  <c r="E11" i="16"/>
  <c r="F11" i="16"/>
  <c r="G11" i="16"/>
  <c r="H11" i="16"/>
  <c r="I11" i="16"/>
  <c r="J11" i="16"/>
  <c r="K11" i="16"/>
  <c r="L11" i="16"/>
  <c r="M11" i="16"/>
  <c r="N11" i="16"/>
  <c r="O11" i="16"/>
  <c r="D11" i="16"/>
  <c r="M3" i="16"/>
  <c r="L3" i="16"/>
  <c r="K3" i="16"/>
  <c r="J3" i="16"/>
  <c r="I3" i="16"/>
  <c r="H3" i="16"/>
  <c r="G3" i="16"/>
  <c r="F3" i="16"/>
  <c r="E3" i="16"/>
  <c r="D3" i="16"/>
  <c r="M15" i="16"/>
  <c r="L15" i="16"/>
  <c r="K15" i="16"/>
  <c r="J15" i="16"/>
  <c r="I15" i="16"/>
  <c r="H15" i="16"/>
  <c r="G15" i="16"/>
  <c r="F15" i="16"/>
  <c r="E15" i="16"/>
  <c r="D15" i="16"/>
  <c r="E9" i="16"/>
  <c r="F9" i="16"/>
  <c r="G9" i="16"/>
  <c r="H9" i="16"/>
  <c r="I9" i="16"/>
  <c r="J9" i="16"/>
  <c r="K9" i="16"/>
  <c r="L9" i="16"/>
  <c r="M9" i="16"/>
  <c r="D9" i="16"/>
  <c r="E15" i="9" l="1"/>
  <c r="F15" i="9"/>
  <c r="G15" i="9"/>
  <c r="H15" i="9"/>
  <c r="I15" i="9"/>
  <c r="J15" i="9"/>
  <c r="K15" i="9"/>
  <c r="L15" i="9"/>
  <c r="M15" i="9"/>
  <c r="N15" i="9"/>
  <c r="O15" i="9"/>
  <c r="P15" i="9"/>
  <c r="Q15" i="9"/>
  <c r="D15" i="9"/>
  <c r="G10" i="16"/>
  <c r="F10" i="16"/>
  <c r="E10" i="16"/>
  <c r="D10" i="16"/>
  <c r="D6" i="16"/>
  <c r="C6" i="16"/>
  <c r="F6" i="16" s="1"/>
  <c r="C7" i="16"/>
  <c r="L7" i="16" s="1"/>
  <c r="C10" i="16"/>
  <c r="H10" i="16" s="1"/>
  <c r="C11" i="16"/>
  <c r="C17" i="16"/>
  <c r="E17" i="16" s="1"/>
  <c r="B18" i="16"/>
  <c r="C18" i="16" s="1"/>
  <c r="B16" i="16"/>
  <c r="C16" i="16" s="1"/>
  <c r="B15" i="16"/>
  <c r="C15" i="16" s="1"/>
  <c r="B14" i="16"/>
  <c r="C14" i="16" s="1"/>
  <c r="B13" i="16"/>
  <c r="C13" i="16" s="1"/>
  <c r="B12" i="16"/>
  <c r="C12" i="16" s="1"/>
  <c r="B11" i="16"/>
  <c r="B10" i="16"/>
  <c r="B9" i="16"/>
  <c r="C9" i="16" s="1"/>
  <c r="B8" i="16"/>
  <c r="C8" i="16" s="1"/>
  <c r="B7" i="16"/>
  <c r="B6" i="16"/>
  <c r="B5" i="16"/>
  <c r="C5" i="16" s="1"/>
  <c r="B4" i="16"/>
  <c r="C4" i="16" s="1"/>
  <c r="B3" i="16"/>
  <c r="C3" i="16" s="1"/>
  <c r="F8" i="16" l="1"/>
  <c r="E8" i="16"/>
  <c r="D8" i="16"/>
  <c r="F13" i="16"/>
  <c r="E13" i="16"/>
  <c r="D13" i="16"/>
  <c r="R18" i="16"/>
  <c r="L18" i="16"/>
  <c r="M18" i="16"/>
  <c r="D18" i="16"/>
  <c r="N18" i="16"/>
  <c r="Q18" i="16"/>
  <c r="E18" i="16"/>
  <c r="F18" i="16"/>
  <c r="G18" i="16"/>
  <c r="H18" i="16"/>
  <c r="I18" i="16"/>
  <c r="J18" i="16"/>
  <c r="O18" i="16"/>
  <c r="P18" i="16"/>
  <c r="K18" i="16"/>
  <c r="E4" i="16"/>
  <c r="D4" i="16"/>
  <c r="F4" i="16"/>
  <c r="AP7" i="16"/>
  <c r="G7" i="16"/>
  <c r="AA7" i="16"/>
  <c r="H6" i="16"/>
  <c r="Z7" i="16"/>
  <c r="J7" i="16"/>
  <c r="Y7" i="16"/>
  <c r="I7" i="16"/>
  <c r="X7" i="16"/>
  <c r="AK7" i="16"/>
  <c r="E7" i="16"/>
  <c r="AZ7" i="16"/>
  <c r="AJ7" i="16"/>
  <c r="D17" i="16"/>
  <c r="AY7" i="16"/>
  <c r="AI7" i="16"/>
  <c r="S7" i="16"/>
  <c r="J17" i="16"/>
  <c r="AX7" i="16"/>
  <c r="AH7" i="16"/>
  <c r="R7" i="16"/>
  <c r="I17" i="16"/>
  <c r="AW7" i="16"/>
  <c r="AG7" i="16"/>
  <c r="Q7" i="16"/>
  <c r="H17" i="16"/>
  <c r="AV7" i="16"/>
  <c r="AF7" i="16"/>
  <c r="P7" i="16"/>
  <c r="G17" i="16"/>
  <c r="AQ7" i="16"/>
  <c r="W7" i="16"/>
  <c r="K7" i="16"/>
  <c r="G6" i="16"/>
  <c r="H7" i="16"/>
  <c r="E6" i="16"/>
  <c r="AS7" i="16"/>
  <c r="AC7" i="16"/>
  <c r="M7" i="16"/>
  <c r="AO7" i="16"/>
  <c r="AN7" i="16"/>
  <c r="AM7" i="16"/>
  <c r="D7" i="16"/>
  <c r="AL7" i="16"/>
  <c r="V7" i="16"/>
  <c r="F7" i="16"/>
  <c r="BA7" i="16"/>
  <c r="U7" i="16"/>
  <c r="T7" i="16"/>
  <c r="AU7" i="16"/>
  <c r="AE7" i="16"/>
  <c r="O7" i="16"/>
  <c r="F17" i="16"/>
  <c r="AT7" i="16"/>
  <c r="AD7" i="16"/>
  <c r="N7" i="16"/>
  <c r="AR7" i="16"/>
  <c r="AB7" i="16"/>
  <c r="C17" i="9" l="1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I13" i="14"/>
  <c r="H13" i="14"/>
  <c r="G13" i="14"/>
  <c r="F13" i="14"/>
  <c r="E13" i="14"/>
  <c r="D13" i="14"/>
  <c r="N10" i="14"/>
  <c r="M10" i="14"/>
  <c r="L10" i="14"/>
  <c r="K10" i="14"/>
  <c r="J10" i="14"/>
  <c r="I10" i="14"/>
  <c r="H10" i="14"/>
  <c r="G10" i="14"/>
  <c r="F10" i="14"/>
  <c r="E10" i="14"/>
  <c r="D10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I8" i="14"/>
  <c r="H8" i="14"/>
  <c r="G8" i="14"/>
  <c r="F8" i="14"/>
  <c r="E8" i="14"/>
  <c r="D8" i="14"/>
  <c r="E5" i="14"/>
  <c r="F5" i="14"/>
  <c r="G5" i="14"/>
  <c r="D5" i="14"/>
  <c r="D3" i="14"/>
  <c r="P7" i="15"/>
  <c r="Q7" i="15"/>
  <c r="R7" i="15"/>
  <c r="S7" i="15"/>
  <c r="T7" i="15"/>
  <c r="AF7" i="15"/>
  <c r="AG7" i="15"/>
  <c r="AH7" i="15"/>
  <c r="AI7" i="15"/>
  <c r="AJ7" i="15"/>
  <c r="AV7" i="15"/>
  <c r="AW7" i="15"/>
  <c r="AX7" i="15"/>
  <c r="AY7" i="15"/>
  <c r="AZ7" i="15"/>
  <c r="BL7" i="15"/>
  <c r="BM7" i="15"/>
  <c r="BN7" i="15"/>
  <c r="BO7" i="15"/>
  <c r="BP7" i="15"/>
  <c r="CB7" i="15"/>
  <c r="CC7" i="15"/>
  <c r="CD7" i="15"/>
  <c r="CE7" i="15"/>
  <c r="CF7" i="15"/>
  <c r="CR7" i="15"/>
  <c r="CS7" i="15"/>
  <c r="CT7" i="15"/>
  <c r="CU7" i="15"/>
  <c r="CV7" i="15"/>
  <c r="DH7" i="15"/>
  <c r="DI7" i="15"/>
  <c r="DJ7" i="15"/>
  <c r="DK7" i="15"/>
  <c r="DL7" i="15"/>
  <c r="DX7" i="15"/>
  <c r="DY7" i="15"/>
  <c r="DZ7" i="15"/>
  <c r="EA7" i="15"/>
  <c r="EB7" i="15"/>
  <c r="EN7" i="15"/>
  <c r="EO7" i="15"/>
  <c r="EP7" i="15"/>
  <c r="EQ7" i="15"/>
  <c r="ER7" i="15"/>
  <c r="E17" i="15"/>
  <c r="K17" i="15"/>
  <c r="L17" i="15"/>
  <c r="O17" i="15"/>
  <c r="P17" i="15"/>
  <c r="Q17" i="15"/>
  <c r="R17" i="15"/>
  <c r="S17" i="15"/>
  <c r="T17" i="15"/>
  <c r="U17" i="15"/>
  <c r="J11" i="15"/>
  <c r="Z11" i="15"/>
  <c r="C6" i="15"/>
  <c r="C7" i="15"/>
  <c r="E7" i="15" s="1"/>
  <c r="C8" i="15"/>
  <c r="C9" i="15"/>
  <c r="C10" i="15"/>
  <c r="C11" i="15"/>
  <c r="K11" i="15" s="1"/>
  <c r="C12" i="15"/>
  <c r="P12" i="15" s="1"/>
  <c r="C17" i="15"/>
  <c r="F17" i="15" s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N17" i="14" s="1"/>
  <c r="C18" i="14"/>
  <c r="C3" i="14"/>
  <c r="F4" i="14"/>
  <c r="S7" i="14"/>
  <c r="T3" i="14"/>
  <c r="B18" i="15"/>
  <c r="C18" i="15" s="1"/>
  <c r="B16" i="15"/>
  <c r="C16" i="15" s="1"/>
  <c r="B15" i="15"/>
  <c r="C15" i="15" s="1"/>
  <c r="B14" i="15"/>
  <c r="C14" i="15" s="1"/>
  <c r="B13" i="15"/>
  <c r="C13" i="15" s="1"/>
  <c r="B12" i="15"/>
  <c r="B11" i="15"/>
  <c r="B10" i="15"/>
  <c r="B9" i="15"/>
  <c r="B8" i="15"/>
  <c r="B7" i="15"/>
  <c r="B6" i="15"/>
  <c r="B5" i="15"/>
  <c r="C5" i="15" s="1"/>
  <c r="B4" i="15"/>
  <c r="C4" i="15" s="1"/>
  <c r="B3" i="15"/>
  <c r="C3" i="15" s="1"/>
  <c r="AA3" i="14"/>
  <c r="X3" i="14"/>
  <c r="W3" i="14"/>
  <c r="U3" i="14"/>
  <c r="S3" i="14"/>
  <c r="R3" i="14"/>
  <c r="Q3" i="14"/>
  <c r="P3" i="14"/>
  <c r="O3" i="14"/>
  <c r="N3" i="14"/>
  <c r="M3" i="14"/>
  <c r="L3" i="14"/>
  <c r="K3" i="14"/>
  <c r="H3" i="14"/>
  <c r="G3" i="14"/>
  <c r="E3" i="14"/>
  <c r="E4" i="14"/>
  <c r="L6" i="14"/>
  <c r="M6" i="14"/>
  <c r="N6" i="14"/>
  <c r="D6" i="14"/>
  <c r="E7" i="14"/>
  <c r="F7" i="14"/>
  <c r="G7" i="14"/>
  <c r="H7" i="14"/>
  <c r="T7" i="14"/>
  <c r="U7" i="14"/>
  <c r="V7" i="14"/>
  <c r="W7" i="14"/>
  <c r="AI7" i="14"/>
  <c r="AJ7" i="14"/>
  <c r="AK7" i="14"/>
  <c r="AL7" i="14"/>
  <c r="AM7" i="14"/>
  <c r="AN7" i="14"/>
  <c r="AY7" i="14"/>
  <c r="AZ7" i="14"/>
  <c r="BA7" i="14"/>
  <c r="BB7" i="14"/>
  <c r="BD7" i="14"/>
  <c r="BO7" i="14"/>
  <c r="BP7" i="14"/>
  <c r="BQ7" i="14"/>
  <c r="BS7" i="14"/>
  <c r="BT7" i="14"/>
  <c r="CE7" i="14"/>
  <c r="CF7" i="14"/>
  <c r="CG7" i="14"/>
  <c r="CH7" i="14"/>
  <c r="CI7" i="14"/>
  <c r="CJ7" i="14"/>
  <c r="CT7" i="14"/>
  <c r="CU7" i="14"/>
  <c r="CW7" i="14"/>
  <c r="CX7" i="14"/>
  <c r="CY7" i="14"/>
  <c r="CZ7" i="14"/>
  <c r="DL7" i="14"/>
  <c r="DM7" i="14"/>
  <c r="DN7" i="14"/>
  <c r="DO7" i="14"/>
  <c r="DP7" i="14"/>
  <c r="L17" i="14"/>
  <c r="M17" i="14"/>
  <c r="B3" i="14"/>
  <c r="Z3" i="14" s="1"/>
  <c r="B4" i="14"/>
  <c r="B5" i="14"/>
  <c r="B6" i="14"/>
  <c r="F6" i="14" s="1"/>
  <c r="B7" i="14"/>
  <c r="I7" i="14" s="1"/>
  <c r="B8" i="14"/>
  <c r="B9" i="14"/>
  <c r="B10" i="14"/>
  <c r="B11" i="14"/>
  <c r="Z11" i="14" s="1"/>
  <c r="B12" i="14"/>
  <c r="B13" i="14"/>
  <c r="B14" i="14"/>
  <c r="B15" i="14"/>
  <c r="B16" i="14"/>
  <c r="B18" i="14"/>
  <c r="H17" i="9" l="1"/>
  <c r="L17" i="9"/>
  <c r="D17" i="9"/>
  <c r="F17" i="9"/>
  <c r="I17" i="9"/>
  <c r="J17" i="9"/>
  <c r="M17" i="9"/>
  <c r="N17" i="9"/>
  <c r="E17" i="9"/>
  <c r="G17" i="9"/>
  <c r="K17" i="9"/>
  <c r="Q18" i="15"/>
  <c r="AG18" i="15"/>
  <c r="W18" i="15"/>
  <c r="AC18" i="15"/>
  <c r="AD18" i="15"/>
  <c r="AE18" i="15"/>
  <c r="R18" i="15"/>
  <c r="AH18" i="15"/>
  <c r="AM18" i="15"/>
  <c r="AS18" i="15"/>
  <c r="AT18" i="15"/>
  <c r="AU18" i="15"/>
  <c r="AF18" i="15"/>
  <c r="S18" i="15"/>
  <c r="AI18" i="15"/>
  <c r="AL18" i="15"/>
  <c r="AA18" i="15"/>
  <c r="M18" i="15"/>
  <c r="N18" i="15"/>
  <c r="T18" i="15"/>
  <c r="AJ18" i="15"/>
  <c r="G18" i="15"/>
  <c r="K18" i="15"/>
  <c r="L18" i="15"/>
  <c r="AR18" i="15"/>
  <c r="E18" i="15"/>
  <c r="U18" i="15"/>
  <c r="AK18" i="15"/>
  <c r="V18" i="15"/>
  <c r="AB18" i="15"/>
  <c r="O18" i="15"/>
  <c r="F18" i="15"/>
  <c r="H18" i="15"/>
  <c r="X18" i="15"/>
  <c r="AN18" i="15"/>
  <c r="P18" i="15"/>
  <c r="I18" i="15"/>
  <c r="Y18" i="15"/>
  <c r="AO18" i="15"/>
  <c r="J18" i="15"/>
  <c r="Z18" i="15"/>
  <c r="AP18" i="15"/>
  <c r="AQ18" i="15"/>
  <c r="N14" i="15"/>
  <c r="AD14" i="15"/>
  <c r="O14" i="15"/>
  <c r="AE14" i="15"/>
  <c r="S14" i="15"/>
  <c r="AM14" i="15"/>
  <c r="I14" i="15"/>
  <c r="Z14" i="15"/>
  <c r="M14" i="15"/>
  <c r="P14" i="15"/>
  <c r="AF14" i="15"/>
  <c r="T14" i="15"/>
  <c r="W14" i="15"/>
  <c r="H14" i="15"/>
  <c r="Q14" i="15"/>
  <c r="AG14" i="15"/>
  <c r="AJ14" i="15"/>
  <c r="G14" i="15"/>
  <c r="K14" i="15"/>
  <c r="AC14" i="15"/>
  <c r="R14" i="15"/>
  <c r="AH14" i="15"/>
  <c r="AI14" i="15"/>
  <c r="Y14" i="15"/>
  <c r="L14" i="15"/>
  <c r="AN14" i="15"/>
  <c r="D14" i="15"/>
  <c r="E14" i="15"/>
  <c r="U14" i="15"/>
  <c r="AK14" i="15"/>
  <c r="F14" i="15"/>
  <c r="V14" i="15"/>
  <c r="AL14" i="15"/>
  <c r="J14" i="15"/>
  <c r="AB14" i="15"/>
  <c r="X14" i="15"/>
  <c r="AO14" i="15"/>
  <c r="AA14" i="15"/>
  <c r="K3" i="15"/>
  <c r="AA3" i="15"/>
  <c r="P3" i="15"/>
  <c r="G3" i="15"/>
  <c r="I3" i="15"/>
  <c r="L3" i="15"/>
  <c r="AB3" i="15"/>
  <c r="V3" i="15"/>
  <c r="M3" i="15"/>
  <c r="AC3" i="15"/>
  <c r="N3" i="15"/>
  <c r="AD3" i="15"/>
  <c r="AF3" i="15"/>
  <c r="D3" i="15"/>
  <c r="T3" i="15"/>
  <c r="U3" i="15"/>
  <c r="J3" i="15"/>
  <c r="O3" i="15"/>
  <c r="AE3" i="15"/>
  <c r="W3" i="15"/>
  <c r="H3" i="15"/>
  <c r="Q3" i="15"/>
  <c r="X3" i="15"/>
  <c r="Y3" i="15"/>
  <c r="F3" i="15"/>
  <c r="R3" i="15"/>
  <c r="S3" i="15"/>
  <c r="Z3" i="15"/>
  <c r="E3" i="15"/>
  <c r="I4" i="15"/>
  <c r="H4" i="15"/>
  <c r="D4" i="15"/>
  <c r="E4" i="15"/>
  <c r="F4" i="15"/>
  <c r="G4" i="15"/>
  <c r="J4" i="15"/>
  <c r="K4" i="15"/>
  <c r="H5" i="15"/>
  <c r="D5" i="15"/>
  <c r="E5" i="15"/>
  <c r="F5" i="15"/>
  <c r="G5" i="15"/>
  <c r="L12" i="15"/>
  <c r="U11" i="15"/>
  <c r="EM7" i="15"/>
  <c r="DW7" i="15"/>
  <c r="AU7" i="15"/>
  <c r="AJ11" i="15"/>
  <c r="EL7" i="15"/>
  <c r="DV7" i="15"/>
  <c r="DF7" i="15"/>
  <c r="CP7" i="15"/>
  <c r="BZ7" i="15"/>
  <c r="BJ7" i="15"/>
  <c r="AT7" i="15"/>
  <c r="AD7" i="15"/>
  <c r="N7" i="15"/>
  <c r="AI11" i="15"/>
  <c r="S11" i="15"/>
  <c r="AN12" i="15"/>
  <c r="X12" i="15"/>
  <c r="H12" i="15"/>
  <c r="N17" i="15"/>
  <c r="EK7" i="15"/>
  <c r="DU7" i="15"/>
  <c r="DE7" i="15"/>
  <c r="CO7" i="15"/>
  <c r="BY7" i="15"/>
  <c r="BI7" i="15"/>
  <c r="AS7" i="15"/>
  <c r="AC7" i="15"/>
  <c r="M7" i="15"/>
  <c r="AE12" i="15"/>
  <c r="AH11" i="15"/>
  <c r="R11" i="15"/>
  <c r="AM12" i="15"/>
  <c r="W12" i="15"/>
  <c r="G12" i="15"/>
  <c r="M17" i="15"/>
  <c r="EJ7" i="15"/>
  <c r="DT7" i="15"/>
  <c r="DD7" i="15"/>
  <c r="CN7" i="15"/>
  <c r="BX7" i="15"/>
  <c r="BH7" i="15"/>
  <c r="AR7" i="15"/>
  <c r="AB7" i="15"/>
  <c r="L7" i="15"/>
  <c r="Y11" i="15"/>
  <c r="AC12" i="15"/>
  <c r="CA7" i="15"/>
  <c r="DS7" i="15"/>
  <c r="K7" i="15"/>
  <c r="G11" i="15"/>
  <c r="I12" i="15"/>
  <c r="EH7" i="15"/>
  <c r="DR7" i="15"/>
  <c r="DB7" i="15"/>
  <c r="AP7" i="15"/>
  <c r="J7" i="15"/>
  <c r="H11" i="15"/>
  <c r="U12" i="15"/>
  <c r="Z7" i="15"/>
  <c r="AE11" i="15"/>
  <c r="O11" i="15"/>
  <c r="AJ12" i="15"/>
  <c r="T12" i="15"/>
  <c r="J17" i="15"/>
  <c r="EG7" i="15"/>
  <c r="DQ7" i="15"/>
  <c r="DA7" i="15"/>
  <c r="CK7" i="15"/>
  <c r="BU7" i="15"/>
  <c r="BE7" i="15"/>
  <c r="AO7" i="15"/>
  <c r="Y7" i="15"/>
  <c r="I7" i="15"/>
  <c r="F11" i="15"/>
  <c r="E11" i="15"/>
  <c r="DG7" i="15"/>
  <c r="AE7" i="15"/>
  <c r="Y12" i="15"/>
  <c r="AG11" i="15"/>
  <c r="V12" i="15"/>
  <c r="CM7" i="15"/>
  <c r="AQ7" i="15"/>
  <c r="AF11" i="15"/>
  <c r="E12" i="15"/>
  <c r="BF7" i="15"/>
  <c r="AD11" i="15"/>
  <c r="N11" i="15"/>
  <c r="AI12" i="15"/>
  <c r="S12" i="15"/>
  <c r="D17" i="15"/>
  <c r="I17" i="15"/>
  <c r="EV7" i="15"/>
  <c r="EF7" i="15"/>
  <c r="DP7" i="15"/>
  <c r="CZ7" i="15"/>
  <c r="CJ7" i="15"/>
  <c r="BT7" i="15"/>
  <c r="BD7" i="15"/>
  <c r="AN7" i="15"/>
  <c r="X7" i="15"/>
  <c r="H7" i="15"/>
  <c r="O12" i="15"/>
  <c r="N12" i="15"/>
  <c r="X11" i="15"/>
  <c r="D11" i="15"/>
  <c r="AA12" i="15"/>
  <c r="AK11" i="15"/>
  <c r="J12" i="15"/>
  <c r="BK7" i="15"/>
  <c r="AC11" i="15"/>
  <c r="M11" i="15"/>
  <c r="AH12" i="15"/>
  <c r="R12" i="15"/>
  <c r="X17" i="15"/>
  <c r="H17" i="15"/>
  <c r="EU7" i="15"/>
  <c r="EE7" i="15"/>
  <c r="DO7" i="15"/>
  <c r="CY7" i="15"/>
  <c r="CI7" i="15"/>
  <c r="BS7" i="15"/>
  <c r="BC7" i="15"/>
  <c r="AM7" i="15"/>
  <c r="W7" i="15"/>
  <c r="G7" i="15"/>
  <c r="AD12" i="15"/>
  <c r="AB12" i="15"/>
  <c r="V11" i="15"/>
  <c r="Z12" i="15"/>
  <c r="CQ7" i="15"/>
  <c r="AO12" i="15"/>
  <c r="Q11" i="15"/>
  <c r="P11" i="15"/>
  <c r="BV7" i="15"/>
  <c r="AB11" i="15"/>
  <c r="L11" i="15"/>
  <c r="AG12" i="15"/>
  <c r="Q12" i="15"/>
  <c r="W17" i="15"/>
  <c r="G17" i="15"/>
  <c r="ET7" i="15"/>
  <c r="ED7" i="15"/>
  <c r="DN7" i="15"/>
  <c r="CX7" i="15"/>
  <c r="CH7" i="15"/>
  <c r="BR7" i="15"/>
  <c r="BB7" i="15"/>
  <c r="AL7" i="15"/>
  <c r="V7" i="15"/>
  <c r="F7" i="15"/>
  <c r="I11" i="15"/>
  <c r="M12" i="15"/>
  <c r="W11" i="15"/>
  <c r="AL11" i="15"/>
  <c r="K12" i="15"/>
  <c r="O7" i="15"/>
  <c r="T11" i="15"/>
  <c r="AL12" i="15"/>
  <c r="F12" i="15"/>
  <c r="EI7" i="15"/>
  <c r="DC7" i="15"/>
  <c r="BW7" i="15"/>
  <c r="BG7" i="15"/>
  <c r="AA7" i="15"/>
  <c r="AK12" i="15"/>
  <c r="CL7" i="15"/>
  <c r="AA11" i="15"/>
  <c r="AF12" i="15"/>
  <c r="V17" i="15"/>
  <c r="ES7" i="15"/>
  <c r="EC7" i="15"/>
  <c r="DM7" i="15"/>
  <c r="CW7" i="15"/>
  <c r="CG7" i="15"/>
  <c r="BQ7" i="15"/>
  <c r="BA7" i="15"/>
  <c r="AK7" i="15"/>
  <c r="U7" i="15"/>
  <c r="Q17" i="14"/>
  <c r="P17" i="14"/>
  <c r="O17" i="14"/>
  <c r="K17" i="14"/>
  <c r="DK7" i="14"/>
  <c r="BR7" i="14"/>
  <c r="X7" i="14"/>
  <c r="D4" i="14"/>
  <c r="T17" i="14"/>
  <c r="I4" i="14"/>
  <c r="R18" i="14"/>
  <c r="S17" i="14"/>
  <c r="H4" i="14"/>
  <c r="R17" i="14"/>
  <c r="G4" i="14"/>
  <c r="CV7" i="14"/>
  <c r="BC7" i="14"/>
  <c r="D12" i="15"/>
  <c r="D7" i="15"/>
  <c r="D18" i="15"/>
  <c r="BN7" i="14"/>
  <c r="CC7" i="14"/>
  <c r="AW7" i="14"/>
  <c r="D7" i="14"/>
  <c r="DH7" i="14"/>
  <c r="CR7" i="14"/>
  <c r="CB7" i="14"/>
  <c r="AV7" i="14"/>
  <c r="AF7" i="14"/>
  <c r="P7" i="14"/>
  <c r="K6" i="14"/>
  <c r="J17" i="14"/>
  <c r="DW7" i="14"/>
  <c r="DG7" i="14"/>
  <c r="CQ7" i="14"/>
  <c r="CA7" i="14"/>
  <c r="BK7" i="14"/>
  <c r="AU7" i="14"/>
  <c r="AE7" i="14"/>
  <c r="O7" i="14"/>
  <c r="J6" i="14"/>
  <c r="I17" i="14"/>
  <c r="DV7" i="14"/>
  <c r="DF7" i="14"/>
  <c r="CP7" i="14"/>
  <c r="BZ7" i="14"/>
  <c r="BJ7" i="14"/>
  <c r="AT7" i="14"/>
  <c r="AD7" i="14"/>
  <c r="N7" i="14"/>
  <c r="I6" i="14"/>
  <c r="H17" i="14"/>
  <c r="DU7" i="14"/>
  <c r="DE7" i="14"/>
  <c r="CO7" i="14"/>
  <c r="BY7" i="14"/>
  <c r="BI7" i="14"/>
  <c r="AS7" i="14"/>
  <c r="AC7" i="14"/>
  <c r="M7" i="14"/>
  <c r="H6" i="14"/>
  <c r="F3" i="14"/>
  <c r="V3" i="14"/>
  <c r="DI7" i="14"/>
  <c r="G6" i="14"/>
  <c r="CS7" i="14"/>
  <c r="BM7" i="14"/>
  <c r="AG7" i="14"/>
  <c r="G17" i="14"/>
  <c r="DT7" i="14"/>
  <c r="DD7" i="14"/>
  <c r="CN7" i="14"/>
  <c r="BX7" i="14"/>
  <c r="BH7" i="14"/>
  <c r="AR7" i="14"/>
  <c r="AB7" i="14"/>
  <c r="L7" i="14"/>
  <c r="D17" i="14"/>
  <c r="DS7" i="14"/>
  <c r="CM7" i="14"/>
  <c r="BG7" i="14"/>
  <c r="K7" i="14"/>
  <c r="U17" i="14"/>
  <c r="E17" i="14"/>
  <c r="DR7" i="14"/>
  <c r="DB7" i="14"/>
  <c r="CL7" i="14"/>
  <c r="BV7" i="14"/>
  <c r="BF7" i="14"/>
  <c r="AP7" i="14"/>
  <c r="Z7" i="14"/>
  <c r="J7" i="14"/>
  <c r="E6" i="14"/>
  <c r="I3" i="14"/>
  <c r="Y3" i="14"/>
  <c r="DJ7" i="14"/>
  <c r="CD7" i="14"/>
  <c r="AX7" i="14"/>
  <c r="AH7" i="14"/>
  <c r="R7" i="14"/>
  <c r="Q7" i="14"/>
  <c r="BL7" i="14"/>
  <c r="F17" i="14"/>
  <c r="DC7" i="14"/>
  <c r="BW7" i="14"/>
  <c r="AQ7" i="14"/>
  <c r="AA7" i="14"/>
  <c r="DQ7" i="14"/>
  <c r="DA7" i="14"/>
  <c r="CK7" i="14"/>
  <c r="BU7" i="14"/>
  <c r="BE7" i="14"/>
  <c r="AO7" i="14"/>
  <c r="Y7" i="14"/>
  <c r="J3" i="14"/>
  <c r="AD12" i="14"/>
  <c r="J12" i="14"/>
  <c r="N12" i="14"/>
  <c r="P12" i="14"/>
  <c r="X12" i="14"/>
  <c r="AE12" i="14"/>
  <c r="AA12" i="14"/>
  <c r="AB12" i="14"/>
  <c r="AC12" i="14"/>
  <c r="H12" i="14"/>
  <c r="AF12" i="14"/>
  <c r="Z12" i="14"/>
  <c r="I12" i="14"/>
  <c r="K12" i="14"/>
  <c r="L12" i="14"/>
  <c r="M12" i="14"/>
  <c r="O12" i="14"/>
  <c r="AJ18" i="14"/>
  <c r="AI18" i="14"/>
  <c r="AG18" i="14"/>
  <c r="N18" i="14"/>
  <c r="AK18" i="14"/>
  <c r="M18" i="14"/>
  <c r="AH18" i="14"/>
  <c r="E18" i="14"/>
  <c r="L11" i="14"/>
  <c r="AF18" i="14"/>
  <c r="K11" i="14"/>
  <c r="AE18" i="14"/>
  <c r="AB11" i="14"/>
  <c r="E11" i="14"/>
  <c r="AA11" i="14"/>
  <c r="W11" i="14"/>
  <c r="V11" i="14"/>
  <c r="U11" i="14"/>
  <c r="M11" i="14"/>
  <c r="F18" i="14"/>
  <c r="V18" i="14"/>
  <c r="AL18" i="14"/>
  <c r="G18" i="14"/>
  <c r="W18" i="14"/>
  <c r="AM18" i="14"/>
  <c r="H18" i="14"/>
  <c r="X18" i="14"/>
  <c r="D18" i="14"/>
  <c r="L18" i="14"/>
  <c r="I18" i="14"/>
  <c r="Y18" i="14"/>
  <c r="J18" i="14"/>
  <c r="Z18" i="14"/>
  <c r="K18" i="14"/>
  <c r="AA18" i="14"/>
  <c r="AB18" i="14"/>
  <c r="J11" i="14"/>
  <c r="N11" i="14"/>
  <c r="AD11" i="14"/>
  <c r="O11" i="14"/>
  <c r="AE11" i="14"/>
  <c r="P11" i="14"/>
  <c r="AF11" i="14"/>
  <c r="D11" i="14"/>
  <c r="T11" i="14"/>
  <c r="Q11" i="14"/>
  <c r="R11" i="14"/>
  <c r="S11" i="14"/>
  <c r="AD18" i="14"/>
  <c r="I11" i="14"/>
  <c r="H11" i="14"/>
  <c r="G11" i="14"/>
  <c r="F11" i="14"/>
  <c r="AC18" i="14"/>
  <c r="U18" i="14"/>
  <c r="T18" i="14"/>
  <c r="AC11" i="14"/>
  <c r="S18" i="14"/>
  <c r="Q18" i="14"/>
  <c r="P18" i="14"/>
  <c r="Y11" i="14"/>
  <c r="Q12" i="14"/>
  <c r="AG12" i="14"/>
  <c r="R12" i="14"/>
  <c r="AH12" i="14"/>
  <c r="S12" i="14"/>
  <c r="G12" i="14"/>
  <c r="T12" i="14"/>
  <c r="D12" i="14"/>
  <c r="E12" i="14"/>
  <c r="U12" i="14"/>
  <c r="F12" i="14"/>
  <c r="V12" i="14"/>
  <c r="W12" i="14"/>
  <c r="O18" i="14"/>
  <c r="Y12" i="14"/>
  <c r="X11" i="14"/>
  <c r="B60" i="2" l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2" i="2"/>
  <c r="E18" i="12" l="1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D18" i="12"/>
  <c r="B18" i="9" l="1"/>
  <c r="C18" i="9" s="1"/>
  <c r="B16" i="9"/>
  <c r="B15" i="9"/>
  <c r="C15" i="9" s="1"/>
  <c r="B14" i="9"/>
  <c r="C14" i="9" s="1"/>
  <c r="B13" i="9"/>
  <c r="B12" i="9"/>
  <c r="C12" i="9" s="1"/>
  <c r="B11" i="9"/>
  <c r="C11" i="9" s="1"/>
  <c r="B10" i="9"/>
  <c r="B9" i="9"/>
  <c r="C9" i="9" s="1"/>
  <c r="B8" i="9"/>
  <c r="B7" i="9"/>
  <c r="C7" i="9" s="1"/>
  <c r="B6" i="9"/>
  <c r="C6" i="9" s="1"/>
  <c r="B5" i="9"/>
  <c r="C5" i="9" s="1"/>
  <c r="B4" i="9"/>
  <c r="C4" i="9" s="1"/>
  <c r="B3" i="9"/>
  <c r="C3" i="9" s="1"/>
  <c r="B65" i="6"/>
  <c r="G65" i="6" s="1"/>
  <c r="D2" i="8"/>
  <c r="E2" i="8"/>
  <c r="F2" i="8"/>
  <c r="G2" i="8"/>
  <c r="H2" i="8"/>
  <c r="I2" i="8"/>
  <c r="J2" i="8"/>
  <c r="K2" i="8"/>
  <c r="L2" i="8"/>
  <c r="M2" i="8"/>
  <c r="N2" i="8"/>
  <c r="O2" i="8"/>
  <c r="P2" i="8"/>
  <c r="C2" i="8"/>
  <c r="C125" i="6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K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R42" i="6" s="1"/>
  <c r="B43" i="6"/>
  <c r="P43" i="6" s="1"/>
  <c r="B44" i="6"/>
  <c r="O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E57" i="6" s="1"/>
  <c r="B58" i="6"/>
  <c r="I58" i="6" s="1"/>
  <c r="B59" i="6"/>
  <c r="C59" i="6" s="1"/>
  <c r="B60" i="6"/>
  <c r="P60" i="6" s="1"/>
  <c r="B61" i="6"/>
  <c r="B62" i="6"/>
  <c r="C62" i="6" s="1"/>
  <c r="B63" i="6"/>
  <c r="B64" i="6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B84" i="6"/>
  <c r="C84" i="6" s="1"/>
  <c r="B85" i="6"/>
  <c r="C85" i="6" s="1"/>
  <c r="B86" i="6"/>
  <c r="C86" i="6" s="1"/>
  <c r="B87" i="6"/>
  <c r="C87" i="6" s="1"/>
  <c r="B88" i="6"/>
  <c r="C88" i="6" s="1"/>
  <c r="B89" i="6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D98" i="6" s="1"/>
  <c r="B99" i="6"/>
  <c r="C99" i="6" s="1"/>
  <c r="B100" i="6"/>
  <c r="C100" i="6" s="1"/>
  <c r="B101" i="6"/>
  <c r="C101" i="6" s="1"/>
  <c r="B102" i="6"/>
  <c r="B103" i="6"/>
  <c r="B104" i="6"/>
  <c r="B105" i="6"/>
  <c r="B106" i="6"/>
  <c r="C106" i="6" s="1"/>
  <c r="B107" i="6"/>
  <c r="B108" i="6"/>
  <c r="C108" i="6" s="1"/>
  <c r="B109" i="6"/>
  <c r="B110" i="6"/>
  <c r="C110" i="6" s="1"/>
  <c r="B111" i="6"/>
  <c r="B112" i="6"/>
  <c r="C112" i="6" s="1"/>
  <c r="B113" i="6"/>
  <c r="B114" i="6"/>
  <c r="C114" i="6" s="1"/>
  <c r="B115" i="6"/>
  <c r="B116" i="6"/>
  <c r="C116" i="6" s="1"/>
  <c r="B117" i="6"/>
  <c r="B118" i="6"/>
  <c r="O118" i="6" s="1"/>
  <c r="B119" i="6"/>
  <c r="C119" i="6" s="1"/>
  <c r="B120" i="6"/>
  <c r="K120" i="6" s="1"/>
  <c r="B121" i="6"/>
  <c r="F121" i="6" s="1"/>
  <c r="B122" i="6"/>
  <c r="C122" i="6" s="1"/>
  <c r="B123" i="6"/>
  <c r="K123" i="6" s="1"/>
  <c r="B124" i="6"/>
  <c r="C124" i="6" s="1"/>
  <c r="B126" i="6"/>
  <c r="C126" i="6" s="1"/>
  <c r="B127" i="6"/>
  <c r="M127" i="6" s="1"/>
  <c r="B128" i="6"/>
  <c r="C128" i="6" s="1"/>
  <c r="B129" i="6"/>
  <c r="B130" i="6"/>
  <c r="C130" i="6" s="1"/>
  <c r="B131" i="6"/>
  <c r="C131" i="6" s="1"/>
  <c r="B132" i="6"/>
  <c r="C132" i="6" s="1"/>
  <c r="B133" i="6"/>
  <c r="C133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4" i="6"/>
  <c r="C144" i="6" s="1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6" i="6"/>
  <c r="C166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C175" i="6" s="1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3" i="6"/>
  <c r="C3" i="6" s="1"/>
  <c r="G3" i="9" l="1"/>
  <c r="H3" i="9"/>
  <c r="M3" i="9"/>
  <c r="N3" i="9"/>
  <c r="I3" i="9"/>
  <c r="J3" i="9"/>
  <c r="K3" i="9"/>
  <c r="L3" i="9"/>
  <c r="E3" i="9"/>
  <c r="F3" i="9"/>
  <c r="D3" i="9"/>
  <c r="O3" i="9"/>
  <c r="P3" i="9"/>
  <c r="Q3" i="9"/>
  <c r="F4" i="9"/>
  <c r="G4" i="9"/>
  <c r="E4" i="9"/>
  <c r="D4" i="9"/>
  <c r="G6" i="9"/>
  <c r="D6" i="9"/>
  <c r="E6" i="9"/>
  <c r="F6" i="9"/>
  <c r="H6" i="9"/>
  <c r="I6" i="9"/>
  <c r="J6" i="9"/>
  <c r="N9" i="9"/>
  <c r="E9" i="9"/>
  <c r="H9" i="9"/>
  <c r="O9" i="9"/>
  <c r="P9" i="9"/>
  <c r="Q9" i="9"/>
  <c r="D9" i="9"/>
  <c r="F9" i="9"/>
  <c r="G9" i="9"/>
  <c r="I9" i="9"/>
  <c r="J9" i="9"/>
  <c r="M9" i="9"/>
  <c r="K9" i="9"/>
  <c r="L9" i="9"/>
  <c r="H18" i="9"/>
  <c r="X18" i="9"/>
  <c r="D18" i="9"/>
  <c r="L18" i="9"/>
  <c r="O18" i="9"/>
  <c r="S18" i="9"/>
  <c r="T18" i="9"/>
  <c r="I18" i="9"/>
  <c r="Y18" i="9"/>
  <c r="J18" i="9"/>
  <c r="M18" i="9"/>
  <c r="N18" i="9"/>
  <c r="P18" i="9"/>
  <c r="Q18" i="9"/>
  <c r="E18" i="9"/>
  <c r="K18" i="9"/>
  <c r="R18" i="9"/>
  <c r="U18" i="9"/>
  <c r="F18" i="9"/>
  <c r="G18" i="9"/>
  <c r="V18" i="9"/>
  <c r="W18" i="9"/>
  <c r="L7" i="9"/>
  <c r="AB7" i="9"/>
  <c r="AR7" i="9"/>
  <c r="BH7" i="9"/>
  <c r="BX7" i="9"/>
  <c r="N7" i="9"/>
  <c r="AT7" i="9"/>
  <c r="D7" i="9"/>
  <c r="AE7" i="9"/>
  <c r="P7" i="9"/>
  <c r="AV7" i="9"/>
  <c r="Q7" i="9"/>
  <c r="AW7" i="9"/>
  <c r="AH7" i="9"/>
  <c r="AX7" i="9"/>
  <c r="S7" i="9"/>
  <c r="AY7" i="9"/>
  <c r="BO7" i="9"/>
  <c r="AJ7" i="9"/>
  <c r="E7" i="9"/>
  <c r="AK7" i="9"/>
  <c r="BQ7" i="9"/>
  <c r="BB7" i="9"/>
  <c r="G7" i="9"/>
  <c r="BC7" i="9"/>
  <c r="H7" i="9"/>
  <c r="BD7" i="9"/>
  <c r="Y7" i="9"/>
  <c r="M7" i="9"/>
  <c r="AC7" i="9"/>
  <c r="AS7" i="9"/>
  <c r="BI7" i="9"/>
  <c r="BY7" i="9"/>
  <c r="AD7" i="9"/>
  <c r="BJ7" i="9"/>
  <c r="AU7" i="9"/>
  <c r="AF7" i="9"/>
  <c r="BL7" i="9"/>
  <c r="AG7" i="9"/>
  <c r="BM7" i="9"/>
  <c r="R7" i="9"/>
  <c r="BN7" i="9"/>
  <c r="T7" i="9"/>
  <c r="BP7" i="9"/>
  <c r="BA7" i="9"/>
  <c r="F7" i="9"/>
  <c r="AL7" i="9"/>
  <c r="W7" i="9"/>
  <c r="BS7" i="9"/>
  <c r="X7" i="9"/>
  <c r="BT7" i="9"/>
  <c r="O7" i="9"/>
  <c r="BK7" i="9"/>
  <c r="AI7" i="9"/>
  <c r="AZ7" i="9"/>
  <c r="U7" i="9"/>
  <c r="V7" i="9"/>
  <c r="BR7" i="9"/>
  <c r="AM7" i="9"/>
  <c r="AN7" i="9"/>
  <c r="I7" i="9"/>
  <c r="K7" i="9"/>
  <c r="AA7" i="9"/>
  <c r="AP7" i="9"/>
  <c r="BW7" i="9"/>
  <c r="J7" i="9"/>
  <c r="Z7" i="9"/>
  <c r="AO7" i="9"/>
  <c r="AQ7" i="9"/>
  <c r="BE7" i="9"/>
  <c r="BF7" i="9"/>
  <c r="BG7" i="9"/>
  <c r="BU7" i="9"/>
  <c r="BV7" i="9"/>
  <c r="I12" i="9"/>
  <c r="K12" i="9"/>
  <c r="O12" i="9"/>
  <c r="P12" i="9"/>
  <c r="U12" i="9"/>
  <c r="J12" i="9"/>
  <c r="M12" i="9"/>
  <c r="T12" i="9"/>
  <c r="F12" i="9"/>
  <c r="L12" i="9"/>
  <c r="N12" i="9"/>
  <c r="Q12" i="9"/>
  <c r="R12" i="9"/>
  <c r="S12" i="9"/>
  <c r="E12" i="9"/>
  <c r="V12" i="9"/>
  <c r="G12" i="9"/>
  <c r="H12" i="9"/>
  <c r="D12" i="9"/>
  <c r="C16" i="9"/>
  <c r="F11" i="9"/>
  <c r="J11" i="9"/>
  <c r="N11" i="9"/>
  <c r="O11" i="9"/>
  <c r="S11" i="9"/>
  <c r="G11" i="9"/>
  <c r="H11" i="9"/>
  <c r="L11" i="9"/>
  <c r="P11" i="9"/>
  <c r="R11" i="9"/>
  <c r="I11" i="9"/>
  <c r="K11" i="9"/>
  <c r="M11" i="9"/>
  <c r="Q11" i="9"/>
  <c r="E11" i="9"/>
  <c r="T11" i="9"/>
  <c r="D11" i="9"/>
  <c r="K14" i="9"/>
  <c r="F14" i="9"/>
  <c r="U14" i="9"/>
  <c r="T14" i="9"/>
  <c r="R14" i="9"/>
  <c r="J14" i="9"/>
  <c r="I14" i="9"/>
  <c r="G14" i="9"/>
  <c r="V14" i="9"/>
  <c r="D14" i="9"/>
  <c r="S14" i="9"/>
  <c r="Q14" i="9"/>
  <c r="P14" i="9"/>
  <c r="O14" i="9"/>
  <c r="H14" i="9"/>
  <c r="E14" i="9"/>
  <c r="N14" i="9"/>
  <c r="L14" i="9"/>
  <c r="M14" i="9"/>
  <c r="C8" i="9"/>
  <c r="C13" i="9"/>
  <c r="C10" i="9"/>
  <c r="I99" i="6"/>
  <c r="M101" i="6"/>
  <c r="F119" i="6"/>
  <c r="AA124" i="6"/>
  <c r="Z124" i="6"/>
  <c r="X127" i="6"/>
  <c r="W127" i="6"/>
  <c r="V127" i="6"/>
  <c r="L127" i="6"/>
  <c r="I127" i="6"/>
  <c r="F65" i="6"/>
  <c r="H99" i="6"/>
  <c r="G99" i="6"/>
  <c r="T101" i="6"/>
  <c r="Q101" i="6"/>
  <c r="G119" i="6"/>
  <c r="E99" i="6"/>
  <c r="E119" i="6"/>
  <c r="U127" i="6"/>
  <c r="AA118" i="6"/>
  <c r="Z118" i="6"/>
  <c r="C98" i="6"/>
  <c r="P101" i="6"/>
  <c r="Y124" i="6"/>
  <c r="H127" i="6"/>
  <c r="C123" i="6"/>
  <c r="Y118" i="6"/>
  <c r="G98" i="6"/>
  <c r="O101" i="6"/>
  <c r="X124" i="6"/>
  <c r="G127" i="6"/>
  <c r="U123" i="6"/>
  <c r="K118" i="6"/>
  <c r="Q99" i="6"/>
  <c r="N101" i="6"/>
  <c r="O124" i="6"/>
  <c r="F127" i="6"/>
  <c r="T123" i="6"/>
  <c r="J118" i="6"/>
  <c r="P99" i="6"/>
  <c r="L124" i="6"/>
  <c r="E127" i="6"/>
  <c r="G123" i="6"/>
  <c r="I118" i="6"/>
  <c r="O99" i="6"/>
  <c r="K101" i="6"/>
  <c r="K124" i="6"/>
  <c r="F123" i="6"/>
  <c r="N99" i="6"/>
  <c r="D101" i="6"/>
  <c r="J124" i="6"/>
  <c r="E123" i="6"/>
  <c r="W120" i="6"/>
  <c r="M99" i="6"/>
  <c r="D108" i="6"/>
  <c r="I124" i="6"/>
  <c r="D123" i="6"/>
  <c r="V120" i="6"/>
  <c r="L99" i="6"/>
  <c r="W119" i="6"/>
  <c r="H124" i="6"/>
  <c r="G120" i="6"/>
  <c r="K99" i="6"/>
  <c r="V119" i="6"/>
  <c r="AB127" i="6"/>
  <c r="F120" i="6"/>
  <c r="J99" i="6"/>
  <c r="U119" i="6"/>
  <c r="Y127" i="6"/>
  <c r="J119" i="6"/>
  <c r="J123" i="6"/>
  <c r="AD118" i="6"/>
  <c r="N118" i="6"/>
  <c r="Z120" i="6"/>
  <c r="J120" i="6"/>
  <c r="S101" i="6"/>
  <c r="K106" i="6"/>
  <c r="Y119" i="6"/>
  <c r="I119" i="6"/>
  <c r="V122" i="6"/>
  <c r="F122" i="6"/>
  <c r="N124" i="6"/>
  <c r="AA127" i="6"/>
  <c r="K127" i="6"/>
  <c r="E65" i="6"/>
  <c r="I123" i="6"/>
  <c r="AC118" i="6"/>
  <c r="M118" i="6"/>
  <c r="Y120" i="6"/>
  <c r="I120" i="6"/>
  <c r="S122" i="6"/>
  <c r="W122" i="6"/>
  <c r="G122" i="6"/>
  <c r="R101" i="6"/>
  <c r="J106" i="6"/>
  <c r="X119" i="6"/>
  <c r="H119" i="6"/>
  <c r="U122" i="6"/>
  <c r="E122" i="6"/>
  <c r="M124" i="6"/>
  <c r="Z127" i="6"/>
  <c r="J127" i="6"/>
  <c r="D65" i="6"/>
  <c r="H123" i="6"/>
  <c r="AB118" i="6"/>
  <c r="L118" i="6"/>
  <c r="X120" i="6"/>
  <c r="H120" i="6"/>
  <c r="D122" i="6"/>
  <c r="R122" i="6"/>
  <c r="AN118" i="6"/>
  <c r="X118" i="6"/>
  <c r="H118" i="6"/>
  <c r="T120" i="6"/>
  <c r="D120" i="6"/>
  <c r="S123" i="6"/>
  <c r="AM118" i="6"/>
  <c r="W118" i="6"/>
  <c r="G118" i="6"/>
  <c r="S120" i="6"/>
  <c r="A2" i="12"/>
  <c r="S119" i="6"/>
  <c r="L101" i="6"/>
  <c r="D106" i="6"/>
  <c r="R119" i="6"/>
  <c r="G121" i="6"/>
  <c r="O122" i="6"/>
  <c r="W124" i="6"/>
  <c r="G124" i="6"/>
  <c r="T127" i="6"/>
  <c r="D127" i="6"/>
  <c r="R123" i="6"/>
  <c r="AL118" i="6"/>
  <c r="V118" i="6"/>
  <c r="F118" i="6"/>
  <c r="R120" i="6"/>
  <c r="A10" i="12"/>
  <c r="Q120" i="6"/>
  <c r="A9" i="12"/>
  <c r="Q122" i="6"/>
  <c r="K108" i="6"/>
  <c r="Q123" i="6"/>
  <c r="E118" i="6"/>
  <c r="F98" i="6"/>
  <c r="F99" i="6"/>
  <c r="J101" i="6"/>
  <c r="J108" i="6"/>
  <c r="P119" i="6"/>
  <c r="E121" i="6"/>
  <c r="M122" i="6"/>
  <c r="U124" i="6"/>
  <c r="E124" i="6"/>
  <c r="R127" i="6"/>
  <c r="C65" i="6"/>
  <c r="P123" i="6"/>
  <c r="AJ118" i="6"/>
  <c r="T118" i="6"/>
  <c r="D118" i="6"/>
  <c r="P120" i="6"/>
  <c r="A8" i="12"/>
  <c r="T122" i="6"/>
  <c r="E120" i="6"/>
  <c r="C121" i="6"/>
  <c r="E98" i="6"/>
  <c r="I101" i="6"/>
  <c r="O119" i="6"/>
  <c r="D121" i="6"/>
  <c r="L122" i="6"/>
  <c r="T124" i="6"/>
  <c r="D124" i="6"/>
  <c r="Q127" i="6"/>
  <c r="K65" i="6"/>
  <c r="O123" i="6"/>
  <c r="AI118" i="6"/>
  <c r="S118" i="6"/>
  <c r="AO118" i="6"/>
  <c r="O120" i="6"/>
  <c r="A7" i="12"/>
  <c r="H106" i="6"/>
  <c r="Q119" i="6"/>
  <c r="N122" i="6"/>
  <c r="V124" i="6"/>
  <c r="F124" i="6"/>
  <c r="I108" i="6"/>
  <c r="D99" i="6"/>
  <c r="H101" i="6"/>
  <c r="H108" i="6"/>
  <c r="N119" i="6"/>
  <c r="AA122" i="6"/>
  <c r="K122" i="6"/>
  <c r="S124" i="6"/>
  <c r="C127" i="6"/>
  <c r="P127" i="6"/>
  <c r="J65" i="6"/>
  <c r="N123" i="6"/>
  <c r="AH118" i="6"/>
  <c r="R118" i="6"/>
  <c r="C118" i="6"/>
  <c r="N120" i="6"/>
  <c r="A6" i="12"/>
  <c r="G106" i="6"/>
  <c r="U120" i="6"/>
  <c r="F106" i="6"/>
  <c r="E106" i="6"/>
  <c r="P122" i="6"/>
  <c r="AK118" i="6"/>
  <c r="S99" i="6"/>
  <c r="U99" i="6"/>
  <c r="G101" i="6"/>
  <c r="G108" i="6"/>
  <c r="M119" i="6"/>
  <c r="Z122" i="6"/>
  <c r="J122" i="6"/>
  <c r="R124" i="6"/>
  <c r="AE127" i="6"/>
  <c r="O127" i="6"/>
  <c r="I65" i="6"/>
  <c r="M123" i="6"/>
  <c r="AG118" i="6"/>
  <c r="Q118" i="6"/>
  <c r="M120" i="6"/>
  <c r="A5" i="12"/>
  <c r="I106" i="6"/>
  <c r="D119" i="6"/>
  <c r="S127" i="6"/>
  <c r="U118" i="6"/>
  <c r="R99" i="6"/>
  <c r="T99" i="6"/>
  <c r="F101" i="6"/>
  <c r="F108" i="6"/>
  <c r="L119" i="6"/>
  <c r="Y122" i="6"/>
  <c r="I122" i="6"/>
  <c r="Q124" i="6"/>
  <c r="AD127" i="6"/>
  <c r="N127" i="6"/>
  <c r="H65" i="6"/>
  <c r="L123" i="6"/>
  <c r="AF118" i="6"/>
  <c r="P118" i="6"/>
  <c r="C120" i="6"/>
  <c r="L120" i="6"/>
  <c r="A4" i="12"/>
  <c r="T119" i="6"/>
  <c r="U101" i="6"/>
  <c r="E101" i="6"/>
  <c r="E108" i="6"/>
  <c r="K119" i="6"/>
  <c r="X122" i="6"/>
  <c r="H122" i="6"/>
  <c r="P124" i="6"/>
  <c r="AC127" i="6"/>
  <c r="AE118" i="6"/>
  <c r="AA120" i="6"/>
  <c r="A3" i="12"/>
  <c r="DR20" i="6"/>
  <c r="CF20" i="6"/>
  <c r="AL20" i="6"/>
  <c r="J44" i="6"/>
  <c r="CQ43" i="6"/>
  <c r="CA43" i="6"/>
  <c r="BK43" i="6"/>
  <c r="AU43" i="6"/>
  <c r="AE43" i="6"/>
  <c r="O43" i="6"/>
  <c r="CS42" i="6"/>
  <c r="CC42" i="6"/>
  <c r="BM42" i="6"/>
  <c r="AW42" i="6"/>
  <c r="AG42" i="6"/>
  <c r="Q42" i="6"/>
  <c r="T57" i="6"/>
  <c r="D57" i="6"/>
  <c r="C58" i="6"/>
  <c r="CQ60" i="6"/>
  <c r="CA60" i="6"/>
  <c r="BK60" i="6"/>
  <c r="AU60" i="6"/>
  <c r="AE60" i="6"/>
  <c r="O60" i="6"/>
  <c r="DP20" i="6"/>
  <c r="BV20" i="6"/>
  <c r="AK20" i="6"/>
  <c r="I44" i="6"/>
  <c r="CP43" i="6"/>
  <c r="BZ43" i="6"/>
  <c r="BJ43" i="6"/>
  <c r="AT43" i="6"/>
  <c r="AD43" i="6"/>
  <c r="N43" i="6"/>
  <c r="CR42" i="6"/>
  <c r="CB42" i="6"/>
  <c r="BL42" i="6"/>
  <c r="AV42" i="6"/>
  <c r="AF42" i="6"/>
  <c r="P42" i="6"/>
  <c r="S57" i="6"/>
  <c r="G58" i="6"/>
  <c r="CP60" i="6"/>
  <c r="BZ60" i="6"/>
  <c r="BJ60" i="6"/>
  <c r="AT60" i="6"/>
  <c r="AD60" i="6"/>
  <c r="N60" i="6"/>
  <c r="DO20" i="6"/>
  <c r="BU20" i="6"/>
  <c r="Y20" i="6"/>
  <c r="H44" i="6"/>
  <c r="CO43" i="6"/>
  <c r="BY43" i="6"/>
  <c r="BI43" i="6"/>
  <c r="AS43" i="6"/>
  <c r="AC43" i="6"/>
  <c r="M43" i="6"/>
  <c r="CQ42" i="6"/>
  <c r="CA42" i="6"/>
  <c r="BK42" i="6"/>
  <c r="AU42" i="6"/>
  <c r="AE42" i="6"/>
  <c r="O42" i="6"/>
  <c r="R57" i="6"/>
  <c r="F58" i="6"/>
  <c r="CO60" i="6"/>
  <c r="BY60" i="6"/>
  <c r="BI60" i="6"/>
  <c r="AS60" i="6"/>
  <c r="AC60" i="6"/>
  <c r="M60" i="6"/>
  <c r="DN20" i="6"/>
  <c r="BT20" i="6"/>
  <c r="X20" i="6"/>
  <c r="G44" i="6"/>
  <c r="CN43" i="6"/>
  <c r="BX43" i="6"/>
  <c r="BH43" i="6"/>
  <c r="AR43" i="6"/>
  <c r="AB43" i="6"/>
  <c r="L43" i="6"/>
  <c r="CP42" i="6"/>
  <c r="BZ42" i="6"/>
  <c r="BJ42" i="6"/>
  <c r="AT42" i="6"/>
  <c r="AD42" i="6"/>
  <c r="N42" i="6"/>
  <c r="Q57" i="6"/>
  <c r="E58" i="6"/>
  <c r="CN60" i="6"/>
  <c r="BX60" i="6"/>
  <c r="BH60" i="6"/>
  <c r="AR60" i="6"/>
  <c r="AB60" i="6"/>
  <c r="L60" i="6"/>
  <c r="DM20" i="6"/>
  <c r="BS20" i="6"/>
  <c r="W20" i="6"/>
  <c r="E44" i="6"/>
  <c r="CM43" i="6"/>
  <c r="BW43" i="6"/>
  <c r="BG43" i="6"/>
  <c r="AQ43" i="6"/>
  <c r="AA43" i="6"/>
  <c r="K43" i="6"/>
  <c r="CO42" i="6"/>
  <c r="BY42" i="6"/>
  <c r="BI42" i="6"/>
  <c r="AS42" i="6"/>
  <c r="AC42" i="6"/>
  <c r="M42" i="6"/>
  <c r="P57" i="6"/>
  <c r="D58" i="6"/>
  <c r="CM60" i="6"/>
  <c r="BW60" i="6"/>
  <c r="BG60" i="6"/>
  <c r="AQ60" i="6"/>
  <c r="AA60" i="6"/>
  <c r="K60" i="6"/>
  <c r="DL20" i="6"/>
  <c r="BP20" i="6"/>
  <c r="V20" i="6"/>
  <c r="D44" i="6"/>
  <c r="CL43" i="6"/>
  <c r="BV43" i="6"/>
  <c r="BF43" i="6"/>
  <c r="AP43" i="6"/>
  <c r="Z43" i="6"/>
  <c r="J43" i="6"/>
  <c r="CN42" i="6"/>
  <c r="BX42" i="6"/>
  <c r="BH42" i="6"/>
  <c r="AR42" i="6"/>
  <c r="AB42" i="6"/>
  <c r="L42" i="6"/>
  <c r="O57" i="6"/>
  <c r="G59" i="6"/>
  <c r="CL60" i="6"/>
  <c r="BV60" i="6"/>
  <c r="BF60" i="6"/>
  <c r="AP60" i="6"/>
  <c r="Z60" i="6"/>
  <c r="J60" i="6"/>
  <c r="DB20" i="6"/>
  <c r="BF20" i="6"/>
  <c r="U20" i="6"/>
  <c r="U44" i="6"/>
  <c r="CK43" i="6"/>
  <c r="BU43" i="6"/>
  <c r="BE43" i="6"/>
  <c r="AO43" i="6"/>
  <c r="Y43" i="6"/>
  <c r="I43" i="6"/>
  <c r="CM42" i="6"/>
  <c r="BW42" i="6"/>
  <c r="BG42" i="6"/>
  <c r="AQ42" i="6"/>
  <c r="AA42" i="6"/>
  <c r="K42" i="6"/>
  <c r="N57" i="6"/>
  <c r="F59" i="6"/>
  <c r="CK60" i="6"/>
  <c r="BU60" i="6"/>
  <c r="BE60" i="6"/>
  <c r="AO60" i="6"/>
  <c r="Y60" i="6"/>
  <c r="I60" i="6"/>
  <c r="DA20" i="6"/>
  <c r="BE20" i="6"/>
  <c r="T20" i="6"/>
  <c r="T44" i="6"/>
  <c r="CJ43" i="6"/>
  <c r="BT43" i="6"/>
  <c r="BD43" i="6"/>
  <c r="AN43" i="6"/>
  <c r="X43" i="6"/>
  <c r="H43" i="6"/>
  <c r="CL42" i="6"/>
  <c r="BV42" i="6"/>
  <c r="BF42" i="6"/>
  <c r="AP42" i="6"/>
  <c r="Z42" i="6"/>
  <c r="J42" i="6"/>
  <c r="M57" i="6"/>
  <c r="E59" i="6"/>
  <c r="CJ60" i="6"/>
  <c r="BT60" i="6"/>
  <c r="BD60" i="6"/>
  <c r="AN60" i="6"/>
  <c r="X60" i="6"/>
  <c r="H60" i="6"/>
  <c r="CX20" i="6"/>
  <c r="BD20" i="6"/>
  <c r="I20" i="6"/>
  <c r="C43" i="6"/>
  <c r="CI43" i="6"/>
  <c r="BS43" i="6"/>
  <c r="BC43" i="6"/>
  <c r="AM43" i="6"/>
  <c r="W43" i="6"/>
  <c r="G43" i="6"/>
  <c r="CK42" i="6"/>
  <c r="BU42" i="6"/>
  <c r="BE42" i="6"/>
  <c r="AO42" i="6"/>
  <c r="Y42" i="6"/>
  <c r="I42" i="6"/>
  <c r="L57" i="6"/>
  <c r="D59" i="6"/>
  <c r="CI60" i="6"/>
  <c r="BS60" i="6"/>
  <c r="BC60" i="6"/>
  <c r="AM60" i="6"/>
  <c r="W60" i="6"/>
  <c r="G60" i="6"/>
  <c r="CW20" i="6"/>
  <c r="BC20" i="6"/>
  <c r="H20" i="6"/>
  <c r="C42" i="6"/>
  <c r="CH43" i="6"/>
  <c r="BR43" i="6"/>
  <c r="BB43" i="6"/>
  <c r="AL43" i="6"/>
  <c r="V43" i="6"/>
  <c r="F43" i="6"/>
  <c r="CJ42" i="6"/>
  <c r="BT42" i="6"/>
  <c r="BD42" i="6"/>
  <c r="AN42" i="6"/>
  <c r="X42" i="6"/>
  <c r="H42" i="6"/>
  <c r="K57" i="6"/>
  <c r="CH60" i="6"/>
  <c r="BR60" i="6"/>
  <c r="BB60" i="6"/>
  <c r="AL60" i="6"/>
  <c r="V60" i="6"/>
  <c r="F60" i="6"/>
  <c r="CV20" i="6"/>
  <c r="BB20" i="6"/>
  <c r="G20" i="6"/>
  <c r="CW43" i="6"/>
  <c r="CG43" i="6"/>
  <c r="BQ43" i="6"/>
  <c r="BA43" i="6"/>
  <c r="AK43" i="6"/>
  <c r="U43" i="6"/>
  <c r="E43" i="6"/>
  <c r="CI42" i="6"/>
  <c r="BS42" i="6"/>
  <c r="BC42" i="6"/>
  <c r="AM42" i="6"/>
  <c r="W42" i="6"/>
  <c r="G42" i="6"/>
  <c r="J57" i="6"/>
  <c r="CW60" i="6"/>
  <c r="CG60" i="6"/>
  <c r="BQ60" i="6"/>
  <c r="BA60" i="6"/>
  <c r="AK60" i="6"/>
  <c r="U60" i="6"/>
  <c r="E60" i="6"/>
  <c r="CL20" i="6"/>
  <c r="AZ20" i="6"/>
  <c r="F20" i="6"/>
  <c r="CV43" i="6"/>
  <c r="CF43" i="6"/>
  <c r="BP43" i="6"/>
  <c r="AZ43" i="6"/>
  <c r="AJ43" i="6"/>
  <c r="T43" i="6"/>
  <c r="D43" i="6"/>
  <c r="CH42" i="6"/>
  <c r="BR42" i="6"/>
  <c r="BB42" i="6"/>
  <c r="AL42" i="6"/>
  <c r="V42" i="6"/>
  <c r="F42" i="6"/>
  <c r="I57" i="6"/>
  <c r="CV60" i="6"/>
  <c r="CF60" i="6"/>
  <c r="BP60" i="6"/>
  <c r="AZ60" i="6"/>
  <c r="AJ60" i="6"/>
  <c r="T60" i="6"/>
  <c r="D60" i="6"/>
  <c r="CK20" i="6"/>
  <c r="AP20" i="6"/>
  <c r="E20" i="6"/>
  <c r="CU43" i="6"/>
  <c r="CE43" i="6"/>
  <c r="BO43" i="6"/>
  <c r="AY43" i="6"/>
  <c r="AI43" i="6"/>
  <c r="S43" i="6"/>
  <c r="CW42" i="6"/>
  <c r="CG42" i="6"/>
  <c r="BQ42" i="6"/>
  <c r="BA42" i="6"/>
  <c r="AK42" i="6"/>
  <c r="U42" i="6"/>
  <c r="E42" i="6"/>
  <c r="H57" i="6"/>
  <c r="CU60" i="6"/>
  <c r="CE60" i="6"/>
  <c r="BO60" i="6"/>
  <c r="AY60" i="6"/>
  <c r="AI60" i="6"/>
  <c r="S60" i="6"/>
  <c r="CJ20" i="6"/>
  <c r="AO20" i="6"/>
  <c r="D20" i="6"/>
  <c r="CT43" i="6"/>
  <c r="CD43" i="6"/>
  <c r="BN43" i="6"/>
  <c r="AX43" i="6"/>
  <c r="AH43" i="6"/>
  <c r="R43" i="6"/>
  <c r="CV42" i="6"/>
  <c r="CF42" i="6"/>
  <c r="BP42" i="6"/>
  <c r="AZ42" i="6"/>
  <c r="AJ42" i="6"/>
  <c r="T42" i="6"/>
  <c r="D42" i="6"/>
  <c r="G57" i="6"/>
  <c r="C60" i="6"/>
  <c r="CT60" i="6"/>
  <c r="CD60" i="6"/>
  <c r="BN60" i="6"/>
  <c r="AX60" i="6"/>
  <c r="AH60" i="6"/>
  <c r="R60" i="6"/>
  <c r="CH20" i="6"/>
  <c r="AN20" i="6"/>
  <c r="L44" i="6"/>
  <c r="CS43" i="6"/>
  <c r="CC43" i="6"/>
  <c r="BM43" i="6"/>
  <c r="AW43" i="6"/>
  <c r="AG43" i="6"/>
  <c r="Q43" i="6"/>
  <c r="CU42" i="6"/>
  <c r="CE42" i="6"/>
  <c r="BO42" i="6"/>
  <c r="AY42" i="6"/>
  <c r="AI42" i="6"/>
  <c r="S42" i="6"/>
  <c r="C57" i="6"/>
  <c r="F57" i="6"/>
  <c r="H58" i="6"/>
  <c r="CS60" i="6"/>
  <c r="CC60" i="6"/>
  <c r="BM60" i="6"/>
  <c r="AW60" i="6"/>
  <c r="AG60" i="6"/>
  <c r="Q60" i="6"/>
  <c r="CG20" i="6"/>
  <c r="AM20" i="6"/>
  <c r="K44" i="6"/>
  <c r="CR43" i="6"/>
  <c r="CB43" i="6"/>
  <c r="BL43" i="6"/>
  <c r="AV43" i="6"/>
  <c r="AF43" i="6"/>
  <c r="CT42" i="6"/>
  <c r="CD42" i="6"/>
  <c r="BN42" i="6"/>
  <c r="AX42" i="6"/>
  <c r="AH42" i="6"/>
  <c r="U57" i="6"/>
  <c r="CR60" i="6"/>
  <c r="CB60" i="6"/>
  <c r="BL60" i="6"/>
  <c r="AV60" i="6"/>
  <c r="AF60" i="6"/>
  <c r="DQ20" i="6"/>
  <c r="CI20" i="6"/>
  <c r="BA20" i="6"/>
  <c r="J20" i="6"/>
  <c r="F44" i="6"/>
  <c r="S44" i="6"/>
  <c r="R44" i="6"/>
  <c r="C44" i="6"/>
  <c r="Q44" i="6"/>
  <c r="CZ20" i="6"/>
  <c r="BR20" i="6"/>
  <c r="AJ20" i="6"/>
  <c r="N44" i="6"/>
  <c r="P44" i="6"/>
  <c r="CY20" i="6"/>
  <c r="BQ20" i="6"/>
  <c r="Z20" i="6"/>
  <c r="M44" i="6"/>
  <c r="CE20" i="6"/>
  <c r="AI20" i="6"/>
  <c r="CD20" i="6"/>
  <c r="DI20" i="6"/>
  <c r="CC20" i="6"/>
  <c r="BM20" i="6"/>
  <c r="AG20" i="6"/>
  <c r="DH20" i="6"/>
  <c r="CR20" i="6"/>
  <c r="CB20" i="6"/>
  <c r="BL20" i="6"/>
  <c r="AV20" i="6"/>
  <c r="AF20" i="6"/>
  <c r="P20" i="6"/>
  <c r="BO20" i="6"/>
  <c r="CT20" i="6"/>
  <c r="BN20" i="6"/>
  <c r="Q20" i="6"/>
  <c r="BK20" i="6"/>
  <c r="DF20" i="6"/>
  <c r="CP20" i="6"/>
  <c r="BZ20" i="6"/>
  <c r="BJ20" i="6"/>
  <c r="AT20" i="6"/>
  <c r="AD20" i="6"/>
  <c r="N20" i="6"/>
  <c r="CU20" i="6"/>
  <c r="S20" i="6"/>
  <c r="DJ20" i="6"/>
  <c r="R20" i="6"/>
  <c r="CS20" i="6"/>
  <c r="AW20" i="6"/>
  <c r="DG20" i="6"/>
  <c r="AU20" i="6"/>
  <c r="O20" i="6"/>
  <c r="C20" i="6"/>
  <c r="DE20" i="6"/>
  <c r="CO20" i="6"/>
  <c r="BY20" i="6"/>
  <c r="BI20" i="6"/>
  <c r="AS20" i="6"/>
  <c r="AC20" i="6"/>
  <c r="M20" i="6"/>
  <c r="DK20" i="6"/>
  <c r="AX20" i="6"/>
  <c r="CQ20" i="6"/>
  <c r="AE20" i="6"/>
  <c r="DT20" i="6"/>
  <c r="DD20" i="6"/>
  <c r="CN20" i="6"/>
  <c r="BX20" i="6"/>
  <c r="BH20" i="6"/>
  <c r="AR20" i="6"/>
  <c r="AB20" i="6"/>
  <c r="L20" i="6"/>
  <c r="AY20" i="6"/>
  <c r="AH20" i="6"/>
  <c r="CA20" i="6"/>
  <c r="DS20" i="6"/>
  <c r="DC20" i="6"/>
  <c r="CM20" i="6"/>
  <c r="BW20" i="6"/>
  <c r="BG20" i="6"/>
  <c r="AQ20" i="6"/>
  <c r="AA20" i="6"/>
  <c r="J16" i="9" l="1"/>
  <c r="H16" i="9"/>
  <c r="V16" i="9"/>
  <c r="U16" i="9"/>
  <c r="Q16" i="9"/>
  <c r="I16" i="9"/>
  <c r="F16" i="9"/>
  <c r="D16" i="9"/>
  <c r="P16" i="9"/>
  <c r="M16" i="9"/>
  <c r="G16" i="9"/>
  <c r="E16" i="9"/>
  <c r="T16" i="9"/>
  <c r="S16" i="9"/>
  <c r="R16" i="9"/>
  <c r="O16" i="9"/>
  <c r="N16" i="9"/>
  <c r="L16" i="9"/>
  <c r="K16" i="9"/>
  <c r="E10" i="9"/>
  <c r="G10" i="9"/>
  <c r="D10" i="9"/>
  <c r="F10" i="9"/>
  <c r="J10" i="9"/>
  <c r="H10" i="9"/>
  <c r="I10" i="9"/>
  <c r="G13" i="9"/>
  <c r="D13" i="9"/>
  <c r="E13" i="9"/>
  <c r="F13" i="9"/>
  <c r="G8" i="9"/>
  <c r="E8" i="9"/>
  <c r="F8" i="9"/>
  <c r="D8" i="9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" i="4"/>
  <c r="B16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7" i="4"/>
  <c r="F12" i="3"/>
  <c r="E12" i="3"/>
  <c r="D12" i="3"/>
  <c r="G12" i="3" l="1"/>
  <c r="H12" i="3" s="1"/>
  <c r="I12" i="3" s="1"/>
</calcChain>
</file>

<file path=xl/sharedStrings.xml><?xml version="1.0" encoding="utf-8"?>
<sst xmlns="http://schemas.openxmlformats.org/spreadsheetml/2006/main" count="774" uniqueCount="375">
  <si>
    <t>C_FABM</t>
  </si>
  <si>
    <t>C_MACH</t>
  </si>
  <si>
    <t>C_OFMA</t>
  </si>
  <si>
    <t>C_ELMA</t>
  </si>
  <si>
    <t>C_RATV</t>
  </si>
  <si>
    <t>C_MEIN</t>
  </si>
  <si>
    <t>C_FURN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</si>
  <si>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</si>
  <si>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</si>
  <si>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</si>
  <si>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</si>
  <si>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</si>
  <si>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</si>
  <si>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</si>
  <si>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</si>
  <si>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</si>
  <si>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</si>
  <si>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</si>
  <si>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</si>
  <si>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</si>
  <si>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</si>
  <si>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</si>
  <si>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</si>
  <si>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</si>
  <si>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</si>
  <si>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</si>
  <si>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</si>
  <si>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</si>
  <si>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</si>
  <si>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</si>
  <si>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</si>
  <si>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</si>
  <si>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</si>
  <si>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</si>
  <si>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</si>
  <si>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</si>
  <si>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</si>
  <si>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</si>
  <si>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</si>
  <si>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</si>
  <si>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</si>
  <si>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</si>
  <si>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</si>
  <si>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</si>
  <si>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</si>
  <si>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</si>
  <si>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</si>
  <si>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</si>
  <si>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</si>
  <si>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</si>
  <si>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</si>
  <si>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</si>
  <si>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</si>
  <si>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</si>
  <si>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</si>
  <si>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</si>
  <si>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</si>
  <si>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</si>
  <si>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</si>
  <si>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</si>
  <si>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</si>
  <si>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</si>
  <si>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</si>
  <si>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</si>
  <si>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</si>
  <si>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</si>
  <si>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</si>
  <si>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</si>
  <si>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</si>
  <si>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</si>
  <si>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</si>
  <si>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</si>
  <si>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</si>
  <si>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</si>
  <si>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</si>
  <si>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</si>
  <si>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</si>
  <si>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</si>
  <si>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</si>
  <si>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</si>
  <si>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</si>
  <si>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</si>
  <si>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</si>
  <si>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</si>
  <si>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</si>
  <si>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</si>
  <si>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</si>
  <si>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</si>
  <si>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</si>
  <si>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</si>
  <si>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</si>
  <si>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</si>
  <si>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</si>
  <si>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</si>
  <si>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</si>
  <si>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</si>
  <si>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</si>
  <si>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</si>
  <si>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</si>
  <si>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</si>
  <si>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</si>
  <si>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</si>
  <si>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</si>
  <si>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</si>
  <si>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</si>
  <si>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</si>
  <si>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Iron ores</t>
  </si>
  <si>
    <t>Peat</t>
  </si>
  <si>
    <t>Anthracite</t>
  </si>
  <si>
    <t>tonnes</t>
  </si>
  <si>
    <t>Precious metals</t>
  </si>
  <si>
    <t>Meat animals nec</t>
  </si>
  <si>
    <t>Animal products nec</t>
  </si>
  <si>
    <t>Raw milk</t>
  </si>
  <si>
    <t>Processed rice</t>
  </si>
  <si>
    <t>Pulp</t>
  </si>
  <si>
    <t>N-fertiliser</t>
  </si>
  <si>
    <t>P- and other fertiliser</t>
  </si>
  <si>
    <t>Chemicals nec</t>
  </si>
  <si>
    <t>Private households with employed persons (95)</t>
  </si>
  <si>
    <t>Extra-territorial organizations and bodies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</si>
  <si>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</si>
  <si>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</si>
  <si>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</si>
  <si>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</si>
  <si>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</si>
  <si>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</si>
  <si>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</si>
  <si>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</si>
  <si>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Cattle</t>
  </si>
  <si>
    <t>Pigs</t>
  </si>
  <si>
    <t>Poultry</t>
  </si>
  <si>
    <t>Wool; silk-worm cocoons</t>
  </si>
  <si>
    <t>Manure (conventional treatment)</t>
  </si>
  <si>
    <t>Manure (biogas treatment)</t>
  </si>
  <si>
    <t>Products of forestry; logging and related services (02)</t>
  </si>
  <si>
    <t>Fish and other fishing products; services incidental of fishing (05)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</si>
  <si>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</si>
  <si>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</si>
  <si>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</si>
  <si>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</si>
  <si>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</si>
  <si>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</si>
  <si>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Crude petroleum and services related to crude oil extraction; excluding surveying</t>
  </si>
  <si>
    <t>Natural gas and services related to natural gas extraction; excluding surveying</t>
  </si>
  <si>
    <t>Natural Gas Liquids</t>
  </si>
  <si>
    <t>Other Hydrocarbons</t>
  </si>
  <si>
    <t>Uranium and thorium ores (12)</t>
  </si>
  <si>
    <t>Copper ores and concentrates</t>
  </si>
  <si>
    <t>Nickel ores and concentrates</t>
  </si>
  <si>
    <t>Aluminium ores and concentrates</t>
  </si>
  <si>
    <t>Precious metal ores and concentrates</t>
  </si>
  <si>
    <t>Lead; zinc and tin ores and concentrates</t>
  </si>
  <si>
    <t>Other non-ferrous metal ores and concentrates</t>
  </si>
  <si>
    <t>Stone</t>
  </si>
  <si>
    <t>Sand and clay</t>
  </si>
  <si>
    <t>Chemical and fertilizer minerals;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</si>
  <si>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</si>
  <si>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</si>
  <si>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</si>
  <si>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</si>
  <si>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</si>
  <si>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</si>
  <si>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</si>
  <si>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</si>
  <si>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</si>
  <si>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</si>
  <si>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</si>
  <si>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</si>
  <si>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</si>
  <si>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</si>
  <si>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</si>
  <si>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treatment; Re-processing of secondary wood material into new wood material</t>
  </si>
  <si>
    <t>Secondary paper for treatment;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</si>
  <si>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</si>
  <si>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</si>
  <si>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</si>
  <si>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</si>
  <si>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</si>
  <si>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</si>
  <si>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</si>
  <si>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</si>
  <si>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</si>
  <si>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</si>
  <si>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</si>
  <si>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</si>
  <si>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</si>
  <si>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</si>
  <si>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</si>
  <si>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</si>
  <si>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</si>
  <si>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</si>
  <si>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</si>
  <si>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</si>
  <si>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</si>
  <si>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</si>
  <si>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</si>
  <si>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</si>
  <si>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Plastics; basic</t>
  </si>
  <si>
    <t>Secondary plastic for treatment;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</si>
  <si>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</si>
  <si>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</si>
  <si>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</si>
  <si>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</si>
  <si>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</si>
  <si>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</si>
  <si>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</si>
  <si>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treatment; Re-processing of secondary glass into new glass</t>
  </si>
  <si>
    <t>Ceramic goods</t>
  </si>
  <si>
    <t>Bricks; tiles and construction products; in baked clay</t>
  </si>
  <si>
    <t>Cement; lime and plaster</t>
  </si>
  <si>
    <t>Ash for treatment; Re-processing of ash into clinker</t>
  </si>
  <si>
    <t>Other non-metallic mineral products</t>
  </si>
  <si>
    <t>Basic iron and steel and of ferro-alloys and first products thereof</t>
  </si>
  <si>
    <t>Secondary steel for treatment; Re-processing of secondary steel into new steel</t>
  </si>
  <si>
    <t>Secondary preciuos metals for treatment; Re-processing of secondary preciuos metals into new preciuos metals</t>
  </si>
  <si>
    <t>Aluminium and aluminium products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</si>
  <si>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</si>
  <si>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</si>
  <si>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</si>
  <si>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Copper products</t>
  </si>
  <si>
    <t>Secondary copper for treatment; Re-processing of secondary copper into new copper</t>
  </si>
  <si>
    <t>Other non-ferrous metal products</t>
  </si>
  <si>
    <t>Secondary other non-ferrous metals for treatment; Re-processing of secondary other non-ferrous metals into new other non-ferrous metals</t>
  </si>
  <si>
    <t>Foundry work services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</si>
  <si>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</si>
  <si>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</si>
  <si>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</si>
  <si>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</si>
  <si>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</si>
  <si>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</si>
  <si>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</si>
  <si>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Other transport equipment (35)</t>
  </si>
  <si>
    <t>Furniture; other manufactured goods n.e.c. (36)</t>
  </si>
  <si>
    <t>Secondary raw materials</t>
  </si>
  <si>
    <t>Bottles for treatment;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</si>
  <si>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</si>
  <si>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</si>
  <si>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</si>
  <si>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</si>
  <si>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</si>
  <si>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</si>
  <si>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</si>
  <si>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</si>
  <si>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</si>
  <si>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tide; wave;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</si>
  <si>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</si>
  <si>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</si>
  <si>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</si>
  <si>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</si>
  <si>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</si>
  <si>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</si>
  <si>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</si>
  <si>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</si>
  <si>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</si>
  <si>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</si>
  <si>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</si>
  <si>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water; distribution services of water (41)</t>
  </si>
  <si>
    <t>Construction work (45)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</si>
  <si>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</si>
  <si>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</si>
  <si>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Retail trade services of motor fuel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</si>
  <si>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</si>
  <si>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</si>
  <si>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</si>
  <si>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</si>
  <si>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</si>
  <si>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</si>
  <si>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</si>
  <si>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</si>
  <si>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</si>
  <si>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</si>
  <si>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</si>
  <si>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services; except insurance and pension funding services (65)</t>
  </si>
  <si>
    <t>Insurance and pension funding services;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</si>
  <si>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</si>
  <si>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</si>
  <si>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</si>
  <si>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</si>
  <si>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</si>
  <si>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</si>
  <si>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</si>
  <si>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</si>
  <si>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</si>
  <si>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</si>
  <si>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</si>
  <si>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</si>
  <si>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</si>
  <si>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</si>
  <si>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</si>
  <si>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</si>
  <si>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</si>
  <si>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</si>
  <si>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</si>
  <si>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</si>
  <si>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</si>
  <si>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</si>
  <si>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</si>
  <si>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</si>
  <si>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</si>
  <si>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</si>
  <si>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</si>
  <si>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</si>
  <si>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</si>
  <si>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</si>
  <si>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Recreational; cultural and sporting services (92)</t>
  </si>
  <si>
    <t>Other services (93)</t>
  </si>
  <si>
    <t>Carbon Content</t>
  </si>
  <si>
    <t>Total Supply</t>
  </si>
  <si>
    <t>Log-normal product lifetime distributions</t>
  </si>
  <si>
    <t>Packaging</t>
  </si>
  <si>
    <t>Transportation</t>
  </si>
  <si>
    <t>Building and Construction</t>
  </si>
  <si>
    <t>Electrical and Electronics</t>
  </si>
  <si>
    <t>Consumer and Institutional</t>
  </si>
  <si>
    <t>Industrial Machinery</t>
  </si>
  <si>
    <t>Other</t>
  </si>
  <si>
    <t>Textiles</t>
  </si>
  <si>
    <t>Mean</t>
  </si>
  <si>
    <t>SD</t>
  </si>
  <si>
    <t>Production, use, and fate of all plastics ever made</t>
  </si>
  <si>
    <t>YEARS</t>
  </si>
  <si>
    <t>Year of purchase</t>
  </si>
  <si>
    <t>Year of discharge</t>
  </si>
  <si>
    <t>YEAR</t>
  </si>
  <si>
    <t>Motor Vehicles</t>
  </si>
  <si>
    <t>Lifetimes</t>
  </si>
  <si>
    <t>S.Dev.</t>
  </si>
  <si>
    <t>Dist. Func.</t>
  </si>
  <si>
    <t>Coverage</t>
  </si>
  <si>
    <t>Number of Products</t>
  </si>
  <si>
    <t>How important are realistic building lifespan</t>
  </si>
  <si>
    <t>Assumption</t>
  </si>
  <si>
    <t>0.33 mean</t>
  </si>
  <si>
    <t>0.4 mean</t>
  </si>
  <si>
    <t>Normal Distribution, sd=2.44</t>
  </si>
  <si>
    <t>Symmetric Triangular Distribution</t>
  </si>
  <si>
    <t>Normal Distribution, σ=µ/4</t>
  </si>
  <si>
    <t>Normal Distribution, σ=µ/4,scaled to 1</t>
  </si>
  <si>
    <t>0.5 mean</t>
  </si>
  <si>
    <t>Gaussian Distribution</t>
  </si>
  <si>
    <t>(Average Lifetime)/2</t>
  </si>
  <si>
    <t>(Average Lifetime)/4</t>
  </si>
  <si>
    <t>Constant Leaching Model (1/LT)</t>
  </si>
  <si>
    <t>1/(Average Lifetime/2)</t>
  </si>
  <si>
    <t>-</t>
  </si>
  <si>
    <t>Constant leaching model</t>
  </si>
  <si>
    <t>Summary</t>
  </si>
  <si>
    <t>Summary of lifetime functions and assumptions undertaken</t>
  </si>
  <si>
    <t>lifetime_funct_triangular</t>
  </si>
  <si>
    <t>Sheet Name</t>
  </si>
  <si>
    <t>Explanation</t>
  </si>
  <si>
    <t>Baseline lifetime distribution function as used in the study (normal distribution)</t>
  </si>
  <si>
    <t>LT_funct_baseline mean+25%</t>
  </si>
  <si>
    <t>Lifetime distribution data with average lifetimes increased by 25%</t>
  </si>
  <si>
    <t>LT_funct_baseline mean+50%</t>
  </si>
  <si>
    <t>Lifetime distribution data with average lifetimes increased by 50%</t>
  </si>
  <si>
    <t>LT_funct_baseline mean-25%</t>
  </si>
  <si>
    <t>LT_funct_baseline mean-50%</t>
  </si>
  <si>
    <t>Lifetime distribution data with average lifetimes decreased by 25%</t>
  </si>
  <si>
    <t>Lifetime distribution data with average lifetimes decreased by  50%</t>
  </si>
  <si>
    <t>LT_funct_baseline sd+25%</t>
  </si>
  <si>
    <t>LT_funct_baseline sd+50%</t>
  </si>
  <si>
    <t>LT_funct_baseline sd-25%</t>
  </si>
  <si>
    <t>LT_funct_baseline sd-50%</t>
  </si>
  <si>
    <t>Lifetime distribution data with standard deviation of the distribution increased by 25%</t>
  </si>
  <si>
    <t>Lifetime distribution data with standard deviation of the distribution increased by 50%</t>
  </si>
  <si>
    <t>Lifetime distribution data with standard deviation of the distribution decreased by 25%</t>
  </si>
  <si>
    <t>Lifetime distribution data with standard deviation of the distribution decreased by 50%</t>
  </si>
  <si>
    <t>Het. Mach</t>
  </si>
  <si>
    <t>Lifetime data for triangular distribution as used in Exiobase 3</t>
  </si>
  <si>
    <t>Lifetime data of heteregeneous machinery</t>
  </si>
  <si>
    <t>Lifetime data of motor vehicles</t>
  </si>
  <si>
    <t>Plastics</t>
  </si>
  <si>
    <t>Lifetime data of 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</si>
</sst>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0" xfId="0" quotePrefix="1" applyFill="1"/>
    <xf numFmtId="0" fontId="0" fillId="0" borderId="1" xfId="0" applyBorder="1"/>
    <xf numFmtId="11" fontId="0" fillId="0" borderId="0" xfId="0" applyNumberFormat="1"/>
    <xf numFmtId="0" fontId="3" fillId="0" borderId="0" xfId="0" applyFont="1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Summary!$C$16</c:f>
              <c:strCache>
                <c:ptCount val="1"/>
                <c:pt idx="0">
                  <c:v>Symmetric Triangular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Summary!$D$15:$V$15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Summary!$D$16:$V$16</c:f>
              <c:numCache>
                <c:formatCode>General</c:formatCode>
                <c:ptCount val="19"/>
                <c:pt idx="0">
                  <c:v>9.999999999999995E-3</c:v>
                </c:pt>
                <c:pt idx="1">
                  <c:v>2.0000000000000004E-2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5.0000000000000017E-2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7.9999999999999988E-2</c:v>
                </c:pt>
                <c:pt idx="8">
                  <c:v>0.09</c:v>
                </c:pt>
                <c:pt idx="9">
                  <c:v>0.1</c:v>
                </c:pt>
                <c:pt idx="10">
                  <c:v>9.0000000000000011E-2</c:v>
                </c:pt>
                <c:pt idx="11">
                  <c:v>8.0000000000000016E-2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5.0000000000000017E-2</c:v>
                </c:pt>
                <c:pt idx="15">
                  <c:v>4.0000000000000008E-2</c:v>
                </c:pt>
                <c:pt idx="16">
                  <c:v>0.03</c:v>
                </c:pt>
                <c:pt idx="17">
                  <c:v>2.0000000000000018E-2</c:v>
                </c:pt>
                <c:pt idx="18">
                  <c:v>1.0000000000000009E-2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4-4C64-B0D0-D3554638B476}"/>
            </c:ext>
          </c:extLst>
        </c:ser>
        <c:ser>
          <c:idx val="1"/>
          <c:order val="1"/>
          <c:tx>
            <c:strRef>
              <c:f>Summary!$C$18</c:f>
              <c:strCache>
                <c:ptCount val="1"/>
                <c:pt idx="0">
                  <c:v>Normal Distribution, σ=µ/4,scaled to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Summary!$D$15:$V$15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Summary!$D$18:$V$18</c:f>
              <c:numCache>
                <c:formatCode>General</c:formatCode>
                <c:ptCount val="19"/>
                <c:pt idx="0">
                  <c:v>3.8315668256932853E-4</c:v>
                </c:pt>
                <c:pt idx="1">
                  <c:v>1.796805494692438E-2</c:v>
                </c:pt>
                <c:pt idx="2">
                  <c:v>2.5614692001015623E-2</c:v>
                </c:pt>
                <c:pt idx="3">
                  <c:v>3.4932422193557092E-2</c:v>
                </c:pt>
                <c:pt idx="4">
                  <c:v>4.5574273444938924E-2</c:v>
                </c:pt>
                <c:pt idx="5">
                  <c:v>5.6880354999254264E-2</c:v>
                </c:pt>
                <c:pt idx="6">
                  <c:v>6.7913534543024984E-2</c:v>
                </c:pt>
                <c:pt idx="7">
                  <c:v>7.757144123671568E-2</c:v>
                </c:pt>
                <c:pt idx="8">
                  <c:v>8.4761547734347076E-2</c:v>
                </c:pt>
                <c:pt idx="9">
                  <c:v>8.860278788360075E-2</c:v>
                </c:pt>
                <c:pt idx="10">
                  <c:v>8.860278788360075E-2</c:v>
                </c:pt>
                <c:pt idx="11">
                  <c:v>8.4761547734347076E-2</c:v>
                </c:pt>
                <c:pt idx="12">
                  <c:v>7.757144123671568E-2</c:v>
                </c:pt>
                <c:pt idx="13">
                  <c:v>6.7913534543024984E-2</c:v>
                </c:pt>
                <c:pt idx="14">
                  <c:v>5.6880354999254264E-2</c:v>
                </c:pt>
                <c:pt idx="15">
                  <c:v>4.5574273444938924E-2</c:v>
                </c:pt>
                <c:pt idx="16">
                  <c:v>3.4932422193557092E-2</c:v>
                </c:pt>
                <c:pt idx="17">
                  <c:v>2.5614692001015623E-2</c:v>
                </c:pt>
                <c:pt idx="18">
                  <c:v>1.796805494692438E-2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4-4C64-B0D0-D3554638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992"/>
        <c:axId val="3742032"/>
      </c:lineChart>
      <c:catAx>
        <c:axId val="125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42032"/>
        <c:crosses val="autoZero"/>
        <c:auto val="1"/>
        <c:lblAlgn val="ctr"/>
        <c:lblOffset val="100"/>
        <c:noMultiLvlLbl val="0"/>
      </c:catAx>
      <c:valAx>
        <c:axId val="374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a product discraded in years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'LT_funct_baseline mean+25%'!$D$2:$L$2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'LT_funct_baseline mean+25%'!$D$6:$L$6</c:f>
              <c:numCache>
                <c:formatCode>General</c:formatCode>
                <c:ptCount val="9"/>
                <c:pt idx="0">
                  <c:v>2.2701130983246057E-2</c:v>
                </c:pt>
                <c:pt idx="1">
                  <c:v>5.1876247543263358E-2</c:v>
                </c:pt>
                <c:pt idx="2">
                  <c:v>9.6418273042127495E-2</c:v>
                </c:pt>
                <c:pt idx="3">
                  <c:v>0.1457537973175797</c:v>
                </c:pt>
                <c:pt idx="4">
                  <c:v>0.17920500839374004</c:v>
                </c:pt>
                <c:pt idx="5">
                  <c:v>0.17920500839374004</c:v>
                </c:pt>
                <c:pt idx="6">
                  <c:v>0.1457537973175797</c:v>
                </c:pt>
                <c:pt idx="7">
                  <c:v>9.6418273042127495E-2</c:v>
                </c:pt>
                <c:pt idx="8">
                  <c:v>5.1876247543263358E-2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E-4F65-AF8C-906E72E4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2351"/>
        <c:axId val="102696239"/>
      </c:scatterChart>
      <c:valAx>
        <c:axId val="437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696239"/>
        <c:crosses val="autoZero"/>
        <c:crossBetween val="midCat"/>
      </c:valAx>
      <c:valAx>
        <c:axId val="1026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'LT_funct_baseline mean+50%'!$D$2:$L$2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'LT_funct_baseline mean+50%'!$D$6:$L$6</c:f>
              <c:numCache>
                <c:formatCode>General</c:formatCode>
                <c:ptCount val="9"/>
                <c:pt idx="0">
                  <c:v>1.4524803052767857E-2</c:v>
                </c:pt>
                <c:pt idx="1">
                  <c:v>2.9294165183619676E-2</c:v>
                </c:pt>
                <c:pt idx="2">
                  <c:v>5.2006460307004794E-2</c:v>
                </c:pt>
                <c:pt idx="3">
                  <c:v>8.127159081091051E-2</c:v>
                </c:pt>
                <c:pt idx="4">
                  <c:v>0.11179580861449057</c:v>
                </c:pt>
                <c:pt idx="5">
                  <c:v>0.13536848797988049</c:v>
                </c:pt>
                <c:pt idx="6">
                  <c:v>0.14428292238749826</c:v>
                </c:pt>
                <c:pt idx="7">
                  <c:v>0.13536848797988049</c:v>
                </c:pt>
                <c:pt idx="8">
                  <c:v>0.11179580861449057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B-40C6-963D-C1C45E64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2351"/>
        <c:axId val="102696239"/>
      </c:scatterChart>
      <c:valAx>
        <c:axId val="437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696239"/>
        <c:crosses val="autoZero"/>
        <c:crossBetween val="midCat"/>
      </c:valAx>
      <c:valAx>
        <c:axId val="1026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7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403861</xdr:colOff>
      <xdr:row>22</xdr:row>
      <xdr:rowOff>175260</xdr:rowOff>
    </xdr:from>
    <xdr:to>
      <xdr:col>13</xdr:col>
      <xdr:colOff>281941</xdr:colOff>
      <xdr:row>39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DEAB1-1922-5BC3-C386-39E43FDD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2990850</xdr:colOff>
      <xdr:row>23</xdr:row>
      <xdr:rowOff>49530</xdr:rowOff>
    </xdr:from>
    <xdr:to>
      <xdr:col>7</xdr:col>
      <xdr:colOff>400050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80D16-8408-EE5D-F19C-A5040AC8E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20</xdr:row>
      <xdr:rowOff>106680</xdr:rowOff>
    </xdr:from>
    <xdr:to>
      <xdr:col>9</xdr:col>
      <xdr:colOff>601980</xdr:colOff>
      <xdr:row>23</xdr:row>
      <xdr:rowOff>15246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90B81-5F5C-4EE0-BAFE-AFA3BB223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8A2C-5E94-4400-BC81-79E162E84FDF}">
  <sheetPr codeName="Sheet1"/>
  <dimension ref="A1:C15"/>
  <sheetViews>
    <sheetView tabSelected="1" workbookViewId="0">
      <selection activeCell="B16" sqref="B16"/>
    </sheetView>
  </sheetViews>
  <sheetFormatPr defaultRowHeight="14.4" x14ac:dyDescent="0.3"/>
  <cols>
    <col min="1" max="1" width="25.6640625" bestFit="1" customWidth="1"/>
  </cols>
  <sheetData>
    <row r="1" spans="1:3" x14ac:dyDescent="0.3">
      <c r="A1" s="8" t="s">
        <v>350</v>
      </c>
      <c r="B1" s="8" t="s">
        <v>351</v>
      </c>
      <c r="C1" s="8"/>
    </row>
    <row r="2" spans="1:3" x14ac:dyDescent="0.3">
      <c r="A2" t="s">
        <v>347</v>
      </c>
      <c r="B2" t="s">
        <v>348</v>
      </c>
    </row>
    <row r="3" spans="1:3" x14ac:dyDescent="0.3">
      <c r="A3" t="s">
        <v>349</v>
      </c>
      <c r="B3" t="s">
        <v>370</v>
      </c>
    </row>
    <row r="4" spans="1:3" x14ac:dyDescent="0.3">
      <c r="A4" t="s">
        <v>349</v>
      </c>
      <c r="B4" t="s">
        <v>352</v>
      </c>
    </row>
    <row r="5" spans="1:3" x14ac:dyDescent="0.3">
      <c r="A5" t="s">
        <v>353</v>
      </c>
      <c r="B5" t="s">
        <v>354</v>
      </c>
    </row>
    <row r="6" spans="1:3" x14ac:dyDescent="0.3">
      <c r="A6" t="s">
        <v>355</v>
      </c>
      <c r="B6" t="s">
        <v>356</v>
      </c>
    </row>
    <row r="7" spans="1:3" x14ac:dyDescent="0.3">
      <c r="A7" t="s">
        <v>357</v>
      </c>
      <c r="B7" t="s">
        <v>359</v>
      </c>
    </row>
    <row r="8" spans="1:3" x14ac:dyDescent="0.3">
      <c r="A8" t="s">
        <v>358</v>
      </c>
      <c r="B8" t="s">
        <v>360</v>
      </c>
    </row>
    <row r="9" spans="1:3" x14ac:dyDescent="0.3">
      <c r="A9" t="s">
        <v>361</v>
      </c>
      <c r="B9" t="s">
        <v>365</v>
      </c>
    </row>
    <row r="10" spans="1:3" x14ac:dyDescent="0.3">
      <c r="A10" t="s">
        <v>362</v>
      </c>
      <c r="B10" t="s">
        <v>366</v>
      </c>
    </row>
    <row r="11" spans="1:3" x14ac:dyDescent="0.3">
      <c r="A11" t="s">
        <v>363</v>
      </c>
      <c r="B11" t="s">
        <v>367</v>
      </c>
    </row>
    <row r="12" spans="1:3" x14ac:dyDescent="0.3">
      <c r="A12" t="s">
        <v>364</v>
      </c>
      <c r="B12" t="s">
        <v>368</v>
      </c>
    </row>
    <row r="13" spans="1:3" x14ac:dyDescent="0.3">
      <c r="A13" t="s">
        <v>369</v>
      </c>
      <c r="B13" t="s">
        <v>372</v>
      </c>
    </row>
    <row r="14" spans="1:3" x14ac:dyDescent="0.3">
      <c r="A14" t="s">
        <v>325</v>
      </c>
      <c r="B14" t="s">
        <v>371</v>
      </c>
    </row>
    <row r="15" spans="1:3" x14ac:dyDescent="0.3">
      <c r="A15" t="s">
        <v>373</v>
      </c>
      <c r="B15" t="s">
        <v>374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6D4A-ECFB-4485-A774-24E6B575A5BE}">
  <dimension ref="A1:DL18"/>
  <sheetViews>
    <sheetView workbookViewId="0">
      <pane ySplit="2" topLeftCell="A3" activePane="bottomLeft" state="frozen"/>
      <selection pane="bottomLeft" activeCell="E22" sqref="E22"/>
    </sheetView>
  </sheetViews>
  <sheetFormatPr defaultRowHeight="14.4" x14ac:dyDescent="0.3"/>
  <cols>
    <col min="1" max="1" width="46.88671875" customWidth="1"/>
    <col min="4" max="4" width="12" bestFit="1" customWidth="1"/>
    <col min="5" max="5" width="11" bestFit="1" customWidth="1"/>
  </cols>
  <sheetData>
    <row r="1" spans="1:116" x14ac:dyDescent="0.3">
      <c r="B1" t="s">
        <v>323</v>
      </c>
    </row>
    <row r="2" spans="1:116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</row>
    <row r="3" spans="1:116" x14ac:dyDescent="0.3">
      <c r="A3" t="s">
        <v>168</v>
      </c>
      <c r="B3">
        <f>COUNTIF(lifetime_funct_triangular!C56:CW56,"&gt;0")</f>
        <v>19</v>
      </c>
      <c r="C3">
        <f>ROUND(B3/4*1.5,0)</f>
        <v>7</v>
      </c>
      <c r="D3">
        <f>IF($B3&lt;&gt;1,_xlfn.NORM.DIST(D$2-1,$B3/2,$C3,FALSE),$B3)/0.8246</f>
        <v>2.7518130768018564E-2</v>
      </c>
      <c r="E3">
        <f t="shared" ref="E3:V3" si="0">IF($B3&lt;&gt;1,_xlfn.NORM.DIST(E$2-1,$B3/2,$C3,FALSE),$B3)/0.8246</f>
        <v>3.3066429640675882E-2</v>
      </c>
      <c r="F3">
        <f t="shared" si="0"/>
        <v>3.8930728074593315E-2</v>
      </c>
      <c r="G3">
        <f t="shared" si="0"/>
        <v>4.490912513263106E-2</v>
      </c>
      <c r="H3">
        <f t="shared" si="0"/>
        <v>5.0759052989541587E-2</v>
      </c>
      <c r="I3">
        <f t="shared" si="0"/>
        <v>5.6212030642955158E-2</v>
      </c>
      <c r="J3">
        <f t="shared" si="0"/>
        <v>6.0993265438532882E-2</v>
      </c>
      <c r="K3">
        <f t="shared" si="0"/>
        <v>6.4844230841684197E-2</v>
      </c>
      <c r="L3">
        <f t="shared" si="0"/>
        <v>6.754569094405935E-2</v>
      </c>
      <c r="M3">
        <f t="shared" si="0"/>
        <v>6.8938336769115427E-2</v>
      </c>
      <c r="N3">
        <f t="shared" si="0"/>
        <v>6.8938336769115427E-2</v>
      </c>
      <c r="O3">
        <f t="shared" si="0"/>
        <v>6.754569094405935E-2</v>
      </c>
      <c r="P3">
        <f t="shared" si="0"/>
        <v>6.4844230841684197E-2</v>
      </c>
      <c r="Q3">
        <f t="shared" si="0"/>
        <v>6.0993265438532882E-2</v>
      </c>
      <c r="R3">
        <f t="shared" si="0"/>
        <v>5.6212030642955158E-2</v>
      </c>
      <c r="S3">
        <f t="shared" si="0"/>
        <v>5.0759052989541587E-2</v>
      </c>
      <c r="T3">
        <f t="shared" si="0"/>
        <v>4.490912513263106E-2</v>
      </c>
      <c r="U3">
        <f t="shared" si="0"/>
        <v>3.8930728074593315E-2</v>
      </c>
      <c r="V3">
        <f t="shared" si="0"/>
        <v>3.3066429640675882E-2</v>
      </c>
    </row>
    <row r="4" spans="1:116" x14ac:dyDescent="0.3">
      <c r="A4" t="s">
        <v>170</v>
      </c>
      <c r="B4">
        <f>COUNTIF(lifetime_funct_triangular!C58:CW58,"&gt;0")</f>
        <v>5</v>
      </c>
      <c r="C4">
        <f t="shared" ref="C4:C18" si="1">ROUND(B4/4*1.5,0)</f>
        <v>2</v>
      </c>
      <c r="D4">
        <f>IF($B4&lt;&gt;1,_xlfn.NORM.DIST(D$2-1,$B4/2,$C4,FALSE),$B4)/0.7795</f>
        <v>0.117157848229007</v>
      </c>
      <c r="E4">
        <f t="shared" ref="E4:H4" si="2">IF($B4&lt;&gt;1,_xlfn.NORM.DIST(E$2-1,$B4/2,$C4,FALSE),$B4)/0.7795</f>
        <v>0.19316063640462119</v>
      </c>
      <c r="F4">
        <f t="shared" si="2"/>
        <v>0.24802316664711305</v>
      </c>
      <c r="G4">
        <f t="shared" si="2"/>
        <v>0.24802316664711305</v>
      </c>
      <c r="H4">
        <f t="shared" si="2"/>
        <v>0.19316063640462119</v>
      </c>
    </row>
    <row r="5" spans="1:116" x14ac:dyDescent="0.3">
      <c r="A5" t="s">
        <v>174</v>
      </c>
      <c r="B5">
        <f>COUNTIF(lifetime_funct_triangular!C63:CW63,"&gt;0")</f>
        <v>3</v>
      </c>
      <c r="C5">
        <f t="shared" si="1"/>
        <v>1</v>
      </c>
      <c r="D5">
        <f>IF($B5&lt;&gt;1,_xlfn.NORM.DIST(D$2-1,$B5/2,$C5,FALSE),$B5)/0.834</f>
        <v>0.15529687729723232</v>
      </c>
      <c r="E5">
        <f t="shared" ref="E5:F5" si="3">IF($B5&lt;&gt;1,_xlfn.NORM.DIST(E$2-1,$B5/2,$C5,FALSE),$B5)/0.834</f>
        <v>0.42214067957350065</v>
      </c>
      <c r="F5">
        <f t="shared" si="3"/>
        <v>0.42214067957350065</v>
      </c>
    </row>
    <row r="6" spans="1:116" x14ac:dyDescent="0.3">
      <c r="A6" t="s">
        <v>175</v>
      </c>
      <c r="B6">
        <f>COUNTIF(lifetime_funct_triangular!C64:CW64,"&gt;0")</f>
        <v>9</v>
      </c>
      <c r="C6">
        <f t="shared" si="1"/>
        <v>3</v>
      </c>
      <c r="D6">
        <f>IF($B6&lt;&gt;1,_xlfn.NORM.DIST(D$2-1,$B6/2,$C6,FALSE),$B6)/0.863</f>
        <v>5.0026108793314691E-2</v>
      </c>
      <c r="E6">
        <f t="shared" ref="E6:L6" si="4">IF($B6&lt;&gt;1,_xlfn.NORM.DIST(E$2-1,$B6/2,$C6,FALSE),$B6)/0.863</f>
        <v>7.802189476788679E-2</v>
      </c>
      <c r="F6">
        <f t="shared" si="4"/>
        <v>0.10888832576682216</v>
      </c>
      <c r="G6">
        <f t="shared" si="4"/>
        <v>0.13598506248138259</v>
      </c>
      <c r="H6">
        <f t="shared" si="4"/>
        <v>0.15196590038699881</v>
      </c>
      <c r="I6">
        <f t="shared" si="4"/>
        <v>0.15196590038699881</v>
      </c>
      <c r="J6">
        <f t="shared" si="4"/>
        <v>0.13598506248138259</v>
      </c>
      <c r="K6">
        <f t="shared" si="4"/>
        <v>0.10888832576682216</v>
      </c>
      <c r="L6">
        <f t="shared" si="4"/>
        <v>7.802189476788679E-2</v>
      </c>
    </row>
    <row r="7" spans="1:116" x14ac:dyDescent="0.3">
      <c r="A7" s="2" t="s">
        <v>193</v>
      </c>
      <c r="B7">
        <f>COUNTIF(lifetime_funct_triangular!C82:CW82,"&gt;0")</f>
        <v>99</v>
      </c>
      <c r="C7">
        <f t="shared" si="1"/>
        <v>37</v>
      </c>
      <c r="D7">
        <f>IF($B7&lt;&gt;1,_xlfn.NORM.DIST(D$2-1,$B7/2,$C7,FALSE),$B7)/0.8191</f>
        <v>5.3792173812256981E-3</v>
      </c>
      <c r="E7">
        <f t="shared" ref="E7:BP7" si="5">IF($B7&lt;&gt;1,_xlfn.NORM.DIST(E$2-1,$B7/2,$C7,FALSE),$B7)/0.8191</f>
        <v>5.575240440319271E-3</v>
      </c>
      <c r="F7">
        <f t="shared" si="5"/>
        <v>5.7741873843527806E-3</v>
      </c>
      <c r="G7">
        <f t="shared" si="5"/>
        <v>5.9758668259439667E-3</v>
      </c>
      <c r="H7">
        <f t="shared" si="5"/>
        <v>6.180074531457345E-3</v>
      </c>
      <c r="I7">
        <f t="shared" si="5"/>
        <v>6.3865935791893478E-3</v>
      </c>
      <c r="J7">
        <f t="shared" si="5"/>
        <v>6.5951945701219041E-3</v>
      </c>
      <c r="K7">
        <f t="shared" si="5"/>
        <v>6.8056358921015246E-3</v>
      </c>
      <c r="L7">
        <f t="shared" si="5"/>
        <v>7.0176640380524135E-3</v>
      </c>
      <c r="M7">
        <f t="shared" si="5"/>
        <v>7.2310139785716539E-3</v>
      </c>
      <c r="N7">
        <f t="shared" si="5"/>
        <v>7.4454095889834593E-3</v>
      </c>
      <c r="O7">
        <f t="shared" si="5"/>
        <v>7.6605641306493905E-3</v>
      </c>
      <c r="P7">
        <f t="shared" si="5"/>
        <v>7.8761807860436746E-3</v>
      </c>
      <c r="Q7">
        <f t="shared" si="5"/>
        <v>8.0919532468094069E-3</v>
      </c>
      <c r="R7">
        <f t="shared" si="5"/>
        <v>8.3075663537137343E-3</v>
      </c>
      <c r="S7">
        <f t="shared" si="5"/>
        <v>8.5226967871204866E-3</v>
      </c>
      <c r="T7">
        <f t="shared" si="5"/>
        <v>8.7370138062986876E-3</v>
      </c>
      <c r="U7">
        <f t="shared" si="5"/>
        <v>8.950180035587136E-3</v>
      </c>
      <c r="V7">
        <f t="shared" si="5"/>
        <v>9.161852295140752E-3</v>
      </c>
      <c r="W7">
        <f t="shared" si="5"/>
        <v>9.3716824736957416E-3</v>
      </c>
      <c r="X7">
        <f t="shared" si="5"/>
        <v>9.5793184405098715E-3</v>
      </c>
      <c r="Y7">
        <f t="shared" si="5"/>
        <v>9.7844049933633083E-3</v>
      </c>
      <c r="Z7">
        <f t="shared" si="5"/>
        <v>9.9865848392466806E-3</v>
      </c>
      <c r="AA7">
        <f t="shared" si="5"/>
        <v>1.0185499604118228E-2</v>
      </c>
      <c r="AB7">
        <f t="shared" si="5"/>
        <v>1.038079086788291E-2</v>
      </c>
      <c r="AC7">
        <f t="shared" si="5"/>
        <v>1.0572101220535413E-2</v>
      </c>
      <c r="AD7">
        <f t="shared" si="5"/>
        <v>1.0759075335217331E-2</v>
      </c>
      <c r="AE7">
        <f t="shared" si="5"/>
        <v>1.094136105376857E-2</v>
      </c>
      <c r="AF7">
        <f t="shared" si="5"/>
        <v>1.1118610480205621E-2</v>
      </c>
      <c r="AG7">
        <f t="shared" si="5"/>
        <v>1.129048107743587E-2</v>
      </c>
      <c r="AH7">
        <f t="shared" si="5"/>
        <v>1.1456636762419438E-2</v>
      </c>
      <c r="AI7">
        <f t="shared" si="5"/>
        <v>1.1616748994918599E-2</v>
      </c>
      <c r="AJ7">
        <f t="shared" si="5"/>
        <v>1.1770497854931018E-2</v>
      </c>
      <c r="AK7">
        <f t="shared" si="5"/>
        <v>1.1917573103887295E-2</v>
      </c>
      <c r="AL7">
        <f t="shared" si="5"/>
        <v>1.2057675224706329E-2</v>
      </c>
      <c r="AM7">
        <f t="shared" si="5"/>
        <v>1.2190516435843991E-2</v>
      </c>
      <c r="AN7">
        <f t="shared" si="5"/>
        <v>1.2315821674541819E-2</v>
      </c>
      <c r="AO7">
        <f t="shared" si="5"/>
        <v>1.2433329544582528E-2</v>
      </c>
      <c r="AP7">
        <f t="shared" si="5"/>
        <v>1.2542793223988177E-2</v>
      </c>
      <c r="AQ7">
        <f t="shared" si="5"/>
        <v>1.2643981328253938E-2</v>
      </c>
      <c r="AR7">
        <f t="shared" si="5"/>
        <v>1.2736678724894984E-2</v>
      </c>
      <c r="AS7">
        <f t="shared" si="5"/>
        <v>1.2820687295295256E-2</v>
      </c>
      <c r="AT7">
        <f t="shared" si="5"/>
        <v>1.2895826640083236E-2</v>
      </c>
      <c r="AU7">
        <f t="shared" si="5"/>
        <v>1.2961934724520632E-2</v>
      </c>
      <c r="AV7">
        <f t="shared" si="5"/>
        <v>1.3018868460672668E-2</v>
      </c>
      <c r="AW7">
        <f t="shared" si="5"/>
        <v>1.3066504223432753E-2</v>
      </c>
      <c r="AX7">
        <f t="shared" si="5"/>
        <v>1.3104738297796889E-2</v>
      </c>
      <c r="AY7">
        <f t="shared" si="5"/>
        <v>1.3133487255122971E-2</v>
      </c>
      <c r="AZ7">
        <f t="shared" si="5"/>
        <v>1.3152688256464387E-2</v>
      </c>
      <c r="BA7">
        <f t="shared" si="5"/>
        <v>1.3162299281434373E-2</v>
      </c>
      <c r="BB7">
        <f t="shared" si="5"/>
        <v>1.3162299281434373E-2</v>
      </c>
      <c r="BC7">
        <f t="shared" si="5"/>
        <v>1.3152688256464387E-2</v>
      </c>
      <c r="BD7">
        <f t="shared" si="5"/>
        <v>1.3133487255122971E-2</v>
      </c>
      <c r="BE7">
        <f t="shared" si="5"/>
        <v>1.3104738297796889E-2</v>
      </c>
      <c r="BF7">
        <f t="shared" si="5"/>
        <v>1.3066504223432753E-2</v>
      </c>
      <c r="BG7">
        <f t="shared" si="5"/>
        <v>1.3018868460672668E-2</v>
      </c>
      <c r="BH7">
        <f t="shared" si="5"/>
        <v>1.2961934724520632E-2</v>
      </c>
      <c r="BI7">
        <f t="shared" si="5"/>
        <v>1.2895826640083236E-2</v>
      </c>
      <c r="BJ7">
        <f t="shared" si="5"/>
        <v>1.2820687295295256E-2</v>
      </c>
      <c r="BK7">
        <f t="shared" si="5"/>
        <v>1.2736678724894984E-2</v>
      </c>
      <c r="BL7">
        <f t="shared" si="5"/>
        <v>1.2643981328253938E-2</v>
      </c>
      <c r="BM7">
        <f t="shared" si="5"/>
        <v>1.2542793223988177E-2</v>
      </c>
      <c r="BN7">
        <f t="shared" si="5"/>
        <v>1.2433329544582528E-2</v>
      </c>
      <c r="BO7">
        <f t="shared" si="5"/>
        <v>1.2315821674541819E-2</v>
      </c>
      <c r="BP7">
        <f t="shared" si="5"/>
        <v>1.2190516435843991E-2</v>
      </c>
      <c r="BQ7">
        <f t="shared" ref="BQ7:CX7" si="6">IF($B7&lt;&gt;1,_xlfn.NORM.DIST(BQ$2-1,$B7/2,$C7,FALSE),$B7)/0.8191</f>
        <v>1.2057675224706329E-2</v>
      </c>
      <c r="BR7">
        <f t="shared" si="6"/>
        <v>1.1917573103887295E-2</v>
      </c>
      <c r="BS7">
        <f t="shared" si="6"/>
        <v>1.1770497854931018E-2</v>
      </c>
      <c r="BT7">
        <f t="shared" si="6"/>
        <v>1.1616748994918599E-2</v>
      </c>
      <c r="BU7">
        <f t="shared" si="6"/>
        <v>1.1456636762419438E-2</v>
      </c>
      <c r="BV7">
        <f t="shared" si="6"/>
        <v>1.129048107743587E-2</v>
      </c>
      <c r="BW7">
        <f t="shared" si="6"/>
        <v>1.1118610480205621E-2</v>
      </c>
      <c r="BX7">
        <f t="shared" si="6"/>
        <v>1.094136105376857E-2</v>
      </c>
      <c r="BY7">
        <f t="shared" si="6"/>
        <v>1.0759075335217331E-2</v>
      </c>
      <c r="BZ7">
        <f t="shared" si="6"/>
        <v>1.0572101220535413E-2</v>
      </c>
      <c r="CA7">
        <f t="shared" si="6"/>
        <v>1.038079086788291E-2</v>
      </c>
      <c r="CB7">
        <f t="shared" si="6"/>
        <v>1.0185499604118228E-2</v>
      </c>
      <c r="CC7">
        <f t="shared" si="6"/>
        <v>9.9865848392466806E-3</v>
      </c>
      <c r="CD7">
        <f t="shared" si="6"/>
        <v>9.7844049933633083E-3</v>
      </c>
      <c r="CE7">
        <f t="shared" si="6"/>
        <v>9.5793184405098715E-3</v>
      </c>
      <c r="CF7">
        <f t="shared" si="6"/>
        <v>9.3716824736957416E-3</v>
      </c>
      <c r="CG7">
        <f t="shared" si="6"/>
        <v>9.161852295140752E-3</v>
      </c>
      <c r="CH7">
        <f t="shared" si="6"/>
        <v>8.950180035587136E-3</v>
      </c>
      <c r="CI7">
        <f t="shared" si="6"/>
        <v>8.7370138062986876E-3</v>
      </c>
      <c r="CJ7">
        <f t="shared" si="6"/>
        <v>8.5226967871204866E-3</v>
      </c>
      <c r="CK7">
        <f t="shared" si="6"/>
        <v>8.3075663537137343E-3</v>
      </c>
      <c r="CL7">
        <f t="shared" si="6"/>
        <v>8.0919532468094069E-3</v>
      </c>
      <c r="CM7">
        <f t="shared" si="6"/>
        <v>7.8761807860436746E-3</v>
      </c>
      <c r="CN7">
        <f t="shared" si="6"/>
        <v>7.6605641306493905E-3</v>
      </c>
      <c r="CO7">
        <f t="shared" si="6"/>
        <v>7.4454095889834593E-3</v>
      </c>
      <c r="CP7">
        <f t="shared" si="6"/>
        <v>7.2310139785716539E-3</v>
      </c>
      <c r="CQ7">
        <f t="shared" si="6"/>
        <v>7.0176640380524135E-3</v>
      </c>
      <c r="CR7">
        <f t="shared" si="6"/>
        <v>6.8056358921015246E-3</v>
      </c>
      <c r="CS7">
        <f t="shared" si="6"/>
        <v>6.5951945701219041E-3</v>
      </c>
      <c r="CT7">
        <f t="shared" si="6"/>
        <v>6.3865935791893478E-3</v>
      </c>
      <c r="CU7">
        <f t="shared" si="6"/>
        <v>6.180074531457345E-3</v>
      </c>
      <c r="CV7">
        <f t="shared" si="6"/>
        <v>5.9758668259439667E-3</v>
      </c>
      <c r="CW7">
        <f t="shared" si="6"/>
        <v>5.7741873843527806E-3</v>
      </c>
      <c r="CX7">
        <f t="shared" si="6"/>
        <v>5.575240440319271E-3</v>
      </c>
    </row>
    <row r="8" spans="1:116" x14ac:dyDescent="0.3">
      <c r="A8" s="2" t="s">
        <v>205</v>
      </c>
      <c r="B8">
        <f>COUNTIF(lifetime_funct_triangular!C97:CW97,"&gt;0")</f>
        <v>5</v>
      </c>
      <c r="C8">
        <f t="shared" si="1"/>
        <v>2</v>
      </c>
      <c r="D8">
        <f>IF($B8&lt;&gt;1,_xlfn.NORM.DIST(D$2-1,$B8/2,$C8,FALSE),$B8)/0.7795</f>
        <v>0.117157848229007</v>
      </c>
      <c r="E8">
        <f t="shared" ref="E8:H8" si="7">IF($B8&lt;&gt;1,_xlfn.NORM.DIST(E$2-1,$B8/2,$C8,FALSE),$B8)/0.7795</f>
        <v>0.19316063640462119</v>
      </c>
      <c r="F8">
        <f t="shared" si="7"/>
        <v>0.24802316664711305</v>
      </c>
      <c r="G8">
        <f t="shared" si="7"/>
        <v>0.24802316664711305</v>
      </c>
      <c r="H8">
        <f t="shared" si="7"/>
        <v>0.19316063640462119</v>
      </c>
    </row>
    <row r="9" spans="1:116" x14ac:dyDescent="0.3">
      <c r="A9" s="2" t="s">
        <v>206</v>
      </c>
      <c r="B9">
        <f>COUNTIF(lifetime_funct_triangular!C98:CW98,"&gt;0")</f>
        <v>19</v>
      </c>
      <c r="C9">
        <f t="shared" si="1"/>
        <v>7</v>
      </c>
      <c r="D9">
        <f>IF($B9&lt;&gt;1,_xlfn.NORM.DIST(D$2-1,$B9/2,$C9,FALSE),$B9)/0.8246</f>
        <v>2.7518130768018564E-2</v>
      </c>
      <c r="E9">
        <f t="shared" ref="E9:V9" si="8">IF($B9&lt;&gt;1,_xlfn.NORM.DIST(E$2-1,$B9/2,$C9,FALSE),$B9)/0.8246</f>
        <v>3.3066429640675882E-2</v>
      </c>
      <c r="F9">
        <f t="shared" si="8"/>
        <v>3.8930728074593315E-2</v>
      </c>
      <c r="G9">
        <f t="shared" si="8"/>
        <v>4.490912513263106E-2</v>
      </c>
      <c r="H9">
        <f t="shared" si="8"/>
        <v>5.0759052989541587E-2</v>
      </c>
      <c r="I9">
        <f t="shared" si="8"/>
        <v>5.6212030642955158E-2</v>
      </c>
      <c r="J9">
        <f t="shared" si="8"/>
        <v>6.0993265438532882E-2</v>
      </c>
      <c r="K9">
        <f t="shared" si="8"/>
        <v>6.4844230841684197E-2</v>
      </c>
      <c r="L9">
        <f t="shared" si="8"/>
        <v>6.754569094405935E-2</v>
      </c>
      <c r="M9">
        <f t="shared" si="8"/>
        <v>6.8938336769115427E-2</v>
      </c>
      <c r="N9">
        <f t="shared" si="8"/>
        <v>6.8938336769115427E-2</v>
      </c>
      <c r="O9">
        <f t="shared" si="8"/>
        <v>6.754569094405935E-2</v>
      </c>
      <c r="P9">
        <f t="shared" si="8"/>
        <v>6.4844230841684197E-2</v>
      </c>
      <c r="Q9">
        <f t="shared" si="8"/>
        <v>6.0993265438532882E-2</v>
      </c>
      <c r="R9">
        <f t="shared" si="8"/>
        <v>5.6212030642955158E-2</v>
      </c>
      <c r="S9">
        <f t="shared" si="8"/>
        <v>5.0759052989541587E-2</v>
      </c>
      <c r="T9">
        <f t="shared" si="8"/>
        <v>4.490912513263106E-2</v>
      </c>
      <c r="U9">
        <f t="shared" si="8"/>
        <v>3.8930728074593315E-2</v>
      </c>
      <c r="V9">
        <f t="shared" si="8"/>
        <v>3.3066429640675882E-2</v>
      </c>
    </row>
    <row r="10" spans="1:116" x14ac:dyDescent="0.3">
      <c r="A10" s="2" t="s">
        <v>213</v>
      </c>
      <c r="B10">
        <f>COUNTIF(lifetime_funct_triangular!C105:CW105,"&gt;0")</f>
        <v>9</v>
      </c>
      <c r="C10">
        <f t="shared" si="1"/>
        <v>3</v>
      </c>
      <c r="D10">
        <f>IF($B10&lt;&gt;1,_xlfn.NORM.DIST(D$2-1,$B10/2,$C10,FALSE),$B10)/0.863</f>
        <v>5.0026108793314691E-2</v>
      </c>
      <c r="E10">
        <f t="shared" ref="E10:L10" si="9">IF($B10&lt;&gt;1,_xlfn.NORM.DIST(E$2-1,$B10/2,$C10,FALSE),$B10)/0.863</f>
        <v>7.802189476788679E-2</v>
      </c>
      <c r="F10">
        <f t="shared" si="9"/>
        <v>0.10888832576682216</v>
      </c>
      <c r="G10">
        <f t="shared" si="9"/>
        <v>0.13598506248138259</v>
      </c>
      <c r="H10">
        <f t="shared" si="9"/>
        <v>0.15196590038699881</v>
      </c>
      <c r="I10">
        <f t="shared" si="9"/>
        <v>0.15196590038699881</v>
      </c>
      <c r="J10">
        <f t="shared" si="9"/>
        <v>0.13598506248138259</v>
      </c>
      <c r="K10">
        <f t="shared" si="9"/>
        <v>0.10888832576682216</v>
      </c>
      <c r="L10">
        <f t="shared" si="9"/>
        <v>7.802189476788679E-2</v>
      </c>
    </row>
    <row r="11" spans="1:116" x14ac:dyDescent="0.3">
      <c r="A11" s="2" t="s">
        <v>225</v>
      </c>
      <c r="B11">
        <f>COUNTIF(lifetime_funct_triangular!C118:CW118,"&gt;0")</f>
        <v>23</v>
      </c>
      <c r="C11">
        <f t="shared" si="1"/>
        <v>9</v>
      </c>
      <c r="D11">
        <f>IF($B11&lt;&gt;1,_xlfn.NORM.DIST(D$2-1,$B11/2,$C11,FALSE),$B11)/0.7982085</f>
        <v>2.4547734801706939E-2</v>
      </c>
      <c r="E11">
        <f t="shared" ref="E11:Y11" si="10">IF($B11&lt;&gt;1,_xlfn.NORM.DIST(E$2-1,$B11/2,$C11,FALSE),$B11)/0.7982085</f>
        <v>2.8118340502381808E-2</v>
      </c>
      <c r="F11">
        <f t="shared" si="10"/>
        <v>3.1813121818369927E-2</v>
      </c>
      <c r="G11">
        <f t="shared" si="10"/>
        <v>3.5551770268236228E-2</v>
      </c>
      <c r="H11">
        <f t="shared" si="10"/>
        <v>3.9242305377925495E-2</v>
      </c>
      <c r="I11">
        <f t="shared" si="10"/>
        <v>4.2784467881962725E-2</v>
      </c>
      <c r="J11">
        <f t="shared" si="10"/>
        <v>4.607401894872417E-2</v>
      </c>
      <c r="K11">
        <f t="shared" si="10"/>
        <v>4.9007708688240878E-2</v>
      </c>
      <c r="L11">
        <f t="shared" si="10"/>
        <v>5.1488594748773209E-2</v>
      </c>
      <c r="M11">
        <f t="shared" si="10"/>
        <v>5.3431334325227932E-2</v>
      </c>
      <c r="N11">
        <f t="shared" si="10"/>
        <v>5.4767048974455501E-2</v>
      </c>
      <c r="O11">
        <f t="shared" si="10"/>
        <v>5.5447376291859342E-2</v>
      </c>
      <c r="P11">
        <f t="shared" si="10"/>
        <v>5.5447376291859342E-2</v>
      </c>
      <c r="Q11">
        <f t="shared" si="10"/>
        <v>5.4767048974455501E-2</v>
      </c>
      <c r="R11">
        <f t="shared" si="10"/>
        <v>5.3431334325227932E-2</v>
      </c>
      <c r="S11">
        <f t="shared" si="10"/>
        <v>5.1488594748773209E-2</v>
      </c>
      <c r="T11">
        <f t="shared" si="10"/>
        <v>4.9007708688240878E-2</v>
      </c>
      <c r="U11">
        <f t="shared" si="10"/>
        <v>4.607401894872417E-2</v>
      </c>
      <c r="V11">
        <f t="shared" si="10"/>
        <v>4.2784467881962725E-2</v>
      </c>
      <c r="W11">
        <f t="shared" si="10"/>
        <v>3.9242305377925495E-2</v>
      </c>
      <c r="X11">
        <f t="shared" si="10"/>
        <v>3.5551770268236228E-2</v>
      </c>
      <c r="Y11">
        <f t="shared" si="10"/>
        <v>3.1813121818369927E-2</v>
      </c>
      <c r="Z11">
        <f>IF($B11&lt;&gt;1,_xlfn.NORM.DIST(Z$2-1,$B11/2,$C11,FALSE),$B11)/0.7982085</f>
        <v>2.8118340502381808E-2</v>
      </c>
    </row>
    <row r="12" spans="1:116" x14ac:dyDescent="0.3">
      <c r="A12" s="2" t="s">
        <v>226</v>
      </c>
      <c r="B12">
        <f>COUNTIF(lifetime_funct_triangular!C119:CW119,"&gt;0")</f>
        <v>25</v>
      </c>
      <c r="C12">
        <f t="shared" si="1"/>
        <v>9</v>
      </c>
      <c r="D12">
        <f>IF($B12&lt;&gt;1,_xlfn.NORM.DIST(D$2-1,$B12/2,$C12,FALSE),$B12)/0.834699</f>
        <v>2.0242211327510567E-2</v>
      </c>
      <c r="E12">
        <f t="shared" ref="E12:AB16" si="11">IF($B12&lt;&gt;1,_xlfn.NORM.DIST(E$2-1,$B12/2,$C12,FALSE),$B12)/0.834699</f>
        <v>2.3474582543489681E-2</v>
      </c>
      <c r="F12">
        <f t="shared" si="11"/>
        <v>2.6889092229528764E-2</v>
      </c>
      <c r="G12">
        <f t="shared" si="11"/>
        <v>3.0422348950889279E-2</v>
      </c>
      <c r="H12">
        <f t="shared" si="11"/>
        <v>3.3997555068537806E-2</v>
      </c>
      <c r="I12">
        <f t="shared" si="11"/>
        <v>3.7526751214816169E-2</v>
      </c>
      <c r="J12">
        <f t="shared" si="11"/>
        <v>4.0914061154212047E-2</v>
      </c>
      <c r="K12">
        <f t="shared" si="11"/>
        <v>4.4059803059585192E-2</v>
      </c>
      <c r="L12">
        <f t="shared" si="11"/>
        <v>4.6865240811930671E-2</v>
      </c>
      <c r="M12">
        <f t="shared" si="11"/>
        <v>4.9237670084097553E-2</v>
      </c>
      <c r="N12">
        <f t="shared" si="11"/>
        <v>5.1095478998703363E-2</v>
      </c>
      <c r="O12">
        <f t="shared" si="11"/>
        <v>5.237280026851196E-2</v>
      </c>
      <c r="P12">
        <f t="shared" si="11"/>
        <v>5.3023385746072071E-2</v>
      </c>
      <c r="Q12">
        <f t="shared" si="11"/>
        <v>5.3023385746072071E-2</v>
      </c>
      <c r="R12">
        <f t="shared" si="11"/>
        <v>5.237280026851196E-2</v>
      </c>
      <c r="S12">
        <f t="shared" si="11"/>
        <v>5.1095478998703363E-2</v>
      </c>
      <c r="T12">
        <f t="shared" si="11"/>
        <v>4.9237670084097553E-2</v>
      </c>
      <c r="U12">
        <f t="shared" si="11"/>
        <v>4.6865240811930671E-2</v>
      </c>
      <c r="V12">
        <f t="shared" si="11"/>
        <v>4.4059803059585192E-2</v>
      </c>
      <c r="W12">
        <f t="shared" si="11"/>
        <v>4.0914061154212047E-2</v>
      </c>
      <c r="X12">
        <f t="shared" si="11"/>
        <v>3.7526751214816169E-2</v>
      </c>
      <c r="Y12">
        <f t="shared" si="11"/>
        <v>3.3997555068537806E-2</v>
      </c>
      <c r="Z12">
        <f t="shared" si="11"/>
        <v>3.0422348950889279E-2</v>
      </c>
      <c r="AA12">
        <f t="shared" si="11"/>
        <v>2.6889092229528764E-2</v>
      </c>
      <c r="AB12">
        <f t="shared" si="11"/>
        <v>2.3474582543489681E-2</v>
      </c>
    </row>
    <row r="13" spans="1:116" x14ac:dyDescent="0.3">
      <c r="A13" s="2" t="s">
        <v>227</v>
      </c>
      <c r="B13">
        <f>COUNTIF(lifetime_funct_triangular!C120:CW120,"&gt;0")</f>
        <v>5</v>
      </c>
      <c r="C13">
        <f t="shared" si="1"/>
        <v>2</v>
      </c>
      <c r="D13">
        <f>IF($B13&lt;&gt;1,_xlfn.NORM.DIST(D$2-1,$B13/2,$C13,FALSE),$B13)/0.7795</f>
        <v>0.117157848229007</v>
      </c>
      <c r="E13">
        <f t="shared" ref="E13:H13" si="12">IF($B13&lt;&gt;1,_xlfn.NORM.DIST(E$2-1,$B13/2,$C13,FALSE),$B13)/0.7795</f>
        <v>0.19316063640462119</v>
      </c>
      <c r="F13">
        <f t="shared" si="12"/>
        <v>0.24802316664711305</v>
      </c>
      <c r="G13">
        <f t="shared" si="12"/>
        <v>0.24802316664711305</v>
      </c>
      <c r="H13">
        <f t="shared" si="12"/>
        <v>0.19316063640462119</v>
      </c>
    </row>
    <row r="14" spans="1:116" x14ac:dyDescent="0.3">
      <c r="A14" s="2" t="s">
        <v>228</v>
      </c>
      <c r="B14">
        <f>COUNTIF(lifetime_funct_triangular!C121:CW121,"&gt;0")</f>
        <v>25</v>
      </c>
      <c r="C14">
        <f t="shared" si="1"/>
        <v>9</v>
      </c>
      <c r="D14">
        <f>IF($B14&lt;&gt;1,_xlfn.NORM.DIST(D$2-1,$B14/2,$C14,FALSE),$B14)/0.834699</f>
        <v>2.0242211327510567E-2</v>
      </c>
      <c r="E14">
        <f t="shared" si="11"/>
        <v>2.3474582543489681E-2</v>
      </c>
      <c r="F14">
        <f t="shared" si="11"/>
        <v>2.6889092229528764E-2</v>
      </c>
      <c r="G14">
        <f t="shared" si="11"/>
        <v>3.0422348950889279E-2</v>
      </c>
      <c r="H14">
        <f t="shared" si="11"/>
        <v>3.3997555068537806E-2</v>
      </c>
      <c r="I14">
        <f t="shared" si="11"/>
        <v>3.7526751214816169E-2</v>
      </c>
      <c r="J14">
        <f t="shared" si="11"/>
        <v>4.0914061154212047E-2</v>
      </c>
      <c r="K14">
        <f t="shared" si="11"/>
        <v>4.4059803059585192E-2</v>
      </c>
      <c r="L14">
        <f t="shared" si="11"/>
        <v>4.6865240811930671E-2</v>
      </c>
      <c r="M14">
        <f t="shared" si="11"/>
        <v>4.9237670084097553E-2</v>
      </c>
      <c r="N14">
        <f t="shared" si="11"/>
        <v>5.1095478998703363E-2</v>
      </c>
      <c r="O14">
        <f t="shared" si="11"/>
        <v>5.237280026851196E-2</v>
      </c>
      <c r="P14">
        <f t="shared" si="11"/>
        <v>5.3023385746072071E-2</v>
      </c>
      <c r="Q14">
        <f t="shared" si="11"/>
        <v>5.3023385746072071E-2</v>
      </c>
      <c r="R14">
        <f t="shared" si="11"/>
        <v>5.237280026851196E-2</v>
      </c>
      <c r="S14">
        <f t="shared" si="11"/>
        <v>5.1095478998703363E-2</v>
      </c>
      <c r="T14">
        <f t="shared" si="11"/>
        <v>4.9237670084097553E-2</v>
      </c>
      <c r="U14">
        <f t="shared" si="11"/>
        <v>4.6865240811930671E-2</v>
      </c>
      <c r="V14">
        <f t="shared" si="11"/>
        <v>4.4059803059585192E-2</v>
      </c>
      <c r="W14">
        <f t="shared" si="11"/>
        <v>4.0914061154212047E-2</v>
      </c>
      <c r="X14">
        <f t="shared" si="11"/>
        <v>3.7526751214816169E-2</v>
      </c>
      <c r="Y14">
        <f t="shared" si="11"/>
        <v>3.3997555068537806E-2</v>
      </c>
      <c r="Z14">
        <f t="shared" si="11"/>
        <v>3.0422348950889279E-2</v>
      </c>
      <c r="AA14">
        <f t="shared" si="11"/>
        <v>2.6889092229528764E-2</v>
      </c>
      <c r="AB14">
        <f t="shared" si="11"/>
        <v>2.3474582543489681E-2</v>
      </c>
    </row>
    <row r="15" spans="1:116" x14ac:dyDescent="0.3">
      <c r="A15" s="2" t="s">
        <v>229</v>
      </c>
      <c r="B15">
        <f>COUNTIF(lifetime_funct_triangular!C122:CW122,"&gt;0")</f>
        <v>19</v>
      </c>
      <c r="C15">
        <f t="shared" si="1"/>
        <v>7</v>
      </c>
      <c r="D15">
        <f>IF($B15&lt;&gt;1,_xlfn.NORM.DIST(D$2-1,$B15/2,$C15,FALSE),$B15)/0.8246</f>
        <v>2.7518130768018564E-2</v>
      </c>
      <c r="E15">
        <f t="shared" ref="E15:V15" si="13">IF($B15&lt;&gt;1,_xlfn.NORM.DIST(E$2-1,$B15/2,$C15,FALSE),$B15)/0.8246</f>
        <v>3.3066429640675882E-2</v>
      </c>
      <c r="F15">
        <f t="shared" si="13"/>
        <v>3.8930728074593315E-2</v>
      </c>
      <c r="G15">
        <f t="shared" si="13"/>
        <v>4.490912513263106E-2</v>
      </c>
      <c r="H15">
        <f t="shared" si="13"/>
        <v>5.0759052989541587E-2</v>
      </c>
      <c r="I15">
        <f t="shared" si="13"/>
        <v>5.6212030642955158E-2</v>
      </c>
      <c r="J15">
        <f t="shared" si="13"/>
        <v>6.0993265438532882E-2</v>
      </c>
      <c r="K15">
        <f t="shared" si="13"/>
        <v>6.4844230841684197E-2</v>
      </c>
      <c r="L15">
        <f t="shared" si="13"/>
        <v>6.754569094405935E-2</v>
      </c>
      <c r="M15">
        <f t="shared" si="13"/>
        <v>6.8938336769115427E-2</v>
      </c>
      <c r="N15">
        <f t="shared" si="13"/>
        <v>6.8938336769115427E-2</v>
      </c>
      <c r="O15">
        <f t="shared" si="13"/>
        <v>6.754569094405935E-2</v>
      </c>
      <c r="P15">
        <f t="shared" si="13"/>
        <v>6.4844230841684197E-2</v>
      </c>
      <c r="Q15">
        <f t="shared" si="13"/>
        <v>6.0993265438532882E-2</v>
      </c>
      <c r="R15">
        <f t="shared" si="13"/>
        <v>5.6212030642955158E-2</v>
      </c>
      <c r="S15">
        <f t="shared" si="13"/>
        <v>5.0759052989541587E-2</v>
      </c>
      <c r="T15">
        <f t="shared" si="13"/>
        <v>4.490912513263106E-2</v>
      </c>
      <c r="U15">
        <f t="shared" si="13"/>
        <v>3.8930728074593315E-2</v>
      </c>
      <c r="V15">
        <f t="shared" si="13"/>
        <v>3.3066429640675882E-2</v>
      </c>
    </row>
    <row r="16" spans="1:116" x14ac:dyDescent="0.3">
      <c r="A16" s="2" t="s">
        <v>230</v>
      </c>
      <c r="B16">
        <f>COUNTIF(lifetime_funct_triangular!C123:CW123,"&gt;0")</f>
        <v>25</v>
      </c>
      <c r="C16">
        <f t="shared" si="1"/>
        <v>9</v>
      </c>
      <c r="D16">
        <f>IF($B16&lt;&gt;1,_xlfn.NORM.DIST(D$2-1,$B16/2,$C16,FALSE),$B16)/0.834699</f>
        <v>2.0242211327510567E-2</v>
      </c>
      <c r="E16">
        <f t="shared" si="11"/>
        <v>2.3474582543489681E-2</v>
      </c>
      <c r="F16">
        <f t="shared" si="11"/>
        <v>2.6889092229528764E-2</v>
      </c>
      <c r="G16">
        <f t="shared" si="11"/>
        <v>3.0422348950889279E-2</v>
      </c>
      <c r="H16">
        <f t="shared" si="11"/>
        <v>3.3997555068537806E-2</v>
      </c>
      <c r="I16">
        <f t="shared" si="11"/>
        <v>3.7526751214816169E-2</v>
      </c>
      <c r="J16">
        <f t="shared" si="11"/>
        <v>4.0914061154212047E-2</v>
      </c>
      <c r="K16">
        <f t="shared" si="11"/>
        <v>4.4059803059585192E-2</v>
      </c>
      <c r="L16">
        <f t="shared" si="11"/>
        <v>4.6865240811930671E-2</v>
      </c>
      <c r="M16">
        <f t="shared" si="11"/>
        <v>4.9237670084097553E-2</v>
      </c>
      <c r="N16">
        <f t="shared" si="11"/>
        <v>5.1095478998703363E-2</v>
      </c>
      <c r="O16">
        <f t="shared" si="11"/>
        <v>5.237280026851196E-2</v>
      </c>
      <c r="P16">
        <f t="shared" si="11"/>
        <v>5.3023385746072071E-2</v>
      </c>
      <c r="Q16">
        <f t="shared" si="11"/>
        <v>5.3023385746072071E-2</v>
      </c>
      <c r="R16">
        <f t="shared" si="11"/>
        <v>5.237280026851196E-2</v>
      </c>
      <c r="S16">
        <f t="shared" si="11"/>
        <v>5.1095478998703363E-2</v>
      </c>
      <c r="T16">
        <f t="shared" si="11"/>
        <v>4.9237670084097553E-2</v>
      </c>
      <c r="U16">
        <f t="shared" si="11"/>
        <v>4.6865240811930671E-2</v>
      </c>
      <c r="V16">
        <f t="shared" si="11"/>
        <v>4.4059803059585192E-2</v>
      </c>
      <c r="W16">
        <f t="shared" si="11"/>
        <v>4.0914061154212047E-2</v>
      </c>
      <c r="X16">
        <f t="shared" si="11"/>
        <v>3.7526751214816169E-2</v>
      </c>
      <c r="Y16">
        <f t="shared" si="11"/>
        <v>3.3997555068537806E-2</v>
      </c>
      <c r="Z16">
        <f t="shared" si="11"/>
        <v>3.0422348950889279E-2</v>
      </c>
      <c r="AA16">
        <f t="shared" si="11"/>
        <v>2.6889092229528764E-2</v>
      </c>
      <c r="AB16">
        <f t="shared" si="11"/>
        <v>2.3474582543489681E-2</v>
      </c>
    </row>
    <row r="17" spans="1:32" x14ac:dyDescent="0.3">
      <c r="A17" s="3" t="s">
        <v>231</v>
      </c>
      <c r="B17">
        <v>14</v>
      </c>
      <c r="C17">
        <f t="shared" si="1"/>
        <v>5</v>
      </c>
      <c r="D17">
        <f>IF($B17&lt;&gt;1,_xlfn.NORM.DIST(D$2-1,$B17/2,$C17,FALSE),$B17)/0.837089</f>
        <v>3.5773368336161356E-2</v>
      </c>
      <c r="E17">
        <f t="shared" ref="E17:Q17" si="14">IF($B17&lt;&gt;1,_xlfn.NORM.DIST(E$2-1,$B17/2,$C17,FALSE),$B17)/0.837089</f>
        <v>4.6395557696544326E-2</v>
      </c>
      <c r="F17">
        <f t="shared" si="14"/>
        <v>5.7812424848288142E-2</v>
      </c>
      <c r="G17">
        <f t="shared" si="14"/>
        <v>6.9214038832545344E-2</v>
      </c>
      <c r="H17">
        <f t="shared" si="14"/>
        <v>7.9615095382163575E-2</v>
      </c>
      <c r="I17">
        <f t="shared" si="14"/>
        <v>8.7988288056185984E-2</v>
      </c>
      <c r="J17">
        <f t="shared" si="14"/>
        <v>9.3429179926018846E-2</v>
      </c>
      <c r="K17">
        <f t="shared" si="14"/>
        <v>9.5316574558125297E-2</v>
      </c>
      <c r="L17">
        <f t="shared" si="14"/>
        <v>9.3429179926018846E-2</v>
      </c>
      <c r="M17">
        <f t="shared" si="14"/>
        <v>8.7988288056185984E-2</v>
      </c>
      <c r="N17">
        <f t="shared" si="14"/>
        <v>7.9615095382163575E-2</v>
      </c>
      <c r="O17">
        <f t="shared" si="14"/>
        <v>6.9214038832545344E-2</v>
      </c>
      <c r="P17">
        <f t="shared" si="14"/>
        <v>5.7812424848288142E-2</v>
      </c>
      <c r="Q17">
        <f t="shared" si="14"/>
        <v>4.6395557696544326E-2</v>
      </c>
    </row>
    <row r="18" spans="1:32" x14ac:dyDescent="0.3">
      <c r="A18" s="2" t="s">
        <v>233</v>
      </c>
      <c r="B18">
        <f>COUNTIF(lifetime_funct_triangular!C126:CW126,"&gt;0")</f>
        <v>29</v>
      </c>
      <c r="C18">
        <f t="shared" si="1"/>
        <v>11</v>
      </c>
      <c r="D18">
        <f>IF($B18&lt;&gt;1,_xlfn.NORM.DIST(D$2-1,$B18/2,$C18,FALSE),$B18)/0.81226</f>
        <v>1.8728653298835916E-2</v>
      </c>
      <c r="E18">
        <f t="shared" ref="E18:AF18" si="15">IF($B18&lt;&gt;1,_xlfn.NORM.DIST(E$2-1,$B18/2,$C18,FALSE),$B18)/0.81226</f>
        <v>2.1025943761832866E-2</v>
      </c>
      <c r="F18">
        <f t="shared" si="15"/>
        <v>2.3410745093157832E-2</v>
      </c>
      <c r="G18">
        <f t="shared" si="15"/>
        <v>2.5851500939736434E-2</v>
      </c>
      <c r="H18">
        <f t="shared" si="15"/>
        <v>2.8311773804090501E-2</v>
      </c>
      <c r="I18">
        <f t="shared" si="15"/>
        <v>3.0750995930439833E-2</v>
      </c>
      <c r="J18">
        <f t="shared" si="15"/>
        <v>3.312547245506494E-2</v>
      </c>
      <c r="K18">
        <f t="shared" si="15"/>
        <v>3.5389609123892683E-2</v>
      </c>
      <c r="L18">
        <f t="shared" si="15"/>
        <v>3.7497320952132436E-2</v>
      </c>
      <c r="M18">
        <f t="shared" si="15"/>
        <v>3.9403563879489942E-2</v>
      </c>
      <c r="N18">
        <f t="shared" si="15"/>
        <v>4.1065919983947388E-2</v>
      </c>
      <c r="O18">
        <f t="shared" si="15"/>
        <v>4.2446159235752817E-2</v>
      </c>
      <c r="P18">
        <f t="shared" si="15"/>
        <v>4.3511697923587792E-2</v>
      </c>
      <c r="Q18">
        <f t="shared" si="15"/>
        <v>4.423687624125329E-2</v>
      </c>
      <c r="R18">
        <f t="shared" si="15"/>
        <v>4.4603985149234325E-2</v>
      </c>
      <c r="S18">
        <f t="shared" si="15"/>
        <v>4.4603985149234325E-2</v>
      </c>
      <c r="T18">
        <f t="shared" si="15"/>
        <v>4.423687624125329E-2</v>
      </c>
      <c r="U18">
        <f t="shared" si="15"/>
        <v>4.3511697923587792E-2</v>
      </c>
      <c r="V18">
        <f t="shared" si="15"/>
        <v>4.2446159235752817E-2</v>
      </c>
      <c r="W18">
        <f t="shared" si="15"/>
        <v>4.1065919983947388E-2</v>
      </c>
      <c r="X18">
        <f t="shared" si="15"/>
        <v>3.9403563879489942E-2</v>
      </c>
      <c r="Y18">
        <f t="shared" si="15"/>
        <v>3.7497320952132436E-2</v>
      </c>
      <c r="Z18">
        <f t="shared" si="15"/>
        <v>3.5389609123892683E-2</v>
      </c>
      <c r="AA18">
        <f t="shared" si="15"/>
        <v>3.312547245506494E-2</v>
      </c>
      <c r="AB18">
        <f t="shared" si="15"/>
        <v>3.0750995930439833E-2</v>
      </c>
      <c r="AC18">
        <f t="shared" si="15"/>
        <v>2.8311773804090501E-2</v>
      </c>
      <c r="AD18">
        <f t="shared" si="15"/>
        <v>2.5851500939736434E-2</v>
      </c>
      <c r="AE18">
        <f t="shared" si="15"/>
        <v>2.3410745093157832E-2</v>
      </c>
      <c r="AF18">
        <f t="shared" si="15"/>
        <v>2.1025943761832866E-2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B7E3-6552-4804-A76A-DFCAE08CDA5F}">
  <dimension ref="A1:DL18"/>
  <sheetViews>
    <sheetView workbookViewId="0">
      <pane ySplit="2" topLeftCell="A3" activePane="bottomLeft" state="frozen"/>
      <selection pane="bottomLeft" activeCell="D3" sqref="D3:XFD18"/>
    </sheetView>
  </sheetViews>
  <sheetFormatPr defaultRowHeight="14.4" x14ac:dyDescent="0.3"/>
  <cols>
    <col min="1" max="1" width="46.88671875" customWidth="1"/>
    <col min="4" max="4" width="12" bestFit="1" customWidth="1"/>
    <col min="5" max="5" width="11" bestFit="1" customWidth="1"/>
  </cols>
  <sheetData>
    <row r="1" spans="1:116" x14ac:dyDescent="0.3">
      <c r="B1" t="s">
        <v>323</v>
      </c>
    </row>
    <row r="2" spans="1:116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</row>
    <row r="3" spans="1:116" x14ac:dyDescent="0.3">
      <c r="A3" t="s">
        <v>168</v>
      </c>
      <c r="B3">
        <f>COUNTIF(lifetime_funct_triangular!C56:CW56,"&gt;0")</f>
        <v>19</v>
      </c>
      <c r="C3">
        <f>ROUND(B3/4*0.75,0)</f>
        <v>4</v>
      </c>
      <c r="D3">
        <f>IF($B3&lt;&gt;1,_xlfn.NORM.DIST(D$2-1,$B3/2,$C3,FALSE),$B3)/0.98187</f>
        <v>6.0527108552847642E-3</v>
      </c>
      <c r="E3">
        <f t="shared" ref="E3:V3" si="0">IF($B3&lt;&gt;1,_xlfn.NORM.DIST(E$2-1,$B3/2,$C3,FALSE),$B3)/0.98187</f>
        <v>1.0622838373801678E-2</v>
      </c>
      <c r="F3">
        <f t="shared" si="0"/>
        <v>1.7514099582096383E-2</v>
      </c>
      <c r="G3">
        <f t="shared" si="0"/>
        <v>2.7126368086046286E-2</v>
      </c>
      <c r="H3">
        <f t="shared" si="0"/>
        <v>3.946863267497052E-2</v>
      </c>
      <c r="I3">
        <f t="shared" si="0"/>
        <v>5.394722462640153E-2</v>
      </c>
      <c r="J3">
        <f t="shared" si="0"/>
        <v>6.9269607580062412E-2</v>
      </c>
      <c r="K3">
        <f t="shared" si="0"/>
        <v>8.3555096028592138E-2</v>
      </c>
      <c r="L3">
        <f t="shared" si="0"/>
        <v>9.4680327810649306E-2</v>
      </c>
      <c r="M3">
        <f t="shared" si="0"/>
        <v>0.10078668432296269</v>
      </c>
      <c r="N3">
        <f t="shared" si="0"/>
        <v>0.10078668432296269</v>
      </c>
      <c r="O3">
        <f t="shared" si="0"/>
        <v>9.4680327810649306E-2</v>
      </c>
      <c r="P3">
        <f t="shared" si="0"/>
        <v>8.3555096028592138E-2</v>
      </c>
      <c r="Q3">
        <f t="shared" si="0"/>
        <v>6.9269607580062412E-2</v>
      </c>
      <c r="R3">
        <f t="shared" si="0"/>
        <v>5.394722462640153E-2</v>
      </c>
      <c r="S3">
        <f t="shared" si="0"/>
        <v>3.946863267497052E-2</v>
      </c>
      <c r="T3">
        <f t="shared" si="0"/>
        <v>2.7126368086046286E-2</v>
      </c>
      <c r="U3">
        <f t="shared" si="0"/>
        <v>1.7514099582096383E-2</v>
      </c>
      <c r="V3">
        <f t="shared" si="0"/>
        <v>1.0622838373801678E-2</v>
      </c>
    </row>
    <row r="4" spans="1:116" x14ac:dyDescent="0.3">
      <c r="A4" t="s">
        <v>170</v>
      </c>
      <c r="B4">
        <f>COUNTIF(lifetime_funct_triangular!C58:CW58,"&gt;0")</f>
        <v>5</v>
      </c>
      <c r="C4">
        <f t="shared" ref="C4:C18" si="1">ROUND(B4/4*0.75,0)</f>
        <v>1</v>
      </c>
      <c r="D4">
        <f>IF($B4&lt;&gt;1,_xlfn.NORM.DIST(D$2-1,$B4/2,$C4,FALSE),$B4)/0.980695</f>
        <v>1.7873345427037498E-2</v>
      </c>
      <c r="E4">
        <f t="shared" ref="E4:H4" si="2">IF($B4&lt;&gt;1,_xlfn.NORM.DIST(E$2-1,$B4/2,$C4,FALSE),$B4)/0.980695</f>
        <v>0.13206715203594568</v>
      </c>
      <c r="F4">
        <f t="shared" si="2"/>
        <v>0.35899573951564911</v>
      </c>
      <c r="G4">
        <f t="shared" si="2"/>
        <v>0.35899573951564911</v>
      </c>
      <c r="H4">
        <f t="shared" si="2"/>
        <v>0.13206715203594568</v>
      </c>
    </row>
    <row r="5" spans="1:116" x14ac:dyDescent="0.3">
      <c r="A5" t="s">
        <v>174</v>
      </c>
      <c r="B5">
        <f>COUNTIF(lifetime_funct_triangular!C63:CW63,"&gt;0")</f>
        <v>3</v>
      </c>
      <c r="C5">
        <f t="shared" si="1"/>
        <v>1</v>
      </c>
      <c r="D5">
        <f>IF($B5&lt;&gt;1,_xlfn.NORM.DIST(D$2-1,$B5/2,$C5,FALSE),$B5)/0.83365</f>
        <v>0.15536207720973039</v>
      </c>
      <c r="E5">
        <f t="shared" ref="E5:F5" si="3">IF($B5&lt;&gt;1,_xlfn.NORM.DIST(E$2-1,$B5/2,$C5,FALSE),$B5)/0.83365</f>
        <v>0.42231791131086133</v>
      </c>
      <c r="F5">
        <f t="shared" si="3"/>
        <v>0.42231791131086133</v>
      </c>
    </row>
    <row r="6" spans="1:116" x14ac:dyDescent="0.3">
      <c r="A6" t="s">
        <v>175</v>
      </c>
      <c r="B6">
        <f>COUNTIF(lifetime_funct_triangular!C64:CW64,"&gt;0")</f>
        <v>9</v>
      </c>
      <c r="C6">
        <f t="shared" si="1"/>
        <v>2</v>
      </c>
      <c r="D6">
        <f>IF($B6&lt;&gt;1,_xlfn.NORM.DIST(D$2-1,$B6/2,$C6,FALSE),$B6)/0.97261</f>
        <v>1.6316741466603994E-2</v>
      </c>
      <c r="E6">
        <f t="shared" ref="E6:L6" si="4">IF($B6&lt;&gt;1,_xlfn.NORM.DIST(E$2-1,$B6/2,$C6,FALSE),$B6)/0.97261</f>
        <v>4.4353501828333829E-2</v>
      </c>
      <c r="F6">
        <f t="shared" si="4"/>
        <v>9.3896364107413005E-2</v>
      </c>
      <c r="G6">
        <f t="shared" si="4"/>
        <v>0.15480893274529586</v>
      </c>
      <c r="H6">
        <f t="shared" si="4"/>
        <v>0.19877860437526307</v>
      </c>
      <c r="I6">
        <f t="shared" si="4"/>
        <v>0.19877860437526307</v>
      </c>
      <c r="J6">
        <f t="shared" si="4"/>
        <v>0.15480893274529586</v>
      </c>
      <c r="K6">
        <f t="shared" si="4"/>
        <v>9.3896364107413005E-2</v>
      </c>
      <c r="L6">
        <f t="shared" si="4"/>
        <v>4.4353501828333829E-2</v>
      </c>
    </row>
    <row r="7" spans="1:116" x14ac:dyDescent="0.3">
      <c r="A7" s="2" t="s">
        <v>193</v>
      </c>
      <c r="B7">
        <f>COUNTIF(lifetime_funct_triangular!C82:CW82,"&gt;0")</f>
        <v>99</v>
      </c>
      <c r="C7">
        <f t="shared" si="1"/>
        <v>19</v>
      </c>
      <c r="D7">
        <f>IF($B7&lt;&gt;1,_xlfn.NORM.DIST(D$2-1,$B7/2,$C7,FALSE),$B7)/0.99081</f>
        <v>7.1170782796709246E-4</v>
      </c>
      <c r="E7">
        <f t="shared" ref="E7:BP7" si="5">IF($B7&lt;&gt;1,_xlfn.NORM.DIST(E$2-1,$B7/2,$C7,FALSE),$B7)/0.99081</f>
        <v>8.1517396564118906E-4</v>
      </c>
      <c r="F7">
        <f t="shared" si="5"/>
        <v>9.3109893041092592E-4</v>
      </c>
      <c r="G7">
        <f t="shared" si="5"/>
        <v>1.060567519909679E-3</v>
      </c>
      <c r="H7">
        <f t="shared" si="5"/>
        <v>1.2046968803319721E-3</v>
      </c>
      <c r="I7">
        <f t="shared" si="5"/>
        <v>1.3646278079922668E-3</v>
      </c>
      <c r="J7">
        <f t="shared" si="5"/>
        <v>1.5415145078713219E-3</v>
      </c>
      <c r="K7">
        <f t="shared" si="5"/>
        <v>1.7365127807453451E-3</v>
      </c>
      <c r="L7">
        <f t="shared" si="5"/>
        <v>1.9507666390429232E-3</v>
      </c>
      <c r="M7">
        <f t="shared" si="5"/>
        <v>2.1853933839038045E-3</v>
      </c>
      <c r="N7">
        <f t="shared" si="5"/>
        <v>2.4414672116628991E-3</v>
      </c>
      <c r="O7">
        <f t="shared" si="5"/>
        <v>2.7200014566461893E-3</v>
      </c>
      <c r="P7">
        <f t="shared" si="5"/>
        <v>3.021929618087961E-3</v>
      </c>
      <c r="Q7">
        <f t="shared" si="5"/>
        <v>3.3480853613587045E-3</v>
      </c>
      <c r="R7">
        <f t="shared" si="5"/>
        <v>3.6991817265901688E-3</v>
      </c>
      <c r="S7">
        <f t="shared" si="5"/>
        <v>4.0757898201326786E-3</v>
      </c>
      <c r="T7">
        <f t="shared" si="5"/>
        <v>4.4783173049092887E-3</v>
      </c>
      <c r="U7">
        <f t="shared" si="5"/>
        <v>4.9069870433913155E-3</v>
      </c>
      <c r="V7">
        <f t="shared" si="5"/>
        <v>5.3618162803113264E-3</v>
      </c>
      <c r="W7">
        <f t="shared" si="5"/>
        <v>5.8425967800418126E-3</v>
      </c>
      <c r="X7">
        <f t="shared" si="5"/>
        <v>6.3488763545180007E-3</v>
      </c>
      <c r="Y7">
        <f t="shared" si="5"/>
        <v>6.8799422304606566E-3</v>
      </c>
      <c r="Z7">
        <f t="shared" si="5"/>
        <v>7.4348067083663755E-3</v>
      </c>
      <c r="AA7">
        <f t="shared" si="5"/>
        <v>8.0121955593481127E-3</v>
      </c>
      <c r="AB7">
        <f t="shared" si="5"/>
        <v>8.6105395887052672E-3</v>
      </c>
      <c r="AC7">
        <f t="shared" si="5"/>
        <v>9.2279697666058664E-3</v>
      </c>
      <c r="AD7">
        <f t="shared" si="5"/>
        <v>9.8623162862835276E-3</v>
      </c>
      <c r="AE7">
        <f t="shared" si="5"/>
        <v>1.0511111858813319E-2</v>
      </c>
      <c r="AF7">
        <f t="shared" si="5"/>
        <v>1.1171599491291833E-2</v>
      </c>
      <c r="AG7">
        <f t="shared" si="5"/>
        <v>1.1840744922912491E-2</v>
      </c>
      <c r="AH7">
        <f t="shared" si="5"/>
        <v>1.2515253812147596E-2</v>
      </c>
      <c r="AI7">
        <f t="shared" si="5"/>
        <v>1.3191593679507846E-2</v>
      </c>
      <c r="AJ7">
        <f t="shared" si="5"/>
        <v>1.3866020515941884E-2</v>
      </c>
      <c r="AK7">
        <f t="shared" si="5"/>
        <v>1.4534609868930451E-2</v>
      </c>
      <c r="AL7">
        <f t="shared" si="5"/>
        <v>1.5193292119014603E-2</v>
      </c>
      <c r="AM7">
        <f t="shared" si="5"/>
        <v>1.5837891561336057E-2</v>
      </c>
      <c r="AN7">
        <f t="shared" si="5"/>
        <v>1.6464168812320389E-2</v>
      </c>
      <c r="AO7">
        <f t="shared" si="5"/>
        <v>1.7067865973486234E-2</v>
      </c>
      <c r="AP7">
        <f t="shared" si="5"/>
        <v>1.7644753905049174E-2</v>
      </c>
      <c r="AQ7">
        <f t="shared" si="5"/>
        <v>1.8190680893905166E-2</v>
      </c>
      <c r="AR7">
        <f t="shared" si="5"/>
        <v>1.8701621945909196E-2</v>
      </c>
      <c r="AS7">
        <f t="shared" si="5"/>
        <v>1.917372789300276E-2</v>
      </c>
      <c r="AT7">
        <f t="shared" si="5"/>
        <v>1.9603373483221335E-2</v>
      </c>
      <c r="AU7">
        <f t="shared" si="5"/>
        <v>1.9987203617041857E-2</v>
      </c>
      <c r="AV7">
        <f t="shared" si="5"/>
        <v>2.0322176907554463E-2</v>
      </c>
      <c r="AW7">
        <f t="shared" si="5"/>
        <v>2.0605605774704189E-2</v>
      </c>
      <c r="AX7">
        <f t="shared" si="5"/>
        <v>2.0835192334969971E-2</v>
      </c>
      <c r="AY7">
        <f t="shared" si="5"/>
        <v>2.1009059416432083E-2</v>
      </c>
      <c r="AZ7">
        <f t="shared" si="5"/>
        <v>2.1125776113824494E-2</v>
      </c>
      <c r="BA7">
        <f t="shared" si="5"/>
        <v>2.1184377397004218E-2</v>
      </c>
      <c r="BB7">
        <f t="shared" si="5"/>
        <v>2.1184377397004218E-2</v>
      </c>
      <c r="BC7">
        <f t="shared" si="5"/>
        <v>2.1125776113824494E-2</v>
      </c>
      <c r="BD7">
        <f t="shared" si="5"/>
        <v>2.1009059416432083E-2</v>
      </c>
      <c r="BE7">
        <f t="shared" si="5"/>
        <v>2.0835192334969971E-2</v>
      </c>
      <c r="BF7">
        <f t="shared" si="5"/>
        <v>2.0605605774704189E-2</v>
      </c>
      <c r="BG7">
        <f t="shared" si="5"/>
        <v>2.0322176907554463E-2</v>
      </c>
      <c r="BH7">
        <f t="shared" si="5"/>
        <v>1.9987203617041857E-2</v>
      </c>
      <c r="BI7">
        <f t="shared" si="5"/>
        <v>1.9603373483221335E-2</v>
      </c>
      <c r="BJ7">
        <f t="shared" si="5"/>
        <v>1.917372789300276E-2</v>
      </c>
      <c r="BK7">
        <f t="shared" si="5"/>
        <v>1.8701621945909196E-2</v>
      </c>
      <c r="BL7">
        <f t="shared" si="5"/>
        <v>1.8190680893905166E-2</v>
      </c>
      <c r="BM7">
        <f t="shared" si="5"/>
        <v>1.7644753905049174E-2</v>
      </c>
      <c r="BN7">
        <f t="shared" si="5"/>
        <v>1.7067865973486234E-2</v>
      </c>
      <c r="BO7">
        <f t="shared" si="5"/>
        <v>1.6464168812320389E-2</v>
      </c>
      <c r="BP7">
        <f t="shared" si="5"/>
        <v>1.5837891561336057E-2</v>
      </c>
      <c r="BQ7">
        <f t="shared" ref="BQ7:CX7" si="6">IF($B7&lt;&gt;1,_xlfn.NORM.DIST(BQ$2-1,$B7/2,$C7,FALSE),$B7)/0.99081</f>
        <v>1.5193292119014603E-2</v>
      </c>
      <c r="BR7">
        <f t="shared" si="6"/>
        <v>1.4534609868930451E-2</v>
      </c>
      <c r="BS7">
        <f t="shared" si="6"/>
        <v>1.3866020515941884E-2</v>
      </c>
      <c r="BT7">
        <f t="shared" si="6"/>
        <v>1.3191593679507846E-2</v>
      </c>
      <c r="BU7">
        <f t="shared" si="6"/>
        <v>1.2515253812147596E-2</v>
      </c>
      <c r="BV7">
        <f t="shared" si="6"/>
        <v>1.1840744922912491E-2</v>
      </c>
      <c r="BW7">
        <f t="shared" si="6"/>
        <v>1.1171599491291833E-2</v>
      </c>
      <c r="BX7">
        <f t="shared" si="6"/>
        <v>1.0511111858813319E-2</v>
      </c>
      <c r="BY7">
        <f t="shared" si="6"/>
        <v>9.8623162862835276E-3</v>
      </c>
      <c r="BZ7">
        <f t="shared" si="6"/>
        <v>9.2279697666058664E-3</v>
      </c>
      <c r="CA7">
        <f t="shared" si="6"/>
        <v>8.6105395887052672E-3</v>
      </c>
      <c r="CB7">
        <f t="shared" si="6"/>
        <v>8.0121955593481127E-3</v>
      </c>
      <c r="CC7">
        <f t="shared" si="6"/>
        <v>7.4348067083663755E-3</v>
      </c>
      <c r="CD7">
        <f t="shared" si="6"/>
        <v>6.8799422304606566E-3</v>
      </c>
      <c r="CE7">
        <f t="shared" si="6"/>
        <v>6.3488763545180007E-3</v>
      </c>
      <c r="CF7">
        <f t="shared" si="6"/>
        <v>5.8425967800418126E-3</v>
      </c>
      <c r="CG7">
        <f t="shared" si="6"/>
        <v>5.3618162803113264E-3</v>
      </c>
      <c r="CH7">
        <f t="shared" si="6"/>
        <v>4.9069870433913155E-3</v>
      </c>
      <c r="CI7">
        <f t="shared" si="6"/>
        <v>4.4783173049092887E-3</v>
      </c>
      <c r="CJ7">
        <f t="shared" si="6"/>
        <v>4.0757898201326786E-3</v>
      </c>
      <c r="CK7">
        <f t="shared" si="6"/>
        <v>3.6991817265901688E-3</v>
      </c>
      <c r="CL7">
        <f t="shared" si="6"/>
        <v>3.3480853613587045E-3</v>
      </c>
      <c r="CM7">
        <f t="shared" si="6"/>
        <v>3.021929618087961E-3</v>
      </c>
      <c r="CN7">
        <f t="shared" si="6"/>
        <v>2.7200014566461893E-3</v>
      </c>
      <c r="CO7">
        <f t="shared" si="6"/>
        <v>2.4414672116628991E-3</v>
      </c>
      <c r="CP7">
        <f t="shared" si="6"/>
        <v>2.1853933839038045E-3</v>
      </c>
      <c r="CQ7">
        <f t="shared" si="6"/>
        <v>1.9507666390429232E-3</v>
      </c>
      <c r="CR7">
        <f t="shared" si="6"/>
        <v>1.7365127807453451E-3</v>
      </c>
      <c r="CS7">
        <f t="shared" si="6"/>
        <v>1.5415145078713219E-3</v>
      </c>
      <c r="CT7">
        <f t="shared" si="6"/>
        <v>1.3646278079922668E-3</v>
      </c>
      <c r="CU7">
        <f t="shared" si="6"/>
        <v>1.2046968803319721E-3</v>
      </c>
      <c r="CV7">
        <f t="shared" si="6"/>
        <v>1.060567519909679E-3</v>
      </c>
      <c r="CW7">
        <f t="shared" si="6"/>
        <v>9.3109893041092592E-4</v>
      </c>
      <c r="CX7">
        <f t="shared" si="6"/>
        <v>8.1517396564118906E-4</v>
      </c>
    </row>
    <row r="8" spans="1:116" x14ac:dyDescent="0.3">
      <c r="A8" s="2" t="s">
        <v>205</v>
      </c>
      <c r="B8">
        <f>COUNTIF(lifetime_funct_triangular!C97:CW97,"&gt;0")</f>
        <v>5</v>
      </c>
      <c r="C8">
        <f t="shared" si="1"/>
        <v>1</v>
      </c>
      <c r="D8">
        <f>IF($B8&lt;&gt;1,_xlfn.NORM.DIST(D$2-1,$B8/2,$C8,FALSE),$B8)/0.980695</f>
        <v>1.7873345427037498E-2</v>
      </c>
      <c r="E8">
        <f t="shared" ref="E8:H8" si="7">IF($B8&lt;&gt;1,_xlfn.NORM.DIST(E$2-1,$B8/2,$C8,FALSE),$B8)/0.980695</f>
        <v>0.13206715203594568</v>
      </c>
      <c r="F8">
        <f t="shared" si="7"/>
        <v>0.35899573951564911</v>
      </c>
      <c r="G8">
        <f t="shared" si="7"/>
        <v>0.35899573951564911</v>
      </c>
      <c r="H8">
        <f t="shared" si="7"/>
        <v>0.13206715203594568</v>
      </c>
    </row>
    <row r="9" spans="1:116" x14ac:dyDescent="0.3">
      <c r="A9" s="2" t="s">
        <v>206</v>
      </c>
      <c r="B9">
        <f>COUNTIF(lifetime_funct_triangular!C98:CW98,"&gt;0")</f>
        <v>19</v>
      </c>
      <c r="C9">
        <f t="shared" si="1"/>
        <v>4</v>
      </c>
      <c r="D9">
        <f>IF($B9&lt;&gt;1,_xlfn.NORM.DIST(D$2-1,$B9/2,$C9,FALSE),$B9)/0.98187</f>
        <v>6.0527108552847642E-3</v>
      </c>
      <c r="E9">
        <f t="shared" ref="E9:V9" si="8">IF($B9&lt;&gt;1,_xlfn.NORM.DIST(E$2-1,$B9/2,$C9,FALSE),$B9)/0.98187</f>
        <v>1.0622838373801678E-2</v>
      </c>
      <c r="F9">
        <f t="shared" si="8"/>
        <v>1.7514099582096383E-2</v>
      </c>
      <c r="G9">
        <f t="shared" si="8"/>
        <v>2.7126368086046286E-2</v>
      </c>
      <c r="H9">
        <f t="shared" si="8"/>
        <v>3.946863267497052E-2</v>
      </c>
      <c r="I9">
        <f t="shared" si="8"/>
        <v>5.394722462640153E-2</v>
      </c>
      <c r="J9">
        <f t="shared" si="8"/>
        <v>6.9269607580062412E-2</v>
      </c>
      <c r="K9">
        <f t="shared" si="8"/>
        <v>8.3555096028592138E-2</v>
      </c>
      <c r="L9">
        <f t="shared" si="8"/>
        <v>9.4680327810649306E-2</v>
      </c>
      <c r="M9">
        <f t="shared" si="8"/>
        <v>0.10078668432296269</v>
      </c>
      <c r="N9">
        <f t="shared" si="8"/>
        <v>0.10078668432296269</v>
      </c>
      <c r="O9">
        <f t="shared" si="8"/>
        <v>9.4680327810649306E-2</v>
      </c>
      <c r="P9">
        <f t="shared" si="8"/>
        <v>8.3555096028592138E-2</v>
      </c>
      <c r="Q9">
        <f t="shared" si="8"/>
        <v>6.9269607580062412E-2</v>
      </c>
      <c r="R9">
        <f t="shared" si="8"/>
        <v>5.394722462640153E-2</v>
      </c>
      <c r="S9">
        <f t="shared" si="8"/>
        <v>3.946863267497052E-2</v>
      </c>
      <c r="T9">
        <f t="shared" si="8"/>
        <v>2.7126368086046286E-2</v>
      </c>
      <c r="U9">
        <f t="shared" si="8"/>
        <v>1.7514099582096383E-2</v>
      </c>
      <c r="V9">
        <f t="shared" si="8"/>
        <v>1.0622838373801678E-2</v>
      </c>
    </row>
    <row r="10" spans="1:116" x14ac:dyDescent="0.3">
      <c r="A10" s="2" t="s">
        <v>213</v>
      </c>
      <c r="B10">
        <f>COUNTIF(lifetime_funct_triangular!C105:CW105,"&gt;0")</f>
        <v>9</v>
      </c>
      <c r="C10">
        <f t="shared" si="1"/>
        <v>2</v>
      </c>
      <c r="D10">
        <f>IF($B10&lt;&gt;1,_xlfn.NORM.DIST(D$2-1,$B10/2,$C10,FALSE),$B10)/0.97261</f>
        <v>1.6316741466603994E-2</v>
      </c>
      <c r="E10">
        <f t="shared" ref="E10:L10" si="9">IF($B10&lt;&gt;1,_xlfn.NORM.DIST(E$2-1,$B10/2,$C10,FALSE),$B10)/0.97261</f>
        <v>4.4353501828333829E-2</v>
      </c>
      <c r="F10">
        <f t="shared" si="9"/>
        <v>9.3896364107413005E-2</v>
      </c>
      <c r="G10">
        <f t="shared" si="9"/>
        <v>0.15480893274529586</v>
      </c>
      <c r="H10">
        <f t="shared" si="9"/>
        <v>0.19877860437526307</v>
      </c>
      <c r="I10">
        <f t="shared" si="9"/>
        <v>0.19877860437526307</v>
      </c>
      <c r="J10">
        <f t="shared" si="9"/>
        <v>0.15480893274529586</v>
      </c>
      <c r="K10">
        <f t="shared" si="9"/>
        <v>9.3896364107413005E-2</v>
      </c>
      <c r="L10">
        <f t="shared" si="9"/>
        <v>4.4353501828333829E-2</v>
      </c>
    </row>
    <row r="11" spans="1:116" x14ac:dyDescent="0.3">
      <c r="A11" s="2" t="s">
        <v>225</v>
      </c>
      <c r="B11">
        <f>COUNTIF(lifetime_funct_triangular!C118:CW118,"&gt;0")</f>
        <v>23</v>
      </c>
      <c r="C11">
        <f t="shared" si="1"/>
        <v>4</v>
      </c>
      <c r="D11">
        <f>IF($B11&lt;&gt;1,_xlfn.NORM.DIST(D$2-1,$B11/2,$C11,FALSE),$B11)/0.99577</f>
        <v>1.6063248317190607E-3</v>
      </c>
      <c r="E11">
        <f t="shared" ref="E11:Z11" si="10">IF($B11&lt;&gt;1,_xlfn.NORM.DIST(E$2-1,$B11/2,$C11,FALSE),$B11)/0.99577</f>
        <v>3.1945583811601656E-3</v>
      </c>
      <c r="F11">
        <f t="shared" si="10"/>
        <v>5.968220781383704E-3</v>
      </c>
      <c r="G11">
        <f t="shared" si="10"/>
        <v>1.0474553676134703E-2</v>
      </c>
      <c r="H11">
        <f t="shared" si="10"/>
        <v>1.7269619446933504E-2</v>
      </c>
      <c r="I11">
        <f t="shared" si="10"/>
        <v>2.6747709845291852E-2</v>
      </c>
      <c r="J11">
        <f t="shared" si="10"/>
        <v>3.8917688185598383E-2</v>
      </c>
      <c r="K11">
        <f t="shared" si="10"/>
        <v>5.3194172794847068E-2</v>
      </c>
      <c r="L11">
        <f t="shared" si="10"/>
        <v>6.8302669888263237E-2</v>
      </c>
      <c r="M11">
        <f t="shared" si="10"/>
        <v>8.2388746535438664E-2</v>
      </c>
      <c r="N11">
        <f t="shared" si="10"/>
        <v>9.3358680686747172E-2</v>
      </c>
      <c r="O11">
        <f t="shared" si="10"/>
        <v>9.9379798282924148E-2</v>
      </c>
      <c r="P11">
        <f t="shared" si="10"/>
        <v>9.9379798282924148E-2</v>
      </c>
      <c r="Q11">
        <f t="shared" si="10"/>
        <v>9.3358680686747172E-2</v>
      </c>
      <c r="R11">
        <f t="shared" si="10"/>
        <v>8.2388746535438664E-2</v>
      </c>
      <c r="S11">
        <f t="shared" si="10"/>
        <v>6.8302669888263237E-2</v>
      </c>
      <c r="T11">
        <f t="shared" si="10"/>
        <v>5.3194172794847068E-2</v>
      </c>
      <c r="U11">
        <f t="shared" si="10"/>
        <v>3.8917688185598383E-2</v>
      </c>
      <c r="V11">
        <f t="shared" si="10"/>
        <v>2.6747709845291852E-2</v>
      </c>
      <c r="W11">
        <f t="shared" si="10"/>
        <v>1.7269619446933504E-2</v>
      </c>
      <c r="X11">
        <f t="shared" si="10"/>
        <v>1.0474553676134703E-2</v>
      </c>
      <c r="Y11">
        <f t="shared" si="10"/>
        <v>5.968220781383704E-3</v>
      </c>
      <c r="Z11">
        <f t="shared" si="10"/>
        <v>3.1945583811601656E-3</v>
      </c>
    </row>
    <row r="12" spans="1:116" x14ac:dyDescent="0.3">
      <c r="A12" s="2" t="s">
        <v>226</v>
      </c>
      <c r="B12">
        <f>COUNTIF(lifetime_funct_triangular!C119:CW119,"&gt;0")</f>
        <v>25</v>
      </c>
      <c r="C12">
        <f t="shared" si="1"/>
        <v>5</v>
      </c>
      <c r="D12">
        <f>IF($B12&lt;&gt;1,_xlfn.NORM.DIST(D$2-1,$B12/2,$C12,FALSE),$B12)/0.98729</f>
        <v>3.5507906478478542E-3</v>
      </c>
      <c r="E12">
        <f t="shared" ref="E12:AB16" si="11">IF($B12&lt;&gt;1,_xlfn.NORM.DIST(E$2-1,$B12/2,$C12,FALSE),$B12)/0.98729</f>
        <v>5.7383418735328399E-3</v>
      </c>
      <c r="F12">
        <f t="shared" si="11"/>
        <v>8.909964849320301E-3</v>
      </c>
      <c r="G12">
        <f t="shared" si="11"/>
        <v>1.3292105617331606E-2</v>
      </c>
      <c r="H12">
        <f t="shared" si="11"/>
        <v>1.9051965962764119E-2</v>
      </c>
      <c r="I12">
        <f t="shared" si="11"/>
        <v>2.62369912925061E-2</v>
      </c>
      <c r="J12">
        <f t="shared" si="11"/>
        <v>3.4714945365152558E-2</v>
      </c>
      <c r="K12">
        <f t="shared" si="11"/>
        <v>4.4131344798904182E-2</v>
      </c>
      <c r="L12">
        <f t="shared" si="11"/>
        <v>5.3902146258699025E-2</v>
      </c>
      <c r="M12">
        <f t="shared" si="11"/>
        <v>6.3254754604373853E-2</v>
      </c>
      <c r="N12">
        <f t="shared" si="11"/>
        <v>7.1319536663857527E-2</v>
      </c>
      <c r="O12">
        <f t="shared" si="11"/>
        <v>7.725953174052691E-2</v>
      </c>
      <c r="P12">
        <f t="shared" si="11"/>
        <v>8.0412553044599211E-2</v>
      </c>
      <c r="Q12">
        <f t="shared" si="11"/>
        <v>8.0412553044599211E-2</v>
      </c>
      <c r="R12">
        <f t="shared" si="11"/>
        <v>7.725953174052691E-2</v>
      </c>
      <c r="S12">
        <f t="shared" si="11"/>
        <v>7.1319536663857527E-2</v>
      </c>
      <c r="T12">
        <f t="shared" si="11"/>
        <v>6.3254754604373853E-2</v>
      </c>
      <c r="U12">
        <f t="shared" si="11"/>
        <v>5.3902146258699025E-2</v>
      </c>
      <c r="V12">
        <f t="shared" si="11"/>
        <v>4.4131344798904182E-2</v>
      </c>
      <c r="W12">
        <f t="shared" si="11"/>
        <v>3.4714945365152558E-2</v>
      </c>
      <c r="X12">
        <f t="shared" si="11"/>
        <v>2.62369912925061E-2</v>
      </c>
      <c r="Y12">
        <f t="shared" si="11"/>
        <v>1.9051965962764119E-2</v>
      </c>
      <c r="Z12">
        <f t="shared" si="11"/>
        <v>1.3292105617331606E-2</v>
      </c>
      <c r="AA12">
        <f t="shared" si="11"/>
        <v>8.909964849320301E-3</v>
      </c>
      <c r="AB12">
        <f t="shared" si="11"/>
        <v>5.7383418735328399E-3</v>
      </c>
    </row>
    <row r="13" spans="1:116" x14ac:dyDescent="0.3">
      <c r="A13" s="2" t="s">
        <v>227</v>
      </c>
      <c r="B13">
        <f>COUNTIF(lifetime_funct_triangular!C120:CW120,"&gt;0")</f>
        <v>5</v>
      </c>
      <c r="C13">
        <f t="shared" si="1"/>
        <v>1</v>
      </c>
      <c r="D13">
        <f>IF($B13&lt;&gt;1,_xlfn.NORM.DIST(D$2-1,$B13/2,$C13,FALSE),$B13)/0.980695</f>
        <v>1.7873345427037498E-2</v>
      </c>
      <c r="E13">
        <f t="shared" ref="E13:H13" si="12">IF($B13&lt;&gt;1,_xlfn.NORM.DIST(E$2-1,$B13/2,$C13,FALSE),$B13)/0.980695</f>
        <v>0.13206715203594568</v>
      </c>
      <c r="F13">
        <f t="shared" si="12"/>
        <v>0.35899573951564911</v>
      </c>
      <c r="G13">
        <f t="shared" si="12"/>
        <v>0.35899573951564911</v>
      </c>
      <c r="H13">
        <f t="shared" si="12"/>
        <v>0.13206715203594568</v>
      </c>
    </row>
    <row r="14" spans="1:116" x14ac:dyDescent="0.3">
      <c r="A14" s="2" t="s">
        <v>228</v>
      </c>
      <c r="B14">
        <f>COUNTIF(lifetime_funct_triangular!C121:CW121,"&gt;0")</f>
        <v>25</v>
      </c>
      <c r="C14">
        <f t="shared" si="1"/>
        <v>5</v>
      </c>
      <c r="D14">
        <f>IF($B14&lt;&gt;1,_xlfn.NORM.DIST(D$2-1,$B14/2,$C14,FALSE),$B14)/0.98729</f>
        <v>3.5507906478478542E-3</v>
      </c>
      <c r="E14">
        <f t="shared" si="11"/>
        <v>5.7383418735328399E-3</v>
      </c>
      <c r="F14">
        <f t="shared" si="11"/>
        <v>8.909964849320301E-3</v>
      </c>
      <c r="G14">
        <f t="shared" si="11"/>
        <v>1.3292105617331606E-2</v>
      </c>
      <c r="H14">
        <f t="shared" si="11"/>
        <v>1.9051965962764119E-2</v>
      </c>
      <c r="I14">
        <f t="shared" si="11"/>
        <v>2.62369912925061E-2</v>
      </c>
      <c r="J14">
        <f t="shared" si="11"/>
        <v>3.4714945365152558E-2</v>
      </c>
      <c r="K14">
        <f t="shared" si="11"/>
        <v>4.4131344798904182E-2</v>
      </c>
      <c r="L14">
        <f t="shared" si="11"/>
        <v>5.3902146258699025E-2</v>
      </c>
      <c r="M14">
        <f t="shared" si="11"/>
        <v>6.3254754604373853E-2</v>
      </c>
      <c r="N14">
        <f t="shared" si="11"/>
        <v>7.1319536663857527E-2</v>
      </c>
      <c r="O14">
        <f t="shared" si="11"/>
        <v>7.725953174052691E-2</v>
      </c>
      <c r="P14">
        <f t="shared" si="11"/>
        <v>8.0412553044599211E-2</v>
      </c>
      <c r="Q14">
        <f t="shared" si="11"/>
        <v>8.0412553044599211E-2</v>
      </c>
      <c r="R14">
        <f t="shared" si="11"/>
        <v>7.725953174052691E-2</v>
      </c>
      <c r="S14">
        <f t="shared" si="11"/>
        <v>7.1319536663857527E-2</v>
      </c>
      <c r="T14">
        <f t="shared" si="11"/>
        <v>6.3254754604373853E-2</v>
      </c>
      <c r="U14">
        <f t="shared" si="11"/>
        <v>5.3902146258699025E-2</v>
      </c>
      <c r="V14">
        <f t="shared" si="11"/>
        <v>4.4131344798904182E-2</v>
      </c>
      <c r="W14">
        <f t="shared" si="11"/>
        <v>3.4714945365152558E-2</v>
      </c>
      <c r="X14">
        <f t="shared" si="11"/>
        <v>2.62369912925061E-2</v>
      </c>
      <c r="Y14">
        <f t="shared" si="11"/>
        <v>1.9051965962764119E-2</v>
      </c>
      <c r="Z14">
        <f t="shared" si="11"/>
        <v>1.3292105617331606E-2</v>
      </c>
      <c r="AA14">
        <f t="shared" si="11"/>
        <v>8.909964849320301E-3</v>
      </c>
      <c r="AB14">
        <f t="shared" si="11"/>
        <v>5.7383418735328399E-3</v>
      </c>
    </row>
    <row r="15" spans="1:116" x14ac:dyDescent="0.3">
      <c r="A15" s="2" t="s">
        <v>229</v>
      </c>
      <c r="B15">
        <f>COUNTIF(lifetime_funct_triangular!C122:CW122,"&gt;0")</f>
        <v>19</v>
      </c>
      <c r="C15">
        <f t="shared" si="1"/>
        <v>4</v>
      </c>
      <c r="D15">
        <f>IF($B15&lt;&gt;1,_xlfn.NORM.DIST(D$2-1,$B15/2,$C15,FALSE),$B15)/0.98187</f>
        <v>6.0527108552847642E-3</v>
      </c>
      <c r="E15">
        <f t="shared" ref="E15:V15" si="13">IF($B15&lt;&gt;1,_xlfn.NORM.DIST(E$2-1,$B15/2,$C15,FALSE),$B15)/0.98187</f>
        <v>1.0622838373801678E-2</v>
      </c>
      <c r="F15">
        <f t="shared" si="13"/>
        <v>1.7514099582096383E-2</v>
      </c>
      <c r="G15">
        <f t="shared" si="13"/>
        <v>2.7126368086046286E-2</v>
      </c>
      <c r="H15">
        <f t="shared" si="13"/>
        <v>3.946863267497052E-2</v>
      </c>
      <c r="I15">
        <f t="shared" si="13"/>
        <v>5.394722462640153E-2</v>
      </c>
      <c r="J15">
        <f t="shared" si="13"/>
        <v>6.9269607580062412E-2</v>
      </c>
      <c r="K15">
        <f t="shared" si="13"/>
        <v>8.3555096028592138E-2</v>
      </c>
      <c r="L15">
        <f t="shared" si="13"/>
        <v>9.4680327810649306E-2</v>
      </c>
      <c r="M15">
        <f t="shared" si="13"/>
        <v>0.10078668432296269</v>
      </c>
      <c r="N15">
        <f t="shared" si="13"/>
        <v>0.10078668432296269</v>
      </c>
      <c r="O15">
        <f t="shared" si="13"/>
        <v>9.4680327810649306E-2</v>
      </c>
      <c r="P15">
        <f t="shared" si="13"/>
        <v>8.3555096028592138E-2</v>
      </c>
      <c r="Q15">
        <f t="shared" si="13"/>
        <v>6.9269607580062412E-2</v>
      </c>
      <c r="R15">
        <f t="shared" si="13"/>
        <v>5.394722462640153E-2</v>
      </c>
      <c r="S15">
        <f t="shared" si="13"/>
        <v>3.946863267497052E-2</v>
      </c>
      <c r="T15">
        <f t="shared" si="13"/>
        <v>2.7126368086046286E-2</v>
      </c>
      <c r="U15">
        <f t="shared" si="13"/>
        <v>1.7514099582096383E-2</v>
      </c>
      <c r="V15">
        <f t="shared" si="13"/>
        <v>1.0622838373801678E-2</v>
      </c>
    </row>
    <row r="16" spans="1:116" x14ac:dyDescent="0.3">
      <c r="A16" s="2" t="s">
        <v>230</v>
      </c>
      <c r="B16">
        <f>COUNTIF(lifetime_funct_triangular!C123:CW123,"&gt;0")</f>
        <v>25</v>
      </c>
      <c r="C16">
        <f t="shared" si="1"/>
        <v>5</v>
      </c>
      <c r="D16">
        <f>IF($B16&lt;&gt;1,_xlfn.NORM.DIST(D$2-1,$B16/2,$C16,FALSE),$B16)/0.98729</f>
        <v>3.5507906478478542E-3</v>
      </c>
      <c r="E16">
        <f t="shared" si="11"/>
        <v>5.7383418735328399E-3</v>
      </c>
      <c r="F16">
        <f t="shared" si="11"/>
        <v>8.909964849320301E-3</v>
      </c>
      <c r="G16">
        <f t="shared" si="11"/>
        <v>1.3292105617331606E-2</v>
      </c>
      <c r="H16">
        <f t="shared" si="11"/>
        <v>1.9051965962764119E-2</v>
      </c>
      <c r="I16">
        <f t="shared" si="11"/>
        <v>2.62369912925061E-2</v>
      </c>
      <c r="J16">
        <f t="shared" si="11"/>
        <v>3.4714945365152558E-2</v>
      </c>
      <c r="K16">
        <f t="shared" si="11"/>
        <v>4.4131344798904182E-2</v>
      </c>
      <c r="L16">
        <f t="shared" si="11"/>
        <v>5.3902146258699025E-2</v>
      </c>
      <c r="M16">
        <f t="shared" si="11"/>
        <v>6.3254754604373853E-2</v>
      </c>
      <c r="N16">
        <f t="shared" si="11"/>
        <v>7.1319536663857527E-2</v>
      </c>
      <c r="O16">
        <f t="shared" si="11"/>
        <v>7.725953174052691E-2</v>
      </c>
      <c r="P16">
        <f t="shared" si="11"/>
        <v>8.0412553044599211E-2</v>
      </c>
      <c r="Q16">
        <f t="shared" si="11"/>
        <v>8.0412553044599211E-2</v>
      </c>
      <c r="R16">
        <f t="shared" si="11"/>
        <v>7.725953174052691E-2</v>
      </c>
      <c r="S16">
        <f t="shared" si="11"/>
        <v>7.1319536663857527E-2</v>
      </c>
      <c r="T16">
        <f t="shared" si="11"/>
        <v>6.3254754604373853E-2</v>
      </c>
      <c r="U16">
        <f t="shared" si="11"/>
        <v>5.3902146258699025E-2</v>
      </c>
      <c r="V16">
        <f t="shared" si="11"/>
        <v>4.4131344798904182E-2</v>
      </c>
      <c r="W16">
        <f t="shared" si="11"/>
        <v>3.4714945365152558E-2</v>
      </c>
      <c r="X16">
        <f t="shared" si="11"/>
        <v>2.62369912925061E-2</v>
      </c>
      <c r="Y16">
        <f t="shared" si="11"/>
        <v>1.9051965962764119E-2</v>
      </c>
      <c r="Z16">
        <f t="shared" si="11"/>
        <v>1.3292105617331606E-2</v>
      </c>
      <c r="AA16">
        <f t="shared" si="11"/>
        <v>8.909964849320301E-3</v>
      </c>
      <c r="AB16">
        <f t="shared" si="11"/>
        <v>5.7383418735328399E-3</v>
      </c>
    </row>
    <row r="17" spans="1:32" x14ac:dyDescent="0.3">
      <c r="A17" s="3" t="s">
        <v>231</v>
      </c>
      <c r="B17">
        <v>14</v>
      </c>
      <c r="C17">
        <f t="shared" si="1"/>
        <v>3</v>
      </c>
      <c r="D17">
        <f>IF($B17&lt;&gt;1,_xlfn.NORM.DIST(D$2-1,$B17/2,$C17,FALSE),$B17)/0.97925</f>
        <v>8.9258408965056536E-3</v>
      </c>
      <c r="E17">
        <f t="shared" ref="E17:Q17" si="14">IF($B17&lt;&gt;1,_xlfn.NORM.DIST(E$2-1,$B17/2,$C17,FALSE),$B17)/0.97925</f>
        <v>1.837833937986148E-2</v>
      </c>
      <c r="F17">
        <f t="shared" si="14"/>
        <v>3.3861676042123624E-2</v>
      </c>
      <c r="G17">
        <f t="shared" si="14"/>
        <v>5.5828465552206157E-2</v>
      </c>
      <c r="H17">
        <f t="shared" si="14"/>
        <v>8.2366002729688845E-2</v>
      </c>
      <c r="I17">
        <f t="shared" si="14"/>
        <v>0.10873900281588025</v>
      </c>
      <c r="J17">
        <f t="shared" si="14"/>
        <v>0.12845995326116694</v>
      </c>
      <c r="K17">
        <f t="shared" si="14"/>
        <v>0.13579858068298278</v>
      </c>
      <c r="L17">
        <f t="shared" si="14"/>
        <v>0.12845995326116694</v>
      </c>
      <c r="M17">
        <f t="shared" si="14"/>
        <v>0.10873900281588025</v>
      </c>
      <c r="N17">
        <f t="shared" si="14"/>
        <v>8.2366002729688845E-2</v>
      </c>
      <c r="O17">
        <f t="shared" si="14"/>
        <v>5.5828465552206157E-2</v>
      </c>
      <c r="P17">
        <f t="shared" si="14"/>
        <v>3.3861676042123624E-2</v>
      </c>
      <c r="Q17">
        <f t="shared" si="14"/>
        <v>1.837833937986148E-2</v>
      </c>
    </row>
    <row r="18" spans="1:32" x14ac:dyDescent="0.3">
      <c r="A18" s="2" t="s">
        <v>233</v>
      </c>
      <c r="B18">
        <f>COUNTIF(lifetime_funct_triangular!C126:CW126,"&gt;0")</f>
        <v>29</v>
      </c>
      <c r="C18">
        <f t="shared" si="1"/>
        <v>5</v>
      </c>
      <c r="D18">
        <f>IF($B18&lt;&gt;1,_xlfn.NORM.DIST(D$2-1,$B18/2,$C18,FALSE),$B18)/0.9962</f>
        <v>1.1950476650824842E-3</v>
      </c>
      <c r="E18">
        <f t="shared" ref="E18:AF18" si="15">IF($B18&lt;&gt;1,_xlfn.NORM.DIST(E$2-1,$B18/2,$C18,FALSE),$B18)/0.9962</f>
        <v>2.0921370838029698E-3</v>
      </c>
      <c r="F18">
        <f t="shared" si="15"/>
        <v>3.5190324219169927E-3</v>
      </c>
      <c r="G18">
        <f t="shared" si="15"/>
        <v>5.6870182175469157E-3</v>
      </c>
      <c r="H18">
        <f t="shared" si="15"/>
        <v>8.8302742381905636E-3</v>
      </c>
      <c r="I18">
        <f t="shared" si="15"/>
        <v>1.3173221195478138E-2</v>
      </c>
      <c r="J18">
        <f t="shared" si="15"/>
        <v>1.8881565423988545E-2</v>
      </c>
      <c r="K18">
        <f t="shared" si="15"/>
        <v>2.6002327979500448E-2</v>
      </c>
      <c r="L18">
        <f t="shared" si="15"/>
        <v>3.440445533985291E-2</v>
      </c>
      <c r="M18">
        <f t="shared" si="15"/>
        <v>4.3736634618058733E-2</v>
      </c>
      <c r="N18">
        <f t="shared" si="15"/>
        <v>5.3420046155140496E-2</v>
      </c>
      <c r="O18">
        <f t="shared" si="15"/>
        <v>6.2689004891941638E-2</v>
      </c>
      <c r="P18">
        <f t="shared" si="15"/>
        <v>7.0681655644308283E-2</v>
      </c>
      <c r="Q18">
        <f t="shared" si="15"/>
        <v>7.6568523481333889E-2</v>
      </c>
      <c r="R18">
        <f t="shared" si="15"/>
        <v>7.9693344203375177E-2</v>
      </c>
      <c r="S18">
        <f t="shared" si="15"/>
        <v>7.9693344203375177E-2</v>
      </c>
      <c r="T18">
        <f t="shared" si="15"/>
        <v>7.6568523481333889E-2</v>
      </c>
      <c r="U18">
        <f t="shared" si="15"/>
        <v>7.0681655644308283E-2</v>
      </c>
      <c r="V18">
        <f t="shared" si="15"/>
        <v>6.2689004891941638E-2</v>
      </c>
      <c r="W18">
        <f t="shared" si="15"/>
        <v>5.3420046155140496E-2</v>
      </c>
      <c r="X18">
        <f t="shared" si="15"/>
        <v>4.3736634618058733E-2</v>
      </c>
      <c r="Y18">
        <f t="shared" si="15"/>
        <v>3.440445533985291E-2</v>
      </c>
      <c r="Z18">
        <f t="shared" si="15"/>
        <v>2.6002327979500448E-2</v>
      </c>
      <c r="AA18">
        <f t="shared" si="15"/>
        <v>1.8881565423988545E-2</v>
      </c>
      <c r="AB18">
        <f t="shared" si="15"/>
        <v>1.3173221195478138E-2</v>
      </c>
      <c r="AC18">
        <f t="shared" si="15"/>
        <v>8.8302742381905636E-3</v>
      </c>
      <c r="AD18">
        <f t="shared" si="15"/>
        <v>5.6870182175469157E-3</v>
      </c>
      <c r="AE18">
        <f t="shared" si="15"/>
        <v>3.5190324219169927E-3</v>
      </c>
      <c r="AF18">
        <f t="shared" si="15"/>
        <v>2.0921370838029698E-3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D38-24BB-484B-830A-476F3D9FAE47}">
  <dimension ref="A1:DL18"/>
  <sheetViews>
    <sheetView workbookViewId="0">
      <pane ySplit="2" topLeftCell="A3" activePane="bottomLeft" state="frozen"/>
      <selection pane="bottomLeft" activeCell="B3" sqref="B3:B18"/>
    </sheetView>
  </sheetViews>
  <sheetFormatPr defaultRowHeight="14.4" x14ac:dyDescent="0.3"/>
  <cols>
    <col min="1" max="1" width="46.88671875" customWidth="1"/>
    <col min="4" max="4" width="12" bestFit="1" customWidth="1"/>
    <col min="5" max="5" width="11" bestFit="1" customWidth="1"/>
  </cols>
  <sheetData>
    <row r="1" spans="1:116" x14ac:dyDescent="0.3">
      <c r="B1" t="s">
        <v>323</v>
      </c>
    </row>
    <row r="2" spans="1:116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</row>
    <row r="3" spans="1:116" x14ac:dyDescent="0.3">
      <c r="A3" t="s">
        <v>168</v>
      </c>
      <c r="B3">
        <f>COUNTIF(lifetime_funct_triangular!C56:CW56,"&gt;0")</f>
        <v>19</v>
      </c>
      <c r="C3">
        <f>ROUND(B3/4*0.5,0)</f>
        <v>2</v>
      </c>
      <c r="D3">
        <f>IF($B3&lt;&gt;1,_xlfn.NORM.DIST(D$2-1,$B3/2,$C3,FALSE),$B3)</f>
        <v>2.5147536442962227E-6</v>
      </c>
      <c r="E3">
        <f t="shared" ref="E3:V3" si="0">IF($B3&lt;&gt;1,_xlfn.NORM.DIST(E$2-1,$B3/2,$C3,FALSE),$B3)</f>
        <v>2.3859318270602476E-5</v>
      </c>
      <c r="F3">
        <f t="shared" si="0"/>
        <v>1.762978411837227E-4</v>
      </c>
      <c r="G3">
        <f t="shared" si="0"/>
        <v>1.0145240286498841E-3</v>
      </c>
      <c r="H3">
        <f t="shared" si="0"/>
        <v>4.5467812507955264E-3</v>
      </c>
      <c r="I3">
        <f t="shared" si="0"/>
        <v>1.5869825917833709E-2</v>
      </c>
      <c r="J3">
        <f t="shared" si="0"/>
        <v>4.3138659413255766E-2</v>
      </c>
      <c r="K3">
        <f t="shared" si="0"/>
        <v>9.1324542694510957E-2</v>
      </c>
      <c r="L3">
        <f t="shared" si="0"/>
        <v>0.15056871607740221</v>
      </c>
      <c r="M3">
        <f t="shared" si="0"/>
        <v>0.19333405840142462</v>
      </c>
      <c r="N3">
        <f t="shared" si="0"/>
        <v>0.19333405840142462</v>
      </c>
      <c r="O3">
        <f t="shared" si="0"/>
        <v>0.15056871607740221</v>
      </c>
      <c r="P3">
        <f t="shared" si="0"/>
        <v>9.1324542694510957E-2</v>
      </c>
      <c r="Q3">
        <f t="shared" si="0"/>
        <v>4.3138659413255766E-2</v>
      </c>
      <c r="R3">
        <f t="shared" si="0"/>
        <v>1.5869825917833709E-2</v>
      </c>
      <c r="S3">
        <f t="shared" si="0"/>
        <v>4.5467812507955264E-3</v>
      </c>
      <c r="T3">
        <f t="shared" si="0"/>
        <v>1.0145240286498841E-3</v>
      </c>
      <c r="U3">
        <f t="shared" si="0"/>
        <v>1.762978411837227E-4</v>
      </c>
      <c r="V3">
        <f t="shared" si="0"/>
        <v>2.3859318270602476E-5</v>
      </c>
    </row>
    <row r="4" spans="1:116" x14ac:dyDescent="0.3">
      <c r="A4" t="s">
        <v>170</v>
      </c>
      <c r="B4">
        <f>COUNTIF(lifetime_funct_triangular!C58:CW58,"&gt;0")</f>
        <v>5</v>
      </c>
      <c r="C4">
        <f t="shared" ref="C4:C18" si="1">ROUND(B4/4*0.5,0)</f>
        <v>1</v>
      </c>
      <c r="D4">
        <f>IF($B4&lt;&gt;1,_xlfn.NORM.DIST(D$2-1,$B4/2,$C4,FALSE),$B4)/0.980695</f>
        <v>1.7873345427037498E-2</v>
      </c>
      <c r="E4">
        <f t="shared" ref="E4:H4" si="2">IF($B4&lt;&gt;1,_xlfn.NORM.DIST(E$2-1,$B4/2,$C4,FALSE),$B4)/0.980695</f>
        <v>0.13206715203594568</v>
      </c>
      <c r="F4">
        <f t="shared" si="2"/>
        <v>0.35899573951564911</v>
      </c>
      <c r="G4">
        <f t="shared" si="2"/>
        <v>0.35899573951564911</v>
      </c>
      <c r="H4">
        <f t="shared" si="2"/>
        <v>0.13206715203594568</v>
      </c>
    </row>
    <row r="5" spans="1:116" x14ac:dyDescent="0.3">
      <c r="A5" t="s">
        <v>174</v>
      </c>
      <c r="B5">
        <f>COUNTIF(lifetime_funct_triangular!C63:CW63,"&gt;0")</f>
        <v>3</v>
      </c>
      <c r="C5">
        <v>1</v>
      </c>
      <c r="D5">
        <f>IF($B5&lt;&gt;1,_xlfn.NORM.DIST(D$2-1,$B5/2,$C5,FALSE),$B5)/0.83365</f>
        <v>0.15536207720973039</v>
      </c>
      <c r="E5">
        <f t="shared" ref="E5:F5" si="3">IF($B5&lt;&gt;1,_xlfn.NORM.DIST(E$2-1,$B5/2,$C5,FALSE),$B5)/0.83365</f>
        <v>0.42231791131086133</v>
      </c>
      <c r="F5">
        <f t="shared" si="3"/>
        <v>0.42231791131086133</v>
      </c>
    </row>
    <row r="6" spans="1:116" x14ac:dyDescent="0.3">
      <c r="A6" t="s">
        <v>175</v>
      </c>
      <c r="B6">
        <f>COUNTIF(lifetime_funct_triangular!C64:CW64,"&gt;0")</f>
        <v>9</v>
      </c>
      <c r="C6">
        <f t="shared" si="1"/>
        <v>1</v>
      </c>
      <c r="D6">
        <f>IF($B6&lt;&gt;1,_xlfn.NORM.DIST(D$2-1,$B6/2,$C6,FALSE),$B6)</f>
        <v>1.5983741106905475E-5</v>
      </c>
      <c r="E6">
        <f t="shared" ref="E6:T18" si="4">IF($B6&lt;&gt;1,_xlfn.NORM.DIST(E$2-1,$B6/2,$C6,FALSE),$B6)</f>
        <v>8.7268269504576015E-4</v>
      </c>
      <c r="F6">
        <f t="shared" si="4"/>
        <v>1.752830049356854E-2</v>
      </c>
      <c r="G6">
        <f t="shared" si="4"/>
        <v>0.12951759566589174</v>
      </c>
      <c r="H6">
        <f t="shared" si="4"/>
        <v>0.35206532676429952</v>
      </c>
      <c r="I6">
        <f t="shared" si="4"/>
        <v>0.35206532676429952</v>
      </c>
      <c r="J6">
        <f t="shared" si="4"/>
        <v>0.12951759566589174</v>
      </c>
      <c r="K6">
        <f t="shared" si="4"/>
        <v>1.752830049356854E-2</v>
      </c>
      <c r="L6">
        <f t="shared" si="4"/>
        <v>8.7268269504576015E-4</v>
      </c>
    </row>
    <row r="7" spans="1:116" x14ac:dyDescent="0.3">
      <c r="A7" s="2" t="s">
        <v>193</v>
      </c>
      <c r="B7">
        <f>COUNTIF(lifetime_funct_triangular!C82:CW82,"&gt;0")</f>
        <v>99</v>
      </c>
      <c r="C7">
        <f t="shared" si="1"/>
        <v>12</v>
      </c>
      <c r="D7">
        <f>IF($B7&lt;&gt;1,_xlfn.NORM.DIST(D$2-1,$B7/2,$C7,FALSE),$B7)</f>
        <v>6.7117040462995118E-6</v>
      </c>
      <c r="E7">
        <f t="shared" si="4"/>
        <v>9.4322121234842209E-6</v>
      </c>
      <c r="F7">
        <f t="shared" si="4"/>
        <v>1.3163712435582238E-5</v>
      </c>
      <c r="G7">
        <f t="shared" si="4"/>
        <v>1.8244303147051007E-5</v>
      </c>
      <c r="H7">
        <f t="shared" si="4"/>
        <v>2.5110782094430514E-5</v>
      </c>
      <c r="I7">
        <f t="shared" si="4"/>
        <v>3.4322369699215205E-5</v>
      </c>
      <c r="J7">
        <f t="shared" si="4"/>
        <v>4.6588460186013741E-5</v>
      </c>
      <c r="K7">
        <f t="shared" si="4"/>
        <v>6.28005597143118E-5</v>
      </c>
      <c r="L7">
        <f t="shared" si="4"/>
        <v>8.4068391554701472E-5</v>
      </c>
      <c r="M7">
        <f t="shared" si="4"/>
        <v>1.1175990612419813E-4</v>
      </c>
      <c r="N7">
        <f t="shared" si="4"/>
        <v>1.4754462210124077E-4</v>
      </c>
      <c r="O7">
        <f t="shared" si="4"/>
        <v>1.9343934215350597E-4</v>
      </c>
      <c r="P7">
        <f t="shared" si="4"/>
        <v>2.5185483626656303E-4</v>
      </c>
      <c r="Q7">
        <f t="shared" si="4"/>
        <v>3.2564157698399031E-4</v>
      </c>
      <c r="R7">
        <f t="shared" si="4"/>
        <v>4.1813206157772115E-4</v>
      </c>
      <c r="S7">
        <f t="shared" si="4"/>
        <v>5.3317669256029644E-4</v>
      </c>
      <c r="T7">
        <f t="shared" si="4"/>
        <v>6.7516964558154166E-4</v>
      </c>
      <c r="U7">
        <f t="shared" ref="U7:CF7" si="5">IF($B7&lt;&gt;1,_xlfn.NORM.DIST(U$2-1,$B7/2,$C7,FALSE),$B7)</f>
        <v>8.4906067717405317E-4</v>
      </c>
      <c r="V7">
        <f t="shared" si="5"/>
        <v>1.0603484664026192E-3</v>
      </c>
      <c r="W7">
        <f t="shared" si="5"/>
        <v>1.3150509021859894E-3</v>
      </c>
      <c r="X7">
        <f t="shared" si="5"/>
        <v>1.6196477820220809E-3</v>
      </c>
      <c r="Y7">
        <f t="shared" si="5"/>
        <v>1.9809917358261505E-3</v>
      </c>
      <c r="Z7">
        <f t="shared" si="5"/>
        <v>2.406183880478949E-3</v>
      </c>
      <c r="AA7">
        <f t="shared" si="5"/>
        <v>2.9024117823028646E-3</v>
      </c>
      <c r="AB7">
        <f t="shared" si="5"/>
        <v>3.476748771361551E-3</v>
      </c>
      <c r="AC7">
        <f t="shared" si="5"/>
        <v>4.1359155019465906E-3</v>
      </c>
      <c r="AD7">
        <f t="shared" si="5"/>
        <v>4.8860068449570479E-3</v>
      </c>
      <c r="AE7">
        <f t="shared" si="5"/>
        <v>5.7321896522243253E-3</v>
      </c>
      <c r="AF7">
        <f t="shared" si="5"/>
        <v>6.678379536522166E-3</v>
      </c>
      <c r="AG7">
        <f t="shared" si="5"/>
        <v>7.7269074167929759E-3</v>
      </c>
      <c r="AH7">
        <f t="shared" si="5"/>
        <v>8.8781890108820885E-3</v>
      </c>
      <c r="AI7">
        <f t="shared" si="5"/>
        <v>1.0130412524015076E-2</v>
      </c>
      <c r="AJ7">
        <f t="shared" si="5"/>
        <v>1.147926128051649E-2</v>
      </c>
      <c r="AK7">
        <f t="shared" si="5"/>
        <v>1.2917688788191101E-2</v>
      </c>
      <c r="AL7">
        <f t="shared" si="5"/>
        <v>1.443576354487653E-2</v>
      </c>
      <c r="AM7">
        <f t="shared" si="5"/>
        <v>1.6020599673898465E-2</v>
      </c>
      <c r="AN7">
        <f t="shared" si="5"/>
        <v>1.7656387147974958E-2</v>
      </c>
      <c r="AO7">
        <f t="shared" si="5"/>
        <v>1.9324531940520227E-2</v>
      </c>
      <c r="AP7">
        <f t="shared" si="5"/>
        <v>2.1003912021253762E-2</v>
      </c>
      <c r="AQ7">
        <f t="shared" si="5"/>
        <v>2.2671249864878625E-2</v>
      </c>
      <c r="AR7">
        <f t="shared" si="5"/>
        <v>2.4301596321554635E-2</v>
      </c>
      <c r="AS7">
        <f t="shared" si="5"/>
        <v>2.5868914627153541E-2</v>
      </c>
      <c r="AT7">
        <f t="shared" si="5"/>
        <v>2.7346747379197921E-2</v>
      </c>
      <c r="AU7">
        <f t="shared" si="5"/>
        <v>2.870894386372605E-2</v>
      </c>
      <c r="AV7">
        <f t="shared" si="5"/>
        <v>2.9930420576400784E-2</v>
      </c>
      <c r="AW7">
        <f t="shared" si="5"/>
        <v>3.098792448914741E-2</v>
      </c>
      <c r="AX7">
        <f t="shared" si="5"/>
        <v>3.1860766856659721E-2</v>
      </c>
      <c r="AY7">
        <f t="shared" si="5"/>
        <v>3.2531495328363531E-2</v>
      </c>
      <c r="AZ7">
        <f t="shared" si="5"/>
        <v>3.2986473912062463E-2</v>
      </c>
      <c r="BA7">
        <f t="shared" si="5"/>
        <v>3.321634388339044E-2</v>
      </c>
      <c r="BB7">
        <f t="shared" si="5"/>
        <v>3.321634388339044E-2</v>
      </c>
      <c r="BC7">
        <f t="shared" si="5"/>
        <v>3.2986473912062463E-2</v>
      </c>
      <c r="BD7">
        <f t="shared" si="5"/>
        <v>3.2531495328363531E-2</v>
      </c>
      <c r="BE7">
        <f t="shared" si="5"/>
        <v>3.1860766856659721E-2</v>
      </c>
      <c r="BF7">
        <f t="shared" si="5"/>
        <v>3.098792448914741E-2</v>
      </c>
      <c r="BG7">
        <f t="shared" si="5"/>
        <v>2.9930420576400784E-2</v>
      </c>
      <c r="BH7">
        <f t="shared" si="5"/>
        <v>2.870894386372605E-2</v>
      </c>
      <c r="BI7">
        <f t="shared" si="5"/>
        <v>2.7346747379197921E-2</v>
      </c>
      <c r="BJ7">
        <f t="shared" si="5"/>
        <v>2.5868914627153541E-2</v>
      </c>
      <c r="BK7">
        <f t="shared" si="5"/>
        <v>2.4301596321554635E-2</v>
      </c>
      <c r="BL7">
        <f t="shared" si="5"/>
        <v>2.2671249864878625E-2</v>
      </c>
      <c r="BM7">
        <f t="shared" si="5"/>
        <v>2.1003912021253762E-2</v>
      </c>
      <c r="BN7">
        <f t="shared" si="5"/>
        <v>1.9324531940520227E-2</v>
      </c>
      <c r="BO7">
        <f t="shared" si="5"/>
        <v>1.7656387147974958E-2</v>
      </c>
      <c r="BP7">
        <f t="shared" si="5"/>
        <v>1.6020599673898465E-2</v>
      </c>
      <c r="BQ7">
        <f t="shared" si="5"/>
        <v>1.443576354487653E-2</v>
      </c>
      <c r="BR7">
        <f t="shared" si="5"/>
        <v>1.2917688788191101E-2</v>
      </c>
      <c r="BS7">
        <f t="shared" si="5"/>
        <v>1.147926128051649E-2</v>
      </c>
      <c r="BT7">
        <f t="shared" si="5"/>
        <v>1.0130412524015076E-2</v>
      </c>
      <c r="BU7">
        <f t="shared" si="5"/>
        <v>8.8781890108820885E-3</v>
      </c>
      <c r="BV7">
        <f t="shared" si="5"/>
        <v>7.7269074167929759E-3</v>
      </c>
      <c r="BW7">
        <f t="shared" si="5"/>
        <v>6.678379536522166E-3</v>
      </c>
      <c r="BX7">
        <f t="shared" si="5"/>
        <v>5.7321896522243253E-3</v>
      </c>
      <c r="BY7">
        <f t="shared" si="5"/>
        <v>4.8860068449570479E-3</v>
      </c>
      <c r="BZ7">
        <f t="shared" si="5"/>
        <v>4.1359155019465906E-3</v>
      </c>
      <c r="CA7">
        <f t="shared" si="5"/>
        <v>3.476748771361551E-3</v>
      </c>
      <c r="CB7">
        <f t="shared" si="5"/>
        <v>2.9024117823028646E-3</v>
      </c>
      <c r="CC7">
        <f t="shared" si="5"/>
        <v>2.406183880478949E-3</v>
      </c>
      <c r="CD7">
        <f t="shared" si="5"/>
        <v>1.9809917358261505E-3</v>
      </c>
      <c r="CE7">
        <f t="shared" si="5"/>
        <v>1.6196477820220809E-3</v>
      </c>
      <c r="CF7">
        <f t="shared" si="5"/>
        <v>1.3150509021859894E-3</v>
      </c>
      <c r="CG7">
        <f t="shared" ref="CG7:CX7" si="6">IF($B7&lt;&gt;1,_xlfn.NORM.DIST(CG$2-1,$B7/2,$C7,FALSE),$B7)</f>
        <v>1.0603484664026192E-3</v>
      </c>
      <c r="CH7">
        <f t="shared" si="6"/>
        <v>8.4906067717405317E-4</v>
      </c>
      <c r="CI7">
        <f t="shared" si="6"/>
        <v>6.7516964558154166E-4</v>
      </c>
      <c r="CJ7">
        <f t="shared" si="6"/>
        <v>5.3317669256029644E-4</v>
      </c>
      <c r="CK7">
        <f t="shared" si="6"/>
        <v>4.1813206157772115E-4</v>
      </c>
      <c r="CL7">
        <f t="shared" si="6"/>
        <v>3.2564157698399031E-4</v>
      </c>
      <c r="CM7">
        <f t="shared" si="6"/>
        <v>2.5185483626656303E-4</v>
      </c>
      <c r="CN7">
        <f t="shared" si="6"/>
        <v>1.9343934215350597E-4</v>
      </c>
      <c r="CO7">
        <f t="shared" si="6"/>
        <v>1.4754462210124077E-4</v>
      </c>
      <c r="CP7">
        <f t="shared" si="6"/>
        <v>1.1175990612419813E-4</v>
      </c>
      <c r="CQ7">
        <f t="shared" si="6"/>
        <v>8.4068391554701472E-5</v>
      </c>
      <c r="CR7">
        <f t="shared" si="6"/>
        <v>6.28005597143118E-5</v>
      </c>
      <c r="CS7">
        <f t="shared" si="6"/>
        <v>4.6588460186013741E-5</v>
      </c>
      <c r="CT7">
        <f t="shared" si="6"/>
        <v>3.4322369699215205E-5</v>
      </c>
      <c r="CU7">
        <f t="shared" si="6"/>
        <v>2.5110782094430514E-5</v>
      </c>
      <c r="CV7">
        <f t="shared" si="6"/>
        <v>1.8244303147051007E-5</v>
      </c>
      <c r="CW7">
        <f t="shared" si="6"/>
        <v>1.3163712435582238E-5</v>
      </c>
      <c r="CX7">
        <f t="shared" si="6"/>
        <v>9.4322121234842209E-6</v>
      </c>
    </row>
    <row r="8" spans="1:116" x14ac:dyDescent="0.3">
      <c r="A8" s="2" t="s">
        <v>205</v>
      </c>
      <c r="B8">
        <f>COUNTIF(lifetime_funct_triangular!C97:CW97,"&gt;0")</f>
        <v>5</v>
      </c>
      <c r="C8">
        <f t="shared" si="1"/>
        <v>1</v>
      </c>
      <c r="D8">
        <f>IF($B8&lt;&gt;1,_xlfn.NORM.DIST(D$2-1,$B8/2,$C8,FALSE),$B8)/0.9807</f>
        <v>1.7873254301589214E-2</v>
      </c>
      <c r="E8">
        <f t="shared" ref="E8:H8" si="7">IF($B8&lt;&gt;1,_xlfn.NORM.DIST(E$2-1,$B8/2,$C8,FALSE),$B8)/0.9807</f>
        <v>0.13206647870489624</v>
      </c>
      <c r="F8">
        <f t="shared" si="7"/>
        <v>0.3589939092120929</v>
      </c>
      <c r="G8">
        <f t="shared" si="7"/>
        <v>0.3589939092120929</v>
      </c>
      <c r="H8">
        <f t="shared" si="7"/>
        <v>0.13206647870489624</v>
      </c>
    </row>
    <row r="9" spans="1:116" x14ac:dyDescent="0.3">
      <c r="A9" s="2" t="s">
        <v>206</v>
      </c>
      <c r="B9">
        <f>COUNTIF(lifetime_funct_triangular!C98:CW98,"&gt;0")</f>
        <v>19</v>
      </c>
      <c r="C9">
        <f t="shared" si="1"/>
        <v>2</v>
      </c>
      <c r="D9">
        <f>IF($B9&lt;&gt;1,_xlfn.NORM.DIST(D$2-1,$B9/2,$C9,FALSE),$B9)</f>
        <v>2.5147536442962227E-6</v>
      </c>
      <c r="E9">
        <f t="shared" ref="E9:V9" si="8">IF($B9&lt;&gt;1,_xlfn.NORM.DIST(E$2-1,$B9/2,$C9,FALSE),$B9)</f>
        <v>2.3859318270602476E-5</v>
      </c>
      <c r="F9">
        <f t="shared" si="8"/>
        <v>1.762978411837227E-4</v>
      </c>
      <c r="G9">
        <f t="shared" si="8"/>
        <v>1.0145240286498841E-3</v>
      </c>
      <c r="H9">
        <f t="shared" si="8"/>
        <v>4.5467812507955264E-3</v>
      </c>
      <c r="I9">
        <f t="shared" si="8"/>
        <v>1.5869825917833709E-2</v>
      </c>
      <c r="J9">
        <f t="shared" si="8"/>
        <v>4.3138659413255766E-2</v>
      </c>
      <c r="K9">
        <f t="shared" si="8"/>
        <v>9.1324542694510957E-2</v>
      </c>
      <c r="L9">
        <f t="shared" si="8"/>
        <v>0.15056871607740221</v>
      </c>
      <c r="M9">
        <f t="shared" si="8"/>
        <v>0.19333405840142462</v>
      </c>
      <c r="N9">
        <f t="shared" si="8"/>
        <v>0.19333405840142462</v>
      </c>
      <c r="O9">
        <f t="shared" si="8"/>
        <v>0.15056871607740221</v>
      </c>
      <c r="P9">
        <f t="shared" si="8"/>
        <v>9.1324542694510957E-2</v>
      </c>
      <c r="Q9">
        <f t="shared" si="8"/>
        <v>4.3138659413255766E-2</v>
      </c>
      <c r="R9">
        <f t="shared" si="8"/>
        <v>1.5869825917833709E-2</v>
      </c>
      <c r="S9">
        <f t="shared" si="8"/>
        <v>4.5467812507955264E-3</v>
      </c>
      <c r="T9">
        <f t="shared" si="8"/>
        <v>1.0145240286498841E-3</v>
      </c>
      <c r="U9">
        <f t="shared" si="8"/>
        <v>1.762978411837227E-4</v>
      </c>
      <c r="V9">
        <f t="shared" si="8"/>
        <v>2.3859318270602476E-5</v>
      </c>
    </row>
    <row r="10" spans="1:116" x14ac:dyDescent="0.3">
      <c r="A10" s="2" t="s">
        <v>213</v>
      </c>
      <c r="B10">
        <f>COUNTIF(lifetime_funct_triangular!C105:CW105,"&gt;0")</f>
        <v>9</v>
      </c>
      <c r="C10">
        <f t="shared" si="1"/>
        <v>1</v>
      </c>
      <c r="D10">
        <f>IF($B10&lt;&gt;1,_xlfn.NORM.DIST(D$2-1,$B10/2,$C10,FALSE),$B10)</f>
        <v>1.5983741106905475E-5</v>
      </c>
      <c r="E10">
        <f t="shared" si="4"/>
        <v>8.7268269504576015E-4</v>
      </c>
      <c r="F10">
        <f t="shared" si="4"/>
        <v>1.752830049356854E-2</v>
      </c>
      <c r="G10">
        <f t="shared" si="4"/>
        <v>0.12951759566589174</v>
      </c>
      <c r="H10">
        <f t="shared" si="4"/>
        <v>0.35206532676429952</v>
      </c>
      <c r="I10">
        <f t="shared" si="4"/>
        <v>0.35206532676429952</v>
      </c>
      <c r="J10">
        <f t="shared" si="4"/>
        <v>0.12951759566589174</v>
      </c>
      <c r="K10">
        <f t="shared" si="4"/>
        <v>1.752830049356854E-2</v>
      </c>
      <c r="L10">
        <f t="shared" si="4"/>
        <v>8.7268269504576015E-4</v>
      </c>
    </row>
    <row r="11" spans="1:116" x14ac:dyDescent="0.3">
      <c r="A11" s="2" t="s">
        <v>225</v>
      </c>
      <c r="B11">
        <f>COUNTIF(lifetime_funct_triangular!C118:CW118,"&gt;0")</f>
        <v>23</v>
      </c>
      <c r="C11">
        <f t="shared" si="1"/>
        <v>3</v>
      </c>
      <c r="D11">
        <f>IF($B11&lt;&gt;1,_xlfn.NORM.DIST(D$2-1,$B11/2,$C11,FALSE),$B11)</f>
        <v>8.5690118354102114E-5</v>
      </c>
      <c r="E11">
        <f t="shared" si="4"/>
        <v>2.9089423168192E-4</v>
      </c>
      <c r="F11">
        <f t="shared" si="4"/>
        <v>8.8365865147670174E-4</v>
      </c>
      <c r="G11">
        <f t="shared" si="4"/>
        <v>2.4020332548697408E-3</v>
      </c>
      <c r="H11">
        <f t="shared" si="4"/>
        <v>5.8427668311895132E-3</v>
      </c>
      <c r="I11">
        <f t="shared" si="4"/>
        <v>1.2717541168805994E-2</v>
      </c>
      <c r="J11">
        <f t="shared" si="4"/>
        <v>2.4770387852997702E-2</v>
      </c>
      <c r="K11">
        <f t="shared" si="4"/>
        <v>4.3172531888630579E-2</v>
      </c>
      <c r="L11">
        <f t="shared" si="4"/>
        <v>6.7332895184686298E-2</v>
      </c>
      <c r="M11">
        <f t="shared" si="4"/>
        <v>9.3970625136767516E-2</v>
      </c>
      <c r="N11">
        <f t="shared" si="4"/>
        <v>0.11735510892143317</v>
      </c>
      <c r="O11">
        <f t="shared" si="4"/>
        <v>0.13114657203397997</v>
      </c>
      <c r="P11">
        <f t="shared" si="4"/>
        <v>0.13114657203397997</v>
      </c>
      <c r="Q11">
        <f t="shared" si="4"/>
        <v>0.11735510892143317</v>
      </c>
      <c r="R11">
        <f t="shared" si="4"/>
        <v>9.3970625136767516E-2</v>
      </c>
      <c r="S11">
        <f t="shared" si="4"/>
        <v>6.7332895184686298E-2</v>
      </c>
      <c r="T11">
        <f t="shared" si="4"/>
        <v>4.3172531888630579E-2</v>
      </c>
      <c r="U11">
        <f t="shared" ref="U11:AB16" si="9">IF($B11&lt;&gt;1,_xlfn.NORM.DIST(U$2-1,$B11/2,$C11,FALSE),$B11)</f>
        <v>2.4770387852997702E-2</v>
      </c>
      <c r="V11">
        <f t="shared" si="9"/>
        <v>1.2717541168805994E-2</v>
      </c>
      <c r="W11">
        <f t="shared" si="9"/>
        <v>5.8427668311895132E-3</v>
      </c>
      <c r="X11">
        <f t="shared" si="9"/>
        <v>2.4020332548697408E-3</v>
      </c>
      <c r="Y11">
        <f t="shared" si="9"/>
        <v>8.8365865147670174E-4</v>
      </c>
      <c r="Z11">
        <f t="shared" si="9"/>
        <v>2.9089423168192E-4</v>
      </c>
    </row>
    <row r="12" spans="1:116" x14ac:dyDescent="0.3">
      <c r="A12" s="2" t="s">
        <v>226</v>
      </c>
      <c r="B12">
        <f>COUNTIF(lifetime_funct_triangular!C119:CW119,"&gt;0")</f>
        <v>25</v>
      </c>
      <c r="C12">
        <f t="shared" si="1"/>
        <v>3</v>
      </c>
      <c r="D12">
        <f>IF($B12&lt;&gt;1,_xlfn.NORM.DIST(D$2-1,$B12/2,$C12,FALSE),$B12)</f>
        <v>2.2587669962939214E-5</v>
      </c>
      <c r="E12">
        <f t="shared" si="4"/>
        <v>8.5690118354102114E-5</v>
      </c>
      <c r="F12">
        <f t="shared" si="4"/>
        <v>2.9089423168192E-4</v>
      </c>
      <c r="G12">
        <f t="shared" si="4"/>
        <v>8.8365865147670174E-4</v>
      </c>
      <c r="H12">
        <f t="shared" si="4"/>
        <v>2.4020332548697408E-3</v>
      </c>
      <c r="I12">
        <f t="shared" si="4"/>
        <v>5.8427668311895132E-3</v>
      </c>
      <c r="J12">
        <f t="shared" si="4"/>
        <v>1.2717541168805994E-2</v>
      </c>
      <c r="K12">
        <f t="shared" si="4"/>
        <v>2.4770387852997702E-2</v>
      </c>
      <c r="L12">
        <f t="shared" si="4"/>
        <v>4.3172531888630579E-2</v>
      </c>
      <c r="M12">
        <f t="shared" si="4"/>
        <v>6.7332895184686298E-2</v>
      </c>
      <c r="N12">
        <f t="shared" si="4"/>
        <v>9.3970625136767516E-2</v>
      </c>
      <c r="O12">
        <f t="shared" si="4"/>
        <v>0.11735510892143317</v>
      </c>
      <c r="P12">
        <f t="shared" si="4"/>
        <v>0.13114657203397997</v>
      </c>
      <c r="Q12">
        <f t="shared" si="4"/>
        <v>0.13114657203397997</v>
      </c>
      <c r="R12">
        <f t="shared" si="4"/>
        <v>0.11735510892143317</v>
      </c>
      <c r="S12">
        <f t="shared" si="4"/>
        <v>9.3970625136767516E-2</v>
      </c>
      <c r="T12">
        <f t="shared" si="4"/>
        <v>6.7332895184686298E-2</v>
      </c>
      <c r="U12">
        <f t="shared" si="9"/>
        <v>4.3172531888630579E-2</v>
      </c>
      <c r="V12">
        <f t="shared" si="9"/>
        <v>2.4770387852997702E-2</v>
      </c>
      <c r="W12">
        <f t="shared" si="9"/>
        <v>1.2717541168805994E-2</v>
      </c>
      <c r="X12">
        <f t="shared" si="9"/>
        <v>5.8427668311895132E-3</v>
      </c>
      <c r="Y12">
        <f t="shared" si="9"/>
        <v>2.4020332548697408E-3</v>
      </c>
      <c r="Z12">
        <f t="shared" si="9"/>
        <v>8.8365865147670174E-4</v>
      </c>
      <c r="AA12">
        <f t="shared" si="9"/>
        <v>2.9089423168192E-4</v>
      </c>
      <c r="AB12">
        <f t="shared" si="9"/>
        <v>8.5690118354102114E-5</v>
      </c>
    </row>
    <row r="13" spans="1:116" x14ac:dyDescent="0.3">
      <c r="A13" s="2" t="s">
        <v>227</v>
      </c>
      <c r="B13">
        <f>COUNTIF(lifetime_funct_triangular!C120:CW120,"&gt;0")</f>
        <v>5</v>
      </c>
      <c r="C13">
        <f t="shared" si="1"/>
        <v>1</v>
      </c>
      <c r="D13">
        <f>IF($B13&lt;&gt;1,_xlfn.NORM.DIST(D$2-1,$B13/2,$C13,FALSE),$B13)/0.9807</f>
        <v>1.7873254301589214E-2</v>
      </c>
      <c r="E13">
        <f t="shared" ref="E13:H13" si="10">IF($B13&lt;&gt;1,_xlfn.NORM.DIST(E$2-1,$B13/2,$C13,FALSE),$B13)/0.9807</f>
        <v>0.13206647870489624</v>
      </c>
      <c r="F13">
        <f t="shared" si="10"/>
        <v>0.3589939092120929</v>
      </c>
      <c r="G13">
        <f t="shared" si="10"/>
        <v>0.3589939092120929</v>
      </c>
      <c r="H13">
        <f t="shared" si="10"/>
        <v>0.13206647870489624</v>
      </c>
    </row>
    <row r="14" spans="1:116" x14ac:dyDescent="0.3">
      <c r="A14" s="2" t="s">
        <v>228</v>
      </c>
      <c r="B14">
        <f>COUNTIF(lifetime_funct_triangular!C121:CW121,"&gt;0")</f>
        <v>25</v>
      </c>
      <c r="C14">
        <f t="shared" si="1"/>
        <v>3</v>
      </c>
      <c r="D14">
        <f>IF($B14&lt;&gt;1,_xlfn.NORM.DIST(D$2-1,$B14/2,$C14,FALSE),$B14)</f>
        <v>2.2587669962939214E-5</v>
      </c>
      <c r="E14">
        <f t="shared" si="4"/>
        <v>8.5690118354102114E-5</v>
      </c>
      <c r="F14">
        <f t="shared" si="4"/>
        <v>2.9089423168192E-4</v>
      </c>
      <c r="G14">
        <f t="shared" si="4"/>
        <v>8.8365865147670174E-4</v>
      </c>
      <c r="H14">
        <f t="shared" si="4"/>
        <v>2.4020332548697408E-3</v>
      </c>
      <c r="I14">
        <f t="shared" si="4"/>
        <v>5.8427668311895132E-3</v>
      </c>
      <c r="J14">
        <f t="shared" si="4"/>
        <v>1.2717541168805994E-2</v>
      </c>
      <c r="K14">
        <f t="shared" si="4"/>
        <v>2.4770387852997702E-2</v>
      </c>
      <c r="L14">
        <f t="shared" si="4"/>
        <v>4.3172531888630579E-2</v>
      </c>
      <c r="M14">
        <f t="shared" si="4"/>
        <v>6.7332895184686298E-2</v>
      </c>
      <c r="N14">
        <f t="shared" si="4"/>
        <v>9.3970625136767516E-2</v>
      </c>
      <c r="O14">
        <f t="shared" si="4"/>
        <v>0.11735510892143317</v>
      </c>
      <c r="P14">
        <f t="shared" si="4"/>
        <v>0.13114657203397997</v>
      </c>
      <c r="Q14">
        <f t="shared" si="4"/>
        <v>0.13114657203397997</v>
      </c>
      <c r="R14">
        <f t="shared" si="4"/>
        <v>0.11735510892143317</v>
      </c>
      <c r="S14">
        <f t="shared" si="4"/>
        <v>9.3970625136767516E-2</v>
      </c>
      <c r="T14">
        <f t="shared" si="4"/>
        <v>6.7332895184686298E-2</v>
      </c>
      <c r="U14">
        <f t="shared" si="9"/>
        <v>4.3172531888630579E-2</v>
      </c>
      <c r="V14">
        <f t="shared" si="9"/>
        <v>2.4770387852997702E-2</v>
      </c>
      <c r="W14">
        <f t="shared" si="9"/>
        <v>1.2717541168805994E-2</v>
      </c>
      <c r="X14">
        <f t="shared" si="9"/>
        <v>5.8427668311895132E-3</v>
      </c>
      <c r="Y14">
        <f t="shared" si="9"/>
        <v>2.4020332548697408E-3</v>
      </c>
      <c r="Z14">
        <f t="shared" si="9"/>
        <v>8.8365865147670174E-4</v>
      </c>
      <c r="AA14">
        <f t="shared" si="9"/>
        <v>2.9089423168192E-4</v>
      </c>
      <c r="AB14">
        <f t="shared" si="9"/>
        <v>8.5690118354102114E-5</v>
      </c>
    </row>
    <row r="15" spans="1:116" x14ac:dyDescent="0.3">
      <c r="A15" s="2" t="s">
        <v>229</v>
      </c>
      <c r="B15">
        <f>COUNTIF(lifetime_funct_triangular!C122:CW122,"&gt;0")</f>
        <v>19</v>
      </c>
      <c r="C15">
        <f t="shared" si="1"/>
        <v>2</v>
      </c>
      <c r="D15">
        <f>IF($B15&lt;&gt;1,_xlfn.NORM.DIST(D$2-1,$B15/2,$C15,FALSE),$B15)</f>
        <v>2.5147536442962227E-6</v>
      </c>
      <c r="E15">
        <f t="shared" si="4"/>
        <v>2.3859318270602476E-5</v>
      </c>
      <c r="F15">
        <f t="shared" si="4"/>
        <v>1.762978411837227E-4</v>
      </c>
      <c r="G15">
        <f t="shared" si="4"/>
        <v>1.0145240286498841E-3</v>
      </c>
      <c r="H15">
        <f t="shared" si="4"/>
        <v>4.5467812507955264E-3</v>
      </c>
      <c r="I15">
        <f t="shared" si="4"/>
        <v>1.5869825917833709E-2</v>
      </c>
      <c r="J15">
        <f t="shared" si="4"/>
        <v>4.3138659413255766E-2</v>
      </c>
      <c r="K15">
        <f t="shared" si="4"/>
        <v>9.1324542694510957E-2</v>
      </c>
      <c r="L15">
        <f t="shared" si="4"/>
        <v>0.15056871607740221</v>
      </c>
      <c r="M15">
        <f t="shared" si="4"/>
        <v>0.19333405840142462</v>
      </c>
      <c r="N15">
        <f t="shared" si="4"/>
        <v>0.19333405840142462</v>
      </c>
      <c r="O15">
        <f t="shared" si="4"/>
        <v>0.15056871607740221</v>
      </c>
      <c r="P15">
        <f t="shared" si="4"/>
        <v>9.1324542694510957E-2</v>
      </c>
      <c r="Q15">
        <f t="shared" si="4"/>
        <v>4.3138659413255766E-2</v>
      </c>
      <c r="R15">
        <f t="shared" si="4"/>
        <v>1.5869825917833709E-2</v>
      </c>
      <c r="S15">
        <f t="shared" si="4"/>
        <v>4.5467812507955264E-3</v>
      </c>
      <c r="T15">
        <f t="shared" si="4"/>
        <v>1.0145240286498841E-3</v>
      </c>
      <c r="U15">
        <f t="shared" si="9"/>
        <v>1.762978411837227E-4</v>
      </c>
      <c r="V15">
        <f t="shared" si="9"/>
        <v>2.3859318270602476E-5</v>
      </c>
    </row>
    <row r="16" spans="1:116" x14ac:dyDescent="0.3">
      <c r="A16" s="2" t="s">
        <v>230</v>
      </c>
      <c r="B16">
        <f>COUNTIF(lifetime_funct_triangular!C123:CW123,"&gt;0")</f>
        <v>25</v>
      </c>
      <c r="C16">
        <f t="shared" si="1"/>
        <v>3</v>
      </c>
      <c r="D16">
        <f>IF($B16&lt;&gt;1,_xlfn.NORM.DIST(D$2-1,$B16/2,$C16,FALSE),$B16)</f>
        <v>2.2587669962939214E-5</v>
      </c>
      <c r="E16">
        <f t="shared" si="4"/>
        <v>8.5690118354102114E-5</v>
      </c>
      <c r="F16">
        <f t="shared" si="4"/>
        <v>2.9089423168192E-4</v>
      </c>
      <c r="G16">
        <f t="shared" si="4"/>
        <v>8.8365865147670174E-4</v>
      </c>
      <c r="H16">
        <f t="shared" si="4"/>
        <v>2.4020332548697408E-3</v>
      </c>
      <c r="I16">
        <f t="shared" si="4"/>
        <v>5.8427668311895132E-3</v>
      </c>
      <c r="J16">
        <f t="shared" si="4"/>
        <v>1.2717541168805994E-2</v>
      </c>
      <c r="K16">
        <f t="shared" si="4"/>
        <v>2.4770387852997702E-2</v>
      </c>
      <c r="L16">
        <f t="shared" si="4"/>
        <v>4.3172531888630579E-2</v>
      </c>
      <c r="M16">
        <f t="shared" si="4"/>
        <v>6.7332895184686298E-2</v>
      </c>
      <c r="N16">
        <f t="shared" si="4"/>
        <v>9.3970625136767516E-2</v>
      </c>
      <c r="O16">
        <f t="shared" si="4"/>
        <v>0.11735510892143317</v>
      </c>
      <c r="P16">
        <f t="shared" si="4"/>
        <v>0.13114657203397997</v>
      </c>
      <c r="Q16">
        <f t="shared" si="4"/>
        <v>0.13114657203397997</v>
      </c>
      <c r="R16">
        <f t="shared" si="4"/>
        <v>0.11735510892143317</v>
      </c>
      <c r="S16">
        <f t="shared" si="4"/>
        <v>9.3970625136767516E-2</v>
      </c>
      <c r="T16">
        <f t="shared" si="4"/>
        <v>6.7332895184686298E-2</v>
      </c>
      <c r="U16">
        <f t="shared" si="9"/>
        <v>4.3172531888630579E-2</v>
      </c>
      <c r="V16">
        <f t="shared" si="9"/>
        <v>2.4770387852997702E-2</v>
      </c>
      <c r="W16">
        <f t="shared" si="9"/>
        <v>1.2717541168805994E-2</v>
      </c>
      <c r="X16">
        <f t="shared" si="9"/>
        <v>5.8427668311895132E-3</v>
      </c>
      <c r="Y16">
        <f t="shared" si="9"/>
        <v>2.4020332548697408E-3</v>
      </c>
      <c r="Z16">
        <f t="shared" si="9"/>
        <v>8.8365865147670174E-4</v>
      </c>
      <c r="AA16">
        <f t="shared" si="9"/>
        <v>2.9089423168192E-4</v>
      </c>
      <c r="AB16">
        <f t="shared" si="9"/>
        <v>8.5690118354102114E-5</v>
      </c>
    </row>
    <row r="17" spans="1:32" x14ac:dyDescent="0.3">
      <c r="A17" s="3" t="s">
        <v>231</v>
      </c>
      <c r="B17">
        <v>14</v>
      </c>
      <c r="C17">
        <f t="shared" si="1"/>
        <v>2</v>
      </c>
      <c r="D17">
        <f>IF($B17&lt;&gt;1,_xlfn.NORM.DIST(D$2-1,$B17/2,$C17,FALSE),$B17)</f>
        <v>4.3634134752288008E-4</v>
      </c>
      <c r="E17">
        <f t="shared" si="4"/>
        <v>2.2159242059690038E-3</v>
      </c>
      <c r="F17">
        <f t="shared" si="4"/>
        <v>8.7641502467842702E-3</v>
      </c>
      <c r="G17">
        <f t="shared" si="4"/>
        <v>2.6995483256594031E-2</v>
      </c>
      <c r="H17">
        <f t="shared" si="4"/>
        <v>6.4758797832945872E-2</v>
      </c>
      <c r="I17">
        <f t="shared" si="4"/>
        <v>0.12098536225957168</v>
      </c>
      <c r="J17">
        <f t="shared" si="4"/>
        <v>0.17603266338214976</v>
      </c>
      <c r="K17">
        <f t="shared" si="4"/>
        <v>0.19947114020071635</v>
      </c>
      <c r="L17">
        <f t="shared" si="4"/>
        <v>0.17603266338214976</v>
      </c>
      <c r="M17">
        <f t="shared" si="4"/>
        <v>0.12098536225957168</v>
      </c>
      <c r="N17">
        <f t="shared" si="4"/>
        <v>6.4758797832945872E-2</v>
      </c>
      <c r="O17">
        <f t="shared" si="4"/>
        <v>2.6995483256594031E-2</v>
      </c>
      <c r="P17">
        <f t="shared" si="4"/>
        <v>8.7641502467842702E-3</v>
      </c>
      <c r="Q17">
        <f t="shared" si="4"/>
        <v>2.2159242059690038E-3</v>
      </c>
    </row>
    <row r="18" spans="1:32" x14ac:dyDescent="0.3">
      <c r="A18" s="2" t="s">
        <v>233</v>
      </c>
      <c r="B18">
        <f>COUNTIF(lifetime_funct_triangular!C126:CW126,"&gt;0")</f>
        <v>29</v>
      </c>
      <c r="C18">
        <f t="shared" si="1"/>
        <v>4</v>
      </c>
      <c r="D18">
        <f>IF($B18&lt;&gt;1,_xlfn.NORM.DIST(D$2-1,$B18/2,$C18,FALSE),$B18)</f>
        <v>1.3976538055804122E-4</v>
      </c>
      <c r="E18">
        <f t="shared" si="4"/>
        <v>3.3527971837259444E-4</v>
      </c>
      <c r="F18">
        <f t="shared" si="4"/>
        <v>7.5556450879968903E-4</v>
      </c>
      <c r="G18">
        <f t="shared" si="4"/>
        <v>1.5995300776808891E-3</v>
      </c>
      <c r="H18">
        <f t="shared" si="4"/>
        <v>3.1810453992078581E-3</v>
      </c>
      <c r="I18">
        <f t="shared" si="4"/>
        <v>5.9429752074784516E-3</v>
      </c>
      <c r="J18">
        <f t="shared" si="4"/>
        <v>1.0430246314084653E-2</v>
      </c>
      <c r="K18">
        <f t="shared" si="4"/>
        <v>1.7196568956672976E-2</v>
      </c>
      <c r="L18">
        <f t="shared" si="4"/>
        <v>2.6634567032646269E-2</v>
      </c>
      <c r="M18">
        <f t="shared" si="4"/>
        <v>3.8753066364573305E-2</v>
      </c>
      <c r="N18">
        <f t="shared" si="4"/>
        <v>5.296916144392487E-2</v>
      </c>
      <c r="O18">
        <f t="shared" si="4"/>
        <v>6.8013749594635881E-2</v>
      </c>
      <c r="P18">
        <f t="shared" si="4"/>
        <v>8.2040242137593769E-2</v>
      </c>
      <c r="Q18">
        <f t="shared" si="4"/>
        <v>9.2963773467442237E-2</v>
      </c>
      <c r="R18">
        <f t="shared" si="4"/>
        <v>9.8959421736187381E-2</v>
      </c>
      <c r="S18">
        <f t="shared" si="4"/>
        <v>9.8959421736187381E-2</v>
      </c>
      <c r="T18">
        <f t="shared" si="4"/>
        <v>9.2963773467442237E-2</v>
      </c>
      <c r="U18">
        <f t="shared" ref="U18:AF18" si="11">IF($B18&lt;&gt;1,_xlfn.NORM.DIST(U$2-1,$B18/2,$C18,FALSE),$B18)</f>
        <v>8.2040242137593769E-2</v>
      </c>
      <c r="V18">
        <f t="shared" si="11"/>
        <v>6.8013749594635881E-2</v>
      </c>
      <c r="W18">
        <f t="shared" si="11"/>
        <v>5.296916144392487E-2</v>
      </c>
      <c r="X18">
        <f t="shared" si="11"/>
        <v>3.8753066364573305E-2</v>
      </c>
      <c r="Y18">
        <f t="shared" si="11"/>
        <v>2.6634567032646269E-2</v>
      </c>
      <c r="Z18">
        <f t="shared" si="11"/>
        <v>1.7196568956672976E-2</v>
      </c>
      <c r="AA18">
        <f t="shared" si="11"/>
        <v>1.0430246314084653E-2</v>
      </c>
      <c r="AB18">
        <f t="shared" si="11"/>
        <v>5.9429752074784516E-3</v>
      </c>
      <c r="AC18">
        <f t="shared" si="11"/>
        <v>3.1810453992078581E-3</v>
      </c>
      <c r="AD18">
        <f t="shared" si="11"/>
        <v>1.5995300776808891E-3</v>
      </c>
      <c r="AE18">
        <f t="shared" si="11"/>
        <v>7.5556450879968903E-4</v>
      </c>
      <c r="AF18">
        <f t="shared" si="11"/>
        <v>3.3527971837259444E-4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CX18"/>
  <sheetViews>
    <sheetView workbookViewId="0">
      <selection activeCell="A20" sqref="A20"/>
    </sheetView>
  </sheetViews>
  <sheetFormatPr defaultRowHeight="14.4" x14ac:dyDescent="0.3"/>
  <cols>
    <col min="1" max="1" width="62.44140625" bestFit="1" customWidth="1"/>
    <col min="2" max="2" width="15" bestFit="1" customWidth="1"/>
    <col min="3" max="3" width="18.5546875" bestFit="1" customWidth="1"/>
  </cols>
  <sheetData>
    <row r="1" spans="1:102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s="2" customFormat="1" x14ac:dyDescent="0.3">
      <c r="A2" s="2" t="s">
        <v>225</v>
      </c>
      <c r="B2" s="2" t="s">
        <v>109</v>
      </c>
      <c r="C2" s="5" t="s">
        <v>0</v>
      </c>
      <c r="D2" s="2">
        <v>6.9444444444444475E-3</v>
      </c>
      <c r="E2" s="2">
        <v>1.3888888888888881E-2</v>
      </c>
      <c r="F2" s="2">
        <v>2.0833333333333329E-2</v>
      </c>
      <c r="G2" s="2">
        <v>2.7777777777777776E-2</v>
      </c>
      <c r="H2" s="2">
        <v>3.4722222222222224E-2</v>
      </c>
      <c r="I2" s="2">
        <v>4.1666666666666671E-2</v>
      </c>
      <c r="J2" s="2">
        <v>4.8611111111111091E-2</v>
      </c>
      <c r="K2" s="2">
        <v>5.5555555555555566E-2</v>
      </c>
      <c r="L2" s="2">
        <v>6.2499999999999986E-2</v>
      </c>
      <c r="M2" s="2">
        <v>6.9444444444444461E-2</v>
      </c>
      <c r="N2" s="2">
        <v>7.6388888888888881E-2</v>
      </c>
      <c r="O2" s="3">
        <v>8.3333333333333329E-2</v>
      </c>
      <c r="P2" s="2">
        <v>7.6388888888888881E-2</v>
      </c>
      <c r="Q2" s="2">
        <v>6.9444444444444448E-2</v>
      </c>
      <c r="R2" s="2">
        <v>6.25E-2</v>
      </c>
      <c r="S2" s="2">
        <v>5.5555555555555552E-2</v>
      </c>
      <c r="T2" s="2">
        <v>4.8611111111111105E-2</v>
      </c>
      <c r="U2" s="2">
        <v>4.1666666666666657E-2</v>
      </c>
      <c r="V2" s="2">
        <v>3.472222222222221E-2</v>
      </c>
      <c r="W2" s="2">
        <v>2.7777777777777762E-2</v>
      </c>
      <c r="X2" s="2">
        <v>2.0833333333333343E-2</v>
      </c>
      <c r="Y2" s="2">
        <v>1.3888888888888895E-2</v>
      </c>
      <c r="Z2" s="2">
        <v>6.9444444444444475E-3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</row>
    <row r="3" spans="1:102" s="2" customFormat="1" x14ac:dyDescent="0.3">
      <c r="A3" s="2" t="s">
        <v>226</v>
      </c>
      <c r="B3" s="2" t="s">
        <v>109</v>
      </c>
      <c r="C3" s="5" t="s">
        <v>1</v>
      </c>
      <c r="D3" s="2">
        <v>5.9171597633136119E-3</v>
      </c>
      <c r="E3" s="2">
        <v>1.1834319526627224E-2</v>
      </c>
      <c r="F3" s="2">
        <v>1.7751479289940836E-2</v>
      </c>
      <c r="G3" s="2">
        <v>2.3668639053254434E-2</v>
      </c>
      <c r="H3" s="2">
        <v>2.9585798816568046E-2</v>
      </c>
      <c r="I3" s="2">
        <v>3.5502958579881658E-2</v>
      </c>
      <c r="J3" s="2">
        <v>4.1420118343195256E-2</v>
      </c>
      <c r="K3" s="2">
        <v>4.7337278106508868E-2</v>
      </c>
      <c r="L3" s="2">
        <v>5.325443786982248E-2</v>
      </c>
      <c r="M3" s="2">
        <v>5.9171597633136092E-2</v>
      </c>
      <c r="N3" s="2">
        <v>6.5088757396449703E-2</v>
      </c>
      <c r="O3" s="2">
        <v>7.1005917159763315E-2</v>
      </c>
      <c r="P3" s="3">
        <v>7.6923076923076927E-2</v>
      </c>
      <c r="Q3" s="2">
        <v>7.1005917159763329E-2</v>
      </c>
      <c r="R3" s="2">
        <v>6.5088757396449717E-2</v>
      </c>
      <c r="S3" s="2">
        <v>5.9171597633136105E-2</v>
      </c>
      <c r="T3" s="2">
        <v>5.3254437869822494E-2</v>
      </c>
      <c r="U3" s="2">
        <v>4.7337278106508882E-2</v>
      </c>
      <c r="V3" s="2">
        <v>4.1420118343195284E-2</v>
      </c>
      <c r="W3" s="2">
        <v>3.5502958579881672E-2</v>
      </c>
      <c r="X3" s="2">
        <v>2.958579881656806E-2</v>
      </c>
      <c r="Y3" s="2">
        <v>2.3668639053254448E-2</v>
      </c>
      <c r="Z3" s="2">
        <v>1.7751479289940836E-2</v>
      </c>
      <c r="AA3" s="2">
        <v>1.1834319526627224E-2</v>
      </c>
      <c r="AB3" s="2">
        <v>5.9171597633136119E-3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</row>
    <row r="4" spans="1:102" s="2" customFormat="1" x14ac:dyDescent="0.3">
      <c r="A4" s="2" t="s">
        <v>227</v>
      </c>
      <c r="B4" s="2" t="s">
        <v>109</v>
      </c>
      <c r="C4" s="5" t="s">
        <v>2</v>
      </c>
      <c r="D4" s="2">
        <v>0.1111111111111111</v>
      </c>
      <c r="E4" s="2">
        <v>0.22222222222222227</v>
      </c>
      <c r="F4" s="3">
        <v>0.33333333333333331</v>
      </c>
      <c r="G4" s="2">
        <v>0.22222222222222221</v>
      </c>
      <c r="H4" s="2">
        <v>0.11111111111111105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</row>
    <row r="5" spans="1:102" s="2" customFormat="1" x14ac:dyDescent="0.3">
      <c r="A5" s="2" t="s">
        <v>228</v>
      </c>
      <c r="B5" s="2" t="s">
        <v>109</v>
      </c>
      <c r="C5" s="5" t="s">
        <v>3</v>
      </c>
      <c r="D5" s="2">
        <v>5.9171597633136119E-3</v>
      </c>
      <c r="E5" s="2">
        <v>1.1834319526627224E-2</v>
      </c>
      <c r="F5" s="2">
        <v>1.7751479289940836E-2</v>
      </c>
      <c r="G5" s="2">
        <v>2.3668639053254434E-2</v>
      </c>
      <c r="H5" s="2">
        <v>2.9585798816568046E-2</v>
      </c>
      <c r="I5" s="2">
        <v>3.5502958579881658E-2</v>
      </c>
      <c r="J5" s="2">
        <v>4.1420118343195256E-2</v>
      </c>
      <c r="K5" s="2">
        <v>4.7337278106508868E-2</v>
      </c>
      <c r="L5" s="2">
        <v>5.325443786982248E-2</v>
      </c>
      <c r="M5" s="2">
        <v>5.9171597633136092E-2</v>
      </c>
      <c r="N5" s="2">
        <v>6.5088757396449703E-2</v>
      </c>
      <c r="O5" s="2">
        <v>7.1005917159763315E-2</v>
      </c>
      <c r="P5" s="3">
        <v>7.6923076923076927E-2</v>
      </c>
      <c r="Q5" s="2">
        <v>7.1005917159763329E-2</v>
      </c>
      <c r="R5" s="2">
        <v>6.5088757396449717E-2</v>
      </c>
      <c r="S5" s="2">
        <v>5.9171597633136105E-2</v>
      </c>
      <c r="T5" s="2">
        <v>5.3254437869822494E-2</v>
      </c>
      <c r="U5" s="2">
        <v>4.7337278106508882E-2</v>
      </c>
      <c r="V5" s="2">
        <v>4.1420118343195284E-2</v>
      </c>
      <c r="W5" s="2">
        <v>3.5502958579881672E-2</v>
      </c>
      <c r="X5" s="2">
        <v>2.958579881656806E-2</v>
      </c>
      <c r="Y5" s="2">
        <v>2.3668639053254448E-2</v>
      </c>
      <c r="Z5" s="2">
        <v>1.7751479289940836E-2</v>
      </c>
      <c r="AA5" s="2">
        <v>1.1834319526627224E-2</v>
      </c>
      <c r="AB5" s="2">
        <v>5.9171597633136119E-3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</row>
    <row r="6" spans="1:102" s="2" customFormat="1" x14ac:dyDescent="0.3">
      <c r="A6" s="2" t="s">
        <v>229</v>
      </c>
      <c r="B6" s="2" t="s">
        <v>109</v>
      </c>
      <c r="C6" s="5" t="s">
        <v>4</v>
      </c>
      <c r="D6" s="2">
        <v>9.999999999999995E-3</v>
      </c>
      <c r="E6" s="2">
        <v>2.0000000000000004E-2</v>
      </c>
      <c r="F6" s="2">
        <v>0.03</v>
      </c>
      <c r="G6" s="2">
        <v>4.0000000000000008E-2</v>
      </c>
      <c r="H6" s="2">
        <v>5.0000000000000017E-2</v>
      </c>
      <c r="I6" s="2">
        <v>0.06</v>
      </c>
      <c r="J6" s="2">
        <v>7.0000000000000007E-2</v>
      </c>
      <c r="K6" s="2">
        <v>7.9999999999999988E-2</v>
      </c>
      <c r="L6" s="2">
        <v>0.09</v>
      </c>
      <c r="M6" s="3">
        <v>0.1</v>
      </c>
      <c r="N6" s="2">
        <v>9.0000000000000011E-2</v>
      </c>
      <c r="O6" s="2">
        <v>8.0000000000000016E-2</v>
      </c>
      <c r="P6" s="2">
        <v>7.0000000000000007E-2</v>
      </c>
      <c r="Q6" s="2">
        <v>0.06</v>
      </c>
      <c r="R6" s="2">
        <v>5.0000000000000017E-2</v>
      </c>
      <c r="S6" s="2">
        <v>4.0000000000000008E-2</v>
      </c>
      <c r="T6" s="2">
        <v>0.03</v>
      </c>
      <c r="U6" s="2">
        <v>2.0000000000000018E-2</v>
      </c>
      <c r="V6" s="2">
        <v>1.0000000000000009E-2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</row>
    <row r="7" spans="1:102" s="2" customFormat="1" x14ac:dyDescent="0.3">
      <c r="A7" s="2" t="s">
        <v>230</v>
      </c>
      <c r="B7" s="2" t="s">
        <v>109</v>
      </c>
      <c r="C7" s="5" t="s">
        <v>5</v>
      </c>
      <c r="D7" s="2">
        <v>5.9171597633136119E-3</v>
      </c>
      <c r="E7" s="2">
        <v>1.1834319526627224E-2</v>
      </c>
      <c r="F7" s="2">
        <v>1.7751479289940836E-2</v>
      </c>
      <c r="G7" s="2">
        <v>2.3668639053254434E-2</v>
      </c>
      <c r="H7" s="2">
        <v>2.9585798816568046E-2</v>
      </c>
      <c r="I7" s="2">
        <v>3.5502958579881658E-2</v>
      </c>
      <c r="J7" s="2">
        <v>4.1420118343195256E-2</v>
      </c>
      <c r="K7" s="2">
        <v>4.7337278106508868E-2</v>
      </c>
      <c r="L7" s="2">
        <v>5.325443786982248E-2</v>
      </c>
      <c r="M7" s="2">
        <v>5.9171597633136092E-2</v>
      </c>
      <c r="N7" s="2">
        <v>6.5088757396449703E-2</v>
      </c>
      <c r="O7" s="2">
        <v>7.1005917159763315E-2</v>
      </c>
      <c r="P7" s="3">
        <v>7.6923076923076927E-2</v>
      </c>
      <c r="Q7" s="2">
        <v>7.1005917159763329E-2</v>
      </c>
      <c r="R7" s="2">
        <v>6.5088757396449717E-2</v>
      </c>
      <c r="S7" s="2">
        <v>5.9171597633136105E-2</v>
      </c>
      <c r="T7" s="2">
        <v>5.3254437869822494E-2</v>
      </c>
      <c r="U7" s="2">
        <v>4.7337278106508882E-2</v>
      </c>
      <c r="V7" s="2">
        <v>4.1420118343195284E-2</v>
      </c>
      <c r="W7" s="2">
        <v>3.5502958579881672E-2</v>
      </c>
      <c r="X7" s="2">
        <v>2.958579881656806E-2</v>
      </c>
      <c r="Y7" s="2">
        <v>2.3668639053254448E-2</v>
      </c>
      <c r="Z7" s="2">
        <v>1.7751479289940836E-2</v>
      </c>
      <c r="AA7" s="2">
        <v>1.1834319526627224E-2</v>
      </c>
      <c r="AB7" s="2">
        <v>5.9171597633136119E-3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</row>
    <row r="8" spans="1:102" s="2" customFormat="1" x14ac:dyDescent="0.3">
      <c r="A8" s="2" t="s">
        <v>233</v>
      </c>
      <c r="B8" s="2" t="s">
        <v>109</v>
      </c>
      <c r="C8" s="5" t="s">
        <v>6</v>
      </c>
      <c r="D8" s="2">
        <v>4.4444444444444453E-3</v>
      </c>
      <c r="E8" s="2">
        <v>8.8888888888888906E-3</v>
      </c>
      <c r="F8" s="2">
        <v>1.3333333333333336E-2</v>
      </c>
      <c r="G8" s="2">
        <v>1.7777777777777781E-2</v>
      </c>
      <c r="H8" s="2">
        <v>2.2222222222222227E-2</v>
      </c>
      <c r="I8" s="2">
        <v>2.6666666666666658E-2</v>
      </c>
      <c r="J8" s="2">
        <v>3.1111111111111103E-2</v>
      </c>
      <c r="K8" s="2">
        <v>3.5555555555555549E-2</v>
      </c>
      <c r="L8" s="2">
        <v>3.9999999999999994E-2</v>
      </c>
      <c r="M8" s="2">
        <v>4.4444444444444439E-2</v>
      </c>
      <c r="N8" s="2">
        <v>4.8888888888888885E-2</v>
      </c>
      <c r="O8" s="2">
        <v>5.333333333333333E-2</v>
      </c>
      <c r="P8" s="2">
        <v>5.7777777777777775E-2</v>
      </c>
      <c r="Q8" s="2">
        <v>6.222222222222222E-2</v>
      </c>
      <c r="R8" s="3">
        <v>6.6666666666666666E-2</v>
      </c>
      <c r="S8" s="2">
        <v>6.222222222222222E-2</v>
      </c>
      <c r="T8" s="2">
        <v>5.7777777777777775E-2</v>
      </c>
      <c r="U8" s="2">
        <v>5.333333333333333E-2</v>
      </c>
      <c r="V8" s="2">
        <v>4.8888888888888885E-2</v>
      </c>
      <c r="W8" s="2">
        <v>4.4444444444444439E-2</v>
      </c>
      <c r="X8" s="2">
        <v>3.9999999999999994E-2</v>
      </c>
      <c r="Y8" s="2">
        <v>3.5555555555555549E-2</v>
      </c>
      <c r="Z8" s="2">
        <v>3.1111111111111103E-2</v>
      </c>
      <c r="AA8" s="2">
        <v>2.6666666666666672E-2</v>
      </c>
      <c r="AB8" s="2">
        <v>2.2222222222222227E-2</v>
      </c>
      <c r="AC8" s="2">
        <v>1.7777777777777781E-2</v>
      </c>
      <c r="AD8" s="2">
        <v>1.3333333333333336E-2</v>
      </c>
      <c r="AE8" s="2">
        <v>8.8888888888888906E-3</v>
      </c>
      <c r="AF8" s="2">
        <v>4.4444444444444453E-3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</row>
    <row r="11" spans="1:102" s="6" customFormat="1" ht="15" thickBot="1" x14ac:dyDescent="0.35">
      <c r="B11" s="6" t="s">
        <v>307</v>
      </c>
      <c r="C11" s="6" t="s">
        <v>308</v>
      </c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6">
        <v>6</v>
      </c>
      <c r="J11" s="6">
        <v>7</v>
      </c>
      <c r="K11" s="6">
        <v>8</v>
      </c>
      <c r="L11" s="6">
        <v>9</v>
      </c>
      <c r="M11" s="6">
        <v>10</v>
      </c>
      <c r="N11" s="6">
        <v>11</v>
      </c>
      <c r="O11" s="6">
        <v>12</v>
      </c>
      <c r="P11" s="6">
        <v>13</v>
      </c>
      <c r="Q11" s="6">
        <v>14</v>
      </c>
      <c r="R11" s="6">
        <v>15</v>
      </c>
      <c r="S11" s="6">
        <v>16</v>
      </c>
      <c r="T11" s="6">
        <v>17</v>
      </c>
      <c r="U11" s="6">
        <v>18</v>
      </c>
      <c r="V11" s="6">
        <v>19</v>
      </c>
      <c r="W11" s="6">
        <v>20</v>
      </c>
      <c r="X11" s="6">
        <v>21</v>
      </c>
      <c r="Y11" s="6">
        <v>22</v>
      </c>
      <c r="Z11" s="6">
        <v>23</v>
      </c>
      <c r="AA11" s="6">
        <v>24</v>
      </c>
      <c r="AB11" s="6">
        <v>25</v>
      </c>
      <c r="AC11" s="6">
        <v>26</v>
      </c>
      <c r="AD11" s="6">
        <v>27</v>
      </c>
      <c r="AE11" s="6">
        <v>28</v>
      </c>
      <c r="AF11" s="6">
        <v>29</v>
      </c>
      <c r="AG11" s="6">
        <v>30</v>
      </c>
      <c r="AH11" s="6">
        <v>31</v>
      </c>
      <c r="AI11" s="6">
        <v>32</v>
      </c>
      <c r="AJ11" s="6">
        <v>33</v>
      </c>
      <c r="AK11" s="6">
        <v>34</v>
      </c>
      <c r="AL11" s="6">
        <v>35</v>
      </c>
      <c r="AM11" s="6">
        <v>36</v>
      </c>
      <c r="AN11" s="6">
        <v>37</v>
      </c>
      <c r="AO11" s="6">
        <v>38</v>
      </c>
      <c r="AP11" s="6">
        <v>39</v>
      </c>
      <c r="AQ11" s="6">
        <v>40</v>
      </c>
      <c r="AR11" s="6">
        <v>41</v>
      </c>
      <c r="AS11" s="6">
        <v>42</v>
      </c>
      <c r="AT11" s="6">
        <v>43</v>
      </c>
      <c r="AU11" s="6">
        <v>44</v>
      </c>
      <c r="AV11" s="6">
        <v>45</v>
      </c>
      <c r="AW11" s="6">
        <v>46</v>
      </c>
      <c r="AX11" s="6">
        <v>47</v>
      </c>
      <c r="AY11" s="6">
        <v>48</v>
      </c>
      <c r="AZ11" s="6">
        <v>49</v>
      </c>
      <c r="BA11" s="6">
        <v>50</v>
      </c>
      <c r="BB11" s="6">
        <v>51</v>
      </c>
      <c r="BC11" s="6">
        <v>52</v>
      </c>
      <c r="BD11" s="6">
        <v>53</v>
      </c>
      <c r="BE11" s="6">
        <v>54</v>
      </c>
      <c r="BF11" s="6">
        <v>55</v>
      </c>
      <c r="BG11" s="6">
        <v>56</v>
      </c>
      <c r="BH11" s="6">
        <v>57</v>
      </c>
      <c r="BI11" s="6">
        <v>58</v>
      </c>
      <c r="BJ11" s="6">
        <v>59</v>
      </c>
      <c r="BK11" s="6">
        <v>60</v>
      </c>
      <c r="BL11" s="6">
        <v>61</v>
      </c>
      <c r="BM11" s="6">
        <v>62</v>
      </c>
      <c r="BN11" s="6">
        <v>63</v>
      </c>
      <c r="BO11" s="6">
        <v>64</v>
      </c>
      <c r="BP11" s="6">
        <v>65</v>
      </c>
      <c r="BQ11" s="6">
        <v>66</v>
      </c>
      <c r="BR11" s="6">
        <v>67</v>
      </c>
      <c r="BS11" s="6">
        <v>68</v>
      </c>
      <c r="BT11" s="6">
        <v>69</v>
      </c>
      <c r="BU11" s="6">
        <v>70</v>
      </c>
      <c r="BV11" s="6">
        <v>71</v>
      </c>
      <c r="BW11" s="6">
        <v>72</v>
      </c>
      <c r="BX11" s="6">
        <v>73</v>
      </c>
      <c r="BY11" s="6">
        <v>74</v>
      </c>
      <c r="BZ11" s="6">
        <v>75</v>
      </c>
      <c r="CA11" s="6">
        <v>76</v>
      </c>
      <c r="CB11" s="6">
        <v>77</v>
      </c>
      <c r="CC11" s="6">
        <v>78</v>
      </c>
      <c r="CD11" s="6">
        <v>79</v>
      </c>
      <c r="CE11" s="6">
        <v>80</v>
      </c>
      <c r="CF11" s="6">
        <v>81</v>
      </c>
      <c r="CG11" s="6">
        <v>82</v>
      </c>
      <c r="CH11" s="6">
        <v>83</v>
      </c>
      <c r="CI11" s="6">
        <v>84</v>
      </c>
      <c r="CJ11" s="6">
        <v>85</v>
      </c>
      <c r="CK11" s="6">
        <v>86</v>
      </c>
      <c r="CL11" s="6">
        <v>87</v>
      </c>
      <c r="CM11" s="6">
        <v>88</v>
      </c>
      <c r="CN11" s="6">
        <v>89</v>
      </c>
      <c r="CO11" s="6">
        <v>90</v>
      </c>
      <c r="CP11" s="6">
        <v>91</v>
      </c>
      <c r="CQ11" s="6">
        <v>92</v>
      </c>
      <c r="CR11" s="6">
        <v>93</v>
      </c>
      <c r="CS11" s="6">
        <v>94</v>
      </c>
      <c r="CT11" s="6">
        <v>95</v>
      </c>
      <c r="CU11" s="6">
        <v>96</v>
      </c>
      <c r="CV11" s="6">
        <v>97</v>
      </c>
      <c r="CW11" s="6">
        <v>98</v>
      </c>
      <c r="CX11" s="6">
        <v>99</v>
      </c>
    </row>
    <row r="12" spans="1:102" x14ac:dyDescent="0.3">
      <c r="A12" s="2" t="s">
        <v>225</v>
      </c>
      <c r="B12">
        <v>3.422616469554024E-2</v>
      </c>
      <c r="C12" s="7">
        <v>501246459.40406299</v>
      </c>
      <c r="D12" s="7">
        <f>D2*C12*B12</f>
        <v>119137.11022652703</v>
      </c>
      <c r="E12" s="7">
        <f>E2*B12*C12</f>
        <v>238274.2204530538</v>
      </c>
      <c r="F12" s="7">
        <f>F2*C12*B12</f>
        <v>357411.33067958086</v>
      </c>
      <c r="G12" s="7">
        <f t="shared" ref="G12:I12" si="0">G2*F12*E12</f>
        <v>2365608505.5212708</v>
      </c>
      <c r="H12" s="7">
        <f t="shared" si="0"/>
        <v>29357475132822.641</v>
      </c>
      <c r="I12" s="7">
        <f t="shared" si="0"/>
        <v>2.8936788697847688E+21</v>
      </c>
    </row>
    <row r="13" spans="1:102" x14ac:dyDescent="0.3">
      <c r="A13" s="2" t="s">
        <v>226</v>
      </c>
      <c r="B13">
        <v>9.6418465751428151E-2</v>
      </c>
      <c r="C13" s="7">
        <v>536324554.80587298</v>
      </c>
    </row>
    <row r="14" spans="1:102" x14ac:dyDescent="0.3">
      <c r="A14" s="2" t="s">
        <v>227</v>
      </c>
      <c r="B14">
        <v>0.3566456363391669</v>
      </c>
      <c r="C14" s="7">
        <v>342021424.72791499</v>
      </c>
    </row>
    <row r="15" spans="1:102" x14ac:dyDescent="0.3">
      <c r="A15" s="2" t="s">
        <v>228</v>
      </c>
      <c r="B15">
        <v>0.20585053929289587</v>
      </c>
      <c r="C15" s="7">
        <v>285949466.86296397</v>
      </c>
    </row>
    <row r="16" spans="1:102" x14ac:dyDescent="0.3">
      <c r="A16" s="2" t="s">
        <v>229</v>
      </c>
      <c r="B16">
        <v>0.39040661182438041</v>
      </c>
      <c r="C16" s="7">
        <v>783387549.95841098</v>
      </c>
    </row>
    <row r="17" spans="1:3" x14ac:dyDescent="0.3">
      <c r="A17" s="2" t="s">
        <v>230</v>
      </c>
      <c r="B17">
        <v>0.25567585082559607</v>
      </c>
      <c r="C17" s="7">
        <v>342524119.10438401</v>
      </c>
    </row>
    <row r="18" spans="1:3" x14ac:dyDescent="0.3">
      <c r="A18" s="2" t="s">
        <v>233</v>
      </c>
      <c r="B18">
        <v>0.29501847780265777</v>
      </c>
      <c r="C18" s="7">
        <v>171251579.09754699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018-12EE-47F9-A048-92B6B27D3304}">
  <sheetPr codeName="Sheet9"/>
  <dimension ref="A1:P2"/>
  <sheetViews>
    <sheetView workbookViewId="0">
      <selection activeCell="C2" sqref="C2"/>
    </sheetView>
  </sheetViews>
  <sheetFormatPr defaultRowHeight="14.4" x14ac:dyDescent="0.3"/>
  <cols>
    <col min="3" max="3" width="12" bestFit="1" customWidth="1"/>
  </cols>
  <sheetData>
    <row r="1" spans="1:16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3">
      <c r="A2" s="2" t="s">
        <v>325</v>
      </c>
      <c r="B2">
        <v>14</v>
      </c>
      <c r="C2">
        <f>IF($B2&lt;&gt;1,_xlfn.NORM.DIST(C$1-1,$B2/2,$B2/4,FALSE)/0.954,$B2)</f>
        <v>1.6169801291760426E-2</v>
      </c>
      <c r="D2">
        <f t="shared" ref="D2:P2" si="0">IF($B2&lt;&gt;1,_xlfn.NORM.DIST(D$1-1,$B2/2,$B2/4,FALSE)/0.954,$B2)</f>
        <v>2.7488222211472915E-2</v>
      </c>
      <c r="E2">
        <f t="shared" si="0"/>
        <v>4.3066146375821575E-2</v>
      </c>
      <c r="F2">
        <f t="shared" si="0"/>
        <v>6.2183156069242448E-2</v>
      </c>
      <c r="G2">
        <f t="shared" si="0"/>
        <v>8.2747884257113144E-2</v>
      </c>
      <c r="H2">
        <f t="shared" si="0"/>
        <v>0.10148186156238022</v>
      </c>
      <c r="I2">
        <f t="shared" si="0"/>
        <v>0.11470103622168679</v>
      </c>
      <c r="J2">
        <f t="shared" si="0"/>
        <v>0.11947956885337907</v>
      </c>
      <c r="K2">
        <f t="shared" si="0"/>
        <v>0.11470103622168679</v>
      </c>
      <c r="L2">
        <f t="shared" si="0"/>
        <v>0.10148186156238022</v>
      </c>
      <c r="M2">
        <f t="shared" si="0"/>
        <v>8.2747884257113144E-2</v>
      </c>
      <c r="N2">
        <f t="shared" si="0"/>
        <v>6.2183156069242448E-2</v>
      </c>
      <c r="O2">
        <f t="shared" si="0"/>
        <v>4.3066146375821575E-2</v>
      </c>
      <c r="P2">
        <f t="shared" si="0"/>
        <v>2.7488222211472915E-2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1B66-79B4-42FE-A786-4485B125145F}">
  <sheetPr codeName="Sheet11"/>
  <dimension ref="A1:DA165"/>
  <sheetViews>
    <sheetView workbookViewId="0">
      <selection activeCell="B89" sqref="B89"/>
    </sheetView>
  </sheetViews>
  <sheetFormatPr defaultRowHeight="14.4" x14ac:dyDescent="0.3"/>
  <cols>
    <col min="1" max="1" width="34.88671875" bestFit="1" customWidth="1"/>
    <col min="2" max="3" width="12" bestFit="1" customWidth="1"/>
    <col min="5" max="5" width="14.6640625" bestFit="1" customWidth="1"/>
  </cols>
  <sheetData>
    <row r="1" spans="1:105" x14ac:dyDescent="0.3">
      <c r="A1" t="s">
        <v>309</v>
      </c>
      <c r="B1" t="s">
        <v>318</v>
      </c>
      <c r="C1" t="s">
        <v>319</v>
      </c>
      <c r="E1" t="s">
        <v>321</v>
      </c>
    </row>
    <row r="2" spans="1:105" x14ac:dyDescent="0.3">
      <c r="A2" t="s">
        <v>310</v>
      </c>
      <c r="B2">
        <v>0.5</v>
      </c>
      <c r="C2">
        <v>0.1</v>
      </c>
      <c r="E2" t="s">
        <v>322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  <c r="BN2">
        <v>61</v>
      </c>
      <c r="BO2">
        <v>62</v>
      </c>
      <c r="BP2">
        <v>63</v>
      </c>
      <c r="BQ2">
        <v>64</v>
      </c>
      <c r="BR2">
        <v>65</v>
      </c>
      <c r="BS2">
        <v>66</v>
      </c>
      <c r="BT2">
        <v>67</v>
      </c>
      <c r="BU2">
        <v>68</v>
      </c>
      <c r="BV2">
        <v>69</v>
      </c>
      <c r="BW2">
        <v>70</v>
      </c>
      <c r="BX2">
        <v>71</v>
      </c>
      <c r="BY2">
        <v>72</v>
      </c>
      <c r="BZ2">
        <v>73</v>
      </c>
      <c r="CA2">
        <v>74</v>
      </c>
      <c r="CB2">
        <v>75</v>
      </c>
      <c r="CC2">
        <v>76</v>
      </c>
      <c r="CD2">
        <v>77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83</v>
      </c>
      <c r="CK2">
        <v>84</v>
      </c>
      <c r="CL2">
        <v>85</v>
      </c>
      <c r="CM2">
        <v>86</v>
      </c>
      <c r="CN2">
        <v>87</v>
      </c>
      <c r="CO2">
        <v>88</v>
      </c>
      <c r="CP2">
        <v>89</v>
      </c>
      <c r="CQ2">
        <v>90</v>
      </c>
      <c r="CR2">
        <v>91</v>
      </c>
      <c r="CS2">
        <v>92</v>
      </c>
      <c r="CT2">
        <v>93</v>
      </c>
      <c r="CU2">
        <v>94</v>
      </c>
      <c r="CV2">
        <v>95</v>
      </c>
      <c r="CW2">
        <v>96</v>
      </c>
      <c r="CX2">
        <v>97</v>
      </c>
      <c r="CY2">
        <v>98</v>
      </c>
      <c r="CZ2">
        <v>99</v>
      </c>
      <c r="DA2">
        <v>100</v>
      </c>
    </row>
    <row r="3" spans="1:105" x14ac:dyDescent="0.3">
      <c r="A3" t="s">
        <v>311</v>
      </c>
      <c r="B3">
        <v>13</v>
      </c>
      <c r="C3">
        <v>3</v>
      </c>
      <c r="E3">
        <v>0</v>
      </c>
      <c r="F3">
        <v>5.9171597633136102E-3</v>
      </c>
      <c r="G3">
        <v>1.18343195266272E-2</v>
      </c>
      <c r="H3">
        <v>1.7751479289940801E-2</v>
      </c>
      <c r="I3">
        <v>2.3668639053254399E-2</v>
      </c>
      <c r="J3">
        <v>2.9585798816568101E-2</v>
      </c>
      <c r="K3">
        <v>3.5502958579881699E-2</v>
      </c>
      <c r="L3">
        <v>4.1420118343195297E-2</v>
      </c>
      <c r="M3">
        <v>4.7337278106508902E-2</v>
      </c>
      <c r="N3">
        <v>5.32544378698225E-2</v>
      </c>
      <c r="O3">
        <v>5.9171597633136098E-2</v>
      </c>
      <c r="P3">
        <v>6.5088757396449703E-2</v>
      </c>
      <c r="Q3">
        <v>7.1005917159763302E-2</v>
      </c>
      <c r="R3">
        <v>7.69230769230769E-2</v>
      </c>
      <c r="S3">
        <v>7.1005917159763302E-2</v>
      </c>
      <c r="T3">
        <v>6.5088757396449703E-2</v>
      </c>
      <c r="U3">
        <v>5.9171597633136098E-2</v>
      </c>
      <c r="V3">
        <v>5.32544378698225E-2</v>
      </c>
      <c r="W3">
        <v>4.7337278106508902E-2</v>
      </c>
      <c r="X3">
        <v>4.1420118343195297E-2</v>
      </c>
      <c r="Y3">
        <v>3.5502958579881699E-2</v>
      </c>
      <c r="Z3">
        <v>2.9585798816568101E-2</v>
      </c>
      <c r="AA3">
        <v>2.3668639053254399E-2</v>
      </c>
      <c r="AB3">
        <v>1.7751479289940801E-2</v>
      </c>
      <c r="AC3">
        <v>1.18343195266272E-2</v>
      </c>
      <c r="AD3">
        <v>5.9171597633136102E-3</v>
      </c>
    </row>
    <row r="4" spans="1:105" x14ac:dyDescent="0.3">
      <c r="A4" t="s">
        <v>312</v>
      </c>
      <c r="B4">
        <v>35</v>
      </c>
      <c r="C4">
        <v>7</v>
      </c>
      <c r="E4">
        <v>0</v>
      </c>
      <c r="F4">
        <v>8.1632653061224504E-4</v>
      </c>
      <c r="G4">
        <v>1.6326530612244901E-3</v>
      </c>
      <c r="H4">
        <v>2.4489795918367298E-3</v>
      </c>
      <c r="I4">
        <v>3.2653061224489801E-3</v>
      </c>
      <c r="J4">
        <v>4.0816326530612197E-3</v>
      </c>
      <c r="K4">
        <v>4.89795918367347E-3</v>
      </c>
      <c r="L4">
        <v>5.7142857142857099E-3</v>
      </c>
      <c r="M4">
        <v>6.5306122448979603E-3</v>
      </c>
      <c r="N4">
        <v>7.3469387755102002E-3</v>
      </c>
      <c r="O4">
        <v>8.1632653061224497E-3</v>
      </c>
      <c r="P4">
        <v>8.9795918367346905E-3</v>
      </c>
      <c r="Q4">
        <v>9.79591836734694E-3</v>
      </c>
      <c r="R4">
        <v>1.06122448979592E-2</v>
      </c>
      <c r="S4">
        <v>1.1428571428571401E-2</v>
      </c>
      <c r="T4">
        <v>1.2244897959183701E-2</v>
      </c>
      <c r="U4">
        <v>1.30612244897959E-2</v>
      </c>
      <c r="V4">
        <v>1.38775510204082E-2</v>
      </c>
      <c r="W4">
        <v>1.46938775510204E-2</v>
      </c>
      <c r="X4">
        <v>1.55102040816327E-2</v>
      </c>
      <c r="Y4">
        <v>1.6326530612244899E-2</v>
      </c>
      <c r="Z4">
        <v>1.7142857142857099E-2</v>
      </c>
      <c r="AA4">
        <v>1.7959183673469398E-2</v>
      </c>
      <c r="AB4">
        <v>1.8775510204081601E-2</v>
      </c>
      <c r="AC4">
        <v>1.9591836734693901E-2</v>
      </c>
      <c r="AD4">
        <v>2.04081632653061E-2</v>
      </c>
      <c r="AE4">
        <v>2.12244897959184E-2</v>
      </c>
      <c r="AF4">
        <v>2.2040816326530599E-2</v>
      </c>
      <c r="AG4">
        <v>2.2857142857142899E-2</v>
      </c>
      <c r="AH4">
        <v>2.3673469387755101E-2</v>
      </c>
      <c r="AI4">
        <v>2.4489795918367301E-2</v>
      </c>
      <c r="AJ4">
        <v>2.53061224489796E-2</v>
      </c>
      <c r="AK4">
        <v>2.61224489795918E-2</v>
      </c>
      <c r="AL4">
        <v>2.6938775510204099E-2</v>
      </c>
      <c r="AM4">
        <v>2.7755102040816299E-2</v>
      </c>
      <c r="AN4">
        <v>2.8571428571428598E-2</v>
      </c>
      <c r="AO4">
        <v>2.7755102040816299E-2</v>
      </c>
      <c r="AP4">
        <v>2.6938775510204099E-2</v>
      </c>
      <c r="AQ4">
        <v>2.61224489795918E-2</v>
      </c>
      <c r="AR4">
        <v>2.53061224489796E-2</v>
      </c>
      <c r="AS4">
        <v>2.4489795918367301E-2</v>
      </c>
      <c r="AT4">
        <v>2.3673469387755101E-2</v>
      </c>
      <c r="AU4">
        <v>2.2857142857142899E-2</v>
      </c>
      <c r="AV4">
        <v>2.2040816326530599E-2</v>
      </c>
      <c r="AW4">
        <v>2.12244897959184E-2</v>
      </c>
      <c r="AX4">
        <v>2.04081632653061E-2</v>
      </c>
      <c r="AY4">
        <v>1.9591836734693901E-2</v>
      </c>
      <c r="AZ4">
        <v>1.8775510204081601E-2</v>
      </c>
      <c r="BA4">
        <v>1.7959183673469398E-2</v>
      </c>
      <c r="BB4">
        <v>1.7142857142857099E-2</v>
      </c>
      <c r="BC4">
        <v>1.6326530612244899E-2</v>
      </c>
      <c r="BD4">
        <v>1.55102040816327E-2</v>
      </c>
      <c r="BE4">
        <v>1.46938775510204E-2</v>
      </c>
      <c r="BF4">
        <v>1.38775510204082E-2</v>
      </c>
      <c r="BG4">
        <v>1.30612244897959E-2</v>
      </c>
      <c r="BH4">
        <v>1.2244897959183701E-2</v>
      </c>
      <c r="BI4">
        <v>1.1428571428571401E-2</v>
      </c>
      <c r="BJ4">
        <v>1.06122448979592E-2</v>
      </c>
      <c r="BK4">
        <v>9.79591836734694E-3</v>
      </c>
      <c r="BL4">
        <v>8.9795918367346905E-3</v>
      </c>
      <c r="BM4">
        <v>8.1632653061224497E-3</v>
      </c>
      <c r="BN4">
        <v>7.3469387755102002E-3</v>
      </c>
      <c r="BO4">
        <v>6.5306122448979603E-3</v>
      </c>
      <c r="BP4">
        <v>5.7142857142857099E-3</v>
      </c>
      <c r="BQ4">
        <v>4.89795918367347E-3</v>
      </c>
      <c r="BR4">
        <v>4.0816326530612197E-3</v>
      </c>
      <c r="BS4">
        <v>3.2653061224489801E-3</v>
      </c>
      <c r="BT4">
        <v>2.4489795918367298E-3</v>
      </c>
      <c r="BU4">
        <v>1.6326530612244901E-3</v>
      </c>
      <c r="BV4">
        <v>8.1632653061224504E-4</v>
      </c>
      <c r="BW4">
        <v>0</v>
      </c>
    </row>
    <row r="5" spans="1:105" x14ac:dyDescent="0.3">
      <c r="A5" t="s">
        <v>313</v>
      </c>
      <c r="B5">
        <v>8</v>
      </c>
      <c r="C5">
        <v>2</v>
      </c>
      <c r="E5">
        <v>0</v>
      </c>
      <c r="F5">
        <v>1.5625E-2</v>
      </c>
      <c r="G5">
        <v>3.125E-2</v>
      </c>
      <c r="H5">
        <v>4.6875E-2</v>
      </c>
      <c r="I5">
        <v>6.25E-2</v>
      </c>
      <c r="J5">
        <v>7.8125E-2</v>
      </c>
      <c r="K5">
        <v>9.375E-2</v>
      </c>
      <c r="L5">
        <v>0.109375</v>
      </c>
      <c r="M5">
        <v>0.125</v>
      </c>
      <c r="N5">
        <v>0.109375</v>
      </c>
      <c r="O5">
        <v>9.375E-2</v>
      </c>
      <c r="P5">
        <v>7.8125E-2</v>
      </c>
      <c r="Q5">
        <v>6.25E-2</v>
      </c>
      <c r="R5">
        <v>4.6875E-2</v>
      </c>
      <c r="S5">
        <v>3.125E-2</v>
      </c>
      <c r="T5">
        <v>1.5625E-2</v>
      </c>
      <c r="U5">
        <v>0</v>
      </c>
    </row>
    <row r="6" spans="1:105" x14ac:dyDescent="0.3">
      <c r="A6" t="s">
        <v>314</v>
      </c>
      <c r="B6">
        <v>3</v>
      </c>
      <c r="C6">
        <v>1</v>
      </c>
      <c r="E6">
        <v>0</v>
      </c>
      <c r="F6">
        <v>0.11111111111111099</v>
      </c>
      <c r="G6">
        <v>0.22222222222222199</v>
      </c>
      <c r="H6">
        <v>0.33333333333333298</v>
      </c>
      <c r="I6">
        <v>0.22222222222222199</v>
      </c>
      <c r="J6">
        <v>0.11111111111111099</v>
      </c>
      <c r="K6">
        <v>0</v>
      </c>
    </row>
    <row r="7" spans="1:105" x14ac:dyDescent="0.3">
      <c r="A7" t="s">
        <v>315</v>
      </c>
      <c r="B7">
        <v>20</v>
      </c>
      <c r="C7">
        <v>3</v>
      </c>
      <c r="E7">
        <v>0</v>
      </c>
      <c r="F7">
        <v>2.5000000000000001E-3</v>
      </c>
      <c r="G7">
        <v>5.0000000000000001E-3</v>
      </c>
      <c r="H7">
        <v>7.4999999999999997E-3</v>
      </c>
      <c r="I7">
        <v>0.01</v>
      </c>
      <c r="J7">
        <v>1.2500000000000001E-2</v>
      </c>
      <c r="K7">
        <v>1.4999999999999999E-2</v>
      </c>
      <c r="L7">
        <v>1.7500000000000002E-2</v>
      </c>
      <c r="M7">
        <v>0.02</v>
      </c>
      <c r="N7">
        <v>2.2499999999999999E-2</v>
      </c>
      <c r="O7">
        <v>2.5000000000000001E-2</v>
      </c>
      <c r="P7">
        <v>2.75E-2</v>
      </c>
      <c r="Q7">
        <v>0.03</v>
      </c>
      <c r="R7">
        <v>3.2500000000000001E-2</v>
      </c>
      <c r="S7">
        <v>3.5000000000000003E-2</v>
      </c>
      <c r="T7">
        <v>3.7499999999999999E-2</v>
      </c>
      <c r="U7">
        <v>0.04</v>
      </c>
      <c r="V7">
        <v>4.2500000000000003E-2</v>
      </c>
      <c r="W7">
        <v>4.4999999999999998E-2</v>
      </c>
      <c r="X7">
        <v>4.7500000000000001E-2</v>
      </c>
      <c r="Y7">
        <v>0.05</v>
      </c>
      <c r="Z7">
        <v>4.7500000000000001E-2</v>
      </c>
      <c r="AA7">
        <v>4.4999999999999998E-2</v>
      </c>
      <c r="AB7">
        <v>4.2500000000000003E-2</v>
      </c>
      <c r="AC7">
        <v>0.04</v>
      </c>
      <c r="AD7">
        <v>3.7499999999999999E-2</v>
      </c>
      <c r="AE7">
        <v>3.5000000000000003E-2</v>
      </c>
      <c r="AF7">
        <v>3.2500000000000001E-2</v>
      </c>
      <c r="AG7">
        <v>0.03</v>
      </c>
      <c r="AH7">
        <v>2.75E-2</v>
      </c>
      <c r="AI7">
        <v>2.5000000000000001E-2</v>
      </c>
      <c r="AJ7">
        <v>2.2499999999999999E-2</v>
      </c>
      <c r="AK7">
        <v>0.02</v>
      </c>
      <c r="AL7">
        <v>1.7500000000000002E-2</v>
      </c>
      <c r="AM7">
        <v>1.4999999999999999E-2</v>
      </c>
      <c r="AN7">
        <v>1.2500000000000001E-2</v>
      </c>
      <c r="AO7">
        <v>0.01</v>
      </c>
      <c r="AP7">
        <v>7.4999999999999997E-3</v>
      </c>
      <c r="AQ7">
        <v>5.0000000000000001E-3</v>
      </c>
      <c r="AR7">
        <v>2.5000000000000001E-3</v>
      </c>
      <c r="AS7">
        <v>0</v>
      </c>
    </row>
    <row r="8" spans="1:105" x14ac:dyDescent="0.3">
      <c r="A8" t="s">
        <v>316</v>
      </c>
      <c r="B8">
        <v>5</v>
      </c>
      <c r="C8">
        <v>1.5</v>
      </c>
      <c r="E8">
        <v>0</v>
      </c>
      <c r="F8">
        <v>0.04</v>
      </c>
      <c r="G8">
        <v>0.08</v>
      </c>
      <c r="H8">
        <v>0.12</v>
      </c>
      <c r="I8">
        <v>0.16</v>
      </c>
      <c r="J8">
        <v>0.2</v>
      </c>
      <c r="K8">
        <v>0.16</v>
      </c>
      <c r="L8">
        <v>0.12</v>
      </c>
      <c r="M8">
        <v>0.08</v>
      </c>
      <c r="N8">
        <v>0.04</v>
      </c>
      <c r="O8">
        <v>0</v>
      </c>
    </row>
    <row r="9" spans="1:105" x14ac:dyDescent="0.3">
      <c r="A9" t="s">
        <v>317</v>
      </c>
      <c r="B9">
        <v>5</v>
      </c>
      <c r="C9">
        <v>1.5</v>
      </c>
      <c r="E9">
        <v>0</v>
      </c>
      <c r="F9">
        <v>0.04</v>
      </c>
      <c r="G9">
        <v>0.08</v>
      </c>
      <c r="H9">
        <v>0.12</v>
      </c>
      <c r="I9">
        <v>0.16</v>
      </c>
      <c r="J9">
        <v>0.2</v>
      </c>
      <c r="K9">
        <v>0.16</v>
      </c>
      <c r="L9">
        <v>0.12</v>
      </c>
      <c r="M9">
        <v>0.08</v>
      </c>
      <c r="N9">
        <v>0.04</v>
      </c>
      <c r="O9">
        <v>0</v>
      </c>
    </row>
    <row r="11" spans="1:105" x14ac:dyDescent="0.3">
      <c r="A11" t="s">
        <v>320</v>
      </c>
    </row>
    <row r="16" spans="1:105" x14ac:dyDescent="0.3">
      <c r="A16">
        <v>1</v>
      </c>
      <c r="B16">
        <f>_xlfn.LOGNORM.DIST(A16,$B$3,$C$3,FALSE)</f>
        <v>1.1123620798546148E-5</v>
      </c>
      <c r="C16">
        <f>_xlfn.LOGNORM.DIST(B16,$B$4,$C$4,FALSE)</f>
        <v>1.4652466054146279E-6</v>
      </c>
    </row>
    <row r="17" spans="1:3" x14ac:dyDescent="0.3">
      <c r="A17">
        <v>2</v>
      </c>
      <c r="B17">
        <f>_xlfn.LOGNORM.DIST(A17,$B$3,$C$3,FALSE)</f>
        <v>1.4738224525316323E-5</v>
      </c>
      <c r="C17">
        <f t="shared" ref="C17:C80" si="0">_xlfn.LOGNORM.DIST(B17,$B$4,$C$4,FALSE)</f>
        <v>1.4424205552981411E-6</v>
      </c>
    </row>
    <row r="18" spans="1:3" x14ac:dyDescent="0.3">
      <c r="A18">
        <v>3</v>
      </c>
      <c r="B18">
        <f t="shared" ref="B18:B81" si="1">_xlfn.LOGNORM.DIST(A18,$B$3,$C$3,FALSE)</f>
        <v>1.695038005085423E-5</v>
      </c>
      <c r="C18">
        <f t="shared" si="0"/>
        <v>1.4303483737348692E-6</v>
      </c>
    </row>
    <row r="19" spans="1:3" x14ac:dyDescent="0.3">
      <c r="A19">
        <v>4</v>
      </c>
      <c r="B19">
        <f t="shared" si="1"/>
        <v>1.85122807826934E-5</v>
      </c>
      <c r="C19">
        <f t="shared" si="0"/>
        <v>1.4224995777045074E-6</v>
      </c>
    </row>
    <row r="20" spans="1:3" x14ac:dyDescent="0.3">
      <c r="A20">
        <v>5</v>
      </c>
      <c r="B20">
        <f t="shared" si="1"/>
        <v>1.9697102903125777E-5</v>
      </c>
      <c r="C20">
        <f t="shared" si="0"/>
        <v>1.4168665986036242E-6</v>
      </c>
    </row>
    <row r="21" spans="1:3" x14ac:dyDescent="0.3">
      <c r="A21">
        <v>6</v>
      </c>
      <c r="B21">
        <f t="shared" si="1"/>
        <v>2.0636321909229501E-5</v>
      </c>
      <c r="C21">
        <f t="shared" si="0"/>
        <v>1.4125787664768898E-6</v>
      </c>
    </row>
    <row r="22" spans="1:3" x14ac:dyDescent="0.3">
      <c r="A22">
        <v>7</v>
      </c>
      <c r="B22">
        <f t="shared" si="1"/>
        <v>2.1403511715891518E-5</v>
      </c>
      <c r="C22">
        <f t="shared" si="0"/>
        <v>1.4091841632655114E-6</v>
      </c>
    </row>
    <row r="23" spans="1:3" x14ac:dyDescent="0.3">
      <c r="A23">
        <v>8</v>
      </c>
      <c r="B23">
        <f t="shared" si="1"/>
        <v>2.2044002754819164E-5</v>
      </c>
      <c r="C23">
        <f t="shared" si="0"/>
        <v>1.4064201269938379E-6</v>
      </c>
    </row>
    <row r="24" spans="1:3" x14ac:dyDescent="0.3">
      <c r="A24">
        <v>9</v>
      </c>
      <c r="B24">
        <f t="shared" si="1"/>
        <v>2.2587670936015336E-5</v>
      </c>
      <c r="C24">
        <f t="shared" si="0"/>
        <v>1.4041215241895702E-6</v>
      </c>
    </row>
    <row r="25" spans="1:3" x14ac:dyDescent="0.3">
      <c r="A25">
        <v>10</v>
      </c>
      <c r="B25">
        <f t="shared" si="1"/>
        <v>2.3055217616230302E-5</v>
      </c>
      <c r="C25">
        <f t="shared" si="0"/>
        <v>1.4021783427873994E-6</v>
      </c>
    </row>
    <row r="26" spans="1:3" x14ac:dyDescent="0.3">
      <c r="A26">
        <v>11</v>
      </c>
      <c r="B26">
        <f t="shared" si="1"/>
        <v>2.3461554295604822E-5</v>
      </c>
      <c r="C26">
        <f t="shared" si="0"/>
        <v>1.4005139467046164E-6</v>
      </c>
    </row>
    <row r="27" spans="1:3" x14ac:dyDescent="0.3">
      <c r="A27">
        <v>12</v>
      </c>
      <c r="B27">
        <f t="shared" si="1"/>
        <v>2.3817760018405702E-5</v>
      </c>
      <c r="C27">
        <f t="shared" si="0"/>
        <v>1.3990730207040409E-6</v>
      </c>
    </row>
    <row r="28" spans="1:3" x14ac:dyDescent="0.3">
      <c r="A28">
        <v>13</v>
      </c>
      <c r="B28">
        <f t="shared" si="1"/>
        <v>2.413227780460262E-5</v>
      </c>
      <c r="C28">
        <f t="shared" si="0"/>
        <v>1.3978144664364066E-6</v>
      </c>
    </row>
    <row r="29" spans="1:3" x14ac:dyDescent="0.3">
      <c r="A29">
        <v>14</v>
      </c>
      <c r="B29">
        <f t="shared" si="1"/>
        <v>2.4411679436323339E-5</v>
      </c>
      <c r="C29">
        <f t="shared" si="0"/>
        <v>1.3967070049048782E-6</v>
      </c>
    </row>
    <row r="30" spans="1:3" x14ac:dyDescent="0.3">
      <c r="A30">
        <v>15</v>
      </c>
      <c r="B30">
        <f t="shared" si="1"/>
        <v>2.4661172758192412E-5</v>
      </c>
      <c r="C30">
        <f t="shared" si="0"/>
        <v>1.3957263415083366E-6</v>
      </c>
    </row>
    <row r="31" spans="1:3" x14ac:dyDescent="0.3">
      <c r="A31">
        <v>16</v>
      </c>
      <c r="B31">
        <f t="shared" si="1"/>
        <v>2.4884948824443481E-5</v>
      </c>
      <c r="C31">
        <f t="shared" si="0"/>
        <v>1.3948532750796027E-6</v>
      </c>
    </row>
    <row r="32" spans="1:3" x14ac:dyDescent="0.3">
      <c r="A32">
        <v>17</v>
      </c>
      <c r="B32">
        <f t="shared" si="1"/>
        <v>2.5086425852838351E-5</v>
      </c>
      <c r="C32">
        <f t="shared" si="0"/>
        <v>1.3940723994228952E-6</v>
      </c>
    </row>
    <row r="33" spans="1:3" x14ac:dyDescent="0.3">
      <c r="A33">
        <v>18</v>
      </c>
      <c r="B33">
        <f t="shared" si="1"/>
        <v>2.5268424645386091E-5</v>
      </c>
      <c r="C33">
        <f t="shared" si="0"/>
        <v>1.3933711890833072E-6</v>
      </c>
    </row>
    <row r="34" spans="1:3" x14ac:dyDescent="0.3">
      <c r="A34">
        <v>19</v>
      </c>
      <c r="B34">
        <f t="shared" si="1"/>
        <v>2.5433297285483518E-5</v>
      </c>
      <c r="C34">
        <f t="shared" si="0"/>
        <v>1.3927393414337951E-6</v>
      </c>
    </row>
    <row r="35" spans="1:3" x14ac:dyDescent="0.3">
      <c r="A35">
        <v>20</v>
      </c>
      <c r="B35">
        <f t="shared" si="1"/>
        <v>2.5583023240880377E-5</v>
      </c>
      <c r="C35">
        <f t="shared" si="0"/>
        <v>1.3921682940291093E-6</v>
      </c>
    </row>
    <row r="36" spans="1:3" x14ac:dyDescent="0.3">
      <c r="A36">
        <v>21</v>
      </c>
      <c r="B36">
        <f t="shared" si="1"/>
        <v>2.5719282263384174E-5</v>
      </c>
      <c r="C36">
        <f t="shared" si="0"/>
        <v>1.3916508644478901E-6</v>
      </c>
    </row>
    <row r="37" spans="1:3" x14ac:dyDescent="0.3">
      <c r="A37">
        <v>22</v>
      </c>
      <c r="B37">
        <f t="shared" si="1"/>
        <v>2.584351046977557E-5</v>
      </c>
      <c r="C37">
        <f t="shared" si="0"/>
        <v>1.3911809774133312E-6</v>
      </c>
    </row>
    <row r="38" spans="1:3" x14ac:dyDescent="0.3">
      <c r="A38">
        <v>23</v>
      </c>
      <c r="B38">
        <f t="shared" si="1"/>
        <v>2.5956944032985448E-5</v>
      </c>
      <c r="C38">
        <f t="shared" si="0"/>
        <v>1.3907534551928625E-6</v>
      </c>
    </row>
    <row r="39" spans="1:3" x14ac:dyDescent="0.3">
      <c r="A39">
        <v>24</v>
      </c>
      <c r="B39">
        <f t="shared" si="1"/>
        <v>2.6060653612252772E-5</v>
      </c>
      <c r="C39">
        <f t="shared" si="0"/>
        <v>1.3903638545990152E-6</v>
      </c>
    </row>
    <row r="40" spans="1:3" x14ac:dyDescent="0.3">
      <c r="A40">
        <v>25</v>
      </c>
      <c r="B40">
        <f t="shared" si="1"/>
        <v>2.6155571768884222E-5</v>
      </c>
      <c r="C40">
        <f t="shared" si="0"/>
        <v>1.3900083387982487E-6</v>
      </c>
    </row>
    <row r="41" spans="1:3" x14ac:dyDescent="0.3">
      <c r="A41">
        <v>26</v>
      </c>
      <c r="B41">
        <f t="shared" si="1"/>
        <v>2.6242515004956158E-5</v>
      </c>
      <c r="C41">
        <f t="shared" si="0"/>
        <v>1.389683575455964E-6</v>
      </c>
    </row>
    <row r="42" spans="1:3" x14ac:dyDescent="0.3">
      <c r="A42">
        <v>27</v>
      </c>
      <c r="B42">
        <f t="shared" si="1"/>
        <v>2.6322201634530615E-5</v>
      </c>
      <c r="C42">
        <f t="shared" si="0"/>
        <v>1.3893866550432289E-6</v>
      </c>
    </row>
    <row r="43" spans="1:3" x14ac:dyDescent="0.3">
      <c r="A43">
        <v>28</v>
      </c>
      <c r="B43">
        <f t="shared" si="1"/>
        <v>2.6395266392084119E-5</v>
      </c>
      <c r="C43">
        <f t="shared" si="0"/>
        <v>1.3891150247461611E-6</v>
      </c>
    </row>
    <row r="44" spans="1:3" x14ac:dyDescent="0.3">
      <c r="A44">
        <v>29</v>
      </c>
      <c r="B44">
        <f t="shared" si="1"/>
        <v>2.646227246257901E-5</v>
      </c>
      <c r="C44">
        <f t="shared" si="0"/>
        <v>1.3888664345700739E-6</v>
      </c>
    </row>
    <row r="45" spans="1:3" x14ac:dyDescent="0.3">
      <c r="A45">
        <v>30</v>
      </c>
      <c r="B45">
        <f t="shared" si="1"/>
        <v>2.6523721456433843E-5</v>
      </c>
      <c r="C45">
        <f t="shared" si="0"/>
        <v>1.3886388930628595E-6</v>
      </c>
    </row>
    <row r="46" spans="1:3" x14ac:dyDescent="0.3">
      <c r="A46">
        <v>31</v>
      </c>
      <c r="B46">
        <f t="shared" si="1"/>
        <v>2.6580061733345076E-5</v>
      </c>
      <c r="C46">
        <f t="shared" si="0"/>
        <v>1.3884306306907603E-6</v>
      </c>
    </row>
    <row r="47" spans="1:3" x14ac:dyDescent="0.3">
      <c r="A47">
        <v>32</v>
      </c>
      <c r="B47">
        <f t="shared" si="1"/>
        <v>2.6631695389631918E-5</v>
      </c>
      <c r="C47">
        <f t="shared" si="0"/>
        <v>1.3882400693502552E-6</v>
      </c>
    </row>
    <row r="48" spans="1:3" x14ac:dyDescent="0.3">
      <c r="A48">
        <v>33</v>
      </c>
      <c r="B48">
        <f t="shared" si="1"/>
        <v>2.6678984156303148E-5</v>
      </c>
      <c r="C48">
        <f t="shared" si="0"/>
        <v>1.3880657968364892E-6</v>
      </c>
    </row>
    <row r="49" spans="1:3" x14ac:dyDescent="0.3">
      <c r="A49">
        <v>34</v>
      </c>
      <c r="B49">
        <f t="shared" si="1"/>
        <v>2.672225440356479E-5</v>
      </c>
      <c r="C49">
        <f t="shared" si="0"/>
        <v>1.3879065453430937E-6</v>
      </c>
    </row>
    <row r="50" spans="1:3" x14ac:dyDescent="0.3">
      <c r="A50">
        <v>35</v>
      </c>
      <c r="B50">
        <f t="shared" si="1"/>
        <v>2.6761801407867192E-5</v>
      </c>
      <c r="C50">
        <f t="shared" si="0"/>
        <v>1.3877611732621797E-6</v>
      </c>
    </row>
    <row r="51" spans="1:3" x14ac:dyDescent="0.3">
      <c r="A51">
        <v>36</v>
      </c>
      <c r="B51">
        <f t="shared" si="1"/>
        <v>2.6797893006856095E-5</v>
      </c>
      <c r="C51">
        <f t="shared" si="0"/>
        <v>1.3876286497022031E-6</v>
      </c>
    </row>
    <row r="52" spans="1:3" x14ac:dyDescent="0.3">
      <c r="A52">
        <v>37</v>
      </c>
      <c r="B52">
        <f t="shared" si="1"/>
        <v>2.6830772743552881E-5</v>
      </c>
      <c r="C52">
        <f t="shared" si="0"/>
        <v>1.3875080412569158E-6</v>
      </c>
    </row>
    <row r="53" spans="1:3" x14ac:dyDescent="0.3">
      <c r="A53">
        <v>38</v>
      </c>
      <c r="B53">
        <f t="shared" si="1"/>
        <v>2.6860662582166349E-5</v>
      </c>
      <c r="C53">
        <f t="shared" si="0"/>
        <v>1.3873985006488585E-6</v>
      </c>
    </row>
    <row r="54" spans="1:3" x14ac:dyDescent="0.3">
      <c r="A54">
        <v>39</v>
      </c>
      <c r="B54">
        <f t="shared" si="1"/>
        <v>2.6887765262931147E-5</v>
      </c>
      <c r="C54">
        <f t="shared" si="0"/>
        <v>1.3872992569416411E-6</v>
      </c>
    </row>
    <row r="55" spans="1:3" x14ac:dyDescent="0.3">
      <c r="A55">
        <v>40</v>
      </c>
      <c r="B55">
        <f t="shared" si="1"/>
        <v>2.6912266351392486E-5</v>
      </c>
      <c r="C55">
        <f t="shared" si="0"/>
        <v>1.3872096070714574E-6</v>
      </c>
    </row>
    <row r="56" spans="1:3" x14ac:dyDescent="0.3">
      <c r="A56">
        <v>41</v>
      </c>
      <c r="B56">
        <f t="shared" si="1"/>
        <v>2.6934336027947085E-5</v>
      </c>
      <c r="C56">
        <f t="shared" si="0"/>
        <v>1.3871289084929605E-6</v>
      </c>
    </row>
    <row r="57" spans="1:3" x14ac:dyDescent="0.3">
      <c r="A57">
        <v>42</v>
      </c>
      <c r="B57">
        <f t="shared" si="1"/>
        <v>2.695413065568348E-5</v>
      </c>
      <c r="C57">
        <f t="shared" si="0"/>
        <v>1.3870565727706069E-6</v>
      </c>
    </row>
    <row r="58" spans="1:3" x14ac:dyDescent="0.3">
      <c r="A58">
        <v>43</v>
      </c>
      <c r="B58">
        <f t="shared" si="1"/>
        <v>2.697179415827338E-5</v>
      </c>
      <c r="C58">
        <f t="shared" si="0"/>
        <v>1.3869920599752076E-6</v>
      </c>
    </row>
    <row r="59" spans="1:3" x14ac:dyDescent="0.3">
      <c r="A59">
        <v>44</v>
      </c>
      <c r="B59">
        <f t="shared" si="1"/>
        <v>2.6987459234515193E-5</v>
      </c>
      <c r="C59">
        <f t="shared" si="0"/>
        <v>1.386934873769148E-6</v>
      </c>
    </row>
    <row r="60" spans="1:3" x14ac:dyDescent="0.3">
      <c r="A60">
        <v>45</v>
      </c>
      <c r="B60">
        <f t="shared" si="1"/>
        <v>2.7001248431922327E-5</v>
      </c>
      <c r="C60">
        <f t="shared" si="0"/>
        <v>1.3868845570825597E-6</v>
      </c>
    </row>
    <row r="61" spans="1:3" x14ac:dyDescent="0.3">
      <c r="A61">
        <v>46</v>
      </c>
      <c r="B61">
        <f t="shared" si="1"/>
        <v>2.7013275098274049E-5</v>
      </c>
      <c r="C61">
        <f t="shared" si="0"/>
        <v>1.3868406882984955E-6</v>
      </c>
    </row>
    <row r="62" spans="1:3" x14ac:dyDescent="0.3">
      <c r="A62">
        <v>47</v>
      </c>
      <c r="B62">
        <f t="shared" si="1"/>
        <v>2.7023644227171621E-5</v>
      </c>
      <c r="C62">
        <f t="shared" si="0"/>
        <v>1.3868028778780837E-6</v>
      </c>
    </row>
    <row r="63" spans="1:3" x14ac:dyDescent="0.3">
      <c r="A63">
        <v>48</v>
      </c>
      <c r="B63">
        <f t="shared" si="1"/>
        <v>2.7032453211257854E-5</v>
      </c>
      <c r="C63">
        <f t="shared" si="0"/>
        <v>1.3867707653667411E-6</v>
      </c>
    </row>
    <row r="64" spans="1:3" x14ac:dyDescent="0.3">
      <c r="A64">
        <v>49</v>
      </c>
      <c r="B64">
        <f t="shared" si="1"/>
        <v>2.7039792514764375E-5</v>
      </c>
      <c r="C64">
        <f t="shared" si="0"/>
        <v>1.3867440167322426E-6</v>
      </c>
    </row>
    <row r="65" spans="1:3" x14ac:dyDescent="0.3">
      <c r="A65">
        <v>50</v>
      </c>
      <c r="B65">
        <f t="shared" si="1"/>
        <v>2.7045746275379583E-5</v>
      </c>
      <c r="C65">
        <f t="shared" si="0"/>
        <v>1.3867223219918046E-6</v>
      </c>
    </row>
    <row r="66" spans="1:3" x14ac:dyDescent="0.3">
      <c r="A66">
        <v>51</v>
      </c>
      <c r="B66">
        <f t="shared" si="1"/>
        <v>2.7050392844034443E-5</v>
      </c>
      <c r="C66">
        <f t="shared" si="0"/>
        <v>1.3867053930920799E-6</v>
      </c>
    </row>
    <row r="67" spans="1:3" x14ac:dyDescent="0.3">
      <c r="A67">
        <v>52</v>
      </c>
      <c r="B67">
        <f t="shared" si="1"/>
        <v>2.7053805270011293E-5</v>
      </c>
      <c r="C67">
        <f t="shared" si="0"/>
        <v>1.3866929620109848E-6</v>
      </c>
    </row>
    <row r="68" spans="1:3" x14ac:dyDescent="0.3">
      <c r="A68">
        <v>53</v>
      </c>
      <c r="B68">
        <f t="shared" si="1"/>
        <v>2.7056051737786889E-5</v>
      </c>
      <c r="C68">
        <f t="shared" si="0"/>
        <v>1.3866847790543875E-6</v>
      </c>
    </row>
    <row r="69" spans="1:3" x14ac:dyDescent="0.3">
      <c r="A69">
        <v>54</v>
      </c>
      <c r="B69">
        <f t="shared" si="1"/>
        <v>2.7057195961162155E-5</v>
      </c>
      <c r="C69">
        <f t="shared" si="0"/>
        <v>1.3866806113247597E-6</v>
      </c>
    </row>
    <row r="70" spans="1:3" x14ac:dyDescent="0.3">
      <c r="A70">
        <v>55</v>
      </c>
      <c r="B70">
        <f t="shared" si="1"/>
        <v>2.7057297539514665E-5</v>
      </c>
      <c r="C70">
        <f t="shared" si="0"/>
        <v>1.386680241341523E-6</v>
      </c>
    </row>
    <row r="71" spans="1:3" x14ac:dyDescent="0.3">
      <c r="A71">
        <v>56</v>
      </c>
      <c r="B71">
        <f t="shared" si="1"/>
        <v>2.7056412280382319E-5</v>
      </c>
      <c r="C71">
        <f t="shared" si="0"/>
        <v>1.3866834657958504E-6</v>
      </c>
    </row>
    <row r="72" spans="1:3" x14ac:dyDescent="0.3">
      <c r="A72">
        <v>57</v>
      </c>
      <c r="B72">
        <f t="shared" si="1"/>
        <v>2.7054592492061603E-5</v>
      </c>
      <c r="C72">
        <f t="shared" si="0"/>
        <v>1.3866900944247585E-6</v>
      </c>
    </row>
    <row r="73" spans="1:3" x14ac:dyDescent="0.3">
      <c r="A73">
        <v>58</v>
      </c>
      <c r="B73">
        <f t="shared" si="1"/>
        <v>2.7051887249444334E-5</v>
      </c>
      <c r="C73">
        <f t="shared" si="0"/>
        <v>1.3866999489912545E-6</v>
      </c>
    </row>
    <row r="74" spans="1:3" x14ac:dyDescent="0.3">
      <c r="A74">
        <v>59</v>
      </c>
      <c r="B74">
        <f t="shared" si="1"/>
        <v>2.704834263592422E-5</v>
      </c>
      <c r="C74">
        <f t="shared" si="0"/>
        <v>1.3867128623590415E-6</v>
      </c>
    </row>
    <row r="75" spans="1:3" x14ac:dyDescent="0.3">
      <c r="A75">
        <v>60</v>
      </c>
      <c r="B75">
        <f t="shared" si="1"/>
        <v>2.7044001963866594E-5</v>
      </c>
      <c r="C75">
        <f t="shared" si="0"/>
        <v>1.3867286776515915E-6</v>
      </c>
    </row>
    <row r="76" spans="1:3" x14ac:dyDescent="0.3">
      <c r="A76">
        <v>61</v>
      </c>
      <c r="B76">
        <f t="shared" si="1"/>
        <v>2.7038905975837307E-5</v>
      </c>
      <c r="C76">
        <f t="shared" si="0"/>
        <v>1.3867472474867292E-6</v>
      </c>
    </row>
    <row r="77" spans="1:3" x14ac:dyDescent="0.3">
      <c r="A77">
        <v>62</v>
      </c>
      <c r="B77">
        <f t="shared" si="1"/>
        <v>2.7033093028534441E-5</v>
      </c>
      <c r="C77">
        <f t="shared" si="0"/>
        <v>1.3867684332788824E-6</v>
      </c>
    </row>
    <row r="78" spans="1:3" x14ac:dyDescent="0.3">
      <c r="A78">
        <v>63</v>
      </c>
      <c r="B78">
        <f t="shared" si="1"/>
        <v>2.70265992611408E-5</v>
      </c>
      <c r="C78">
        <f t="shared" si="0"/>
        <v>1.3867921046020883E-6</v>
      </c>
    </row>
    <row r="79" spans="1:3" x14ac:dyDescent="0.3">
      <c r="A79">
        <v>64</v>
      </c>
      <c r="B79">
        <f t="shared" si="1"/>
        <v>2.7019458749625666E-5</v>
      </c>
      <c r="C79">
        <f t="shared" si="0"/>
        <v>1.3868181386076768E-6</v>
      </c>
    </row>
    <row r="80" spans="1:3" x14ac:dyDescent="0.3">
      <c r="A80">
        <v>65</v>
      </c>
      <c r="B80">
        <f t="shared" si="1"/>
        <v>2.7011703648349283E-5</v>
      </c>
      <c r="C80">
        <f t="shared" si="0"/>
        <v>1.3868464194910417E-6</v>
      </c>
    </row>
    <row r="81" spans="1:3" x14ac:dyDescent="0.3">
      <c r="A81">
        <v>66</v>
      </c>
      <c r="B81">
        <f t="shared" si="1"/>
        <v>2.7003364320180922E-5</v>
      </c>
      <c r="C81">
        <f t="shared" ref="C81:C144" si="2">_xlfn.LOGNORM.DIST(B81,$B$4,$C$4,FALSE)</f>
        <v>1.3868768380030339E-6</v>
      </c>
    </row>
    <row r="82" spans="1:3" x14ac:dyDescent="0.3">
      <c r="A82">
        <v>67</v>
      </c>
      <c r="B82">
        <f t="shared" ref="B82:B145" si="3">_xlfn.LOGNORM.DIST(A82,$B$3,$C$3,FALSE)</f>
        <v>2.6994469456205283E-5</v>
      </c>
      <c r="C82">
        <f t="shared" si="2"/>
        <v>1.3869092910012595E-6</v>
      </c>
    </row>
    <row r="83" spans="1:3" x14ac:dyDescent="0.3">
      <c r="A83">
        <v>68</v>
      </c>
      <c r="B83">
        <f t="shared" si="3"/>
        <v>2.6985046185982752E-5</v>
      </c>
      <c r="C83">
        <f t="shared" si="2"/>
        <v>1.3869436810379081E-6</v>
      </c>
    </row>
    <row r="84" spans="1:3" x14ac:dyDescent="0.3">
      <c r="A84">
        <v>69</v>
      </c>
      <c r="B84">
        <f t="shared" si="3"/>
        <v>2.6975120179222576E-5</v>
      </c>
      <c r="C84">
        <f t="shared" si="2"/>
        <v>1.3869799159803395E-6</v>
      </c>
    </row>
    <row r="85" spans="1:3" x14ac:dyDescent="0.3">
      <c r="A85">
        <v>70</v>
      </c>
      <c r="B85">
        <f t="shared" si="3"/>
        <v>2.6964715739644579E-5</v>
      </c>
      <c r="C85">
        <f t="shared" si="2"/>
        <v>1.3870179086617203E-6</v>
      </c>
    </row>
    <row r="86" spans="1:3" x14ac:dyDescent="0.3">
      <c r="A86">
        <v>71</v>
      </c>
      <c r="B86">
        <f t="shared" si="3"/>
        <v>2.6953855891721084E-5</v>
      </c>
      <c r="C86">
        <f t="shared" si="2"/>
        <v>1.38705757655863E-6</v>
      </c>
    </row>
    <row r="87" spans="1:3" x14ac:dyDescent="0.3">
      <c r="A87">
        <v>72</v>
      </c>
      <c r="B87">
        <f t="shared" si="3"/>
        <v>2.6942562460924306E-5</v>
      </c>
      <c r="C87">
        <f t="shared" si="2"/>
        <v>1.3870988414936126E-6</v>
      </c>
    </row>
    <row r="88" spans="1:3" x14ac:dyDescent="0.3">
      <c r="A88">
        <v>73</v>
      </c>
      <c r="B88">
        <f t="shared" si="3"/>
        <v>2.6930856148038787E-5</v>
      </c>
      <c r="C88">
        <f t="shared" si="2"/>
        <v>1.3871416293600785E-6</v>
      </c>
    </row>
    <row r="89" spans="1:3" x14ac:dyDescent="0.3">
      <c r="A89">
        <v>74</v>
      </c>
      <c r="B89">
        <f t="shared" si="3"/>
        <v>2.6918756598050272E-5</v>
      </c>
      <c r="C89">
        <f t="shared" si="2"/>
        <v>1.3871858698678614E-6</v>
      </c>
    </row>
    <row r="90" spans="1:3" x14ac:dyDescent="0.3">
      <c r="A90">
        <v>75</v>
      </c>
      <c r="B90">
        <f t="shared" si="3"/>
        <v>2.6906282464063312E-5</v>
      </c>
      <c r="C90">
        <f t="shared" si="2"/>
        <v>1.387231496307533E-6</v>
      </c>
    </row>
    <row r="91" spans="1:3" x14ac:dyDescent="0.3">
      <c r="A91">
        <v>76</v>
      </c>
      <c r="B91">
        <f t="shared" si="3"/>
        <v>2.6893451466664669E-5</v>
      </c>
      <c r="C91">
        <f t="shared" si="2"/>
        <v>1.3872784453319174E-6</v>
      </c>
    </row>
    <row r="92" spans="1:3" x14ac:dyDescent="0.3">
      <c r="A92">
        <v>77</v>
      </c>
      <c r="B92">
        <f t="shared" si="3"/>
        <v>2.6880280449107297E-5</v>
      </c>
      <c r="C92">
        <f t="shared" si="2"/>
        <v>1.3873266567532966E-6</v>
      </c>
    </row>
    <row r="93" spans="1:3" x14ac:dyDescent="0.3">
      <c r="A93">
        <v>78</v>
      </c>
      <c r="B93">
        <f t="shared" si="3"/>
        <v>2.6866785428653055E-5</v>
      </c>
      <c r="C93">
        <f t="shared" si="2"/>
        <v>1.3873760733551497E-6</v>
      </c>
    </row>
    <row r="94" spans="1:3" x14ac:dyDescent="0.3">
      <c r="A94">
        <v>79</v>
      </c>
      <c r="B94">
        <f t="shared" si="3"/>
        <v>2.6852981644384424E-5</v>
      </c>
      <c r="C94">
        <f t="shared" si="2"/>
        <v>1.3874266407169616E-6</v>
      </c>
    </row>
    <row r="95" spans="1:3" x14ac:dyDescent="0.3">
      <c r="A95">
        <v>80</v>
      </c>
      <c r="B95">
        <f t="shared" si="3"/>
        <v>2.6838883601764049E-5</v>
      </c>
      <c r="C95">
        <f t="shared" si="2"/>
        <v>1.387478307051377E-6</v>
      </c>
    </row>
    <row r="96" spans="1:3" x14ac:dyDescent="0.3">
      <c r="A96">
        <v>81</v>
      </c>
      <c r="B96">
        <f t="shared" si="3"/>
        <v>2.6824505114198558E-5</v>
      </c>
      <c r="C96">
        <f t="shared" si="2"/>
        <v>1.3875310230523918E-6</v>
      </c>
    </row>
    <row r="97" spans="1:3" x14ac:dyDescent="0.3">
      <c r="A97">
        <v>82</v>
      </c>
      <c r="B97">
        <f t="shared" si="3"/>
        <v>2.6809859341837961E-5</v>
      </c>
      <c r="C97">
        <f t="shared" si="2"/>
        <v>1.3875847417540004E-6</v>
      </c>
    </row>
    <row r="98" spans="1:3" x14ac:dyDescent="0.3">
      <c r="A98">
        <v>83</v>
      </c>
      <c r="B98">
        <f t="shared" si="3"/>
        <v>2.67949588278242E-5</v>
      </c>
      <c r="C98">
        <f t="shared" si="2"/>
        <v>1.3876394183981729E-6</v>
      </c>
    </row>
    <row r="99" spans="1:3" x14ac:dyDescent="0.3">
      <c r="A99">
        <v>84</v>
      </c>
      <c r="B99">
        <f t="shared" si="3"/>
        <v>2.6779815532179672E-5</v>
      </c>
      <c r="C99">
        <f t="shared" si="2"/>
        <v>1.3876950103117064E-6</v>
      </c>
    </row>
    <row r="100" spans="1:3" x14ac:dyDescent="0.3">
      <c r="A100">
        <v>85</v>
      </c>
      <c r="B100">
        <f t="shared" si="3"/>
        <v>2.6764440863516219E-5</v>
      </c>
      <c r="C100">
        <f t="shared" si="2"/>
        <v>1.387751476791164E-6</v>
      </c>
    </row>
    <row r="101" spans="1:3" x14ac:dyDescent="0.3">
      <c r="A101">
        <v>86</v>
      </c>
      <c r="B101">
        <f t="shared" si="3"/>
        <v>2.674884570872338E-5</v>
      </c>
      <c r="C101">
        <f t="shared" si="2"/>
        <v>1.3878087789951682E-6</v>
      </c>
    </row>
    <row r="102" spans="1:3" x14ac:dyDescent="0.3">
      <c r="A102">
        <v>87</v>
      </c>
      <c r="B102">
        <f t="shared" si="3"/>
        <v>2.6733040460785672E-5</v>
      </c>
      <c r="C102">
        <f t="shared" si="2"/>
        <v>1.3878668798437887E-6</v>
      </c>
    </row>
    <row r="103" spans="1:3" x14ac:dyDescent="0.3">
      <c r="A103">
        <v>88</v>
      </c>
      <c r="B103">
        <f t="shared" si="3"/>
        <v>2.6717035044864663E-5</v>
      </c>
      <c r="C103">
        <f t="shared" si="2"/>
        <v>1.3879257439241906E-6</v>
      </c>
    </row>
    <row r="104" spans="1:3" x14ac:dyDescent="0.3">
      <c r="A104">
        <v>89</v>
      </c>
      <c r="B104">
        <f t="shared" si="3"/>
        <v>2.6700838942769975E-5</v>
      </c>
      <c r="C104">
        <f t="shared" si="2"/>
        <v>1.3879853374022563E-6</v>
      </c>
    </row>
    <row r="105" spans="1:3" x14ac:dyDescent="0.3">
      <c r="A105">
        <v>90</v>
      </c>
      <c r="B105">
        <f t="shared" si="3"/>
        <v>2.6684461215934958E-5</v>
      </c>
      <c r="C105">
        <f t="shared" si="2"/>
        <v>1.3880456279397292E-6</v>
      </c>
    </row>
    <row r="106" spans="1:3" x14ac:dyDescent="0.3">
      <c r="A106">
        <v>91</v>
      </c>
      <c r="B106">
        <f t="shared" si="3"/>
        <v>2.6667910527000423E-5</v>
      </c>
      <c r="C106">
        <f t="shared" si="2"/>
        <v>1.388106584616485E-6</v>
      </c>
    </row>
    <row r="107" spans="1:3" x14ac:dyDescent="0.3">
      <c r="A107">
        <v>92</v>
      </c>
      <c r="B107">
        <f t="shared" si="3"/>
        <v>2.6651195160105869E-5</v>
      </c>
      <c r="C107">
        <f t="shared" si="2"/>
        <v>1.3881681778574192E-6</v>
      </c>
    </row>
    <row r="108" spans="1:3" x14ac:dyDescent="0.3">
      <c r="A108">
        <v>93</v>
      </c>
      <c r="B108">
        <f t="shared" si="3"/>
        <v>2.6634323039975225E-5</v>
      </c>
      <c r="C108">
        <f t="shared" si="2"/>
        <v>1.388230379363949E-6</v>
      </c>
    </row>
    <row r="109" spans="1:3" x14ac:dyDescent="0.3">
      <c r="A109">
        <v>94</v>
      </c>
      <c r="B109">
        <f t="shared" si="3"/>
        <v>2.6617301749880399E-5</v>
      </c>
      <c r="C109">
        <f t="shared" si="2"/>
        <v>1.3882931620494304E-6</v>
      </c>
    </row>
    <row r="110" spans="1:3" x14ac:dyDescent="0.3">
      <c r="A110">
        <v>95</v>
      </c>
      <c r="B110">
        <f t="shared" si="3"/>
        <v>2.6600138548559299E-5</v>
      </c>
      <c r="C110">
        <f t="shared" si="2"/>
        <v>1.3883564999785058E-6</v>
      </c>
    </row>
    <row r="111" spans="1:3" x14ac:dyDescent="0.3">
      <c r="A111">
        <v>96</v>
      </c>
      <c r="B111">
        <f t="shared" si="3"/>
        <v>2.6582840386156288E-5</v>
      </c>
      <c r="C111">
        <f t="shared" si="2"/>
        <v>1.3884203683099777E-6</v>
      </c>
    </row>
    <row r="112" spans="1:3" x14ac:dyDescent="0.3">
      <c r="A112">
        <v>97</v>
      </c>
      <c r="B112">
        <f t="shared" si="3"/>
        <v>2.6565413919252254E-5</v>
      </c>
      <c r="C112">
        <f t="shared" si="2"/>
        <v>1.3884847432429739E-6</v>
      </c>
    </row>
    <row r="113" spans="1:3" x14ac:dyDescent="0.3">
      <c r="A113">
        <v>98</v>
      </c>
      <c r="B113">
        <f t="shared" si="3"/>
        <v>2.6547865525042935E-5</v>
      </c>
      <c r="C113">
        <f t="shared" si="2"/>
        <v>1.3885496019662746E-6</v>
      </c>
    </row>
    <row r="114" spans="1:3" x14ac:dyDescent="0.3">
      <c r="A114">
        <v>99</v>
      </c>
      <c r="B114">
        <f t="shared" si="3"/>
        <v>2.6530201314720826E-5</v>
      </c>
      <c r="C114">
        <f t="shared" si="2"/>
        <v>1.3886149226104703E-6</v>
      </c>
    </row>
    <row r="115" spans="1:3" x14ac:dyDescent="0.3">
      <c r="A115">
        <v>100</v>
      </c>
      <c r="B115">
        <f t="shared" si="3"/>
        <v>2.651242714611206E-5</v>
      </c>
      <c r="C115">
        <f t="shared" si="2"/>
        <v>1.3886806842028595E-6</v>
      </c>
    </row>
    <row r="116" spans="1:3" x14ac:dyDescent="0.3">
      <c r="A116">
        <v>101</v>
      </c>
      <c r="B116">
        <f t="shared" si="3"/>
        <v>2.649454863561744E-5</v>
      </c>
      <c r="C116">
        <f t="shared" si="2"/>
        <v>1.3887468666248275E-6</v>
      </c>
    </row>
    <row r="117" spans="1:3" x14ac:dyDescent="0.3">
      <c r="A117">
        <v>102</v>
      </c>
      <c r="B117">
        <f t="shared" si="3"/>
        <v>2.6476571169499611E-5</v>
      </c>
      <c r="C117">
        <f t="shared" si="2"/>
        <v>1.388813450571664E-6</v>
      </c>
    </row>
    <row r="118" spans="1:3" x14ac:dyDescent="0.3">
      <c r="A118">
        <v>103</v>
      </c>
      <c r="B118">
        <f t="shared" si="3"/>
        <v>2.6458499914557755E-5</v>
      </c>
      <c r="C118">
        <f t="shared" si="2"/>
        <v>1.3888804175144965E-6</v>
      </c>
    </row>
    <row r="119" spans="1:3" x14ac:dyDescent="0.3">
      <c r="A119">
        <v>104</v>
      </c>
      <c r="B119">
        <f t="shared" si="3"/>
        <v>2.6440339828229709E-5</v>
      </c>
      <c r="C119">
        <f t="shared" si="2"/>
        <v>1.3889477496643905E-6</v>
      </c>
    </row>
    <row r="120" spans="1:3" x14ac:dyDescent="0.3">
      <c r="A120">
        <v>105</v>
      </c>
      <c r="B120">
        <f t="shared" si="3"/>
        <v>2.6422095668154773E-5</v>
      </c>
      <c r="C120">
        <f t="shared" si="2"/>
        <v>1.3890154299383066E-6</v>
      </c>
    </row>
    <row r="121" spans="1:3" x14ac:dyDescent="0.3">
      <c r="A121">
        <v>106</v>
      </c>
      <c r="B121">
        <f t="shared" si="3"/>
        <v>2.6403772001231511E-5</v>
      </c>
      <c r="C121">
        <f t="shared" si="2"/>
        <v>1.389083441926939E-6</v>
      </c>
    </row>
    <row r="122" spans="1:3" x14ac:dyDescent="0.3">
      <c r="A122">
        <v>107</v>
      </c>
      <c r="B122">
        <f t="shared" si="3"/>
        <v>2.6385373212199635E-5</v>
      </c>
      <c r="C122">
        <f t="shared" si="2"/>
        <v>1.3891517698642767E-6</v>
      </c>
    </row>
    <row r="123" spans="1:3" x14ac:dyDescent="0.3">
      <c r="A123">
        <v>108</v>
      </c>
      <c r="B123">
        <f t="shared" si="3"/>
        <v>2.6366903511777305E-5</v>
      </c>
      <c r="C123">
        <f t="shared" si="2"/>
        <v>1.3892203985986412E-6</v>
      </c>
    </row>
    <row r="124" spans="1:3" x14ac:dyDescent="0.3">
      <c r="A124">
        <v>109</v>
      </c>
      <c r="B124">
        <f t="shared" si="3"/>
        <v>2.6348366944376915E-5</v>
      </c>
      <c r="C124">
        <f t="shared" si="2"/>
        <v>1.3892893135654735E-6</v>
      </c>
    </row>
    <row r="125" spans="1:3" x14ac:dyDescent="0.3">
      <c r="A125">
        <v>110</v>
      </c>
      <c r="B125">
        <f t="shared" si="3"/>
        <v>2.6329767395427112E-5</v>
      </c>
      <c r="C125">
        <f t="shared" si="2"/>
        <v>1.3893585007612389E-6</v>
      </c>
    </row>
    <row r="126" spans="1:3" x14ac:dyDescent="0.3">
      <c r="A126">
        <v>111</v>
      </c>
      <c r="B126">
        <f t="shared" si="3"/>
        <v>2.6311108598322842E-5</v>
      </c>
      <c r="C126">
        <f t="shared" si="2"/>
        <v>1.389427946718902E-6</v>
      </c>
    </row>
    <row r="127" spans="1:3" x14ac:dyDescent="0.3">
      <c r="A127">
        <v>112</v>
      </c>
      <c r="B127">
        <f t="shared" si="3"/>
        <v>2.6292394141024778E-5</v>
      </c>
      <c r="C127">
        <f t="shared" si="2"/>
        <v>1.3894976384845686E-6</v>
      </c>
    </row>
    <row r="128" spans="1:3" x14ac:dyDescent="0.3">
      <c r="A128">
        <v>113</v>
      </c>
      <c r="B128">
        <f t="shared" si="3"/>
        <v>2.6273627472329711E-5</v>
      </c>
      <c r="C128">
        <f t="shared" si="2"/>
        <v>1.3895675635952954E-6</v>
      </c>
    </row>
    <row r="129" spans="1:3" x14ac:dyDescent="0.3">
      <c r="A129">
        <v>114</v>
      </c>
      <c r="B129">
        <f t="shared" si="3"/>
        <v>2.6254811907828535E-5</v>
      </c>
      <c r="C129">
        <f t="shared" si="2"/>
        <v>1.3896377100580118E-6</v>
      </c>
    </row>
    <row r="130" spans="1:3" x14ac:dyDescent="0.3">
      <c r="A130">
        <v>115</v>
      </c>
      <c r="B130">
        <f t="shared" si="3"/>
        <v>2.6235950635572667E-5</v>
      </c>
      <c r="C130">
        <f t="shared" si="2"/>
        <v>1.3897080663295469E-6</v>
      </c>
    </row>
    <row r="131" spans="1:3" x14ac:dyDescent="0.3">
      <c r="A131">
        <v>116</v>
      </c>
      <c r="B131">
        <f t="shared" si="3"/>
        <v>2.6217046721461874E-5</v>
      </c>
      <c r="C131">
        <f t="shared" si="2"/>
        <v>1.3897786212975659E-6</v>
      </c>
    </row>
    <row r="132" spans="1:3" x14ac:dyDescent="0.3">
      <c r="A132">
        <v>117</v>
      </c>
      <c r="B132">
        <f t="shared" si="3"/>
        <v>2.6198103114371671E-5</v>
      </c>
      <c r="C132">
        <f t="shared" si="2"/>
        <v>1.3898493642624874E-6</v>
      </c>
    </row>
    <row r="133" spans="1:3" x14ac:dyDescent="0.3">
      <c r="A133">
        <v>118</v>
      </c>
      <c r="B133">
        <f t="shared" si="3"/>
        <v>2.6179122651033591E-5</v>
      </c>
      <c r="C133">
        <f t="shared" si="2"/>
        <v>1.3899202849202811E-6</v>
      </c>
    </row>
    <row r="134" spans="1:3" x14ac:dyDescent="0.3">
      <c r="A134">
        <v>119</v>
      </c>
      <c r="B134">
        <f t="shared" si="3"/>
        <v>2.6160108060681839E-5</v>
      </c>
      <c r="C134">
        <f t="shared" si="2"/>
        <v>1.3899913733460513E-6</v>
      </c>
    </row>
    <row r="135" spans="1:3" x14ac:dyDescent="0.3">
      <c r="A135">
        <v>120</v>
      </c>
      <c r="B135">
        <f t="shared" si="3"/>
        <v>2.6141061969480185E-5</v>
      </c>
      <c r="C135">
        <f t="shared" si="2"/>
        <v>1.3900626199784845E-6</v>
      </c>
    </row>
    <row r="136" spans="1:3" x14ac:dyDescent="0.3">
      <c r="A136">
        <v>121</v>
      </c>
      <c r="B136">
        <f t="shared" si="3"/>
        <v>2.6121986904739489E-5</v>
      </c>
      <c r="C136">
        <f t="shared" si="2"/>
        <v>1.3901340156049506E-6</v>
      </c>
    </row>
    <row r="137" spans="1:3" x14ac:dyDescent="0.3">
      <c r="A137">
        <v>122</v>
      </c>
      <c r="B137">
        <f t="shared" si="3"/>
        <v>2.6102885298938079E-5</v>
      </c>
      <c r="C137">
        <f t="shared" si="2"/>
        <v>1.3902055513473688E-6</v>
      </c>
    </row>
    <row r="138" spans="1:3" x14ac:dyDescent="0.3">
      <c r="A138">
        <v>123</v>
      </c>
      <c r="B138">
        <f t="shared" si="3"/>
        <v>2.6083759493554732E-5</v>
      </c>
      <c r="C138">
        <f t="shared" si="2"/>
        <v>1.3902772186487182E-6</v>
      </c>
    </row>
    <row r="139" spans="1:3" x14ac:dyDescent="0.3">
      <c r="A139">
        <v>124</v>
      </c>
      <c r="B139">
        <f t="shared" si="3"/>
        <v>2.6064611742726747E-5</v>
      </c>
      <c r="C139">
        <f t="shared" si="2"/>
        <v>1.3903490092601432E-6</v>
      </c>
    </row>
    <row r="140" spans="1:3" x14ac:dyDescent="0.3">
      <c r="A140">
        <v>125</v>
      </c>
      <c r="B140">
        <f t="shared" si="3"/>
        <v>2.6045444216737279E-5</v>
      </c>
      <c r="C140">
        <f t="shared" si="2"/>
        <v>1.3904209152287256E-6</v>
      </c>
    </row>
    <row r="141" spans="1:3" x14ac:dyDescent="0.3">
      <c r="A141">
        <v>126</v>
      </c>
      <c r="B141">
        <f t="shared" si="3"/>
        <v>2.6026259005346685E-5</v>
      </c>
      <c r="C141">
        <f t="shared" si="2"/>
        <v>1.3904929288857333E-6</v>
      </c>
    </row>
    <row r="142" spans="1:3" x14ac:dyDescent="0.3">
      <c r="A142">
        <v>127</v>
      </c>
      <c r="B142">
        <f t="shared" si="3"/>
        <v>2.6007058120971445E-5</v>
      </c>
      <c r="C142">
        <f t="shared" si="2"/>
        <v>1.3905650428354859E-6</v>
      </c>
    </row>
    <row r="143" spans="1:3" x14ac:dyDescent="0.3">
      <c r="A143">
        <v>128</v>
      </c>
      <c r="B143">
        <f t="shared" si="3"/>
        <v>2.5987843501720999E-5</v>
      </c>
      <c r="C143">
        <f t="shared" si="2"/>
        <v>1.3906372499446378E-6</v>
      </c>
    </row>
    <row r="144" spans="1:3" x14ac:dyDescent="0.3">
      <c r="A144">
        <v>129</v>
      </c>
      <c r="B144">
        <f t="shared" si="3"/>
        <v>2.5968617014299123E-5</v>
      </c>
      <c r="C144">
        <f t="shared" si="2"/>
        <v>1.3907095433320556E-6</v>
      </c>
    </row>
    <row r="145" spans="1:3" x14ac:dyDescent="0.3">
      <c r="A145">
        <v>130</v>
      </c>
      <c r="B145">
        <f t="shared" si="3"/>
        <v>2.594938045677604E-5</v>
      </c>
      <c r="C145">
        <f t="shared" ref="C145:C165" si="4">_xlfn.LOGNORM.DIST(B145,$B$4,$C$4,FALSE)</f>
        <v>1.3907819163589835E-6</v>
      </c>
    </row>
    <row r="146" spans="1:3" x14ac:dyDescent="0.3">
      <c r="A146">
        <v>131</v>
      </c>
      <c r="B146">
        <f t="shared" ref="B146:B165" si="5">_xlfn.LOGNORM.DIST(A146,$B$3,$C$3,FALSE)</f>
        <v>2.5930135561239111E-5</v>
      </c>
      <c r="C146">
        <f t="shared" si="4"/>
        <v>1.3908543626198491E-6</v>
      </c>
    </row>
    <row r="147" spans="1:3" x14ac:dyDescent="0.3">
      <c r="A147">
        <v>132</v>
      </c>
      <c r="B147">
        <f t="shared" si="5"/>
        <v>2.5910883996326925E-5</v>
      </c>
      <c r="C147">
        <f t="shared" si="4"/>
        <v>1.3909268759333031E-6</v>
      </c>
    </row>
    <row r="148" spans="1:3" x14ac:dyDescent="0.3">
      <c r="A148">
        <v>133</v>
      </c>
      <c r="B148">
        <f t="shared" si="5"/>
        <v>2.5891627369653318E-5</v>
      </c>
      <c r="C148">
        <f t="shared" si="4"/>
        <v>1.3909994503337107E-6</v>
      </c>
    </row>
    <row r="149" spans="1:3" x14ac:dyDescent="0.3">
      <c r="A149">
        <v>134</v>
      </c>
      <c r="B149">
        <f t="shared" si="5"/>
        <v>2.5872367230126949E-5</v>
      </c>
      <c r="C149">
        <f t="shared" si="4"/>
        <v>1.3910720800630703E-6</v>
      </c>
    </row>
    <row r="150" spans="1:3" x14ac:dyDescent="0.3">
      <c r="A150">
        <v>135</v>
      </c>
      <c r="B150">
        <f t="shared" si="5"/>
        <v>2.5853105070170644E-5</v>
      </c>
      <c r="C150">
        <f t="shared" si="4"/>
        <v>1.3911447595631318E-6</v>
      </c>
    </row>
    <row r="151" spans="1:3" x14ac:dyDescent="0.3">
      <c r="A151">
        <v>136</v>
      </c>
      <c r="B151">
        <f t="shared" si="5"/>
        <v>2.5833842327846357E-5</v>
      </c>
      <c r="C151">
        <f t="shared" si="4"/>
        <v>1.391217483468076E-6</v>
      </c>
    </row>
    <row r="152" spans="1:3" x14ac:dyDescent="0.3">
      <c r="A152">
        <v>137</v>
      </c>
      <c r="B152">
        <f t="shared" si="5"/>
        <v>2.5814580388889523E-5</v>
      </c>
      <c r="C152">
        <f t="shared" si="4"/>
        <v>1.3912902465972515E-6</v>
      </c>
    </row>
    <row r="153" spans="1:3" x14ac:dyDescent="0.3">
      <c r="A153">
        <v>138</v>
      </c>
      <c r="B153">
        <f t="shared" si="5"/>
        <v>2.5795320588658139E-5</v>
      </c>
      <c r="C153">
        <f t="shared" si="4"/>
        <v>1.3913630439484294E-6</v>
      </c>
    </row>
    <row r="154" spans="1:3" x14ac:dyDescent="0.3">
      <c r="A154">
        <v>139</v>
      </c>
      <c r="B154">
        <f t="shared" si="5"/>
        <v>2.5776064214000093E-5</v>
      </c>
      <c r="C154">
        <f t="shared" si="4"/>
        <v>1.3914358706912179E-6</v>
      </c>
    </row>
    <row r="155" spans="1:3" x14ac:dyDescent="0.3">
      <c r="A155">
        <v>140</v>
      </c>
      <c r="B155">
        <f t="shared" si="5"/>
        <v>2.5756812505041562E-5</v>
      </c>
      <c r="C155">
        <f t="shared" si="4"/>
        <v>1.3915087221608423E-6</v>
      </c>
    </row>
    <row r="156" spans="1:3" x14ac:dyDescent="0.3">
      <c r="A156">
        <v>141</v>
      </c>
      <c r="B156">
        <f t="shared" si="5"/>
        <v>2.5737566656902764E-5</v>
      </c>
      <c r="C156">
        <f t="shared" si="4"/>
        <v>1.3915815938520548E-6</v>
      </c>
    </row>
    <row r="157" spans="1:3" x14ac:dyDescent="0.3">
      <c r="A157">
        <v>142</v>
      </c>
      <c r="B157">
        <f t="shared" si="5"/>
        <v>2.5718327821342331E-5</v>
      </c>
      <c r="C157">
        <f t="shared" si="4"/>
        <v>1.3916544814134293E-6</v>
      </c>
    </row>
    <row r="158" spans="1:3" x14ac:dyDescent="0.3">
      <c r="A158">
        <v>143</v>
      </c>
      <c r="B158">
        <f t="shared" si="5"/>
        <v>2.569909710833376E-5</v>
      </c>
      <c r="C158">
        <f t="shared" si="4"/>
        <v>1.3917273806418394E-6</v>
      </c>
    </row>
    <row r="159" spans="1:3" x14ac:dyDescent="0.3">
      <c r="A159">
        <v>144</v>
      </c>
      <c r="B159">
        <f t="shared" si="5"/>
        <v>2.567987558757879E-5</v>
      </c>
      <c r="C159">
        <f t="shared" si="4"/>
        <v>1.3918002874771413E-6</v>
      </c>
    </row>
    <row r="160" spans="1:3" x14ac:dyDescent="0.3">
      <c r="A160">
        <v>145</v>
      </c>
      <c r="B160">
        <f t="shared" si="5"/>
        <v>2.56606642899586E-5</v>
      </c>
      <c r="C160">
        <f t="shared" si="4"/>
        <v>1.3918731979970828E-6</v>
      </c>
    </row>
    <row r="161" spans="1:3" x14ac:dyDescent="0.3">
      <c r="A161">
        <v>146</v>
      </c>
      <c r="B161">
        <f t="shared" si="5"/>
        <v>2.5641464208926565E-5</v>
      </c>
      <c r="C161">
        <f t="shared" si="4"/>
        <v>1.3919461084124503E-6</v>
      </c>
    </row>
    <row r="162" spans="1:3" x14ac:dyDescent="0.3">
      <c r="A162">
        <v>147</v>
      </c>
      <c r="B162">
        <f t="shared" si="5"/>
        <v>2.5622276301845864E-5</v>
      </c>
      <c r="C162">
        <f t="shared" si="4"/>
        <v>1.3920190150623573E-6</v>
      </c>
    </row>
    <row r="163" spans="1:3" x14ac:dyDescent="0.3">
      <c r="A163">
        <v>148</v>
      </c>
      <c r="B163">
        <f t="shared" si="5"/>
        <v>2.5603101491272955E-5</v>
      </c>
      <c r="C163">
        <f t="shared" si="4"/>
        <v>1.3920919144097525E-6</v>
      </c>
    </row>
    <row r="164" spans="1:3" x14ac:dyDescent="0.3">
      <c r="A164">
        <v>149</v>
      </c>
      <c r="B164">
        <f t="shared" si="5"/>
        <v>2.5583940666191122E-5</v>
      </c>
      <c r="C164">
        <f t="shared" si="4"/>
        <v>1.3921648030371544E-6</v>
      </c>
    </row>
    <row r="165" spans="1:3" x14ac:dyDescent="0.3">
      <c r="A165">
        <v>150</v>
      </c>
      <c r="B165">
        <f t="shared" si="5"/>
        <v>2.5564794683194332E-5</v>
      </c>
      <c r="C165">
        <f t="shared" si="4"/>
        <v>1.3922376776424069E-6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0FE1-E9B5-4EA0-A61F-E03323D972E7}">
  <sheetPr codeName="Sheet5"/>
  <dimension ref="A1:V19"/>
  <sheetViews>
    <sheetView workbookViewId="0">
      <selection activeCell="F12" sqref="F12"/>
    </sheetView>
  </sheetViews>
  <sheetFormatPr defaultRowHeight="14.4" x14ac:dyDescent="0.3"/>
  <cols>
    <col min="4" max="4" width="19.6640625" customWidth="1"/>
    <col min="7" max="7" width="12.5546875" customWidth="1"/>
    <col min="14" max="14" width="11" bestFit="1" customWidth="1"/>
  </cols>
  <sheetData>
    <row r="1" spans="1:22" x14ac:dyDescent="0.3">
      <c r="A1" t="s">
        <v>330</v>
      </c>
      <c r="B1" t="s">
        <v>326</v>
      </c>
      <c r="C1" t="s">
        <v>328</v>
      </c>
      <c r="D1" t="s">
        <v>318</v>
      </c>
      <c r="E1" t="s">
        <v>327</v>
      </c>
      <c r="F1" t="s">
        <v>329</v>
      </c>
      <c r="G1" t="s">
        <v>332</v>
      </c>
    </row>
    <row r="2" spans="1:22" x14ac:dyDescent="0.3">
      <c r="A2">
        <f>COUNTIF('LT_funct_baseline mean-25%'!B:B,B2)</f>
        <v>1</v>
      </c>
      <c r="B2">
        <v>3</v>
      </c>
      <c r="C2" t="s">
        <v>343</v>
      </c>
      <c r="D2" t="s">
        <v>344</v>
      </c>
      <c r="E2" s="12" t="s">
        <v>345</v>
      </c>
      <c r="F2" s="11">
        <v>1</v>
      </c>
      <c r="G2" t="s">
        <v>346</v>
      </c>
      <c r="H2" t="s">
        <v>331</v>
      </c>
    </row>
    <row r="3" spans="1:22" x14ac:dyDescent="0.3">
      <c r="A3">
        <f>COUNTIF('LT_funct_baseline mean-25%'!B:B,B3)</f>
        <v>3</v>
      </c>
      <c r="B3">
        <v>5</v>
      </c>
      <c r="C3" t="s">
        <v>340</v>
      </c>
      <c r="D3" t="s">
        <v>341</v>
      </c>
      <c r="E3">
        <v>1</v>
      </c>
      <c r="F3" s="11">
        <v>0.98069414499999996</v>
      </c>
      <c r="G3" s="11" t="s">
        <v>334</v>
      </c>
      <c r="H3" t="s">
        <v>331</v>
      </c>
    </row>
    <row r="4" spans="1:22" x14ac:dyDescent="0.3">
      <c r="A4">
        <f>COUNTIF('LT_funct_baseline mean-25%'!B:B,B4)</f>
        <v>2</v>
      </c>
      <c r="B4">
        <v>9</v>
      </c>
      <c r="C4" t="s">
        <v>340</v>
      </c>
      <c r="D4" t="s">
        <v>341</v>
      </c>
      <c r="E4">
        <v>1.5</v>
      </c>
      <c r="F4" s="11">
        <v>0.99635853900000004</v>
      </c>
      <c r="G4" s="11" t="s">
        <v>333</v>
      </c>
      <c r="H4" t="s">
        <v>331</v>
      </c>
    </row>
    <row r="5" spans="1:22" x14ac:dyDescent="0.3">
      <c r="A5">
        <f>COUNTIF('LT_funct_baseline mean-25%'!B:B,B5)</f>
        <v>3</v>
      </c>
      <c r="B5">
        <v>19</v>
      </c>
      <c r="C5" t="s">
        <v>340</v>
      </c>
      <c r="D5" t="s">
        <v>341</v>
      </c>
      <c r="E5" t="s">
        <v>342</v>
      </c>
      <c r="F5" s="10">
        <v>0.99</v>
      </c>
      <c r="G5" s="10" t="s">
        <v>339</v>
      </c>
      <c r="H5" t="s">
        <v>331</v>
      </c>
    </row>
    <row r="6" spans="1:22" x14ac:dyDescent="0.3">
      <c r="A6">
        <f>COUNTIF('LT_funct_baseline mean-25%'!B:B,B6)</f>
        <v>1</v>
      </c>
      <c r="B6">
        <v>23</v>
      </c>
      <c r="C6" t="s">
        <v>340</v>
      </c>
      <c r="D6" t="s">
        <v>341</v>
      </c>
      <c r="E6" t="s">
        <v>342</v>
      </c>
      <c r="F6" s="10">
        <v>1</v>
      </c>
      <c r="G6" s="10" t="s">
        <v>339</v>
      </c>
      <c r="H6" t="s">
        <v>331</v>
      </c>
    </row>
    <row r="7" spans="1:22" x14ac:dyDescent="0.3">
      <c r="A7">
        <f>COUNTIF('LT_funct_baseline mean-25%'!B:B,B7)</f>
        <v>3</v>
      </c>
      <c r="B7">
        <v>25</v>
      </c>
      <c r="C7" t="s">
        <v>340</v>
      </c>
      <c r="D7" t="s">
        <v>341</v>
      </c>
      <c r="E7" t="s">
        <v>342</v>
      </c>
      <c r="F7" s="10">
        <v>1</v>
      </c>
      <c r="G7" s="10" t="s">
        <v>339</v>
      </c>
      <c r="H7" t="s">
        <v>331</v>
      </c>
    </row>
    <row r="8" spans="1:22" x14ac:dyDescent="0.3">
      <c r="A8">
        <f>COUNTIF('LT_funct_baseline mean-25%'!B:B,B8)</f>
        <v>1</v>
      </c>
      <c r="B8">
        <v>29</v>
      </c>
      <c r="C8" t="s">
        <v>340</v>
      </c>
      <c r="D8" t="s">
        <v>341</v>
      </c>
      <c r="E8" t="s">
        <v>342</v>
      </c>
      <c r="F8" s="10">
        <v>1</v>
      </c>
      <c r="G8" s="10" t="s">
        <v>339</v>
      </c>
      <c r="H8" t="s">
        <v>331</v>
      </c>
    </row>
    <row r="9" spans="1:22" x14ac:dyDescent="0.3">
      <c r="A9">
        <f>COUNTIF('LT_funct_baseline mean-25%'!B:B,B9)</f>
        <v>0</v>
      </c>
      <c r="B9">
        <v>39</v>
      </c>
      <c r="C9" t="s">
        <v>340</v>
      </c>
      <c r="D9" t="s">
        <v>341</v>
      </c>
      <c r="E9" t="s">
        <v>342</v>
      </c>
      <c r="F9" s="10">
        <v>1</v>
      </c>
      <c r="G9" s="10" t="s">
        <v>339</v>
      </c>
      <c r="H9" t="s">
        <v>331</v>
      </c>
    </row>
    <row r="10" spans="1:22" x14ac:dyDescent="0.3">
      <c r="A10">
        <f>COUNTIF('LT_funct_baseline mean-25%'!B:B,B10)</f>
        <v>1</v>
      </c>
      <c r="B10">
        <v>99</v>
      </c>
      <c r="C10" t="s">
        <v>340</v>
      </c>
      <c r="D10" t="s">
        <v>341</v>
      </c>
      <c r="E10" t="s">
        <v>342</v>
      </c>
      <c r="F10" s="11">
        <v>0.99987968900000002</v>
      </c>
      <c r="G10" s="10" t="s">
        <v>339</v>
      </c>
      <c r="H10" t="s">
        <v>331</v>
      </c>
    </row>
    <row r="15" spans="1:22" x14ac:dyDescent="0.3"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15</v>
      </c>
      <c r="S15">
        <v>16</v>
      </c>
      <c r="T15">
        <v>17</v>
      </c>
      <c r="U15">
        <v>18</v>
      </c>
      <c r="V15">
        <v>19</v>
      </c>
    </row>
    <row r="16" spans="1:22" x14ac:dyDescent="0.3">
      <c r="C16" t="s">
        <v>336</v>
      </c>
      <c r="D16">
        <v>9.999999999999995E-3</v>
      </c>
      <c r="E16">
        <v>2.0000000000000004E-2</v>
      </c>
      <c r="F16">
        <v>0.03</v>
      </c>
      <c r="G16">
        <v>4.0000000000000008E-2</v>
      </c>
      <c r="H16">
        <v>5.0000000000000017E-2</v>
      </c>
      <c r="I16">
        <v>0.06</v>
      </c>
      <c r="J16">
        <v>7.0000000000000007E-2</v>
      </c>
      <c r="K16">
        <v>7.9999999999999988E-2</v>
      </c>
      <c r="L16">
        <v>0.09</v>
      </c>
      <c r="M16">
        <v>0.1</v>
      </c>
      <c r="N16">
        <v>9.0000000000000011E-2</v>
      </c>
      <c r="O16">
        <v>8.0000000000000016E-2</v>
      </c>
      <c r="P16">
        <v>7.0000000000000007E-2</v>
      </c>
      <c r="Q16">
        <v>0.06</v>
      </c>
      <c r="R16">
        <v>5.0000000000000017E-2</v>
      </c>
      <c r="S16">
        <v>4.0000000000000008E-2</v>
      </c>
      <c r="T16">
        <v>0.03</v>
      </c>
      <c r="U16">
        <v>2.0000000000000018E-2</v>
      </c>
      <c r="V16">
        <v>1.0000000000000009E-2</v>
      </c>
    </row>
    <row r="17" spans="3:22" x14ac:dyDescent="0.3">
      <c r="C17" t="s">
        <v>337</v>
      </c>
      <c r="D17">
        <v>3.7872739131882709E-4</v>
      </c>
      <c r="E17">
        <v>1.7760344231737935E-2</v>
      </c>
      <c r="F17">
        <v>2.5318586161483882E-2</v>
      </c>
      <c r="G17">
        <v>3.4528603392999568E-2</v>
      </c>
      <c r="H17">
        <v>4.5047434843915428E-2</v>
      </c>
      <c r="I17">
        <v>5.6222818095462881E-2</v>
      </c>
      <c r="J17">
        <v>6.7128454083707614E-2</v>
      </c>
      <c r="K17">
        <v>7.6674715376019248E-2</v>
      </c>
      <c r="L17">
        <v>8.3781704242538016E-2</v>
      </c>
      <c r="M17">
        <v>8.7578539655666324E-2</v>
      </c>
      <c r="N17">
        <v>8.7578539655666324E-2</v>
      </c>
      <c r="O17">
        <v>8.3781704242538016E-2</v>
      </c>
      <c r="P17">
        <v>7.6674715376019248E-2</v>
      </c>
      <c r="Q17">
        <v>6.7128454083707614E-2</v>
      </c>
      <c r="R17">
        <v>5.6222818095462881E-2</v>
      </c>
      <c r="S17">
        <v>4.5047434843915428E-2</v>
      </c>
      <c r="T17">
        <v>3.4528603392999568E-2</v>
      </c>
      <c r="U17">
        <v>2.5318586161483882E-2</v>
      </c>
      <c r="V17">
        <v>1.7760344231737935E-2</v>
      </c>
    </row>
    <row r="18" spans="3:22" x14ac:dyDescent="0.3">
      <c r="C18" t="s">
        <v>338</v>
      </c>
      <c r="D18">
        <f>D17/0.98844</f>
        <v>3.8315668256932853E-4</v>
      </c>
      <c r="E18">
        <f t="shared" ref="E18:V18" si="0">E17/0.98844</f>
        <v>1.796805494692438E-2</v>
      </c>
      <c r="F18">
        <f t="shared" si="0"/>
        <v>2.5614692001015623E-2</v>
      </c>
      <c r="G18">
        <f t="shared" si="0"/>
        <v>3.4932422193557092E-2</v>
      </c>
      <c r="H18">
        <f t="shared" si="0"/>
        <v>4.5574273444938924E-2</v>
      </c>
      <c r="I18">
        <f t="shared" si="0"/>
        <v>5.6880354999254264E-2</v>
      </c>
      <c r="J18">
        <f t="shared" si="0"/>
        <v>6.7913534543024984E-2</v>
      </c>
      <c r="K18">
        <f t="shared" si="0"/>
        <v>7.757144123671568E-2</v>
      </c>
      <c r="L18">
        <f t="shared" si="0"/>
        <v>8.4761547734347076E-2</v>
      </c>
      <c r="M18">
        <f t="shared" si="0"/>
        <v>8.860278788360075E-2</v>
      </c>
      <c r="N18">
        <f t="shared" si="0"/>
        <v>8.860278788360075E-2</v>
      </c>
      <c r="O18">
        <f t="shared" si="0"/>
        <v>8.4761547734347076E-2</v>
      </c>
      <c r="P18">
        <f t="shared" si="0"/>
        <v>7.757144123671568E-2</v>
      </c>
      <c r="Q18">
        <f t="shared" si="0"/>
        <v>6.7913534543024984E-2</v>
      </c>
      <c r="R18">
        <f t="shared" si="0"/>
        <v>5.6880354999254264E-2</v>
      </c>
      <c r="S18">
        <f t="shared" si="0"/>
        <v>4.5574273444938924E-2</v>
      </c>
      <c r="T18">
        <f t="shared" si="0"/>
        <v>3.4932422193557092E-2</v>
      </c>
      <c r="U18">
        <f t="shared" si="0"/>
        <v>2.5614692001015623E-2</v>
      </c>
      <c r="V18">
        <f t="shared" si="0"/>
        <v>1.796805494692438E-2</v>
      </c>
    </row>
    <row r="19" spans="3:22" x14ac:dyDescent="0.3">
      <c r="C19" t="s">
        <v>335</v>
      </c>
      <c r="D19">
        <v>3.7872739131882709E-4</v>
      </c>
      <c r="E19">
        <v>1.4517739004470634E-3</v>
      </c>
      <c r="F19">
        <v>4.7046218264033962E-3</v>
      </c>
      <c r="G19">
        <v>1.2888545829212856E-2</v>
      </c>
      <c r="H19">
        <v>2.9849467483831757E-2</v>
      </c>
      <c r="I19">
        <v>5.8441684010223739E-2</v>
      </c>
      <c r="J19">
        <v>9.6730252684463405E-2</v>
      </c>
      <c r="K19">
        <v>0.13534910529701574</v>
      </c>
      <c r="L19">
        <v>0.16010390430849453</v>
      </c>
      <c r="M19">
        <v>0.16010390430849453</v>
      </c>
      <c r="N19">
        <v>0.13534910529701574</v>
      </c>
      <c r="O19">
        <v>9.6730252684463405E-2</v>
      </c>
      <c r="P19">
        <v>5.8441684010223739E-2</v>
      </c>
      <c r="Q19">
        <v>2.9849467483831757E-2</v>
      </c>
      <c r="R19">
        <v>1.2888545829212856E-2</v>
      </c>
      <c r="S19">
        <v>4.7046218264033962E-3</v>
      </c>
      <c r="T19">
        <v>1.4517739004470634E-3</v>
      </c>
      <c r="U19">
        <v>3.7872739131882709E-4</v>
      </c>
      <c r="V19">
        <v>8.3523351909863046E-5</v>
      </c>
    </row>
  </sheetData>
  <sortState xmlns:xlrd2="http://schemas.microsoft.com/office/spreadsheetml/2017/richdata2" ref="B2:B12">
    <sortCondition ref="B2:B12"/>
  </sortState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W201"/>
  <sheetViews>
    <sheetView zoomScaleNormal="100" workbookViewId="0">
      <selection activeCell="B187" sqref="B187"/>
    </sheetView>
  </sheetViews>
  <sheetFormatPr defaultRowHeight="14.4" x14ac:dyDescent="0.3"/>
  <cols>
    <col min="1" max="1" width="46.88671875" customWidth="1"/>
    <col min="2" max="2" width="9.33203125" customWidth="1"/>
  </cols>
  <sheetData>
    <row r="1" spans="1:101" x14ac:dyDescent="0.3"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70</v>
      </c>
      <c r="BO1" s="1" t="s">
        <v>71</v>
      </c>
      <c r="BP1" s="1" t="s">
        <v>72</v>
      </c>
      <c r="BQ1" s="1" t="s">
        <v>73</v>
      </c>
      <c r="BR1" s="1" t="s">
        <v>74</v>
      </c>
      <c r="BS1" s="1" t="s">
        <v>75</v>
      </c>
      <c r="BT1" s="1" t="s">
        <v>76</v>
      </c>
      <c r="BU1" s="1" t="s">
        <v>77</v>
      </c>
      <c r="BV1" s="1" t="s">
        <v>78</v>
      </c>
      <c r="BW1" s="1" t="s">
        <v>79</v>
      </c>
      <c r="BX1" s="1" t="s">
        <v>80</v>
      </c>
      <c r="BY1" s="1" t="s">
        <v>81</v>
      </c>
      <c r="BZ1" s="1" t="s">
        <v>82</v>
      </c>
      <c r="CA1" s="1" t="s">
        <v>83</v>
      </c>
      <c r="CB1" s="1" t="s">
        <v>84</v>
      </c>
      <c r="CC1" s="1" t="s">
        <v>85</v>
      </c>
      <c r="CD1" s="1" t="s">
        <v>86</v>
      </c>
      <c r="CE1" s="1" t="s">
        <v>87</v>
      </c>
      <c r="CF1" s="1" t="s">
        <v>88</v>
      </c>
      <c r="CG1" s="1" t="s">
        <v>89</v>
      </c>
      <c r="CH1" s="1" t="s">
        <v>90</v>
      </c>
      <c r="CI1" s="1" t="s">
        <v>91</v>
      </c>
      <c r="CJ1" s="1" t="s">
        <v>92</v>
      </c>
      <c r="CK1" s="1" t="s">
        <v>93</v>
      </c>
      <c r="CL1" s="1" t="s">
        <v>94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</row>
    <row r="2" spans="1:101" x14ac:dyDescent="0.3">
      <c r="A2" t="s">
        <v>121</v>
      </c>
      <c r="B2">
        <f>COUNTIF(C2:CW2,"&gt;0")</f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3">
      <c r="A3" t="s">
        <v>122</v>
      </c>
      <c r="B3">
        <f t="shared" ref="B3:B66" si="0">COUNTIF(C3:CW3,"&gt;0")</f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3">
      <c r="A4" t="s">
        <v>123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3">
      <c r="A5" t="s">
        <v>124</v>
      </c>
      <c r="B5">
        <f t="shared" si="0"/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3">
      <c r="A6" t="s">
        <v>125</v>
      </c>
      <c r="B6">
        <f t="shared" si="0"/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3">
      <c r="A7" t="s">
        <v>126</v>
      </c>
      <c r="B7">
        <f t="shared" si="0"/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3">
      <c r="A8" t="s">
        <v>127</v>
      </c>
      <c r="B8">
        <f t="shared" si="0"/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3">
      <c r="A9" t="s">
        <v>128</v>
      </c>
      <c r="B9">
        <f t="shared" si="0"/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3">
      <c r="A10" t="s">
        <v>129</v>
      </c>
      <c r="B10">
        <f t="shared" si="0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3">
      <c r="A11" t="s">
        <v>130</v>
      </c>
      <c r="B11">
        <f t="shared" si="0"/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3">
      <c r="A12" t="s">
        <v>131</v>
      </c>
      <c r="B12">
        <f t="shared" si="0"/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3">
      <c r="A13" t="s">
        <v>111</v>
      </c>
      <c r="B13">
        <f t="shared" si="0"/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3">
      <c r="A14" t="s">
        <v>112</v>
      </c>
      <c r="B14">
        <f t="shared" si="0"/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3">
      <c r="A15" t="s">
        <v>113</v>
      </c>
      <c r="B15">
        <f t="shared" si="0"/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 t="s">
        <v>132</v>
      </c>
      <c r="B16">
        <f t="shared" si="0"/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 t="s">
        <v>133</v>
      </c>
      <c r="B17">
        <f t="shared" si="0"/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3">
      <c r="A18" t="s">
        <v>134</v>
      </c>
      <c r="B18">
        <f t="shared" si="0"/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3">
      <c r="A19" t="s">
        <v>135</v>
      </c>
      <c r="B19">
        <f t="shared" si="0"/>
        <v>99</v>
      </c>
      <c r="C19">
        <v>4.0000000000000105E-4</v>
      </c>
      <c r="D19">
        <v>7.9999999999999863E-4</v>
      </c>
      <c r="E19">
        <v>1.1999999999999997E-3</v>
      </c>
      <c r="F19">
        <v>1.6000000000000007E-3</v>
      </c>
      <c r="G19">
        <v>1.9999999999999983E-3</v>
      </c>
      <c r="H19">
        <v>2.3999999999999994E-3</v>
      </c>
      <c r="I19">
        <v>2.8000000000000004E-3</v>
      </c>
      <c r="J19">
        <v>3.2000000000000015E-3</v>
      </c>
      <c r="K19">
        <v>3.599999999999999E-3</v>
      </c>
      <c r="L19">
        <v>4.0000000000000001E-3</v>
      </c>
      <c r="M19">
        <v>4.4000000000000011E-3</v>
      </c>
      <c r="N19">
        <v>4.8000000000000022E-3</v>
      </c>
      <c r="O19">
        <v>5.1999999999999998E-3</v>
      </c>
      <c r="P19">
        <v>5.6000000000000008E-3</v>
      </c>
      <c r="Q19">
        <v>6.0000000000000019E-3</v>
      </c>
      <c r="R19">
        <v>6.3999999999999994E-3</v>
      </c>
      <c r="S19">
        <v>6.8000000000000005E-3</v>
      </c>
      <c r="T19">
        <v>7.2000000000000015E-3</v>
      </c>
      <c r="U19">
        <v>7.5999999999999991E-3</v>
      </c>
      <c r="V19">
        <v>8.0000000000000002E-3</v>
      </c>
      <c r="W19">
        <v>8.4000000000000012E-3</v>
      </c>
      <c r="X19">
        <v>8.7999999999999988E-3</v>
      </c>
      <c r="Y19">
        <v>9.1999999999999998E-3</v>
      </c>
      <c r="Z19">
        <v>9.6000000000000009E-3</v>
      </c>
      <c r="AA19">
        <v>9.9999999999999985E-3</v>
      </c>
      <c r="AB19">
        <v>1.0400000000000003E-2</v>
      </c>
      <c r="AC19">
        <v>1.0800000000000001E-2</v>
      </c>
      <c r="AD19">
        <v>1.1199999999999998E-2</v>
      </c>
      <c r="AE19">
        <v>1.1600000000000003E-2</v>
      </c>
      <c r="AF19">
        <v>1.2E-2</v>
      </c>
      <c r="AG19">
        <v>1.2399999999999998E-2</v>
      </c>
      <c r="AH19">
        <v>1.2800000000000002E-2</v>
      </c>
      <c r="AI19">
        <v>1.32E-2</v>
      </c>
      <c r="AJ19">
        <v>1.3600000000000004E-2</v>
      </c>
      <c r="AK19">
        <v>1.4000000000000002E-2</v>
      </c>
      <c r="AL19">
        <v>1.44E-2</v>
      </c>
      <c r="AM19">
        <v>1.4799999999999997E-2</v>
      </c>
      <c r="AN19">
        <v>1.5200000000000002E-2</v>
      </c>
      <c r="AO19">
        <v>1.5599999999999999E-2</v>
      </c>
      <c r="AP19">
        <v>1.6000000000000004E-2</v>
      </c>
      <c r="AQ19">
        <v>1.6400000000000001E-2</v>
      </c>
      <c r="AR19">
        <v>1.6799999999999999E-2</v>
      </c>
      <c r="AS19">
        <v>1.7199999999999997E-2</v>
      </c>
      <c r="AT19">
        <v>1.7600000000000001E-2</v>
      </c>
      <c r="AU19">
        <v>1.8000000000000006E-2</v>
      </c>
      <c r="AV19">
        <v>1.8400000000000003E-2</v>
      </c>
      <c r="AW19">
        <v>1.8800000000000001E-2</v>
      </c>
      <c r="AX19">
        <v>1.9199999999999998E-2</v>
      </c>
      <c r="AY19">
        <v>1.9599999999999996E-2</v>
      </c>
      <c r="AZ19">
        <v>0.02</v>
      </c>
      <c r="BA19">
        <v>1.9599999999999999E-2</v>
      </c>
      <c r="BB19">
        <v>1.9199999999999998E-2</v>
      </c>
      <c r="BC19">
        <v>1.8800000000000001E-2</v>
      </c>
      <c r="BD19">
        <v>1.84E-2</v>
      </c>
      <c r="BE19">
        <v>1.7999999999999999E-2</v>
      </c>
      <c r="BF19">
        <v>1.7600000000000001E-2</v>
      </c>
      <c r="BG19">
        <v>1.72E-2</v>
      </c>
      <c r="BH19">
        <v>1.6799999999999999E-2</v>
      </c>
      <c r="BI19">
        <v>1.6400000000000001E-2</v>
      </c>
      <c r="BJ19">
        <v>1.6E-2</v>
      </c>
      <c r="BK19">
        <v>1.5599999999999999E-2</v>
      </c>
      <c r="BL19">
        <v>1.5199999999999998E-2</v>
      </c>
      <c r="BM19">
        <v>1.4800000000000001E-2</v>
      </c>
      <c r="BN19">
        <v>1.44E-2</v>
      </c>
      <c r="BO19">
        <v>1.3999999999999999E-2</v>
      </c>
      <c r="BP19">
        <v>1.3600000000000001E-2</v>
      </c>
      <c r="BQ19">
        <v>1.32E-2</v>
      </c>
      <c r="BR19">
        <v>1.2799999999999999E-2</v>
      </c>
      <c r="BS19">
        <v>1.2399999999999998E-2</v>
      </c>
      <c r="BT19">
        <v>1.2E-2</v>
      </c>
      <c r="BU19">
        <v>1.1599999999999999E-2</v>
      </c>
      <c r="BV19">
        <v>1.1199999999999998E-2</v>
      </c>
      <c r="BW19">
        <v>1.0800000000000001E-2</v>
      </c>
      <c r="BX19">
        <v>1.04E-2</v>
      </c>
      <c r="BY19">
        <v>9.9999999999999985E-3</v>
      </c>
      <c r="BZ19">
        <v>9.6000000000000009E-3</v>
      </c>
      <c r="CA19">
        <v>9.1999999999999998E-3</v>
      </c>
      <c r="CB19">
        <v>8.7999999999999988E-3</v>
      </c>
      <c r="CC19">
        <v>8.3999999999999977E-3</v>
      </c>
      <c r="CD19">
        <v>8.0000000000000002E-3</v>
      </c>
      <c r="CE19">
        <v>7.6000000000000026E-3</v>
      </c>
      <c r="CF19">
        <v>7.1999999999999981E-3</v>
      </c>
      <c r="CG19">
        <v>6.8000000000000005E-3</v>
      </c>
      <c r="CH19">
        <v>6.399999999999996E-3</v>
      </c>
      <c r="CI19">
        <v>5.9999999999999984E-3</v>
      </c>
      <c r="CJ19">
        <v>5.6000000000000008E-3</v>
      </c>
      <c r="CK19">
        <v>5.1999999999999963E-3</v>
      </c>
      <c r="CL19">
        <v>4.7999999999999987E-3</v>
      </c>
      <c r="CM19">
        <v>4.4000000000000011E-3</v>
      </c>
      <c r="CN19">
        <v>3.9999999999999966E-3</v>
      </c>
      <c r="CO19">
        <v>3.599999999999999E-3</v>
      </c>
      <c r="CP19">
        <v>3.2000000000000015E-3</v>
      </c>
      <c r="CQ19">
        <v>2.7999999999999969E-3</v>
      </c>
      <c r="CR19">
        <v>2.3999999999999994E-3</v>
      </c>
      <c r="CS19">
        <v>2.0000000000000018E-3</v>
      </c>
      <c r="CT19">
        <v>1.5999999999999973E-3</v>
      </c>
      <c r="CU19">
        <v>1.1999999999999997E-3</v>
      </c>
      <c r="CV19">
        <v>8.000000000000021E-4</v>
      </c>
      <c r="CW19">
        <v>3.9999999999999758E-4</v>
      </c>
    </row>
    <row r="20" spans="1:101" x14ac:dyDescent="0.3">
      <c r="A20" t="s">
        <v>136</v>
      </c>
      <c r="B20">
        <f t="shared" si="0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3">
      <c r="A21" s="2" t="s">
        <v>108</v>
      </c>
      <c r="B21">
        <f t="shared" si="0"/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3">
      <c r="A22" s="2" t="s">
        <v>137</v>
      </c>
      <c r="B22">
        <f t="shared" si="0"/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3">
      <c r="A23" s="2" t="s">
        <v>138</v>
      </c>
      <c r="B23">
        <f t="shared" si="0"/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3">
      <c r="A24" s="2" t="s">
        <v>139</v>
      </c>
      <c r="B24">
        <f t="shared" si="0"/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 s="2" t="s">
        <v>140</v>
      </c>
      <c r="B25">
        <f t="shared" si="0"/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3">
      <c r="A26" s="2" t="s">
        <v>141</v>
      </c>
      <c r="B26">
        <f t="shared" si="0"/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 s="2" t="s">
        <v>142</v>
      </c>
      <c r="B27">
        <f t="shared" si="0"/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3">
      <c r="A28" s="2" t="s">
        <v>107</v>
      </c>
      <c r="B28">
        <f t="shared" si="0"/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 s="2" t="s">
        <v>143</v>
      </c>
      <c r="B29">
        <f t="shared" si="0"/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3">
      <c r="A30" s="2" t="s">
        <v>144</v>
      </c>
      <c r="B30">
        <f t="shared" si="0"/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3">
      <c r="A31" s="2" t="s">
        <v>145</v>
      </c>
      <c r="B31">
        <f t="shared" si="0"/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3">
      <c r="A32" s="2" t="s">
        <v>146</v>
      </c>
      <c r="B32">
        <f t="shared" si="0"/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3">
      <c r="A33" t="s">
        <v>147</v>
      </c>
      <c r="B33">
        <f t="shared" si="0"/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3">
      <c r="A34" s="2" t="s">
        <v>106</v>
      </c>
      <c r="B34">
        <f t="shared" si="0"/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3">
      <c r="A35" t="s">
        <v>148</v>
      </c>
      <c r="B35">
        <f t="shared" si="0"/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 t="s">
        <v>149</v>
      </c>
      <c r="B36">
        <f t="shared" si="0"/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 t="s">
        <v>150</v>
      </c>
      <c r="B37">
        <f t="shared" si="0"/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3">
      <c r="A38" t="s">
        <v>151</v>
      </c>
      <c r="B38">
        <f t="shared" si="0"/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3">
      <c r="A39" t="s">
        <v>152</v>
      </c>
      <c r="B39">
        <f t="shared" si="0"/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 t="s">
        <v>153</v>
      </c>
      <c r="B40">
        <f t="shared" si="0"/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">
      <c r="A41" t="s">
        <v>154</v>
      </c>
      <c r="B41">
        <f t="shared" si="0"/>
        <v>99</v>
      </c>
      <c r="C41">
        <v>4.0000000000000105E-4</v>
      </c>
      <c r="D41">
        <v>7.9999999999999863E-4</v>
      </c>
      <c r="E41">
        <v>1.1999999999999997E-3</v>
      </c>
      <c r="F41">
        <v>1.6000000000000007E-3</v>
      </c>
      <c r="G41">
        <v>1.9999999999999983E-3</v>
      </c>
      <c r="H41">
        <v>2.3999999999999994E-3</v>
      </c>
      <c r="I41">
        <v>2.8000000000000004E-3</v>
      </c>
      <c r="J41">
        <v>3.2000000000000015E-3</v>
      </c>
      <c r="K41">
        <v>3.599999999999999E-3</v>
      </c>
      <c r="L41">
        <v>4.0000000000000001E-3</v>
      </c>
      <c r="M41">
        <v>4.4000000000000011E-3</v>
      </c>
      <c r="N41">
        <v>4.8000000000000022E-3</v>
      </c>
      <c r="O41">
        <v>5.1999999999999998E-3</v>
      </c>
      <c r="P41">
        <v>5.6000000000000008E-3</v>
      </c>
      <c r="Q41">
        <v>6.0000000000000019E-3</v>
      </c>
      <c r="R41">
        <v>6.3999999999999994E-3</v>
      </c>
      <c r="S41">
        <v>6.8000000000000005E-3</v>
      </c>
      <c r="T41">
        <v>7.2000000000000015E-3</v>
      </c>
      <c r="U41">
        <v>7.5999999999999991E-3</v>
      </c>
      <c r="V41">
        <v>8.0000000000000002E-3</v>
      </c>
      <c r="W41">
        <v>8.4000000000000012E-3</v>
      </c>
      <c r="X41">
        <v>8.7999999999999988E-3</v>
      </c>
      <c r="Y41">
        <v>9.1999999999999998E-3</v>
      </c>
      <c r="Z41">
        <v>9.6000000000000009E-3</v>
      </c>
      <c r="AA41">
        <v>9.9999999999999985E-3</v>
      </c>
      <c r="AB41">
        <v>1.0400000000000003E-2</v>
      </c>
      <c r="AC41">
        <v>1.0800000000000001E-2</v>
      </c>
      <c r="AD41">
        <v>1.1199999999999998E-2</v>
      </c>
      <c r="AE41">
        <v>1.1600000000000003E-2</v>
      </c>
      <c r="AF41">
        <v>1.2E-2</v>
      </c>
      <c r="AG41">
        <v>1.2399999999999998E-2</v>
      </c>
      <c r="AH41">
        <v>1.2800000000000002E-2</v>
      </c>
      <c r="AI41">
        <v>1.32E-2</v>
      </c>
      <c r="AJ41">
        <v>1.3600000000000004E-2</v>
      </c>
      <c r="AK41">
        <v>1.4000000000000002E-2</v>
      </c>
      <c r="AL41">
        <v>1.44E-2</v>
      </c>
      <c r="AM41">
        <v>1.4799999999999997E-2</v>
      </c>
      <c r="AN41">
        <v>1.5200000000000002E-2</v>
      </c>
      <c r="AO41">
        <v>1.5599999999999999E-2</v>
      </c>
      <c r="AP41">
        <v>1.6000000000000004E-2</v>
      </c>
      <c r="AQ41">
        <v>1.6400000000000001E-2</v>
      </c>
      <c r="AR41">
        <v>1.6799999999999999E-2</v>
      </c>
      <c r="AS41">
        <v>1.7199999999999997E-2</v>
      </c>
      <c r="AT41">
        <v>1.7600000000000001E-2</v>
      </c>
      <c r="AU41">
        <v>1.8000000000000006E-2</v>
      </c>
      <c r="AV41">
        <v>1.8400000000000003E-2</v>
      </c>
      <c r="AW41">
        <v>1.8800000000000001E-2</v>
      </c>
      <c r="AX41">
        <v>1.9199999999999998E-2</v>
      </c>
      <c r="AY41">
        <v>1.9599999999999996E-2</v>
      </c>
      <c r="AZ41">
        <v>0.02</v>
      </c>
      <c r="BA41">
        <v>1.9599999999999999E-2</v>
      </c>
      <c r="BB41">
        <v>1.9199999999999998E-2</v>
      </c>
      <c r="BC41">
        <v>1.8800000000000001E-2</v>
      </c>
      <c r="BD41">
        <v>1.84E-2</v>
      </c>
      <c r="BE41">
        <v>1.7999999999999999E-2</v>
      </c>
      <c r="BF41">
        <v>1.7600000000000001E-2</v>
      </c>
      <c r="BG41">
        <v>1.72E-2</v>
      </c>
      <c r="BH41">
        <v>1.6799999999999999E-2</v>
      </c>
      <c r="BI41">
        <v>1.6400000000000001E-2</v>
      </c>
      <c r="BJ41">
        <v>1.6E-2</v>
      </c>
      <c r="BK41">
        <v>1.5599999999999999E-2</v>
      </c>
      <c r="BL41">
        <v>1.5199999999999998E-2</v>
      </c>
      <c r="BM41">
        <v>1.4800000000000001E-2</v>
      </c>
      <c r="BN41">
        <v>1.44E-2</v>
      </c>
      <c r="BO41">
        <v>1.3999999999999999E-2</v>
      </c>
      <c r="BP41">
        <v>1.3600000000000001E-2</v>
      </c>
      <c r="BQ41">
        <v>1.32E-2</v>
      </c>
      <c r="BR41">
        <v>1.2799999999999999E-2</v>
      </c>
      <c r="BS41">
        <v>1.2399999999999998E-2</v>
      </c>
      <c r="BT41">
        <v>1.2E-2</v>
      </c>
      <c r="BU41">
        <v>1.1599999999999999E-2</v>
      </c>
      <c r="BV41">
        <v>1.1199999999999998E-2</v>
      </c>
      <c r="BW41">
        <v>1.0800000000000001E-2</v>
      </c>
      <c r="BX41">
        <v>1.04E-2</v>
      </c>
      <c r="BY41">
        <v>9.9999999999999985E-3</v>
      </c>
      <c r="BZ41">
        <v>9.6000000000000009E-3</v>
      </c>
      <c r="CA41">
        <v>9.1999999999999998E-3</v>
      </c>
      <c r="CB41">
        <v>8.7999999999999988E-3</v>
      </c>
      <c r="CC41">
        <v>8.3999999999999977E-3</v>
      </c>
      <c r="CD41">
        <v>8.0000000000000002E-3</v>
      </c>
      <c r="CE41">
        <v>7.6000000000000026E-3</v>
      </c>
      <c r="CF41">
        <v>7.1999999999999981E-3</v>
      </c>
      <c r="CG41">
        <v>6.8000000000000005E-3</v>
      </c>
      <c r="CH41">
        <v>6.399999999999996E-3</v>
      </c>
      <c r="CI41">
        <v>5.9999999999999984E-3</v>
      </c>
      <c r="CJ41">
        <v>5.6000000000000008E-3</v>
      </c>
      <c r="CK41">
        <v>5.1999999999999963E-3</v>
      </c>
      <c r="CL41">
        <v>4.7999999999999987E-3</v>
      </c>
      <c r="CM41">
        <v>4.4000000000000011E-3</v>
      </c>
      <c r="CN41">
        <v>3.9999999999999966E-3</v>
      </c>
      <c r="CO41">
        <v>3.599999999999999E-3</v>
      </c>
      <c r="CP41">
        <v>3.2000000000000015E-3</v>
      </c>
      <c r="CQ41">
        <v>2.7999999999999969E-3</v>
      </c>
      <c r="CR41">
        <v>2.3999999999999994E-3</v>
      </c>
      <c r="CS41">
        <v>2.0000000000000018E-3</v>
      </c>
      <c r="CT41">
        <v>1.5999999999999973E-3</v>
      </c>
      <c r="CU41">
        <v>1.1999999999999997E-3</v>
      </c>
      <c r="CV41">
        <v>8.000000000000021E-4</v>
      </c>
      <c r="CW41">
        <v>3.9999999999999758E-4</v>
      </c>
    </row>
    <row r="42" spans="1:101" x14ac:dyDescent="0.3">
      <c r="A42" t="s">
        <v>155</v>
      </c>
      <c r="B42">
        <f t="shared" si="0"/>
        <v>99</v>
      </c>
      <c r="C42">
        <v>4.0000000000000105E-4</v>
      </c>
      <c r="D42">
        <v>7.9999999999999863E-4</v>
      </c>
      <c r="E42">
        <v>1.1999999999999997E-3</v>
      </c>
      <c r="F42">
        <v>1.6000000000000007E-3</v>
      </c>
      <c r="G42">
        <v>1.9999999999999983E-3</v>
      </c>
      <c r="H42">
        <v>2.3999999999999994E-3</v>
      </c>
      <c r="I42">
        <v>2.8000000000000004E-3</v>
      </c>
      <c r="J42">
        <v>3.2000000000000015E-3</v>
      </c>
      <c r="K42">
        <v>3.599999999999999E-3</v>
      </c>
      <c r="L42">
        <v>4.0000000000000001E-3</v>
      </c>
      <c r="M42">
        <v>4.4000000000000011E-3</v>
      </c>
      <c r="N42">
        <v>4.8000000000000022E-3</v>
      </c>
      <c r="O42">
        <v>5.1999999999999998E-3</v>
      </c>
      <c r="P42">
        <v>5.6000000000000008E-3</v>
      </c>
      <c r="Q42">
        <v>6.0000000000000019E-3</v>
      </c>
      <c r="R42">
        <v>6.3999999999999994E-3</v>
      </c>
      <c r="S42">
        <v>6.8000000000000005E-3</v>
      </c>
      <c r="T42">
        <v>7.2000000000000015E-3</v>
      </c>
      <c r="U42">
        <v>7.5999999999999991E-3</v>
      </c>
      <c r="V42">
        <v>8.0000000000000002E-3</v>
      </c>
      <c r="W42">
        <v>8.4000000000000012E-3</v>
      </c>
      <c r="X42">
        <v>8.7999999999999988E-3</v>
      </c>
      <c r="Y42">
        <v>9.1999999999999998E-3</v>
      </c>
      <c r="Z42">
        <v>9.6000000000000009E-3</v>
      </c>
      <c r="AA42">
        <v>9.9999999999999985E-3</v>
      </c>
      <c r="AB42">
        <v>1.0400000000000003E-2</v>
      </c>
      <c r="AC42">
        <v>1.0800000000000001E-2</v>
      </c>
      <c r="AD42">
        <v>1.1199999999999998E-2</v>
      </c>
      <c r="AE42">
        <v>1.1600000000000003E-2</v>
      </c>
      <c r="AF42">
        <v>1.2E-2</v>
      </c>
      <c r="AG42">
        <v>1.2399999999999998E-2</v>
      </c>
      <c r="AH42">
        <v>1.2800000000000002E-2</v>
      </c>
      <c r="AI42">
        <v>1.32E-2</v>
      </c>
      <c r="AJ42">
        <v>1.3600000000000004E-2</v>
      </c>
      <c r="AK42">
        <v>1.4000000000000002E-2</v>
      </c>
      <c r="AL42">
        <v>1.44E-2</v>
      </c>
      <c r="AM42">
        <v>1.4799999999999997E-2</v>
      </c>
      <c r="AN42">
        <v>1.5200000000000002E-2</v>
      </c>
      <c r="AO42">
        <v>1.5599999999999999E-2</v>
      </c>
      <c r="AP42">
        <v>1.6000000000000004E-2</v>
      </c>
      <c r="AQ42">
        <v>1.6400000000000001E-2</v>
      </c>
      <c r="AR42">
        <v>1.6799999999999999E-2</v>
      </c>
      <c r="AS42">
        <v>1.7199999999999997E-2</v>
      </c>
      <c r="AT42">
        <v>1.7600000000000001E-2</v>
      </c>
      <c r="AU42">
        <v>1.8000000000000006E-2</v>
      </c>
      <c r="AV42">
        <v>1.8400000000000003E-2</v>
      </c>
      <c r="AW42">
        <v>1.8800000000000001E-2</v>
      </c>
      <c r="AX42">
        <v>1.9199999999999998E-2</v>
      </c>
      <c r="AY42">
        <v>1.9599999999999996E-2</v>
      </c>
      <c r="AZ42">
        <v>0.02</v>
      </c>
      <c r="BA42">
        <v>1.9599999999999999E-2</v>
      </c>
      <c r="BB42">
        <v>1.9199999999999998E-2</v>
      </c>
      <c r="BC42">
        <v>1.8800000000000001E-2</v>
      </c>
      <c r="BD42">
        <v>1.84E-2</v>
      </c>
      <c r="BE42">
        <v>1.7999999999999999E-2</v>
      </c>
      <c r="BF42">
        <v>1.7600000000000001E-2</v>
      </c>
      <c r="BG42">
        <v>1.72E-2</v>
      </c>
      <c r="BH42">
        <v>1.6799999999999999E-2</v>
      </c>
      <c r="BI42">
        <v>1.6400000000000001E-2</v>
      </c>
      <c r="BJ42">
        <v>1.6E-2</v>
      </c>
      <c r="BK42">
        <v>1.5599999999999999E-2</v>
      </c>
      <c r="BL42">
        <v>1.5199999999999998E-2</v>
      </c>
      <c r="BM42">
        <v>1.4800000000000001E-2</v>
      </c>
      <c r="BN42">
        <v>1.44E-2</v>
      </c>
      <c r="BO42">
        <v>1.3999999999999999E-2</v>
      </c>
      <c r="BP42">
        <v>1.3600000000000001E-2</v>
      </c>
      <c r="BQ42">
        <v>1.32E-2</v>
      </c>
      <c r="BR42">
        <v>1.2799999999999999E-2</v>
      </c>
      <c r="BS42">
        <v>1.2399999999999998E-2</v>
      </c>
      <c r="BT42">
        <v>1.2E-2</v>
      </c>
      <c r="BU42">
        <v>1.1599999999999999E-2</v>
      </c>
      <c r="BV42">
        <v>1.1199999999999998E-2</v>
      </c>
      <c r="BW42">
        <v>1.0800000000000001E-2</v>
      </c>
      <c r="BX42">
        <v>1.04E-2</v>
      </c>
      <c r="BY42">
        <v>9.9999999999999985E-3</v>
      </c>
      <c r="BZ42">
        <v>9.6000000000000009E-3</v>
      </c>
      <c r="CA42">
        <v>9.1999999999999998E-3</v>
      </c>
      <c r="CB42">
        <v>8.7999999999999988E-3</v>
      </c>
      <c r="CC42">
        <v>8.3999999999999977E-3</v>
      </c>
      <c r="CD42">
        <v>8.0000000000000002E-3</v>
      </c>
      <c r="CE42">
        <v>7.6000000000000026E-3</v>
      </c>
      <c r="CF42">
        <v>7.1999999999999981E-3</v>
      </c>
      <c r="CG42">
        <v>6.8000000000000005E-3</v>
      </c>
      <c r="CH42">
        <v>6.399999999999996E-3</v>
      </c>
      <c r="CI42">
        <v>5.9999999999999984E-3</v>
      </c>
      <c r="CJ42">
        <v>5.6000000000000008E-3</v>
      </c>
      <c r="CK42">
        <v>5.1999999999999963E-3</v>
      </c>
      <c r="CL42">
        <v>4.7999999999999987E-3</v>
      </c>
      <c r="CM42">
        <v>4.4000000000000011E-3</v>
      </c>
      <c r="CN42">
        <v>3.9999999999999966E-3</v>
      </c>
      <c r="CO42">
        <v>3.599999999999999E-3</v>
      </c>
      <c r="CP42">
        <v>3.2000000000000015E-3</v>
      </c>
      <c r="CQ42">
        <v>2.7999999999999969E-3</v>
      </c>
      <c r="CR42">
        <v>2.3999999999999994E-3</v>
      </c>
      <c r="CS42">
        <v>2.0000000000000018E-3</v>
      </c>
      <c r="CT42">
        <v>1.5999999999999973E-3</v>
      </c>
      <c r="CU42">
        <v>1.1999999999999997E-3</v>
      </c>
      <c r="CV42">
        <v>8.000000000000021E-4</v>
      </c>
      <c r="CW42">
        <v>3.9999999999999758E-4</v>
      </c>
    </row>
    <row r="43" spans="1:101" x14ac:dyDescent="0.3">
      <c r="A43" t="s">
        <v>156</v>
      </c>
      <c r="B43">
        <f t="shared" si="0"/>
        <v>19</v>
      </c>
      <c r="C43">
        <v>9.999999999999995E-3</v>
      </c>
      <c r="D43">
        <v>2.0000000000000004E-2</v>
      </c>
      <c r="E43">
        <v>0.03</v>
      </c>
      <c r="F43">
        <v>4.0000000000000008E-2</v>
      </c>
      <c r="G43">
        <v>5.0000000000000017E-2</v>
      </c>
      <c r="H43">
        <v>0.06</v>
      </c>
      <c r="I43">
        <v>7.0000000000000007E-2</v>
      </c>
      <c r="J43">
        <v>7.9999999999999988E-2</v>
      </c>
      <c r="K43">
        <v>0.09</v>
      </c>
      <c r="L43">
        <v>0.1</v>
      </c>
      <c r="M43">
        <v>9.0000000000000011E-2</v>
      </c>
      <c r="N43">
        <v>8.0000000000000016E-2</v>
      </c>
      <c r="O43">
        <v>7.0000000000000007E-2</v>
      </c>
      <c r="P43">
        <v>0.06</v>
      </c>
      <c r="Q43">
        <v>5.0000000000000017E-2</v>
      </c>
      <c r="R43">
        <v>4.0000000000000008E-2</v>
      </c>
      <c r="S43">
        <v>0.03</v>
      </c>
      <c r="T43">
        <v>2.0000000000000018E-2</v>
      </c>
      <c r="U43">
        <v>1.0000000000000009E-2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3">
      <c r="A44" t="s">
        <v>157</v>
      </c>
      <c r="B44">
        <f t="shared" si="0"/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3">
      <c r="A45" t="s">
        <v>158</v>
      </c>
      <c r="B45">
        <f t="shared" si="0"/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3">
      <c r="A46" t="s">
        <v>159</v>
      </c>
      <c r="B46">
        <f t="shared" si="0"/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3">
      <c r="A47" t="s">
        <v>160</v>
      </c>
      <c r="B47">
        <f t="shared" si="0"/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3">
      <c r="A48" t="s">
        <v>161</v>
      </c>
      <c r="B48">
        <f t="shared" si="0"/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3">
      <c r="A49" t="s">
        <v>162</v>
      </c>
      <c r="B49">
        <f t="shared" si="0"/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">
      <c r="A50" t="s">
        <v>114</v>
      </c>
      <c r="B50">
        <f t="shared" si="0"/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3">
      <c r="A51" t="s">
        <v>163</v>
      </c>
      <c r="B51">
        <f t="shared" si="0"/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3">
      <c r="A52" t="s">
        <v>164</v>
      </c>
      <c r="B52">
        <f t="shared" si="0"/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3">
      <c r="A53" t="s">
        <v>165</v>
      </c>
      <c r="B53">
        <f t="shared" si="0"/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3">
      <c r="A54" t="s">
        <v>166</v>
      </c>
      <c r="B54">
        <f t="shared" si="0"/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3">
      <c r="A55" t="s">
        <v>167</v>
      </c>
      <c r="B55">
        <f t="shared" si="0"/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3">
      <c r="A56" t="s">
        <v>168</v>
      </c>
      <c r="B56">
        <f t="shared" si="0"/>
        <v>19</v>
      </c>
      <c r="C56">
        <v>9.999999999999995E-3</v>
      </c>
      <c r="D56">
        <v>2.0000000000000004E-2</v>
      </c>
      <c r="E56">
        <v>0.03</v>
      </c>
      <c r="F56">
        <v>4.0000000000000008E-2</v>
      </c>
      <c r="G56">
        <v>5.0000000000000017E-2</v>
      </c>
      <c r="H56">
        <v>0.06</v>
      </c>
      <c r="I56">
        <v>7.0000000000000007E-2</v>
      </c>
      <c r="J56">
        <v>7.9999999999999988E-2</v>
      </c>
      <c r="K56">
        <v>0.09</v>
      </c>
      <c r="L56">
        <v>0.1</v>
      </c>
      <c r="M56">
        <v>9.0000000000000011E-2</v>
      </c>
      <c r="N56">
        <v>8.0000000000000016E-2</v>
      </c>
      <c r="O56">
        <v>7.0000000000000007E-2</v>
      </c>
      <c r="P56">
        <v>0.06</v>
      </c>
      <c r="Q56">
        <v>5.0000000000000017E-2</v>
      </c>
      <c r="R56">
        <v>4.0000000000000008E-2</v>
      </c>
      <c r="S56">
        <v>0.03</v>
      </c>
      <c r="T56">
        <v>2.0000000000000018E-2</v>
      </c>
      <c r="U56">
        <v>1.0000000000000009E-2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3">
      <c r="A57" t="s">
        <v>169</v>
      </c>
      <c r="B57">
        <f t="shared" si="0"/>
        <v>5</v>
      </c>
      <c r="C57">
        <v>0.1111111111111111</v>
      </c>
      <c r="D57">
        <v>0.22222222222222227</v>
      </c>
      <c r="E57">
        <v>0.33333333333333331</v>
      </c>
      <c r="F57">
        <v>0.22222222222222221</v>
      </c>
      <c r="G57">
        <v>0.11111111111111105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3">
      <c r="A58" t="s">
        <v>170</v>
      </c>
      <c r="B58">
        <f t="shared" si="0"/>
        <v>5</v>
      </c>
      <c r="C58">
        <v>0.1111111111111111</v>
      </c>
      <c r="D58">
        <v>0.22222222222222227</v>
      </c>
      <c r="E58">
        <v>0.33333333333333331</v>
      </c>
      <c r="F58">
        <v>0.22222222222222221</v>
      </c>
      <c r="G58">
        <v>0.11111111111111105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3">
      <c r="A59" t="s">
        <v>171</v>
      </c>
      <c r="B59">
        <f t="shared" si="0"/>
        <v>99</v>
      </c>
      <c r="C59">
        <v>4.0000000000000105E-4</v>
      </c>
      <c r="D59">
        <v>7.9999999999999863E-4</v>
      </c>
      <c r="E59">
        <v>1.1999999999999997E-3</v>
      </c>
      <c r="F59">
        <v>1.6000000000000007E-3</v>
      </c>
      <c r="G59">
        <v>1.9999999999999983E-3</v>
      </c>
      <c r="H59">
        <v>2.3999999999999994E-3</v>
      </c>
      <c r="I59">
        <v>2.8000000000000004E-3</v>
      </c>
      <c r="J59">
        <v>3.2000000000000015E-3</v>
      </c>
      <c r="K59">
        <v>3.599999999999999E-3</v>
      </c>
      <c r="L59">
        <v>4.0000000000000001E-3</v>
      </c>
      <c r="M59">
        <v>4.4000000000000011E-3</v>
      </c>
      <c r="N59">
        <v>4.8000000000000022E-3</v>
      </c>
      <c r="O59">
        <v>5.1999999999999998E-3</v>
      </c>
      <c r="P59">
        <v>5.6000000000000008E-3</v>
      </c>
      <c r="Q59">
        <v>6.0000000000000019E-3</v>
      </c>
      <c r="R59">
        <v>6.3999999999999994E-3</v>
      </c>
      <c r="S59">
        <v>6.8000000000000005E-3</v>
      </c>
      <c r="T59">
        <v>7.2000000000000015E-3</v>
      </c>
      <c r="U59">
        <v>7.5999999999999991E-3</v>
      </c>
      <c r="V59">
        <v>8.0000000000000002E-3</v>
      </c>
      <c r="W59">
        <v>8.4000000000000012E-3</v>
      </c>
      <c r="X59">
        <v>8.7999999999999988E-3</v>
      </c>
      <c r="Y59">
        <v>9.1999999999999998E-3</v>
      </c>
      <c r="Z59">
        <v>9.6000000000000009E-3</v>
      </c>
      <c r="AA59">
        <v>9.9999999999999985E-3</v>
      </c>
      <c r="AB59">
        <v>1.0400000000000003E-2</v>
      </c>
      <c r="AC59">
        <v>1.0800000000000001E-2</v>
      </c>
      <c r="AD59">
        <v>1.1199999999999998E-2</v>
      </c>
      <c r="AE59">
        <v>1.1600000000000003E-2</v>
      </c>
      <c r="AF59">
        <v>1.2E-2</v>
      </c>
      <c r="AG59">
        <v>1.2399999999999998E-2</v>
      </c>
      <c r="AH59">
        <v>1.2800000000000002E-2</v>
      </c>
      <c r="AI59">
        <v>1.32E-2</v>
      </c>
      <c r="AJ59">
        <v>1.3600000000000004E-2</v>
      </c>
      <c r="AK59">
        <v>1.4000000000000002E-2</v>
      </c>
      <c r="AL59">
        <v>1.44E-2</v>
      </c>
      <c r="AM59">
        <v>1.4799999999999997E-2</v>
      </c>
      <c r="AN59">
        <v>1.5200000000000002E-2</v>
      </c>
      <c r="AO59">
        <v>1.5599999999999999E-2</v>
      </c>
      <c r="AP59">
        <v>1.6000000000000004E-2</v>
      </c>
      <c r="AQ59">
        <v>1.6400000000000001E-2</v>
      </c>
      <c r="AR59">
        <v>1.6799999999999999E-2</v>
      </c>
      <c r="AS59">
        <v>1.7199999999999997E-2</v>
      </c>
      <c r="AT59">
        <v>1.7600000000000001E-2</v>
      </c>
      <c r="AU59">
        <v>1.8000000000000006E-2</v>
      </c>
      <c r="AV59">
        <v>1.8400000000000003E-2</v>
      </c>
      <c r="AW59">
        <v>1.8800000000000001E-2</v>
      </c>
      <c r="AX59">
        <v>1.9199999999999998E-2</v>
      </c>
      <c r="AY59">
        <v>1.9599999999999996E-2</v>
      </c>
      <c r="AZ59">
        <v>0.02</v>
      </c>
      <c r="BA59">
        <v>1.9599999999999999E-2</v>
      </c>
      <c r="BB59">
        <v>1.9199999999999998E-2</v>
      </c>
      <c r="BC59">
        <v>1.8800000000000001E-2</v>
      </c>
      <c r="BD59">
        <v>1.84E-2</v>
      </c>
      <c r="BE59">
        <v>1.7999999999999999E-2</v>
      </c>
      <c r="BF59">
        <v>1.7600000000000001E-2</v>
      </c>
      <c r="BG59">
        <v>1.72E-2</v>
      </c>
      <c r="BH59">
        <v>1.6799999999999999E-2</v>
      </c>
      <c r="BI59">
        <v>1.6400000000000001E-2</v>
      </c>
      <c r="BJ59">
        <v>1.6E-2</v>
      </c>
      <c r="BK59">
        <v>1.5599999999999999E-2</v>
      </c>
      <c r="BL59">
        <v>1.5199999999999998E-2</v>
      </c>
      <c r="BM59">
        <v>1.4800000000000001E-2</v>
      </c>
      <c r="BN59">
        <v>1.44E-2</v>
      </c>
      <c r="BO59">
        <v>1.3999999999999999E-2</v>
      </c>
      <c r="BP59">
        <v>1.3600000000000001E-2</v>
      </c>
      <c r="BQ59">
        <v>1.32E-2</v>
      </c>
      <c r="BR59">
        <v>1.2799999999999999E-2</v>
      </c>
      <c r="BS59">
        <v>1.2399999999999998E-2</v>
      </c>
      <c r="BT59">
        <v>1.2E-2</v>
      </c>
      <c r="BU59">
        <v>1.1599999999999999E-2</v>
      </c>
      <c r="BV59">
        <v>1.1199999999999998E-2</v>
      </c>
      <c r="BW59">
        <v>1.0800000000000001E-2</v>
      </c>
      <c r="BX59">
        <v>1.04E-2</v>
      </c>
      <c r="BY59">
        <v>9.9999999999999985E-3</v>
      </c>
      <c r="BZ59">
        <v>9.6000000000000009E-3</v>
      </c>
      <c r="CA59">
        <v>9.1999999999999998E-3</v>
      </c>
      <c r="CB59">
        <v>8.7999999999999988E-3</v>
      </c>
      <c r="CC59">
        <v>8.3999999999999977E-3</v>
      </c>
      <c r="CD59">
        <v>8.0000000000000002E-3</v>
      </c>
      <c r="CE59">
        <v>7.6000000000000026E-3</v>
      </c>
      <c r="CF59">
        <v>7.1999999999999981E-3</v>
      </c>
      <c r="CG59">
        <v>6.8000000000000005E-3</v>
      </c>
      <c r="CH59">
        <v>6.399999999999996E-3</v>
      </c>
      <c r="CI59">
        <v>5.9999999999999984E-3</v>
      </c>
      <c r="CJ59">
        <v>5.6000000000000008E-3</v>
      </c>
      <c r="CK59">
        <v>5.1999999999999963E-3</v>
      </c>
      <c r="CL59">
        <v>4.7999999999999987E-3</v>
      </c>
      <c r="CM59">
        <v>4.4000000000000011E-3</v>
      </c>
      <c r="CN59">
        <v>3.9999999999999966E-3</v>
      </c>
      <c r="CO59">
        <v>3.599999999999999E-3</v>
      </c>
      <c r="CP59">
        <v>3.2000000000000015E-3</v>
      </c>
      <c r="CQ59">
        <v>2.7999999999999969E-3</v>
      </c>
      <c r="CR59">
        <v>2.3999999999999994E-3</v>
      </c>
      <c r="CS59">
        <v>2.0000000000000018E-3</v>
      </c>
      <c r="CT59">
        <v>1.5999999999999973E-3</v>
      </c>
      <c r="CU59">
        <v>1.1999999999999997E-3</v>
      </c>
      <c r="CV59">
        <v>8.000000000000021E-4</v>
      </c>
      <c r="CW59">
        <v>3.9999999999999758E-4</v>
      </c>
    </row>
    <row r="60" spans="1:101" x14ac:dyDescent="0.3">
      <c r="A60" t="s">
        <v>172</v>
      </c>
      <c r="B60">
        <f t="shared" si="0"/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3">
      <c r="A61" t="s">
        <v>115</v>
      </c>
      <c r="B61">
        <f t="shared" si="0"/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3">
      <c r="A62" t="s">
        <v>173</v>
      </c>
      <c r="B62">
        <f t="shared" si="0"/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3">
      <c r="A63" t="s">
        <v>174</v>
      </c>
      <c r="B63">
        <f t="shared" si="0"/>
        <v>3</v>
      </c>
      <c r="C63">
        <v>0.25</v>
      </c>
      <c r="D63">
        <v>0.5</v>
      </c>
      <c r="E63">
        <v>0.25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3">
      <c r="A64" t="s">
        <v>175</v>
      </c>
      <c r="B64">
        <f t="shared" si="0"/>
        <v>9</v>
      </c>
      <c r="C64">
        <v>4.0000000000000008E-2</v>
      </c>
      <c r="D64">
        <v>8.0000000000000016E-2</v>
      </c>
      <c r="E64">
        <v>0.12</v>
      </c>
      <c r="F64">
        <v>0.15999999999999998</v>
      </c>
      <c r="G64">
        <v>0.2</v>
      </c>
      <c r="H64">
        <v>0.16000000000000003</v>
      </c>
      <c r="I64">
        <v>0.12</v>
      </c>
      <c r="J64">
        <v>8.0000000000000016E-2</v>
      </c>
      <c r="K64">
        <v>4.0000000000000036E-2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3">
      <c r="A65" s="2" t="s">
        <v>176</v>
      </c>
      <c r="B65">
        <f t="shared" si="0"/>
        <v>1</v>
      </c>
      <c r="C65" s="2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3">
      <c r="A66" s="2" t="s">
        <v>177</v>
      </c>
      <c r="B66">
        <f t="shared" si="0"/>
        <v>1</v>
      </c>
      <c r="C66" s="2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3">
      <c r="A67" s="2" t="s">
        <v>178</v>
      </c>
      <c r="B67">
        <f t="shared" ref="B67:B130" si="1">COUNTIF(C67:CW67,"&gt;0")</f>
        <v>1</v>
      </c>
      <c r="C67" s="2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3">
      <c r="A68" s="2" t="s">
        <v>179</v>
      </c>
      <c r="B68">
        <f t="shared" si="1"/>
        <v>1</v>
      </c>
      <c r="C68" s="2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3">
      <c r="A69" s="2" t="s">
        <v>180</v>
      </c>
      <c r="B69">
        <f t="shared" si="1"/>
        <v>1</v>
      </c>
      <c r="C69" s="2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3">
      <c r="A70" s="2" t="s">
        <v>181</v>
      </c>
      <c r="B70">
        <f t="shared" si="1"/>
        <v>1</v>
      </c>
      <c r="C70" s="2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3">
      <c r="A71" s="2" t="s">
        <v>182</v>
      </c>
      <c r="B71">
        <f t="shared" si="1"/>
        <v>1</v>
      </c>
      <c r="C71" s="2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3">
      <c r="A72" s="2" t="s">
        <v>183</v>
      </c>
      <c r="B72">
        <f t="shared" si="1"/>
        <v>1</v>
      </c>
      <c r="C72" s="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3">
      <c r="A73" s="2" t="s">
        <v>184</v>
      </c>
      <c r="B73">
        <f t="shared" si="1"/>
        <v>1</v>
      </c>
      <c r="C73" s="2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3">
      <c r="A74" s="2" t="s">
        <v>185</v>
      </c>
      <c r="B74">
        <f t="shared" si="1"/>
        <v>1</v>
      </c>
      <c r="C74" s="2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3">
      <c r="A75" s="2" t="s">
        <v>186</v>
      </c>
      <c r="B75">
        <f t="shared" si="1"/>
        <v>1</v>
      </c>
      <c r="C75" s="2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3">
      <c r="A76" s="2" t="s">
        <v>187</v>
      </c>
      <c r="B76">
        <f t="shared" si="1"/>
        <v>1</v>
      </c>
      <c r="C76" s="2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3">
      <c r="A77" s="2" t="s">
        <v>188</v>
      </c>
      <c r="B77">
        <f t="shared" si="1"/>
        <v>1</v>
      </c>
      <c r="C77" s="2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3">
      <c r="A78" s="2" t="s">
        <v>189</v>
      </c>
      <c r="B78">
        <f t="shared" si="1"/>
        <v>1</v>
      </c>
      <c r="C78" s="2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3">
      <c r="A79" s="2" t="s">
        <v>190</v>
      </c>
      <c r="B79">
        <f t="shared" si="1"/>
        <v>1</v>
      </c>
      <c r="C79" s="2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3">
      <c r="A80" s="2" t="s">
        <v>191</v>
      </c>
      <c r="B80">
        <f t="shared" si="1"/>
        <v>1</v>
      </c>
      <c r="C80" s="2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3">
      <c r="A81" s="2" t="s">
        <v>192</v>
      </c>
      <c r="B81">
        <f t="shared" si="1"/>
        <v>1</v>
      </c>
      <c r="C81" s="2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s="2" customFormat="1" x14ac:dyDescent="0.3">
      <c r="A82" s="2" t="s">
        <v>193</v>
      </c>
      <c r="B82">
        <f t="shared" si="1"/>
        <v>99</v>
      </c>
      <c r="C82" s="2">
        <v>4.0000000000000105E-4</v>
      </c>
      <c r="D82" s="2">
        <v>7.9999999999999863E-4</v>
      </c>
      <c r="E82" s="2">
        <v>1.1999999999999997E-3</v>
      </c>
      <c r="F82" s="2">
        <v>1.6000000000000007E-3</v>
      </c>
      <c r="G82" s="2">
        <v>1.9999999999999983E-3</v>
      </c>
      <c r="H82" s="2">
        <v>2.3999999999999994E-3</v>
      </c>
      <c r="I82" s="2">
        <v>2.8000000000000004E-3</v>
      </c>
      <c r="J82" s="2">
        <v>3.2000000000000015E-3</v>
      </c>
      <c r="K82" s="2">
        <v>3.599999999999999E-3</v>
      </c>
      <c r="L82" s="2">
        <v>4.0000000000000001E-3</v>
      </c>
      <c r="M82" s="2">
        <v>4.4000000000000011E-3</v>
      </c>
      <c r="N82" s="2">
        <v>4.8000000000000022E-3</v>
      </c>
      <c r="O82" s="2">
        <v>5.1999999999999998E-3</v>
      </c>
      <c r="P82" s="2">
        <v>5.6000000000000008E-3</v>
      </c>
      <c r="Q82" s="2">
        <v>6.0000000000000019E-3</v>
      </c>
      <c r="R82" s="2">
        <v>6.3999999999999994E-3</v>
      </c>
      <c r="S82" s="2">
        <v>6.8000000000000005E-3</v>
      </c>
      <c r="T82" s="2">
        <v>7.2000000000000015E-3</v>
      </c>
      <c r="U82" s="2">
        <v>7.5999999999999991E-3</v>
      </c>
      <c r="V82" s="2">
        <v>8.0000000000000002E-3</v>
      </c>
      <c r="W82" s="2">
        <v>8.4000000000000012E-3</v>
      </c>
      <c r="X82" s="2">
        <v>8.7999999999999988E-3</v>
      </c>
      <c r="Y82" s="2">
        <v>9.1999999999999998E-3</v>
      </c>
      <c r="Z82" s="2">
        <v>9.6000000000000009E-3</v>
      </c>
      <c r="AA82" s="2">
        <v>9.9999999999999985E-3</v>
      </c>
      <c r="AB82" s="2">
        <v>1.0400000000000003E-2</v>
      </c>
      <c r="AC82" s="2">
        <v>1.0800000000000001E-2</v>
      </c>
      <c r="AD82" s="2">
        <v>1.1199999999999998E-2</v>
      </c>
      <c r="AE82" s="2">
        <v>1.1600000000000003E-2</v>
      </c>
      <c r="AF82" s="2">
        <v>1.2E-2</v>
      </c>
      <c r="AG82" s="2">
        <v>1.2399999999999998E-2</v>
      </c>
      <c r="AH82" s="2">
        <v>1.2800000000000002E-2</v>
      </c>
      <c r="AI82" s="2">
        <v>1.32E-2</v>
      </c>
      <c r="AJ82" s="2">
        <v>1.3600000000000004E-2</v>
      </c>
      <c r="AK82" s="2">
        <v>1.4000000000000002E-2</v>
      </c>
      <c r="AL82" s="2">
        <v>1.44E-2</v>
      </c>
      <c r="AM82" s="2">
        <v>1.4799999999999997E-2</v>
      </c>
      <c r="AN82" s="2">
        <v>1.5200000000000002E-2</v>
      </c>
      <c r="AO82" s="2">
        <v>1.5599999999999999E-2</v>
      </c>
      <c r="AP82" s="2">
        <v>1.6000000000000004E-2</v>
      </c>
      <c r="AQ82" s="2">
        <v>1.6400000000000001E-2</v>
      </c>
      <c r="AR82" s="2">
        <v>1.6799999999999999E-2</v>
      </c>
      <c r="AS82" s="2">
        <v>1.7199999999999997E-2</v>
      </c>
      <c r="AT82" s="2">
        <v>1.7600000000000001E-2</v>
      </c>
      <c r="AU82" s="2">
        <v>1.8000000000000006E-2</v>
      </c>
      <c r="AV82" s="2">
        <v>1.8400000000000003E-2</v>
      </c>
      <c r="AW82" s="2">
        <v>1.8800000000000001E-2</v>
      </c>
      <c r="AX82" s="2">
        <v>1.9199999999999998E-2</v>
      </c>
      <c r="AY82" s="2">
        <v>1.9599999999999996E-2</v>
      </c>
      <c r="AZ82" s="2">
        <v>0.02</v>
      </c>
      <c r="BA82" s="2">
        <v>1.9599999999999999E-2</v>
      </c>
      <c r="BB82" s="2">
        <v>1.9199999999999998E-2</v>
      </c>
      <c r="BC82" s="2">
        <v>1.8800000000000001E-2</v>
      </c>
      <c r="BD82" s="2">
        <v>1.84E-2</v>
      </c>
      <c r="BE82" s="2">
        <v>1.7999999999999999E-2</v>
      </c>
      <c r="BF82" s="2">
        <v>1.7600000000000001E-2</v>
      </c>
      <c r="BG82" s="2">
        <v>1.72E-2</v>
      </c>
      <c r="BH82" s="2">
        <v>1.6799999999999999E-2</v>
      </c>
      <c r="BI82" s="2">
        <v>1.6400000000000001E-2</v>
      </c>
      <c r="BJ82" s="2">
        <v>1.6E-2</v>
      </c>
      <c r="BK82" s="2">
        <v>1.5599999999999999E-2</v>
      </c>
      <c r="BL82" s="2">
        <v>1.5199999999999998E-2</v>
      </c>
      <c r="BM82" s="2">
        <v>1.4800000000000001E-2</v>
      </c>
      <c r="BN82" s="2">
        <v>1.44E-2</v>
      </c>
      <c r="BO82" s="2">
        <v>1.3999999999999999E-2</v>
      </c>
      <c r="BP82" s="2">
        <v>1.3600000000000001E-2</v>
      </c>
      <c r="BQ82" s="2">
        <v>1.32E-2</v>
      </c>
      <c r="BR82" s="2">
        <v>1.2799999999999999E-2</v>
      </c>
      <c r="BS82" s="2">
        <v>1.2399999999999998E-2</v>
      </c>
      <c r="BT82" s="2">
        <v>1.2E-2</v>
      </c>
      <c r="BU82" s="2">
        <v>1.1599999999999999E-2</v>
      </c>
      <c r="BV82" s="2">
        <v>1.1199999999999998E-2</v>
      </c>
      <c r="BW82" s="2">
        <v>1.0800000000000001E-2</v>
      </c>
      <c r="BX82" s="2">
        <v>1.04E-2</v>
      </c>
      <c r="BY82" s="2">
        <v>9.9999999999999985E-3</v>
      </c>
      <c r="BZ82" s="2">
        <v>9.6000000000000009E-3</v>
      </c>
      <c r="CA82" s="2">
        <v>9.1999999999999998E-3</v>
      </c>
      <c r="CB82" s="2">
        <v>8.7999999999999988E-3</v>
      </c>
      <c r="CC82" s="2">
        <v>8.3999999999999977E-3</v>
      </c>
      <c r="CD82" s="2">
        <v>8.0000000000000002E-3</v>
      </c>
      <c r="CE82" s="2">
        <v>7.6000000000000026E-3</v>
      </c>
      <c r="CF82" s="2">
        <v>7.1999999999999981E-3</v>
      </c>
      <c r="CG82" s="2">
        <v>6.8000000000000005E-3</v>
      </c>
      <c r="CH82" s="2">
        <v>6.399999999999996E-3</v>
      </c>
      <c r="CI82" s="2">
        <v>5.9999999999999984E-3</v>
      </c>
      <c r="CJ82" s="2">
        <v>5.6000000000000008E-3</v>
      </c>
      <c r="CK82" s="2">
        <v>5.1999999999999963E-3</v>
      </c>
      <c r="CL82" s="2">
        <v>4.7999999999999987E-3</v>
      </c>
      <c r="CM82" s="2">
        <v>4.4000000000000011E-3</v>
      </c>
      <c r="CN82" s="2">
        <v>3.9999999999999966E-3</v>
      </c>
      <c r="CO82" s="2">
        <v>3.599999999999999E-3</v>
      </c>
      <c r="CP82" s="2">
        <v>3.2000000000000015E-3</v>
      </c>
      <c r="CQ82" s="2">
        <v>2.7999999999999969E-3</v>
      </c>
      <c r="CR82" s="2">
        <v>2.3999999999999994E-3</v>
      </c>
      <c r="CS82" s="2">
        <v>2.0000000000000018E-3</v>
      </c>
      <c r="CT82" s="2">
        <v>1.5999999999999973E-3</v>
      </c>
      <c r="CU82" s="2">
        <v>1.1999999999999997E-3</v>
      </c>
      <c r="CV82" s="2">
        <v>8.000000000000021E-4</v>
      </c>
      <c r="CW82" s="2">
        <v>3.9999999999999758E-4</v>
      </c>
    </row>
    <row r="83" spans="1:101" x14ac:dyDescent="0.3">
      <c r="A83" s="2" t="s">
        <v>194</v>
      </c>
      <c r="B83">
        <f t="shared" si="1"/>
        <v>1</v>
      </c>
      <c r="C83" s="2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 x14ac:dyDescent="0.3">
      <c r="A84" s="2" t="s">
        <v>195</v>
      </c>
      <c r="B84">
        <f t="shared" si="1"/>
        <v>1</v>
      </c>
      <c r="C84" s="2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x14ac:dyDescent="0.3">
      <c r="A85" s="2" t="s">
        <v>196</v>
      </c>
      <c r="B85">
        <f t="shared" si="1"/>
        <v>1</v>
      </c>
      <c r="C85" s="2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1:101" x14ac:dyDescent="0.3">
      <c r="A86" s="3" t="s">
        <v>197</v>
      </c>
      <c r="B86">
        <f t="shared" si="1"/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x14ac:dyDescent="0.3">
      <c r="A87" s="2" t="s">
        <v>198</v>
      </c>
      <c r="B87">
        <f t="shared" si="1"/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3">
      <c r="A88" s="2" t="s">
        <v>199</v>
      </c>
      <c r="B88">
        <f t="shared" si="1"/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3">
      <c r="A89" t="s">
        <v>116</v>
      </c>
      <c r="B89">
        <f t="shared" si="1"/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1:101" x14ac:dyDescent="0.3">
      <c r="A90" t="s">
        <v>117</v>
      </c>
      <c r="B90">
        <f t="shared" si="1"/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1:101" x14ac:dyDescent="0.3">
      <c r="A91" s="2" t="s">
        <v>118</v>
      </c>
      <c r="B91">
        <f t="shared" si="1"/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3">
      <c r="A92" s="2" t="s">
        <v>200</v>
      </c>
      <c r="B92">
        <f t="shared" si="1"/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x14ac:dyDescent="0.3">
      <c r="A93" s="2" t="s">
        <v>201</v>
      </c>
      <c r="B93">
        <f t="shared" si="1"/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1:101" x14ac:dyDescent="0.3">
      <c r="A94" s="2" t="s">
        <v>202</v>
      </c>
      <c r="B94">
        <f t="shared" si="1"/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 x14ac:dyDescent="0.3">
      <c r="A95" s="2" t="s">
        <v>203</v>
      </c>
      <c r="B95">
        <f t="shared" si="1"/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x14ac:dyDescent="0.3">
      <c r="A96" s="2" t="s">
        <v>204</v>
      </c>
      <c r="B96">
        <f t="shared" si="1"/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x14ac:dyDescent="0.3">
      <c r="A97" s="2" t="s">
        <v>205</v>
      </c>
      <c r="B97">
        <f t="shared" si="1"/>
        <v>5</v>
      </c>
      <c r="C97">
        <v>0.1111111111111111</v>
      </c>
      <c r="D97">
        <v>0.22222222222222227</v>
      </c>
      <c r="E97">
        <v>0.33333333333333331</v>
      </c>
      <c r="F97">
        <v>0.22222222222222221</v>
      </c>
      <c r="G97">
        <v>0.11111111111111105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</row>
    <row r="98" spans="1:101" x14ac:dyDescent="0.3">
      <c r="A98" s="2" t="s">
        <v>206</v>
      </c>
      <c r="B98">
        <f t="shared" si="1"/>
        <v>19</v>
      </c>
      <c r="C98">
        <v>9.999999999999995E-3</v>
      </c>
      <c r="D98">
        <v>2.0000000000000004E-2</v>
      </c>
      <c r="E98">
        <v>0.03</v>
      </c>
      <c r="F98">
        <v>4.0000000000000008E-2</v>
      </c>
      <c r="G98">
        <v>5.0000000000000017E-2</v>
      </c>
      <c r="H98">
        <v>0.06</v>
      </c>
      <c r="I98">
        <v>7.0000000000000007E-2</v>
      </c>
      <c r="J98">
        <v>7.9999999999999988E-2</v>
      </c>
      <c r="K98">
        <v>0.09</v>
      </c>
      <c r="L98">
        <v>0.1</v>
      </c>
      <c r="M98">
        <v>9.0000000000000011E-2</v>
      </c>
      <c r="N98">
        <v>8.0000000000000016E-2</v>
      </c>
      <c r="O98">
        <v>7.0000000000000007E-2</v>
      </c>
      <c r="P98">
        <v>0.06</v>
      </c>
      <c r="Q98">
        <v>5.0000000000000017E-2</v>
      </c>
      <c r="R98">
        <v>4.0000000000000008E-2</v>
      </c>
      <c r="S98">
        <v>0.03</v>
      </c>
      <c r="T98">
        <v>2.0000000000000018E-2</v>
      </c>
      <c r="U98">
        <v>1.0000000000000009E-2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 x14ac:dyDescent="0.3">
      <c r="A99" t="s">
        <v>207</v>
      </c>
      <c r="B99">
        <f t="shared" si="1"/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 x14ac:dyDescent="0.3">
      <c r="A100" t="s">
        <v>208</v>
      </c>
      <c r="B100">
        <f t="shared" si="1"/>
        <v>19</v>
      </c>
      <c r="C100">
        <v>9.999999999999995E-3</v>
      </c>
      <c r="D100">
        <v>2.0000000000000004E-2</v>
      </c>
      <c r="E100">
        <v>0.03</v>
      </c>
      <c r="F100">
        <v>4.0000000000000008E-2</v>
      </c>
      <c r="G100">
        <v>5.0000000000000017E-2</v>
      </c>
      <c r="H100">
        <v>0.06</v>
      </c>
      <c r="I100">
        <v>7.0000000000000007E-2</v>
      </c>
      <c r="J100">
        <v>7.9999999999999988E-2</v>
      </c>
      <c r="K100">
        <v>0.09</v>
      </c>
      <c r="L100">
        <v>0.1</v>
      </c>
      <c r="M100">
        <v>9.0000000000000011E-2</v>
      </c>
      <c r="N100">
        <v>8.0000000000000016E-2</v>
      </c>
      <c r="O100">
        <v>7.0000000000000007E-2</v>
      </c>
      <c r="P100">
        <v>0.06</v>
      </c>
      <c r="Q100">
        <v>5.0000000000000017E-2</v>
      </c>
      <c r="R100">
        <v>4.0000000000000008E-2</v>
      </c>
      <c r="S100">
        <v>0.03</v>
      </c>
      <c r="T100">
        <v>2.0000000000000018E-2</v>
      </c>
      <c r="U100">
        <v>1.0000000000000009E-2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 x14ac:dyDescent="0.3">
      <c r="A101" t="s">
        <v>209</v>
      </c>
      <c r="B101">
        <f t="shared" si="1"/>
        <v>99</v>
      </c>
      <c r="C101">
        <v>4.0000000000000105E-4</v>
      </c>
      <c r="D101">
        <v>7.9999999999999863E-4</v>
      </c>
      <c r="E101">
        <v>1.1999999999999997E-3</v>
      </c>
      <c r="F101">
        <v>1.6000000000000007E-3</v>
      </c>
      <c r="G101">
        <v>1.9999999999999983E-3</v>
      </c>
      <c r="H101">
        <v>2.3999999999999994E-3</v>
      </c>
      <c r="I101">
        <v>2.8000000000000004E-3</v>
      </c>
      <c r="J101">
        <v>3.2000000000000015E-3</v>
      </c>
      <c r="K101">
        <v>3.599999999999999E-3</v>
      </c>
      <c r="L101">
        <v>4.0000000000000001E-3</v>
      </c>
      <c r="M101">
        <v>4.4000000000000011E-3</v>
      </c>
      <c r="N101">
        <v>4.8000000000000022E-3</v>
      </c>
      <c r="O101">
        <v>5.1999999999999998E-3</v>
      </c>
      <c r="P101">
        <v>5.6000000000000008E-3</v>
      </c>
      <c r="Q101">
        <v>6.0000000000000019E-3</v>
      </c>
      <c r="R101">
        <v>6.3999999999999994E-3</v>
      </c>
      <c r="S101">
        <v>6.8000000000000005E-3</v>
      </c>
      <c r="T101">
        <v>7.2000000000000015E-3</v>
      </c>
      <c r="U101">
        <v>7.5999999999999991E-3</v>
      </c>
      <c r="V101">
        <v>8.0000000000000002E-3</v>
      </c>
      <c r="W101">
        <v>8.4000000000000012E-3</v>
      </c>
      <c r="X101">
        <v>8.7999999999999988E-3</v>
      </c>
      <c r="Y101">
        <v>9.1999999999999998E-3</v>
      </c>
      <c r="Z101">
        <v>9.6000000000000009E-3</v>
      </c>
      <c r="AA101">
        <v>9.9999999999999985E-3</v>
      </c>
      <c r="AB101">
        <v>1.0400000000000003E-2</v>
      </c>
      <c r="AC101">
        <v>1.0800000000000001E-2</v>
      </c>
      <c r="AD101">
        <v>1.1199999999999998E-2</v>
      </c>
      <c r="AE101">
        <v>1.1600000000000003E-2</v>
      </c>
      <c r="AF101">
        <v>1.2E-2</v>
      </c>
      <c r="AG101">
        <v>1.2399999999999998E-2</v>
      </c>
      <c r="AH101">
        <v>1.2800000000000002E-2</v>
      </c>
      <c r="AI101">
        <v>1.32E-2</v>
      </c>
      <c r="AJ101">
        <v>1.3600000000000004E-2</v>
      </c>
      <c r="AK101">
        <v>1.4000000000000002E-2</v>
      </c>
      <c r="AL101">
        <v>1.44E-2</v>
      </c>
      <c r="AM101">
        <v>1.4799999999999997E-2</v>
      </c>
      <c r="AN101">
        <v>1.5200000000000002E-2</v>
      </c>
      <c r="AO101">
        <v>1.5599999999999999E-2</v>
      </c>
      <c r="AP101">
        <v>1.6000000000000004E-2</v>
      </c>
      <c r="AQ101">
        <v>1.6400000000000001E-2</v>
      </c>
      <c r="AR101">
        <v>1.6799999999999999E-2</v>
      </c>
      <c r="AS101">
        <v>1.7199999999999997E-2</v>
      </c>
      <c r="AT101">
        <v>1.7600000000000001E-2</v>
      </c>
      <c r="AU101">
        <v>1.8000000000000006E-2</v>
      </c>
      <c r="AV101">
        <v>1.8400000000000003E-2</v>
      </c>
      <c r="AW101">
        <v>1.8800000000000001E-2</v>
      </c>
      <c r="AX101">
        <v>1.9199999999999998E-2</v>
      </c>
      <c r="AY101">
        <v>1.9599999999999996E-2</v>
      </c>
      <c r="AZ101">
        <v>0.02</v>
      </c>
      <c r="BA101">
        <v>1.9599999999999999E-2</v>
      </c>
      <c r="BB101">
        <v>1.9199999999999998E-2</v>
      </c>
      <c r="BC101">
        <v>1.8800000000000001E-2</v>
      </c>
      <c r="BD101">
        <v>1.84E-2</v>
      </c>
      <c r="BE101">
        <v>1.7999999999999999E-2</v>
      </c>
      <c r="BF101">
        <v>1.7600000000000001E-2</v>
      </c>
      <c r="BG101">
        <v>1.72E-2</v>
      </c>
      <c r="BH101">
        <v>1.6799999999999999E-2</v>
      </c>
      <c r="BI101">
        <v>1.6400000000000001E-2</v>
      </c>
      <c r="BJ101">
        <v>1.6E-2</v>
      </c>
      <c r="BK101">
        <v>1.5599999999999999E-2</v>
      </c>
      <c r="BL101">
        <v>1.5199999999999998E-2</v>
      </c>
      <c r="BM101">
        <v>1.4800000000000001E-2</v>
      </c>
      <c r="BN101">
        <v>1.44E-2</v>
      </c>
      <c r="BO101">
        <v>1.3999999999999999E-2</v>
      </c>
      <c r="BP101">
        <v>1.3600000000000001E-2</v>
      </c>
      <c r="BQ101">
        <v>1.32E-2</v>
      </c>
      <c r="BR101">
        <v>1.2799999999999999E-2</v>
      </c>
      <c r="BS101">
        <v>1.2399999999999998E-2</v>
      </c>
      <c r="BT101">
        <v>1.2E-2</v>
      </c>
      <c r="BU101">
        <v>1.1599999999999999E-2</v>
      </c>
      <c r="BV101">
        <v>1.1199999999999998E-2</v>
      </c>
      <c r="BW101">
        <v>1.0800000000000001E-2</v>
      </c>
      <c r="BX101">
        <v>1.04E-2</v>
      </c>
      <c r="BY101">
        <v>9.9999999999999985E-3</v>
      </c>
      <c r="BZ101">
        <v>9.6000000000000009E-3</v>
      </c>
      <c r="CA101">
        <v>9.1999999999999998E-3</v>
      </c>
      <c r="CB101">
        <v>8.7999999999999988E-3</v>
      </c>
      <c r="CC101">
        <v>8.3999999999999977E-3</v>
      </c>
      <c r="CD101">
        <v>8.0000000000000002E-3</v>
      </c>
      <c r="CE101">
        <v>7.6000000000000026E-3</v>
      </c>
      <c r="CF101">
        <v>7.1999999999999981E-3</v>
      </c>
      <c r="CG101">
        <v>6.8000000000000005E-3</v>
      </c>
      <c r="CH101">
        <v>6.399999999999996E-3</v>
      </c>
      <c r="CI101">
        <v>5.9999999999999984E-3</v>
      </c>
      <c r="CJ101">
        <v>5.6000000000000008E-3</v>
      </c>
      <c r="CK101">
        <v>5.1999999999999963E-3</v>
      </c>
      <c r="CL101">
        <v>4.7999999999999987E-3</v>
      </c>
      <c r="CM101">
        <v>4.4000000000000011E-3</v>
      </c>
      <c r="CN101">
        <v>3.9999999999999966E-3</v>
      </c>
      <c r="CO101">
        <v>3.599999999999999E-3</v>
      </c>
      <c r="CP101">
        <v>3.2000000000000015E-3</v>
      </c>
      <c r="CQ101">
        <v>2.7999999999999969E-3</v>
      </c>
      <c r="CR101">
        <v>2.3999999999999994E-3</v>
      </c>
      <c r="CS101">
        <v>2.0000000000000018E-3</v>
      </c>
      <c r="CT101">
        <v>1.5999999999999973E-3</v>
      </c>
      <c r="CU101">
        <v>1.1999999999999997E-3</v>
      </c>
      <c r="CV101">
        <v>8.000000000000021E-4</v>
      </c>
      <c r="CW101">
        <v>3.9999999999999758E-4</v>
      </c>
    </row>
    <row r="102" spans="1:101" x14ac:dyDescent="0.3">
      <c r="A102" t="s">
        <v>210</v>
      </c>
      <c r="B102">
        <f t="shared" si="1"/>
        <v>99</v>
      </c>
      <c r="C102">
        <v>4.0000000000000105E-4</v>
      </c>
      <c r="D102">
        <v>7.9999999999999863E-4</v>
      </c>
      <c r="E102">
        <v>1.1999999999999997E-3</v>
      </c>
      <c r="F102">
        <v>1.6000000000000007E-3</v>
      </c>
      <c r="G102">
        <v>1.9999999999999983E-3</v>
      </c>
      <c r="H102">
        <v>2.3999999999999994E-3</v>
      </c>
      <c r="I102">
        <v>2.8000000000000004E-3</v>
      </c>
      <c r="J102">
        <v>3.2000000000000015E-3</v>
      </c>
      <c r="K102">
        <v>3.599999999999999E-3</v>
      </c>
      <c r="L102">
        <v>4.0000000000000001E-3</v>
      </c>
      <c r="M102">
        <v>4.4000000000000011E-3</v>
      </c>
      <c r="N102">
        <v>4.8000000000000022E-3</v>
      </c>
      <c r="O102">
        <v>5.1999999999999998E-3</v>
      </c>
      <c r="P102">
        <v>5.6000000000000008E-3</v>
      </c>
      <c r="Q102">
        <v>6.0000000000000019E-3</v>
      </c>
      <c r="R102">
        <v>6.3999999999999994E-3</v>
      </c>
      <c r="S102">
        <v>6.8000000000000005E-3</v>
      </c>
      <c r="T102">
        <v>7.2000000000000015E-3</v>
      </c>
      <c r="U102">
        <v>7.5999999999999991E-3</v>
      </c>
      <c r="V102">
        <v>8.0000000000000002E-3</v>
      </c>
      <c r="W102">
        <v>8.4000000000000012E-3</v>
      </c>
      <c r="X102">
        <v>8.7999999999999988E-3</v>
      </c>
      <c r="Y102">
        <v>9.1999999999999998E-3</v>
      </c>
      <c r="Z102">
        <v>9.6000000000000009E-3</v>
      </c>
      <c r="AA102">
        <v>9.9999999999999985E-3</v>
      </c>
      <c r="AB102">
        <v>1.0400000000000003E-2</v>
      </c>
      <c r="AC102">
        <v>1.0800000000000001E-2</v>
      </c>
      <c r="AD102">
        <v>1.1199999999999998E-2</v>
      </c>
      <c r="AE102">
        <v>1.1600000000000003E-2</v>
      </c>
      <c r="AF102">
        <v>1.2E-2</v>
      </c>
      <c r="AG102">
        <v>1.2399999999999998E-2</v>
      </c>
      <c r="AH102">
        <v>1.2800000000000002E-2</v>
      </c>
      <c r="AI102">
        <v>1.32E-2</v>
      </c>
      <c r="AJ102">
        <v>1.3600000000000004E-2</v>
      </c>
      <c r="AK102">
        <v>1.4000000000000002E-2</v>
      </c>
      <c r="AL102">
        <v>1.44E-2</v>
      </c>
      <c r="AM102">
        <v>1.4799999999999997E-2</v>
      </c>
      <c r="AN102">
        <v>1.5200000000000002E-2</v>
      </c>
      <c r="AO102">
        <v>1.5599999999999999E-2</v>
      </c>
      <c r="AP102">
        <v>1.6000000000000004E-2</v>
      </c>
      <c r="AQ102">
        <v>1.6400000000000001E-2</v>
      </c>
      <c r="AR102">
        <v>1.6799999999999999E-2</v>
      </c>
      <c r="AS102">
        <v>1.7199999999999997E-2</v>
      </c>
      <c r="AT102">
        <v>1.7600000000000001E-2</v>
      </c>
      <c r="AU102">
        <v>1.8000000000000006E-2</v>
      </c>
      <c r="AV102">
        <v>1.8400000000000003E-2</v>
      </c>
      <c r="AW102">
        <v>1.8800000000000001E-2</v>
      </c>
      <c r="AX102">
        <v>1.9199999999999998E-2</v>
      </c>
      <c r="AY102">
        <v>1.9599999999999996E-2</v>
      </c>
      <c r="AZ102">
        <v>0.02</v>
      </c>
      <c r="BA102">
        <v>1.9599999999999999E-2</v>
      </c>
      <c r="BB102">
        <v>1.9199999999999998E-2</v>
      </c>
      <c r="BC102">
        <v>1.8800000000000001E-2</v>
      </c>
      <c r="BD102">
        <v>1.84E-2</v>
      </c>
      <c r="BE102">
        <v>1.7999999999999999E-2</v>
      </c>
      <c r="BF102">
        <v>1.7600000000000001E-2</v>
      </c>
      <c r="BG102">
        <v>1.72E-2</v>
      </c>
      <c r="BH102">
        <v>1.6799999999999999E-2</v>
      </c>
      <c r="BI102">
        <v>1.6400000000000001E-2</v>
      </c>
      <c r="BJ102">
        <v>1.6E-2</v>
      </c>
      <c r="BK102">
        <v>1.5599999999999999E-2</v>
      </c>
      <c r="BL102">
        <v>1.5199999999999998E-2</v>
      </c>
      <c r="BM102">
        <v>1.4800000000000001E-2</v>
      </c>
      <c r="BN102">
        <v>1.44E-2</v>
      </c>
      <c r="BO102">
        <v>1.3999999999999999E-2</v>
      </c>
      <c r="BP102">
        <v>1.3600000000000001E-2</v>
      </c>
      <c r="BQ102">
        <v>1.32E-2</v>
      </c>
      <c r="BR102">
        <v>1.2799999999999999E-2</v>
      </c>
      <c r="BS102">
        <v>1.2399999999999998E-2</v>
      </c>
      <c r="BT102">
        <v>1.2E-2</v>
      </c>
      <c r="BU102">
        <v>1.1599999999999999E-2</v>
      </c>
      <c r="BV102">
        <v>1.1199999999999998E-2</v>
      </c>
      <c r="BW102">
        <v>1.0800000000000001E-2</v>
      </c>
      <c r="BX102">
        <v>1.04E-2</v>
      </c>
      <c r="BY102">
        <v>9.9999999999999985E-3</v>
      </c>
      <c r="BZ102">
        <v>9.6000000000000009E-3</v>
      </c>
      <c r="CA102">
        <v>9.1999999999999998E-3</v>
      </c>
      <c r="CB102">
        <v>8.7999999999999988E-3</v>
      </c>
      <c r="CC102">
        <v>8.3999999999999977E-3</v>
      </c>
      <c r="CD102">
        <v>8.0000000000000002E-3</v>
      </c>
      <c r="CE102">
        <v>7.6000000000000026E-3</v>
      </c>
      <c r="CF102">
        <v>7.1999999999999981E-3</v>
      </c>
      <c r="CG102">
        <v>6.8000000000000005E-3</v>
      </c>
      <c r="CH102">
        <v>6.399999999999996E-3</v>
      </c>
      <c r="CI102">
        <v>5.9999999999999984E-3</v>
      </c>
      <c r="CJ102">
        <v>5.6000000000000008E-3</v>
      </c>
      <c r="CK102">
        <v>5.1999999999999963E-3</v>
      </c>
      <c r="CL102">
        <v>4.7999999999999987E-3</v>
      </c>
      <c r="CM102">
        <v>4.4000000000000011E-3</v>
      </c>
      <c r="CN102">
        <v>3.9999999999999966E-3</v>
      </c>
      <c r="CO102">
        <v>3.599999999999999E-3</v>
      </c>
      <c r="CP102">
        <v>3.2000000000000015E-3</v>
      </c>
      <c r="CQ102">
        <v>2.7999999999999969E-3</v>
      </c>
      <c r="CR102">
        <v>2.3999999999999994E-3</v>
      </c>
      <c r="CS102">
        <v>2.0000000000000018E-3</v>
      </c>
      <c r="CT102">
        <v>1.5999999999999973E-3</v>
      </c>
      <c r="CU102">
        <v>1.1999999999999997E-3</v>
      </c>
      <c r="CV102">
        <v>8.000000000000021E-4</v>
      </c>
      <c r="CW102">
        <v>3.9999999999999758E-4</v>
      </c>
    </row>
    <row r="103" spans="1:101" x14ac:dyDescent="0.3">
      <c r="A103" t="s">
        <v>211</v>
      </c>
      <c r="B103">
        <f t="shared" si="1"/>
        <v>99</v>
      </c>
      <c r="C103">
        <v>4.0000000000000105E-4</v>
      </c>
      <c r="D103">
        <v>7.9999999999999863E-4</v>
      </c>
      <c r="E103">
        <v>1.1999999999999997E-3</v>
      </c>
      <c r="F103">
        <v>1.6000000000000007E-3</v>
      </c>
      <c r="G103">
        <v>1.9999999999999983E-3</v>
      </c>
      <c r="H103">
        <v>2.3999999999999994E-3</v>
      </c>
      <c r="I103">
        <v>2.8000000000000004E-3</v>
      </c>
      <c r="J103">
        <v>3.2000000000000015E-3</v>
      </c>
      <c r="K103">
        <v>3.599999999999999E-3</v>
      </c>
      <c r="L103">
        <v>4.0000000000000001E-3</v>
      </c>
      <c r="M103">
        <v>4.4000000000000011E-3</v>
      </c>
      <c r="N103">
        <v>4.8000000000000022E-3</v>
      </c>
      <c r="O103">
        <v>5.1999999999999998E-3</v>
      </c>
      <c r="P103">
        <v>5.6000000000000008E-3</v>
      </c>
      <c r="Q103">
        <v>6.0000000000000019E-3</v>
      </c>
      <c r="R103">
        <v>6.3999999999999994E-3</v>
      </c>
      <c r="S103">
        <v>6.8000000000000005E-3</v>
      </c>
      <c r="T103">
        <v>7.2000000000000015E-3</v>
      </c>
      <c r="U103">
        <v>7.5999999999999991E-3</v>
      </c>
      <c r="V103">
        <v>8.0000000000000002E-3</v>
      </c>
      <c r="W103">
        <v>8.4000000000000012E-3</v>
      </c>
      <c r="X103">
        <v>8.7999999999999988E-3</v>
      </c>
      <c r="Y103">
        <v>9.1999999999999998E-3</v>
      </c>
      <c r="Z103">
        <v>9.6000000000000009E-3</v>
      </c>
      <c r="AA103">
        <v>9.9999999999999985E-3</v>
      </c>
      <c r="AB103">
        <v>1.0400000000000003E-2</v>
      </c>
      <c r="AC103">
        <v>1.0800000000000001E-2</v>
      </c>
      <c r="AD103">
        <v>1.1199999999999998E-2</v>
      </c>
      <c r="AE103">
        <v>1.1600000000000003E-2</v>
      </c>
      <c r="AF103">
        <v>1.2E-2</v>
      </c>
      <c r="AG103">
        <v>1.2399999999999998E-2</v>
      </c>
      <c r="AH103">
        <v>1.2800000000000002E-2</v>
      </c>
      <c r="AI103">
        <v>1.32E-2</v>
      </c>
      <c r="AJ103">
        <v>1.3600000000000004E-2</v>
      </c>
      <c r="AK103">
        <v>1.4000000000000002E-2</v>
      </c>
      <c r="AL103">
        <v>1.44E-2</v>
      </c>
      <c r="AM103">
        <v>1.4799999999999997E-2</v>
      </c>
      <c r="AN103">
        <v>1.5200000000000002E-2</v>
      </c>
      <c r="AO103">
        <v>1.5599999999999999E-2</v>
      </c>
      <c r="AP103">
        <v>1.6000000000000004E-2</v>
      </c>
      <c r="AQ103">
        <v>1.6400000000000001E-2</v>
      </c>
      <c r="AR103">
        <v>1.6799999999999999E-2</v>
      </c>
      <c r="AS103">
        <v>1.7199999999999997E-2</v>
      </c>
      <c r="AT103">
        <v>1.7600000000000001E-2</v>
      </c>
      <c r="AU103">
        <v>1.8000000000000006E-2</v>
      </c>
      <c r="AV103">
        <v>1.8400000000000003E-2</v>
      </c>
      <c r="AW103">
        <v>1.8800000000000001E-2</v>
      </c>
      <c r="AX103">
        <v>1.9199999999999998E-2</v>
      </c>
      <c r="AY103">
        <v>1.9599999999999996E-2</v>
      </c>
      <c r="AZ103">
        <v>0.02</v>
      </c>
      <c r="BA103">
        <v>1.9599999999999999E-2</v>
      </c>
      <c r="BB103">
        <v>1.9199999999999998E-2</v>
      </c>
      <c r="BC103">
        <v>1.8800000000000001E-2</v>
      </c>
      <c r="BD103">
        <v>1.84E-2</v>
      </c>
      <c r="BE103">
        <v>1.7999999999999999E-2</v>
      </c>
      <c r="BF103">
        <v>1.7600000000000001E-2</v>
      </c>
      <c r="BG103">
        <v>1.72E-2</v>
      </c>
      <c r="BH103">
        <v>1.6799999999999999E-2</v>
      </c>
      <c r="BI103">
        <v>1.6400000000000001E-2</v>
      </c>
      <c r="BJ103">
        <v>1.6E-2</v>
      </c>
      <c r="BK103">
        <v>1.5599999999999999E-2</v>
      </c>
      <c r="BL103">
        <v>1.5199999999999998E-2</v>
      </c>
      <c r="BM103">
        <v>1.4800000000000001E-2</v>
      </c>
      <c r="BN103">
        <v>1.44E-2</v>
      </c>
      <c r="BO103">
        <v>1.3999999999999999E-2</v>
      </c>
      <c r="BP103">
        <v>1.3600000000000001E-2</v>
      </c>
      <c r="BQ103">
        <v>1.32E-2</v>
      </c>
      <c r="BR103">
        <v>1.2799999999999999E-2</v>
      </c>
      <c r="BS103">
        <v>1.2399999999999998E-2</v>
      </c>
      <c r="BT103">
        <v>1.2E-2</v>
      </c>
      <c r="BU103">
        <v>1.1599999999999999E-2</v>
      </c>
      <c r="BV103">
        <v>1.1199999999999998E-2</v>
      </c>
      <c r="BW103">
        <v>1.0800000000000001E-2</v>
      </c>
      <c r="BX103">
        <v>1.04E-2</v>
      </c>
      <c r="BY103">
        <v>9.9999999999999985E-3</v>
      </c>
      <c r="BZ103">
        <v>9.6000000000000009E-3</v>
      </c>
      <c r="CA103">
        <v>9.1999999999999998E-3</v>
      </c>
      <c r="CB103">
        <v>8.7999999999999988E-3</v>
      </c>
      <c r="CC103">
        <v>8.3999999999999977E-3</v>
      </c>
      <c r="CD103">
        <v>8.0000000000000002E-3</v>
      </c>
      <c r="CE103">
        <v>7.6000000000000026E-3</v>
      </c>
      <c r="CF103">
        <v>7.1999999999999981E-3</v>
      </c>
      <c r="CG103">
        <v>6.8000000000000005E-3</v>
      </c>
      <c r="CH103">
        <v>6.399999999999996E-3</v>
      </c>
      <c r="CI103">
        <v>5.9999999999999984E-3</v>
      </c>
      <c r="CJ103">
        <v>5.6000000000000008E-3</v>
      </c>
      <c r="CK103">
        <v>5.1999999999999963E-3</v>
      </c>
      <c r="CL103">
        <v>4.7999999999999987E-3</v>
      </c>
      <c r="CM103">
        <v>4.4000000000000011E-3</v>
      </c>
      <c r="CN103">
        <v>3.9999999999999966E-3</v>
      </c>
      <c r="CO103">
        <v>3.599999999999999E-3</v>
      </c>
      <c r="CP103">
        <v>3.2000000000000015E-3</v>
      </c>
      <c r="CQ103">
        <v>2.7999999999999969E-3</v>
      </c>
      <c r="CR103">
        <v>2.3999999999999994E-3</v>
      </c>
      <c r="CS103">
        <v>2.0000000000000018E-3</v>
      </c>
      <c r="CT103">
        <v>1.5999999999999973E-3</v>
      </c>
      <c r="CU103">
        <v>1.1999999999999997E-3</v>
      </c>
      <c r="CV103">
        <v>8.000000000000021E-4</v>
      </c>
      <c r="CW103">
        <v>3.9999999999999758E-4</v>
      </c>
    </row>
    <row r="104" spans="1:101" x14ac:dyDescent="0.3">
      <c r="A104" t="s">
        <v>212</v>
      </c>
      <c r="B104">
        <f t="shared" si="1"/>
        <v>99</v>
      </c>
      <c r="C104">
        <v>4.0000000000000105E-4</v>
      </c>
      <c r="D104">
        <v>7.9999999999999863E-4</v>
      </c>
      <c r="E104">
        <v>1.1999999999999997E-3</v>
      </c>
      <c r="F104">
        <v>1.6000000000000007E-3</v>
      </c>
      <c r="G104">
        <v>1.9999999999999983E-3</v>
      </c>
      <c r="H104">
        <v>2.3999999999999994E-3</v>
      </c>
      <c r="I104">
        <v>2.8000000000000004E-3</v>
      </c>
      <c r="J104">
        <v>3.2000000000000015E-3</v>
      </c>
      <c r="K104">
        <v>3.599999999999999E-3</v>
      </c>
      <c r="L104">
        <v>4.0000000000000001E-3</v>
      </c>
      <c r="M104">
        <v>4.4000000000000011E-3</v>
      </c>
      <c r="N104">
        <v>4.8000000000000022E-3</v>
      </c>
      <c r="O104">
        <v>5.1999999999999998E-3</v>
      </c>
      <c r="P104">
        <v>5.6000000000000008E-3</v>
      </c>
      <c r="Q104">
        <v>6.0000000000000019E-3</v>
      </c>
      <c r="R104">
        <v>6.3999999999999994E-3</v>
      </c>
      <c r="S104">
        <v>6.8000000000000005E-3</v>
      </c>
      <c r="T104">
        <v>7.2000000000000015E-3</v>
      </c>
      <c r="U104">
        <v>7.5999999999999991E-3</v>
      </c>
      <c r="V104">
        <v>8.0000000000000002E-3</v>
      </c>
      <c r="W104">
        <v>8.4000000000000012E-3</v>
      </c>
      <c r="X104">
        <v>8.7999999999999988E-3</v>
      </c>
      <c r="Y104">
        <v>9.1999999999999998E-3</v>
      </c>
      <c r="Z104">
        <v>9.6000000000000009E-3</v>
      </c>
      <c r="AA104">
        <v>9.9999999999999985E-3</v>
      </c>
      <c r="AB104">
        <v>1.0400000000000003E-2</v>
      </c>
      <c r="AC104">
        <v>1.0800000000000001E-2</v>
      </c>
      <c r="AD104">
        <v>1.1199999999999998E-2</v>
      </c>
      <c r="AE104">
        <v>1.1600000000000003E-2</v>
      </c>
      <c r="AF104">
        <v>1.2E-2</v>
      </c>
      <c r="AG104">
        <v>1.2399999999999998E-2</v>
      </c>
      <c r="AH104">
        <v>1.2800000000000002E-2</v>
      </c>
      <c r="AI104">
        <v>1.32E-2</v>
      </c>
      <c r="AJ104">
        <v>1.3600000000000004E-2</v>
      </c>
      <c r="AK104">
        <v>1.4000000000000002E-2</v>
      </c>
      <c r="AL104">
        <v>1.44E-2</v>
      </c>
      <c r="AM104">
        <v>1.4799999999999997E-2</v>
      </c>
      <c r="AN104">
        <v>1.5200000000000002E-2</v>
      </c>
      <c r="AO104">
        <v>1.5599999999999999E-2</v>
      </c>
      <c r="AP104">
        <v>1.6000000000000004E-2</v>
      </c>
      <c r="AQ104">
        <v>1.6400000000000001E-2</v>
      </c>
      <c r="AR104">
        <v>1.6799999999999999E-2</v>
      </c>
      <c r="AS104">
        <v>1.7199999999999997E-2</v>
      </c>
      <c r="AT104">
        <v>1.7600000000000001E-2</v>
      </c>
      <c r="AU104">
        <v>1.8000000000000006E-2</v>
      </c>
      <c r="AV104">
        <v>1.8400000000000003E-2</v>
      </c>
      <c r="AW104">
        <v>1.8800000000000001E-2</v>
      </c>
      <c r="AX104">
        <v>1.9199999999999998E-2</v>
      </c>
      <c r="AY104">
        <v>1.9599999999999996E-2</v>
      </c>
      <c r="AZ104">
        <v>0.02</v>
      </c>
      <c r="BA104">
        <v>1.9599999999999999E-2</v>
      </c>
      <c r="BB104">
        <v>1.9199999999999998E-2</v>
      </c>
      <c r="BC104">
        <v>1.8800000000000001E-2</v>
      </c>
      <c r="BD104">
        <v>1.84E-2</v>
      </c>
      <c r="BE104">
        <v>1.7999999999999999E-2</v>
      </c>
      <c r="BF104">
        <v>1.7600000000000001E-2</v>
      </c>
      <c r="BG104">
        <v>1.72E-2</v>
      </c>
      <c r="BH104">
        <v>1.6799999999999999E-2</v>
      </c>
      <c r="BI104">
        <v>1.6400000000000001E-2</v>
      </c>
      <c r="BJ104">
        <v>1.6E-2</v>
      </c>
      <c r="BK104">
        <v>1.5599999999999999E-2</v>
      </c>
      <c r="BL104">
        <v>1.5199999999999998E-2</v>
      </c>
      <c r="BM104">
        <v>1.4800000000000001E-2</v>
      </c>
      <c r="BN104">
        <v>1.44E-2</v>
      </c>
      <c r="BO104">
        <v>1.3999999999999999E-2</v>
      </c>
      <c r="BP104">
        <v>1.3600000000000001E-2</v>
      </c>
      <c r="BQ104">
        <v>1.32E-2</v>
      </c>
      <c r="BR104">
        <v>1.2799999999999999E-2</v>
      </c>
      <c r="BS104">
        <v>1.2399999999999998E-2</v>
      </c>
      <c r="BT104">
        <v>1.2E-2</v>
      </c>
      <c r="BU104">
        <v>1.1599999999999999E-2</v>
      </c>
      <c r="BV104">
        <v>1.1199999999999998E-2</v>
      </c>
      <c r="BW104">
        <v>1.0800000000000001E-2</v>
      </c>
      <c r="BX104">
        <v>1.04E-2</v>
      </c>
      <c r="BY104">
        <v>9.9999999999999985E-3</v>
      </c>
      <c r="BZ104">
        <v>9.6000000000000009E-3</v>
      </c>
      <c r="CA104">
        <v>9.1999999999999998E-3</v>
      </c>
      <c r="CB104">
        <v>8.7999999999999988E-3</v>
      </c>
      <c r="CC104">
        <v>8.3999999999999977E-3</v>
      </c>
      <c r="CD104">
        <v>8.0000000000000002E-3</v>
      </c>
      <c r="CE104">
        <v>7.6000000000000026E-3</v>
      </c>
      <c r="CF104">
        <v>7.1999999999999981E-3</v>
      </c>
      <c r="CG104">
        <v>6.8000000000000005E-3</v>
      </c>
      <c r="CH104">
        <v>6.399999999999996E-3</v>
      </c>
      <c r="CI104">
        <v>5.9999999999999984E-3</v>
      </c>
      <c r="CJ104">
        <v>5.6000000000000008E-3</v>
      </c>
      <c r="CK104">
        <v>5.1999999999999963E-3</v>
      </c>
      <c r="CL104">
        <v>4.7999999999999987E-3</v>
      </c>
      <c r="CM104">
        <v>4.4000000000000011E-3</v>
      </c>
      <c r="CN104">
        <v>3.9999999999999966E-3</v>
      </c>
      <c r="CO104">
        <v>3.599999999999999E-3</v>
      </c>
      <c r="CP104">
        <v>3.2000000000000015E-3</v>
      </c>
      <c r="CQ104">
        <v>2.7999999999999969E-3</v>
      </c>
      <c r="CR104">
        <v>2.3999999999999994E-3</v>
      </c>
      <c r="CS104">
        <v>2.0000000000000018E-3</v>
      </c>
      <c r="CT104">
        <v>1.5999999999999973E-3</v>
      </c>
      <c r="CU104">
        <v>1.1999999999999997E-3</v>
      </c>
      <c r="CV104">
        <v>8.000000000000021E-4</v>
      </c>
      <c r="CW104">
        <v>3.9999999999999758E-4</v>
      </c>
    </row>
    <row r="105" spans="1:101" x14ac:dyDescent="0.3">
      <c r="A105" s="2" t="s">
        <v>213</v>
      </c>
      <c r="B105">
        <f t="shared" si="1"/>
        <v>9</v>
      </c>
      <c r="C105">
        <v>4.0000000000000008E-2</v>
      </c>
      <c r="D105">
        <v>8.0000000000000016E-2</v>
      </c>
      <c r="E105">
        <v>0.12</v>
      </c>
      <c r="F105">
        <v>0.15999999999999998</v>
      </c>
      <c r="G105">
        <v>0.2</v>
      </c>
      <c r="H105">
        <v>0.16000000000000003</v>
      </c>
      <c r="I105">
        <v>0.12</v>
      </c>
      <c r="J105">
        <v>8.0000000000000016E-2</v>
      </c>
      <c r="K105">
        <v>4.0000000000000036E-2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</row>
    <row r="106" spans="1:101" x14ac:dyDescent="0.3">
      <c r="A106" t="s">
        <v>214</v>
      </c>
      <c r="B106">
        <f t="shared" si="1"/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</row>
    <row r="107" spans="1:101" x14ac:dyDescent="0.3">
      <c r="A107" t="s">
        <v>110</v>
      </c>
      <c r="B107">
        <f t="shared" si="1"/>
        <v>9</v>
      </c>
      <c r="C107">
        <v>4.0000000000000008E-2</v>
      </c>
      <c r="D107">
        <v>8.0000000000000016E-2</v>
      </c>
      <c r="E107">
        <v>0.12</v>
      </c>
      <c r="F107">
        <v>0.15999999999999998</v>
      </c>
      <c r="G107">
        <v>0.2</v>
      </c>
      <c r="H107">
        <v>0.16000000000000003</v>
      </c>
      <c r="I107">
        <v>0.12</v>
      </c>
      <c r="J107">
        <v>8.0000000000000016E-2</v>
      </c>
      <c r="K107">
        <v>4.0000000000000036E-2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</row>
    <row r="108" spans="1:101" x14ac:dyDescent="0.3">
      <c r="A108" t="s">
        <v>215</v>
      </c>
      <c r="B108">
        <f t="shared" si="1"/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</row>
    <row r="109" spans="1:101" x14ac:dyDescent="0.3">
      <c r="A109" s="2" t="s">
        <v>216</v>
      </c>
      <c r="B109">
        <f t="shared" si="1"/>
        <v>9</v>
      </c>
      <c r="C109">
        <v>4.0000000000000008E-2</v>
      </c>
      <c r="D109">
        <v>8.0000000000000016E-2</v>
      </c>
      <c r="E109">
        <v>0.12</v>
      </c>
      <c r="F109">
        <v>0.15999999999999998</v>
      </c>
      <c r="G109">
        <v>0.2</v>
      </c>
      <c r="H109">
        <v>0.16000000000000003</v>
      </c>
      <c r="I109">
        <v>0.12</v>
      </c>
      <c r="J109">
        <v>8.0000000000000016E-2</v>
      </c>
      <c r="K109">
        <v>4.0000000000000036E-2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</row>
    <row r="110" spans="1:101" x14ac:dyDescent="0.3">
      <c r="A110" t="s">
        <v>217</v>
      </c>
      <c r="B110">
        <f t="shared" si="1"/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</row>
    <row r="111" spans="1:101" x14ac:dyDescent="0.3">
      <c r="A111" t="s">
        <v>218</v>
      </c>
      <c r="B111">
        <f t="shared" si="1"/>
        <v>9</v>
      </c>
      <c r="C111">
        <v>4.0000000000000008E-2</v>
      </c>
      <c r="D111">
        <v>8.0000000000000016E-2</v>
      </c>
      <c r="E111">
        <v>0.12</v>
      </c>
      <c r="F111">
        <v>0.15999999999999998</v>
      </c>
      <c r="G111">
        <v>0.2</v>
      </c>
      <c r="H111">
        <v>0.16000000000000003</v>
      </c>
      <c r="I111">
        <v>0.12</v>
      </c>
      <c r="J111">
        <v>8.0000000000000016E-2</v>
      </c>
      <c r="K111">
        <v>4.0000000000000036E-2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</row>
    <row r="112" spans="1:101" x14ac:dyDescent="0.3">
      <c r="A112" t="s">
        <v>219</v>
      </c>
      <c r="B112">
        <f t="shared" si="1"/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</row>
    <row r="113" spans="1:101" x14ac:dyDescent="0.3">
      <c r="A113" t="s">
        <v>220</v>
      </c>
      <c r="B113">
        <f t="shared" si="1"/>
        <v>9</v>
      </c>
      <c r="C113">
        <v>4.0000000000000008E-2</v>
      </c>
      <c r="D113">
        <v>8.0000000000000016E-2</v>
      </c>
      <c r="E113">
        <v>0.12</v>
      </c>
      <c r="F113">
        <v>0.15999999999999998</v>
      </c>
      <c r="G113">
        <v>0.2</v>
      </c>
      <c r="H113">
        <v>0.16000000000000003</v>
      </c>
      <c r="I113">
        <v>0.12</v>
      </c>
      <c r="J113">
        <v>8.0000000000000016E-2</v>
      </c>
      <c r="K113">
        <v>4.0000000000000036E-2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</row>
    <row r="114" spans="1:101" x14ac:dyDescent="0.3">
      <c r="A114" t="s">
        <v>221</v>
      </c>
      <c r="B114">
        <f t="shared" si="1"/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</row>
    <row r="115" spans="1:101" x14ac:dyDescent="0.3">
      <c r="A115" t="s">
        <v>222</v>
      </c>
      <c r="B115">
        <f t="shared" si="1"/>
        <v>9</v>
      </c>
      <c r="C115">
        <v>4.0000000000000008E-2</v>
      </c>
      <c r="D115">
        <v>8.0000000000000016E-2</v>
      </c>
      <c r="E115">
        <v>0.12</v>
      </c>
      <c r="F115">
        <v>0.15999999999999998</v>
      </c>
      <c r="G115">
        <v>0.2</v>
      </c>
      <c r="H115">
        <v>0.16000000000000003</v>
      </c>
      <c r="I115">
        <v>0.12</v>
      </c>
      <c r="J115">
        <v>8.0000000000000016E-2</v>
      </c>
      <c r="K115">
        <v>4.0000000000000036E-2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</row>
    <row r="116" spans="1:101" x14ac:dyDescent="0.3">
      <c r="A116" t="s">
        <v>223</v>
      </c>
      <c r="B116">
        <f t="shared" si="1"/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</row>
    <row r="117" spans="1:101" s="2" customFormat="1" x14ac:dyDescent="0.3">
      <c r="A117" s="2" t="s">
        <v>224</v>
      </c>
      <c r="B117">
        <f t="shared" si="1"/>
        <v>39</v>
      </c>
      <c r="C117" s="2">
        <v>2.5000000000000022E-3</v>
      </c>
      <c r="D117" s="2">
        <v>4.9999999999999975E-3</v>
      </c>
      <c r="E117" s="2">
        <v>7.4999999999999997E-3</v>
      </c>
      <c r="F117" s="2">
        <v>1.0000000000000002E-2</v>
      </c>
      <c r="G117" s="2">
        <v>1.2499999999999997E-2</v>
      </c>
      <c r="H117" s="2">
        <v>1.4999999999999999E-2</v>
      </c>
      <c r="I117" s="2">
        <v>1.7500000000000002E-2</v>
      </c>
      <c r="J117" s="2">
        <v>2.0000000000000004E-2</v>
      </c>
      <c r="K117" s="2">
        <v>2.2500000000000006E-2</v>
      </c>
      <c r="L117" s="2">
        <v>2.5000000000000008E-2</v>
      </c>
      <c r="M117" s="2">
        <v>2.7499999999999997E-2</v>
      </c>
      <c r="N117" s="2">
        <v>0.03</v>
      </c>
      <c r="O117" s="2">
        <v>3.2500000000000001E-2</v>
      </c>
      <c r="P117" s="2">
        <v>3.5000000000000003E-2</v>
      </c>
      <c r="Q117" s="2">
        <v>3.7499999999999992E-2</v>
      </c>
      <c r="R117" s="2">
        <v>3.9999999999999994E-2</v>
      </c>
      <c r="S117" s="2">
        <v>4.2499999999999996E-2</v>
      </c>
      <c r="T117" s="2">
        <v>4.4999999999999998E-2</v>
      </c>
      <c r="U117" s="2">
        <v>4.7500000000000001E-2</v>
      </c>
      <c r="V117" s="2">
        <v>0.05</v>
      </c>
      <c r="W117" s="2">
        <v>4.7500000000000007E-2</v>
      </c>
      <c r="X117" s="2">
        <v>4.5000000000000005E-2</v>
      </c>
      <c r="Y117" s="2">
        <v>4.2500000000000003E-2</v>
      </c>
      <c r="Z117" s="2">
        <v>4.0000000000000008E-2</v>
      </c>
      <c r="AA117" s="2">
        <v>3.7500000000000006E-2</v>
      </c>
      <c r="AB117" s="2">
        <v>3.5000000000000003E-2</v>
      </c>
      <c r="AC117" s="2">
        <v>3.2500000000000001E-2</v>
      </c>
      <c r="AD117" s="2">
        <v>0.03</v>
      </c>
      <c r="AE117" s="2">
        <v>2.7500000000000011E-2</v>
      </c>
      <c r="AF117" s="2">
        <v>2.5000000000000008E-2</v>
      </c>
      <c r="AG117" s="2">
        <v>2.2500000000000006E-2</v>
      </c>
      <c r="AH117" s="2">
        <v>2.0000000000000004E-2</v>
      </c>
      <c r="AI117" s="2">
        <v>1.7500000000000002E-2</v>
      </c>
      <c r="AJ117" s="2">
        <v>1.4999999999999999E-2</v>
      </c>
      <c r="AK117" s="2">
        <v>1.2499999999999997E-2</v>
      </c>
      <c r="AL117" s="2">
        <v>1.0000000000000009E-2</v>
      </c>
      <c r="AM117" s="2">
        <v>7.5000000000000067E-3</v>
      </c>
      <c r="AN117" s="2">
        <v>5.0000000000000044E-3</v>
      </c>
      <c r="AO117" s="2">
        <v>2.5000000000000022E-3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</row>
    <row r="118" spans="1:101" s="2" customFormat="1" x14ac:dyDescent="0.3">
      <c r="A118" s="2" t="s">
        <v>225</v>
      </c>
      <c r="B118">
        <f t="shared" si="1"/>
        <v>23</v>
      </c>
      <c r="C118" s="2">
        <v>6.9444444444444475E-3</v>
      </c>
      <c r="D118" s="2">
        <v>1.3888888888888881E-2</v>
      </c>
      <c r="E118" s="2">
        <v>2.0833333333333329E-2</v>
      </c>
      <c r="F118" s="2">
        <v>2.7777777777777776E-2</v>
      </c>
      <c r="G118" s="2">
        <v>3.4722222222222224E-2</v>
      </c>
      <c r="H118" s="2">
        <v>4.1666666666666671E-2</v>
      </c>
      <c r="I118" s="2">
        <v>4.8611111111111091E-2</v>
      </c>
      <c r="J118" s="2">
        <v>5.5555555555555566E-2</v>
      </c>
      <c r="K118" s="2">
        <v>6.2499999999999986E-2</v>
      </c>
      <c r="L118" s="2">
        <v>6.9444444444444461E-2</v>
      </c>
      <c r="M118" s="2">
        <v>7.6388888888888881E-2</v>
      </c>
      <c r="N118" s="2">
        <v>8.3333333333333329E-2</v>
      </c>
      <c r="O118" s="2">
        <v>7.6388888888888881E-2</v>
      </c>
      <c r="P118" s="2">
        <v>6.9444444444444448E-2</v>
      </c>
      <c r="Q118" s="2">
        <v>6.25E-2</v>
      </c>
      <c r="R118" s="2">
        <v>5.5555555555555552E-2</v>
      </c>
      <c r="S118" s="2">
        <v>4.8611111111111105E-2</v>
      </c>
      <c r="T118" s="2">
        <v>4.1666666666666657E-2</v>
      </c>
      <c r="U118" s="2">
        <v>3.472222222222221E-2</v>
      </c>
      <c r="V118" s="2">
        <v>2.7777777777777762E-2</v>
      </c>
      <c r="W118" s="2">
        <v>2.0833333333333343E-2</v>
      </c>
      <c r="X118" s="2">
        <v>1.3888888888888895E-2</v>
      </c>
      <c r="Y118" s="2">
        <v>6.9444444444444475E-3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</row>
    <row r="119" spans="1:101" s="2" customFormat="1" x14ac:dyDescent="0.3">
      <c r="A119" s="2" t="s">
        <v>226</v>
      </c>
      <c r="B119">
        <f t="shared" si="1"/>
        <v>25</v>
      </c>
      <c r="C119" s="2">
        <v>5.9171597633136119E-3</v>
      </c>
      <c r="D119" s="2">
        <v>1.1834319526627224E-2</v>
      </c>
      <c r="E119" s="2">
        <v>1.7751479289940836E-2</v>
      </c>
      <c r="F119" s="2">
        <v>2.3668639053254434E-2</v>
      </c>
      <c r="G119" s="2">
        <v>2.9585798816568046E-2</v>
      </c>
      <c r="H119" s="2">
        <v>3.5502958579881658E-2</v>
      </c>
      <c r="I119" s="2">
        <v>4.1420118343195256E-2</v>
      </c>
      <c r="J119" s="2">
        <v>4.7337278106508868E-2</v>
      </c>
      <c r="K119" s="2">
        <v>5.325443786982248E-2</v>
      </c>
      <c r="L119" s="2">
        <v>5.9171597633136092E-2</v>
      </c>
      <c r="M119" s="2">
        <v>6.5088757396449703E-2</v>
      </c>
      <c r="N119" s="2">
        <v>7.1005917159763315E-2</v>
      </c>
      <c r="O119" s="2">
        <v>7.6923076923076927E-2</v>
      </c>
      <c r="P119" s="2">
        <v>7.1005917159763329E-2</v>
      </c>
      <c r="Q119" s="2">
        <v>6.5088757396449717E-2</v>
      </c>
      <c r="R119" s="2">
        <v>5.9171597633136105E-2</v>
      </c>
      <c r="S119" s="2">
        <v>5.3254437869822494E-2</v>
      </c>
      <c r="T119" s="2">
        <v>4.7337278106508882E-2</v>
      </c>
      <c r="U119" s="2">
        <v>4.1420118343195284E-2</v>
      </c>
      <c r="V119" s="2">
        <v>3.5502958579881672E-2</v>
      </c>
      <c r="W119" s="2">
        <v>2.958579881656806E-2</v>
      </c>
      <c r="X119" s="2">
        <v>2.3668639053254448E-2</v>
      </c>
      <c r="Y119" s="2">
        <v>1.7751479289940836E-2</v>
      </c>
      <c r="Z119" s="2">
        <v>1.1834319526627224E-2</v>
      </c>
      <c r="AA119" s="2">
        <v>5.9171597633136119E-3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</row>
    <row r="120" spans="1:101" s="2" customFormat="1" x14ac:dyDescent="0.3">
      <c r="A120" s="2" t="s">
        <v>227</v>
      </c>
      <c r="B120">
        <f t="shared" si="1"/>
        <v>5</v>
      </c>
      <c r="C120" s="2">
        <v>0.1111111111111111</v>
      </c>
      <c r="D120" s="2">
        <v>0.22222222222222227</v>
      </c>
      <c r="E120" s="2">
        <v>0.33333333333333331</v>
      </c>
      <c r="F120" s="2">
        <v>0.22222222222222221</v>
      </c>
      <c r="G120" s="2">
        <v>0.11111111111111105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</row>
    <row r="121" spans="1:101" s="2" customFormat="1" x14ac:dyDescent="0.3">
      <c r="A121" s="2" t="s">
        <v>228</v>
      </c>
      <c r="B121">
        <f t="shared" si="1"/>
        <v>25</v>
      </c>
      <c r="C121" s="2">
        <v>5.9171597633136119E-3</v>
      </c>
      <c r="D121" s="2">
        <v>1.1834319526627224E-2</v>
      </c>
      <c r="E121" s="2">
        <v>1.7751479289940836E-2</v>
      </c>
      <c r="F121" s="2">
        <v>2.3668639053254434E-2</v>
      </c>
      <c r="G121" s="2">
        <v>2.9585798816568046E-2</v>
      </c>
      <c r="H121" s="2">
        <v>3.5502958579881658E-2</v>
      </c>
      <c r="I121" s="2">
        <v>4.1420118343195256E-2</v>
      </c>
      <c r="J121" s="2">
        <v>4.7337278106508868E-2</v>
      </c>
      <c r="K121" s="2">
        <v>5.325443786982248E-2</v>
      </c>
      <c r="L121" s="2">
        <v>5.9171597633136092E-2</v>
      </c>
      <c r="M121" s="2">
        <v>6.5088757396449703E-2</v>
      </c>
      <c r="N121" s="2">
        <v>7.1005917159763315E-2</v>
      </c>
      <c r="O121" s="2">
        <v>7.6923076923076927E-2</v>
      </c>
      <c r="P121" s="2">
        <v>7.1005917159763329E-2</v>
      </c>
      <c r="Q121" s="2">
        <v>6.5088757396449717E-2</v>
      </c>
      <c r="R121" s="2">
        <v>5.9171597633136105E-2</v>
      </c>
      <c r="S121" s="2">
        <v>5.3254437869822494E-2</v>
      </c>
      <c r="T121" s="2">
        <v>4.7337278106508882E-2</v>
      </c>
      <c r="U121" s="2">
        <v>4.1420118343195284E-2</v>
      </c>
      <c r="V121" s="2">
        <v>3.5502958579881672E-2</v>
      </c>
      <c r="W121" s="2">
        <v>2.958579881656806E-2</v>
      </c>
      <c r="X121" s="2">
        <v>2.3668639053254448E-2</v>
      </c>
      <c r="Y121" s="2">
        <v>1.7751479289940836E-2</v>
      </c>
      <c r="Z121" s="2">
        <v>1.1834319526627224E-2</v>
      </c>
      <c r="AA121" s="2">
        <v>5.9171597633136119E-3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</row>
    <row r="122" spans="1:101" s="2" customFormat="1" x14ac:dyDescent="0.3">
      <c r="A122" s="2" t="s">
        <v>229</v>
      </c>
      <c r="B122">
        <f t="shared" si="1"/>
        <v>19</v>
      </c>
      <c r="C122" s="2">
        <v>9.999999999999995E-3</v>
      </c>
      <c r="D122" s="2">
        <v>2.0000000000000004E-2</v>
      </c>
      <c r="E122" s="2">
        <v>0.03</v>
      </c>
      <c r="F122" s="2">
        <v>4.0000000000000008E-2</v>
      </c>
      <c r="G122" s="2">
        <v>5.0000000000000017E-2</v>
      </c>
      <c r="H122" s="2">
        <v>0.06</v>
      </c>
      <c r="I122" s="2">
        <v>7.0000000000000007E-2</v>
      </c>
      <c r="J122" s="2">
        <v>7.9999999999999988E-2</v>
      </c>
      <c r="K122" s="2">
        <v>0.09</v>
      </c>
      <c r="L122" s="2">
        <v>0.1</v>
      </c>
      <c r="M122" s="2">
        <v>9.0000000000000011E-2</v>
      </c>
      <c r="N122" s="2">
        <v>8.0000000000000016E-2</v>
      </c>
      <c r="O122" s="2">
        <v>7.0000000000000007E-2</v>
      </c>
      <c r="P122" s="2">
        <v>0.06</v>
      </c>
      <c r="Q122" s="2">
        <v>5.0000000000000017E-2</v>
      </c>
      <c r="R122" s="2">
        <v>4.0000000000000008E-2</v>
      </c>
      <c r="S122" s="2">
        <v>0.03</v>
      </c>
      <c r="T122" s="2">
        <v>2.0000000000000018E-2</v>
      </c>
      <c r="U122" s="2">
        <v>1.0000000000000009E-2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</row>
    <row r="123" spans="1:101" s="2" customFormat="1" x14ac:dyDescent="0.3">
      <c r="A123" s="2" t="s">
        <v>230</v>
      </c>
      <c r="B123">
        <f t="shared" si="1"/>
        <v>25</v>
      </c>
      <c r="C123" s="2">
        <v>5.9171597633136119E-3</v>
      </c>
      <c r="D123" s="2">
        <v>1.1834319526627224E-2</v>
      </c>
      <c r="E123" s="2">
        <v>1.7751479289940836E-2</v>
      </c>
      <c r="F123" s="2">
        <v>2.3668639053254434E-2</v>
      </c>
      <c r="G123" s="2">
        <v>2.9585798816568046E-2</v>
      </c>
      <c r="H123" s="2">
        <v>3.5502958579881658E-2</v>
      </c>
      <c r="I123" s="2">
        <v>4.1420118343195256E-2</v>
      </c>
      <c r="J123" s="2">
        <v>4.7337278106508868E-2</v>
      </c>
      <c r="K123" s="2">
        <v>5.325443786982248E-2</v>
      </c>
      <c r="L123" s="2">
        <v>5.9171597633136092E-2</v>
      </c>
      <c r="M123" s="2">
        <v>6.5088757396449703E-2</v>
      </c>
      <c r="N123" s="2">
        <v>7.1005917159763315E-2</v>
      </c>
      <c r="O123" s="2">
        <v>7.6923076923076927E-2</v>
      </c>
      <c r="P123" s="2">
        <v>7.1005917159763329E-2</v>
      </c>
      <c r="Q123" s="2">
        <v>6.5088757396449717E-2</v>
      </c>
      <c r="R123" s="2">
        <v>5.9171597633136105E-2</v>
      </c>
      <c r="S123" s="2">
        <v>5.3254437869822494E-2</v>
      </c>
      <c r="T123" s="2">
        <v>4.7337278106508882E-2</v>
      </c>
      <c r="U123" s="2">
        <v>4.1420118343195284E-2</v>
      </c>
      <c r="V123" s="2">
        <v>3.5502958579881672E-2</v>
      </c>
      <c r="W123" s="2">
        <v>2.958579881656806E-2</v>
      </c>
      <c r="X123" s="2">
        <v>2.3668639053254448E-2</v>
      </c>
      <c r="Y123" s="2">
        <v>1.7751479289940836E-2</v>
      </c>
      <c r="Z123" s="2">
        <v>1.1834319526627224E-2</v>
      </c>
      <c r="AA123" s="2">
        <v>5.9171597633136119E-3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</row>
    <row r="124" spans="1:101" x14ac:dyDescent="0.3">
      <c r="A124" s="3" t="s">
        <v>231</v>
      </c>
      <c r="B124">
        <f t="shared" si="1"/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</row>
    <row r="125" spans="1:101" x14ac:dyDescent="0.3">
      <c r="A125" s="3" t="s">
        <v>232</v>
      </c>
      <c r="B125">
        <f t="shared" si="1"/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</row>
    <row r="126" spans="1:101" s="2" customFormat="1" x14ac:dyDescent="0.3">
      <c r="A126" s="2" t="s">
        <v>233</v>
      </c>
      <c r="B126">
        <f t="shared" si="1"/>
        <v>29</v>
      </c>
      <c r="C126" s="2">
        <v>4.4444444444444453E-3</v>
      </c>
      <c r="D126" s="2">
        <v>8.8888888888888906E-3</v>
      </c>
      <c r="E126" s="2">
        <v>1.3333333333333336E-2</v>
      </c>
      <c r="F126" s="2">
        <v>1.7777777777777781E-2</v>
      </c>
      <c r="G126" s="2">
        <v>2.2222222222222227E-2</v>
      </c>
      <c r="H126" s="2">
        <v>2.6666666666666658E-2</v>
      </c>
      <c r="I126" s="2">
        <v>3.1111111111111103E-2</v>
      </c>
      <c r="J126" s="2">
        <v>3.5555555555555549E-2</v>
      </c>
      <c r="K126" s="2">
        <v>3.9999999999999994E-2</v>
      </c>
      <c r="L126" s="2">
        <v>4.4444444444444439E-2</v>
      </c>
      <c r="M126" s="2">
        <v>4.8888888888888885E-2</v>
      </c>
      <c r="N126" s="2">
        <v>5.333333333333333E-2</v>
      </c>
      <c r="O126" s="2">
        <v>5.7777777777777775E-2</v>
      </c>
      <c r="P126" s="2">
        <v>6.222222222222222E-2</v>
      </c>
      <c r="Q126" s="2">
        <v>6.6666666666666666E-2</v>
      </c>
      <c r="R126" s="2">
        <v>6.222222222222222E-2</v>
      </c>
      <c r="S126" s="2">
        <v>5.7777777777777775E-2</v>
      </c>
      <c r="T126" s="2">
        <v>5.333333333333333E-2</v>
      </c>
      <c r="U126" s="2">
        <v>4.8888888888888885E-2</v>
      </c>
      <c r="V126" s="2">
        <v>4.4444444444444439E-2</v>
      </c>
      <c r="W126" s="2">
        <v>3.9999999999999994E-2</v>
      </c>
      <c r="X126" s="2">
        <v>3.5555555555555549E-2</v>
      </c>
      <c r="Y126" s="2">
        <v>3.1111111111111103E-2</v>
      </c>
      <c r="Z126" s="2">
        <v>2.6666666666666672E-2</v>
      </c>
      <c r="AA126" s="2">
        <v>2.2222222222222227E-2</v>
      </c>
      <c r="AB126" s="2">
        <v>1.7777777777777781E-2</v>
      </c>
      <c r="AC126" s="2">
        <v>1.3333333333333336E-2</v>
      </c>
      <c r="AD126" s="2">
        <v>8.8888888888888906E-3</v>
      </c>
      <c r="AE126" s="2">
        <v>4.4444444444444453E-3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</row>
    <row r="127" spans="1:101" x14ac:dyDescent="0.3">
      <c r="A127" s="3" t="s">
        <v>234</v>
      </c>
      <c r="B127">
        <f t="shared" si="1"/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</row>
    <row r="128" spans="1:101" x14ac:dyDescent="0.3">
      <c r="A128" t="s">
        <v>235</v>
      </c>
      <c r="B128">
        <f t="shared" si="1"/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</row>
    <row r="129" spans="1:101" x14ac:dyDescent="0.3">
      <c r="A129" s="3" t="s">
        <v>236</v>
      </c>
      <c r="B129">
        <f t="shared" si="1"/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</row>
    <row r="130" spans="1:101" x14ac:dyDescent="0.3">
      <c r="A130" s="3" t="s">
        <v>237</v>
      </c>
      <c r="B130">
        <f t="shared" si="1"/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</row>
    <row r="131" spans="1:101" x14ac:dyDescent="0.3">
      <c r="A131" s="3" t="s">
        <v>238</v>
      </c>
      <c r="B131">
        <f t="shared" ref="B131:B194" si="2">COUNTIF(C131:CW131,"&gt;0")</f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</row>
    <row r="132" spans="1:101" x14ac:dyDescent="0.3">
      <c r="A132" s="3" t="s">
        <v>239</v>
      </c>
      <c r="B132">
        <f t="shared" si="2"/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</row>
    <row r="133" spans="1:101" x14ac:dyDescent="0.3">
      <c r="A133" s="3" t="s">
        <v>240</v>
      </c>
      <c r="B133">
        <f t="shared" si="2"/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</row>
    <row r="134" spans="1:101" x14ac:dyDescent="0.3">
      <c r="A134" s="3" t="s">
        <v>241</v>
      </c>
      <c r="B134">
        <f t="shared" si="2"/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</row>
    <row r="135" spans="1:101" x14ac:dyDescent="0.3">
      <c r="A135" s="3" t="s">
        <v>242</v>
      </c>
      <c r="B135">
        <f t="shared" si="2"/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</row>
    <row r="136" spans="1:101" x14ac:dyDescent="0.3">
      <c r="A136" s="3" t="s">
        <v>243</v>
      </c>
      <c r="B136">
        <f t="shared" si="2"/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</row>
    <row r="137" spans="1:101" x14ac:dyDescent="0.3">
      <c r="A137" s="3" t="s">
        <v>244</v>
      </c>
      <c r="B137">
        <f t="shared" si="2"/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</row>
    <row r="138" spans="1:101" x14ac:dyDescent="0.3">
      <c r="A138" s="3" t="s">
        <v>245</v>
      </c>
      <c r="B138">
        <f t="shared" si="2"/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</row>
    <row r="139" spans="1:101" x14ac:dyDescent="0.3">
      <c r="A139" s="3" t="s">
        <v>246</v>
      </c>
      <c r="B139">
        <f t="shared" si="2"/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</row>
    <row r="140" spans="1:101" x14ac:dyDescent="0.3">
      <c r="A140" s="3" t="s">
        <v>247</v>
      </c>
      <c r="B140">
        <f t="shared" si="2"/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</row>
    <row r="141" spans="1:101" x14ac:dyDescent="0.3">
      <c r="A141" s="3" t="s">
        <v>248</v>
      </c>
      <c r="B141">
        <f t="shared" si="2"/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</row>
    <row r="142" spans="1:101" x14ac:dyDescent="0.3">
      <c r="A142" s="3" t="s">
        <v>249</v>
      </c>
      <c r="B142">
        <f t="shared" si="2"/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</row>
    <row r="143" spans="1:101" x14ac:dyDescent="0.3">
      <c r="A143" s="2" t="s">
        <v>250</v>
      </c>
      <c r="B143">
        <f t="shared" si="2"/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</row>
    <row r="144" spans="1:101" x14ac:dyDescent="0.3">
      <c r="A144" s="2" t="s">
        <v>251</v>
      </c>
      <c r="B144">
        <f t="shared" si="2"/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</row>
    <row r="145" spans="1:101" x14ac:dyDescent="0.3">
      <c r="A145" s="2" t="s">
        <v>252</v>
      </c>
      <c r="B145">
        <f t="shared" si="2"/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</row>
    <row r="146" spans="1:101" x14ac:dyDescent="0.3">
      <c r="A146" s="2" t="s">
        <v>253</v>
      </c>
      <c r="B146">
        <f t="shared" si="2"/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</row>
    <row r="147" spans="1:101" x14ac:dyDescent="0.3">
      <c r="A147" s="2" t="s">
        <v>254</v>
      </c>
      <c r="B147">
        <f t="shared" si="2"/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</row>
    <row r="148" spans="1:101" x14ac:dyDescent="0.3">
      <c r="A148" s="3" t="s">
        <v>255</v>
      </c>
      <c r="B148">
        <f t="shared" si="2"/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</row>
    <row r="149" spans="1:101" x14ac:dyDescent="0.3">
      <c r="A149" s="3" t="s">
        <v>256</v>
      </c>
      <c r="B149">
        <f t="shared" si="2"/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</row>
    <row r="150" spans="1:101" x14ac:dyDescent="0.3">
      <c r="A150" s="3" t="s">
        <v>257</v>
      </c>
      <c r="B150">
        <f t="shared" si="2"/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</row>
    <row r="151" spans="1:101" x14ac:dyDescent="0.3">
      <c r="A151" s="3" t="s">
        <v>258</v>
      </c>
      <c r="B151">
        <f t="shared" si="2"/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</row>
    <row r="152" spans="1:101" x14ac:dyDescent="0.3">
      <c r="A152" t="s">
        <v>259</v>
      </c>
      <c r="B152">
        <f t="shared" si="2"/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</row>
    <row r="153" spans="1:101" x14ac:dyDescent="0.3">
      <c r="A153" s="3" t="s">
        <v>260</v>
      </c>
      <c r="B153">
        <f t="shared" si="2"/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</row>
    <row r="154" spans="1:101" x14ac:dyDescent="0.3">
      <c r="A154" s="3" t="s">
        <v>261</v>
      </c>
      <c r="B154">
        <f t="shared" si="2"/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</row>
    <row r="155" spans="1:101" x14ac:dyDescent="0.3">
      <c r="A155" s="3" t="s">
        <v>262</v>
      </c>
      <c r="B155">
        <f t="shared" si="2"/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</row>
    <row r="156" spans="1:101" x14ac:dyDescent="0.3">
      <c r="A156" s="3" t="s">
        <v>263</v>
      </c>
      <c r="B156">
        <f t="shared" si="2"/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</row>
    <row r="157" spans="1:101" x14ac:dyDescent="0.3">
      <c r="A157" s="3" t="s">
        <v>264</v>
      </c>
      <c r="B157">
        <f t="shared" si="2"/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</row>
    <row r="158" spans="1:101" x14ac:dyDescent="0.3">
      <c r="A158" s="3" t="s">
        <v>265</v>
      </c>
      <c r="B158">
        <f t="shared" si="2"/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</row>
    <row r="159" spans="1:101" x14ac:dyDescent="0.3">
      <c r="A159" s="3" t="s">
        <v>266</v>
      </c>
      <c r="B159">
        <f t="shared" si="2"/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</row>
    <row r="160" spans="1:101" x14ac:dyDescent="0.3">
      <c r="A160" s="3" t="s">
        <v>267</v>
      </c>
      <c r="B160">
        <f t="shared" si="2"/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</row>
    <row r="161" spans="1:101" x14ac:dyDescent="0.3">
      <c r="A161" s="3" t="s">
        <v>268</v>
      </c>
      <c r="B161">
        <f t="shared" si="2"/>
        <v>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</row>
    <row r="162" spans="1:101" x14ac:dyDescent="0.3">
      <c r="A162" s="3" t="s">
        <v>269</v>
      </c>
      <c r="B162">
        <f t="shared" si="2"/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</row>
    <row r="163" spans="1:101" x14ac:dyDescent="0.3">
      <c r="A163" s="3" t="s">
        <v>270</v>
      </c>
      <c r="B163">
        <f t="shared" si="2"/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</row>
    <row r="164" spans="1:101" x14ac:dyDescent="0.3">
      <c r="A164" s="3" t="s">
        <v>271</v>
      </c>
      <c r="B164">
        <f t="shared" si="2"/>
        <v>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</row>
    <row r="165" spans="1:101" x14ac:dyDescent="0.3">
      <c r="A165" s="3" t="s">
        <v>272</v>
      </c>
      <c r="B165">
        <f t="shared" si="2"/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</row>
    <row r="166" spans="1:101" x14ac:dyDescent="0.3">
      <c r="A166" s="3" t="s">
        <v>273</v>
      </c>
      <c r="B166">
        <f t="shared" si="2"/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</row>
    <row r="167" spans="1:101" x14ac:dyDescent="0.3">
      <c r="A167" s="3" t="s">
        <v>274</v>
      </c>
      <c r="B167">
        <f t="shared" si="2"/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</row>
    <row r="168" spans="1:101" x14ac:dyDescent="0.3">
      <c r="A168" s="3" t="s">
        <v>275</v>
      </c>
      <c r="B168">
        <f t="shared" si="2"/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</row>
    <row r="169" spans="1:101" x14ac:dyDescent="0.3">
      <c r="A169" s="3" t="s">
        <v>276</v>
      </c>
      <c r="B169">
        <f t="shared" si="2"/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</row>
    <row r="170" spans="1:101" x14ac:dyDescent="0.3">
      <c r="A170" s="3" t="s">
        <v>277</v>
      </c>
      <c r="B170">
        <f t="shared" si="2"/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</row>
    <row r="171" spans="1:101" x14ac:dyDescent="0.3">
      <c r="A171" s="3" t="s">
        <v>278</v>
      </c>
      <c r="B171">
        <f t="shared" si="2"/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</row>
    <row r="172" spans="1:101" x14ac:dyDescent="0.3">
      <c r="A172" s="3" t="s">
        <v>279</v>
      </c>
      <c r="B172">
        <f t="shared" si="2"/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</row>
    <row r="173" spans="1:101" x14ac:dyDescent="0.3">
      <c r="A173" s="3" t="s">
        <v>280</v>
      </c>
      <c r="B173">
        <f t="shared" si="2"/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</row>
    <row r="174" spans="1:101" x14ac:dyDescent="0.3">
      <c r="A174" s="3" t="s">
        <v>281</v>
      </c>
      <c r="B174">
        <f t="shared" si="2"/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</row>
    <row r="175" spans="1:101" x14ac:dyDescent="0.3">
      <c r="A175" s="3" t="s">
        <v>282</v>
      </c>
      <c r="B175">
        <f t="shared" si="2"/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</row>
    <row r="176" spans="1:101" x14ac:dyDescent="0.3">
      <c r="A176" s="3" t="s">
        <v>283</v>
      </c>
      <c r="B176">
        <f t="shared" si="2"/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</row>
    <row r="177" spans="1:101" x14ac:dyDescent="0.3">
      <c r="A177" t="s">
        <v>284</v>
      </c>
      <c r="B177">
        <f t="shared" si="2"/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</row>
    <row r="178" spans="1:101" x14ac:dyDescent="0.3">
      <c r="A178" t="s">
        <v>285</v>
      </c>
      <c r="B178">
        <f t="shared" si="2"/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</row>
    <row r="179" spans="1:101" x14ac:dyDescent="0.3">
      <c r="A179" t="s">
        <v>286</v>
      </c>
      <c r="B179">
        <f t="shared" si="2"/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1:101" x14ac:dyDescent="0.3">
      <c r="A180" t="s">
        <v>287</v>
      </c>
      <c r="B180">
        <f t="shared" si="2"/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</row>
    <row r="181" spans="1:101" x14ac:dyDescent="0.3">
      <c r="A181" t="s">
        <v>288</v>
      </c>
      <c r="B181">
        <f t="shared" si="2"/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</row>
    <row r="182" spans="1:101" x14ac:dyDescent="0.3">
      <c r="A182" t="s">
        <v>289</v>
      </c>
      <c r="B182">
        <f t="shared" si="2"/>
        <v>1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3">
      <c r="A183" t="s">
        <v>290</v>
      </c>
      <c r="B183">
        <f t="shared" si="2"/>
        <v>1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3">
      <c r="A184" t="s">
        <v>291</v>
      </c>
      <c r="B184">
        <f t="shared" si="2"/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3">
      <c r="A185" t="s">
        <v>292</v>
      </c>
      <c r="B185">
        <f t="shared" si="2"/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3">
      <c r="A186" t="s">
        <v>293</v>
      </c>
      <c r="B186">
        <f t="shared" si="2"/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3">
      <c r="A187" t="s">
        <v>294</v>
      </c>
      <c r="B187">
        <f t="shared" si="2"/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3">
      <c r="A188" t="s">
        <v>295</v>
      </c>
      <c r="B188">
        <f t="shared" si="2"/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3">
      <c r="A189" t="s">
        <v>296</v>
      </c>
      <c r="B189">
        <f t="shared" si="2"/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3">
      <c r="A190" t="s">
        <v>297</v>
      </c>
      <c r="B190">
        <f t="shared" si="2"/>
        <v>1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3">
      <c r="A191" t="s">
        <v>298</v>
      </c>
      <c r="B191">
        <f t="shared" si="2"/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3">
      <c r="A192" t="s">
        <v>299</v>
      </c>
      <c r="B192">
        <f t="shared" si="2"/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3">
      <c r="A193" t="s">
        <v>300</v>
      </c>
      <c r="B193">
        <f t="shared" si="2"/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  <row r="194" spans="1:101" x14ac:dyDescent="0.3">
      <c r="A194" t="s">
        <v>301</v>
      </c>
      <c r="B194">
        <f t="shared" si="2"/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</row>
    <row r="195" spans="1:101" x14ac:dyDescent="0.3">
      <c r="A195" t="s">
        <v>302</v>
      </c>
      <c r="B195">
        <f t="shared" ref="B195:B201" si="3">COUNTIF(C195:CW195,"&gt;0")</f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</row>
    <row r="196" spans="1:101" x14ac:dyDescent="0.3">
      <c r="A196" t="s">
        <v>303</v>
      </c>
      <c r="B196">
        <f t="shared" si="3"/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</row>
    <row r="197" spans="1:101" x14ac:dyDescent="0.3">
      <c r="A197" s="3" t="s">
        <v>304</v>
      </c>
      <c r="B197">
        <f t="shared" si="3"/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</row>
    <row r="198" spans="1:101" x14ac:dyDescent="0.3">
      <c r="A198" s="3" t="s">
        <v>305</v>
      </c>
      <c r="B198">
        <f t="shared" si="3"/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</row>
    <row r="199" spans="1:101" x14ac:dyDescent="0.3">
      <c r="A199" s="3" t="s">
        <v>306</v>
      </c>
      <c r="B199">
        <f t="shared" si="3"/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</row>
    <row r="200" spans="1:101" x14ac:dyDescent="0.3">
      <c r="A200" s="3" t="s">
        <v>119</v>
      </c>
      <c r="B200">
        <f t="shared" si="3"/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</row>
    <row r="201" spans="1:101" ht="15" thickBot="1" x14ac:dyDescent="0.35">
      <c r="A201" s="4" t="s">
        <v>120</v>
      </c>
      <c r="B201">
        <f t="shared" si="3"/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8DC5-28ED-47E2-9159-C0331C92C548}">
  <sheetPr codeName="Sheet3"/>
  <dimension ref="A1:DT202"/>
  <sheetViews>
    <sheetView workbookViewId="0">
      <pane ySplit="2" topLeftCell="A36" activePane="bottomLeft" state="frozen"/>
      <selection pane="bottomLeft" activeCell="H54" sqref="H54"/>
    </sheetView>
  </sheetViews>
  <sheetFormatPr defaultRowHeight="14.4" x14ac:dyDescent="0.3"/>
  <cols>
    <col min="1" max="1" width="46.88671875" customWidth="1"/>
    <col min="3" max="3" width="12" bestFit="1" customWidth="1"/>
  </cols>
  <sheetData>
    <row r="1" spans="1:115" x14ac:dyDescent="0.3">
      <c r="B1" t="s">
        <v>323</v>
      </c>
    </row>
    <row r="2" spans="1:115" x14ac:dyDescent="0.3">
      <c r="A2" s="8" t="s">
        <v>324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</row>
    <row r="3" spans="1:115" x14ac:dyDescent="0.3">
      <c r="A3" t="s">
        <v>121</v>
      </c>
      <c r="B3">
        <f>COUNTIF(lifetime_funct_triangular!C2:CW2,"&gt;0")</f>
        <v>1</v>
      </c>
      <c r="C3">
        <f>IF($B3&lt;&gt;1,_xlfn.NORM.DIST(50,$B3/2,$B3/4,FALSE),$B3)</f>
        <v>1</v>
      </c>
    </row>
    <row r="4" spans="1:115" x14ac:dyDescent="0.3">
      <c r="A4" t="s">
        <v>122</v>
      </c>
      <c r="B4">
        <f>COUNTIF(lifetime_funct_triangular!C3:CW3,"&gt;0")</f>
        <v>1</v>
      </c>
      <c r="C4">
        <f t="shared" ref="C4:C19" si="0">IF($B4&lt;&gt;1,_xlfn.NORM.DIST(50,$B4/2,$B4/4,FALSE),$B4)</f>
        <v>1</v>
      </c>
    </row>
    <row r="5" spans="1:115" x14ac:dyDescent="0.3">
      <c r="A5" t="s">
        <v>123</v>
      </c>
      <c r="B5">
        <f>COUNTIF(lifetime_funct_triangular!C4:CW4,"&gt;0")</f>
        <v>1</v>
      </c>
      <c r="C5">
        <f t="shared" si="0"/>
        <v>1</v>
      </c>
    </row>
    <row r="6" spans="1:115" x14ac:dyDescent="0.3">
      <c r="A6" t="s">
        <v>124</v>
      </c>
      <c r="B6">
        <f>COUNTIF(lifetime_funct_triangular!C5:CW5,"&gt;0")</f>
        <v>1</v>
      </c>
      <c r="C6">
        <f t="shared" si="0"/>
        <v>1</v>
      </c>
    </row>
    <row r="7" spans="1:115" x14ac:dyDescent="0.3">
      <c r="A7" t="s">
        <v>125</v>
      </c>
      <c r="B7">
        <f>COUNTIF(lifetime_funct_triangular!C6:CW6,"&gt;0")</f>
        <v>1</v>
      </c>
      <c r="C7">
        <f t="shared" si="0"/>
        <v>1</v>
      </c>
    </row>
    <row r="8" spans="1:115" x14ac:dyDescent="0.3">
      <c r="A8" t="s">
        <v>126</v>
      </c>
      <c r="B8">
        <f>COUNTIF(lifetime_funct_triangular!C7:CW7,"&gt;0")</f>
        <v>1</v>
      </c>
      <c r="C8">
        <f t="shared" si="0"/>
        <v>1</v>
      </c>
    </row>
    <row r="9" spans="1:115" x14ac:dyDescent="0.3">
      <c r="A9" t="s">
        <v>127</v>
      </c>
      <c r="B9">
        <f>COUNTIF(lifetime_funct_triangular!C8:CW8,"&gt;0")</f>
        <v>1</v>
      </c>
      <c r="C9">
        <f t="shared" si="0"/>
        <v>1</v>
      </c>
    </row>
    <row r="10" spans="1:115" x14ac:dyDescent="0.3">
      <c r="A10" t="s">
        <v>128</v>
      </c>
      <c r="B10">
        <f>COUNTIF(lifetime_funct_triangular!C9:CW9,"&gt;0")</f>
        <v>1</v>
      </c>
      <c r="C10">
        <f t="shared" si="0"/>
        <v>1</v>
      </c>
    </row>
    <row r="11" spans="1:115" x14ac:dyDescent="0.3">
      <c r="A11" t="s">
        <v>129</v>
      </c>
      <c r="B11">
        <f>COUNTIF(lifetime_funct_triangular!C10:CW10,"&gt;0")</f>
        <v>1</v>
      </c>
      <c r="C11">
        <f t="shared" si="0"/>
        <v>1</v>
      </c>
    </row>
    <row r="12" spans="1:115" x14ac:dyDescent="0.3">
      <c r="A12" t="s">
        <v>130</v>
      </c>
      <c r="B12">
        <f>COUNTIF(lifetime_funct_triangular!C11:CW11,"&gt;0")</f>
        <v>1</v>
      </c>
      <c r="C12">
        <f t="shared" si="0"/>
        <v>1</v>
      </c>
    </row>
    <row r="13" spans="1:115" x14ac:dyDescent="0.3">
      <c r="A13" t="s">
        <v>131</v>
      </c>
      <c r="B13">
        <f>COUNTIF(lifetime_funct_triangular!C12:CW12,"&gt;0")</f>
        <v>1</v>
      </c>
      <c r="C13">
        <f t="shared" si="0"/>
        <v>1</v>
      </c>
    </row>
    <row r="14" spans="1:115" x14ac:dyDescent="0.3">
      <c r="A14" t="s">
        <v>111</v>
      </c>
      <c r="B14">
        <f>COUNTIF(lifetime_funct_triangular!C13:CW13,"&gt;0")</f>
        <v>1</v>
      </c>
      <c r="C14">
        <f t="shared" si="0"/>
        <v>1</v>
      </c>
    </row>
    <row r="15" spans="1:115" x14ac:dyDescent="0.3">
      <c r="A15" t="s">
        <v>112</v>
      </c>
      <c r="B15">
        <f>COUNTIF(lifetime_funct_triangular!C14:CW14,"&gt;0")</f>
        <v>1</v>
      </c>
      <c r="C15">
        <f t="shared" si="0"/>
        <v>1</v>
      </c>
    </row>
    <row r="16" spans="1:115" x14ac:dyDescent="0.3">
      <c r="A16" t="s">
        <v>113</v>
      </c>
      <c r="B16">
        <f>COUNTIF(lifetime_funct_triangular!C15:CW15,"&gt;0")</f>
        <v>1</v>
      </c>
      <c r="C16">
        <f t="shared" si="0"/>
        <v>1</v>
      </c>
    </row>
    <row r="17" spans="1:124" x14ac:dyDescent="0.3">
      <c r="A17" t="s">
        <v>132</v>
      </c>
      <c r="B17">
        <f>COUNTIF(lifetime_funct_triangular!C16:CW16,"&gt;0")</f>
        <v>1</v>
      </c>
      <c r="C17">
        <f t="shared" si="0"/>
        <v>1</v>
      </c>
    </row>
    <row r="18" spans="1:124" x14ac:dyDescent="0.3">
      <c r="A18" t="s">
        <v>133</v>
      </c>
      <c r="B18">
        <f>COUNTIF(lifetime_funct_triangular!C17:CW17,"&gt;0")</f>
        <v>1</v>
      </c>
      <c r="C18">
        <f t="shared" si="0"/>
        <v>1</v>
      </c>
    </row>
    <row r="19" spans="1:124" x14ac:dyDescent="0.3">
      <c r="A19" t="s">
        <v>134</v>
      </c>
      <c r="B19">
        <f>COUNTIF(lifetime_funct_triangular!C18:CW18,"&gt;0")</f>
        <v>1</v>
      </c>
      <c r="C19">
        <f t="shared" si="0"/>
        <v>1</v>
      </c>
    </row>
    <row r="20" spans="1:124" x14ac:dyDescent="0.3">
      <c r="A20" t="s">
        <v>135</v>
      </c>
      <c r="B20">
        <f>COUNTIF(lifetime_funct_triangular!C19:CW19,"&gt;0")</f>
        <v>99</v>
      </c>
      <c r="C20">
        <f>IF($B20&lt;&gt;1,_xlfn.NORM.DIST(C$2,$B20/2,$B20/4,FALSE),$B20)</f>
        <v>2.3631207432294973E-3</v>
      </c>
      <c r="D20">
        <f t="shared" ref="D20:BO20" si="1">IF($B20&lt;&gt;1,_xlfn.NORM.DIST(D$2,$B20/2,$B20/4,FALSE),$B20)</f>
        <v>2.5557416242127005E-3</v>
      </c>
      <c r="E20">
        <f t="shared" si="1"/>
        <v>2.7595546555437933E-3</v>
      </c>
      <c r="F20">
        <f t="shared" si="1"/>
        <v>2.9747609658238583E-3</v>
      </c>
      <c r="G20">
        <f t="shared" si="1"/>
        <v>3.2015196246606534E-3</v>
      </c>
      <c r="H20">
        <f t="shared" si="1"/>
        <v>3.4399432871429973E-3</v>
      </c>
      <c r="I20">
        <f t="shared" si="1"/>
        <v>3.6900938953962361E-3</v>
      </c>
      <c r="J20">
        <f t="shared" si="1"/>
        <v>3.9519784851757616E-3</v>
      </c>
      <c r="K20">
        <f t="shared" si="1"/>
        <v>4.2255451478230765E-3</v>
      </c>
      <c r="L20">
        <f t="shared" si="1"/>
        <v>4.5106791997728329E-3</v>
      </c>
      <c r="M20">
        <f t="shared" si="1"/>
        <v>4.8071996130940008E-3</v>
      </c>
      <c r="N20">
        <f t="shared" si="1"/>
        <v>5.114855761213807E-3</v>
      </c>
      <c r="O20">
        <f t="shared" si="1"/>
        <v>5.4333245339546051E-3</v>
      </c>
      <c r="P20">
        <f t="shared" si="1"/>
        <v>5.7622078752656248E-3</v>
      </c>
      <c r="Q20">
        <f t="shared" si="1"/>
        <v>6.1010307955157482E-3</v>
      </c>
      <c r="R20">
        <f t="shared" si="1"/>
        <v>6.4492399079038665E-3</v>
      </c>
      <c r="S20">
        <f t="shared" si="1"/>
        <v>6.806202535424289E-3</v>
      </c>
      <c r="T20">
        <f t="shared" si="1"/>
        <v>7.1712064308940438E-3</v>
      </c>
      <c r="U20">
        <f t="shared" si="1"/>
        <v>7.543460147817275E-3</v>
      </c>
      <c r="V20">
        <f t="shared" si="1"/>
        <v>7.9220940943545565E-3</v>
      </c>
      <c r="W20">
        <f t="shared" si="1"/>
        <v>8.3061622964210984E-3</v>
      </c>
      <c r="X20">
        <f t="shared" si="1"/>
        <v>8.6946448890113555E-3</v>
      </c>
      <c r="Y20">
        <f t="shared" si="1"/>
        <v>9.0864513473067603E-3</v>
      </c>
      <c r="Z20">
        <f t="shared" si="1"/>
        <v>9.4804244610501003E-3</v>
      </c>
      <c r="AA20">
        <f t="shared" si="1"/>
        <v>9.8753450471594246E-3</v>
      </c>
      <c r="AB20">
        <f t="shared" si="1"/>
        <v>1.0269937386713073E-2</v>
      </c>
      <c r="AC20">
        <f t="shared" si="1"/>
        <v>1.0662875363383031E-2</v>
      </c>
      <c r="AD20">
        <f t="shared" si="1"/>
        <v>1.1052789271252288E-2</v>
      </c>
      <c r="AE20">
        <f t="shared" si="1"/>
        <v>1.1438273250856361E-2</v>
      </c>
      <c r="AF20">
        <f t="shared" si="1"/>
        <v>1.1817893303377628E-2</v>
      </c>
      <c r="AG20">
        <f t="shared" si="1"/>
        <v>1.219019582433381E-2</v>
      </c>
      <c r="AH20">
        <f t="shared" si="1"/>
        <v>1.2553716589979015E-2</v>
      </c>
      <c r="AI20">
        <f t="shared" si="1"/>
        <v>1.2906990122115242E-2</v>
      </c>
      <c r="AJ20">
        <f t="shared" si="1"/>
        <v>1.3248559350226417E-2</v>
      </c>
      <c r="AK20">
        <f t="shared" si="1"/>
        <v>1.3576985483920747E-2</v>
      </c>
      <c r="AL20">
        <f t="shared" si="1"/>
        <v>1.3890858003714946E-2</v>
      </c>
      <c r="AM20">
        <f t="shared" si="1"/>
        <v>1.4188804674317601E-2</v>
      </c>
      <c r="AN20">
        <f t="shared" si="1"/>
        <v>1.4469501481855255E-2</v>
      </c>
      <c r="AO20">
        <f t="shared" si="1"/>
        <v>1.4731682395004077E-2</v>
      </c>
      <c r="AP20">
        <f t="shared" si="1"/>
        <v>1.4974148849793414E-2</v>
      </c>
      <c r="AQ20">
        <f t="shared" si="1"/>
        <v>1.5195778858966762E-2</v>
      </c>
      <c r="AR20">
        <f t="shared" si="1"/>
        <v>1.5395535649231188E-2</v>
      </c>
      <c r="AS20">
        <f t="shared" si="1"/>
        <v>1.5572475733486872E-2</v>
      </c>
      <c r="AT20">
        <f t="shared" si="1"/>
        <v>1.5725756330171568E-2</v>
      </c>
      <c r="AU20">
        <f t="shared" si="1"/>
        <v>1.5854642048125513E-2</v>
      </c>
      <c r="AV20">
        <f t="shared" si="1"/>
        <v>1.5958510762805772E-2</v>
      </c>
      <c r="AW20">
        <f t="shared" si="1"/>
        <v>1.6036858618159514E-2</v>
      </c>
      <c r="AX20">
        <f t="shared" si="1"/>
        <v>1.6089304097889678E-2</v>
      </c>
      <c r="AY20">
        <f t="shared" si="1"/>
        <v>1.6115591120083962E-2</v>
      </c>
      <c r="AZ20">
        <f t="shared" si="1"/>
        <v>1.6115591120083962E-2</v>
      </c>
      <c r="BA20">
        <f t="shared" si="1"/>
        <v>1.6089304097889678E-2</v>
      </c>
      <c r="BB20">
        <f t="shared" si="1"/>
        <v>1.6036858618159514E-2</v>
      </c>
      <c r="BC20">
        <f t="shared" si="1"/>
        <v>1.5958510762805772E-2</v>
      </c>
      <c r="BD20">
        <f t="shared" si="1"/>
        <v>1.5854642048125513E-2</v>
      </c>
      <c r="BE20">
        <f t="shared" si="1"/>
        <v>1.5725756330171568E-2</v>
      </c>
      <c r="BF20">
        <f t="shared" si="1"/>
        <v>1.5572475733486872E-2</v>
      </c>
      <c r="BG20">
        <f t="shared" si="1"/>
        <v>1.5395535649231188E-2</v>
      </c>
      <c r="BH20">
        <f t="shared" si="1"/>
        <v>1.5195778858966762E-2</v>
      </c>
      <c r="BI20">
        <f t="shared" si="1"/>
        <v>1.4974148849793414E-2</v>
      </c>
      <c r="BJ20">
        <f t="shared" si="1"/>
        <v>1.4731682395004077E-2</v>
      </c>
      <c r="BK20">
        <f t="shared" si="1"/>
        <v>1.4469501481855255E-2</v>
      </c>
      <c r="BL20">
        <f t="shared" si="1"/>
        <v>1.4188804674317601E-2</v>
      </c>
      <c r="BM20">
        <f t="shared" si="1"/>
        <v>1.3890858003714946E-2</v>
      </c>
      <c r="BN20">
        <f t="shared" si="1"/>
        <v>1.3576985483920747E-2</v>
      </c>
      <c r="BO20">
        <f t="shared" si="1"/>
        <v>1.3248559350226417E-2</v>
      </c>
      <c r="BP20">
        <f t="shared" ref="BP20:DT20" si="2">IF($B20&lt;&gt;1,_xlfn.NORM.DIST(BP$2,$B20/2,$B20/4,FALSE),$B20)</f>
        <v>1.2906990122115242E-2</v>
      </c>
      <c r="BQ20">
        <f t="shared" si="2"/>
        <v>1.2553716589979015E-2</v>
      </c>
      <c r="BR20">
        <f t="shared" si="2"/>
        <v>1.219019582433381E-2</v>
      </c>
      <c r="BS20">
        <f t="shared" si="2"/>
        <v>1.1817893303377628E-2</v>
      </c>
      <c r="BT20">
        <f t="shared" si="2"/>
        <v>1.1438273250856361E-2</v>
      </c>
      <c r="BU20">
        <f t="shared" si="2"/>
        <v>1.1052789271252288E-2</v>
      </c>
      <c r="BV20">
        <f t="shared" si="2"/>
        <v>1.0662875363383031E-2</v>
      </c>
      <c r="BW20">
        <f t="shared" si="2"/>
        <v>1.0269937386713073E-2</v>
      </c>
      <c r="BX20">
        <f t="shared" si="2"/>
        <v>9.8753450471594246E-3</v>
      </c>
      <c r="BY20">
        <f t="shared" si="2"/>
        <v>9.4804244610501003E-3</v>
      </c>
      <c r="BZ20">
        <f t="shared" si="2"/>
        <v>9.0864513473067603E-3</v>
      </c>
      <c r="CA20">
        <f t="shared" si="2"/>
        <v>8.6946448890113555E-3</v>
      </c>
      <c r="CB20">
        <f t="shared" si="2"/>
        <v>8.3061622964210984E-3</v>
      </c>
      <c r="CC20">
        <f t="shared" si="2"/>
        <v>7.9220940943545565E-3</v>
      </c>
      <c r="CD20">
        <f t="shared" si="2"/>
        <v>7.543460147817275E-3</v>
      </c>
      <c r="CE20">
        <f t="shared" si="2"/>
        <v>7.1712064308940438E-3</v>
      </c>
      <c r="CF20">
        <f t="shared" si="2"/>
        <v>6.806202535424289E-3</v>
      </c>
      <c r="CG20">
        <f t="shared" si="2"/>
        <v>6.4492399079038665E-3</v>
      </c>
      <c r="CH20">
        <f t="shared" si="2"/>
        <v>6.1010307955157482E-3</v>
      </c>
      <c r="CI20">
        <f t="shared" si="2"/>
        <v>5.7622078752656248E-3</v>
      </c>
      <c r="CJ20">
        <f t="shared" si="2"/>
        <v>5.4333245339546051E-3</v>
      </c>
      <c r="CK20">
        <f t="shared" si="2"/>
        <v>5.114855761213807E-3</v>
      </c>
      <c r="CL20">
        <f t="shared" si="2"/>
        <v>4.8071996130940008E-3</v>
      </c>
      <c r="CM20">
        <f t="shared" si="2"/>
        <v>4.5106791997728329E-3</v>
      </c>
      <c r="CN20">
        <f t="shared" si="2"/>
        <v>4.2255451478230765E-3</v>
      </c>
      <c r="CO20">
        <f t="shared" si="2"/>
        <v>3.9519784851757616E-3</v>
      </c>
      <c r="CP20">
        <f t="shared" si="2"/>
        <v>3.6900938953962361E-3</v>
      </c>
      <c r="CQ20">
        <f t="shared" si="2"/>
        <v>3.4399432871429973E-3</v>
      </c>
      <c r="CR20">
        <f t="shared" si="2"/>
        <v>3.2015196246606534E-3</v>
      </c>
      <c r="CS20">
        <f t="shared" si="2"/>
        <v>2.9747609658238583E-3</v>
      </c>
      <c r="CT20">
        <f t="shared" si="2"/>
        <v>2.7595546555437933E-3</v>
      </c>
      <c r="CU20">
        <f t="shared" si="2"/>
        <v>2.5557416242127005E-3</v>
      </c>
      <c r="CV20">
        <f t="shared" si="2"/>
        <v>2.3631207432294973E-3</v>
      </c>
      <c r="CW20">
        <f t="shared" si="2"/>
        <v>2.1814531924520429E-3</v>
      </c>
      <c r="CX20">
        <f t="shared" si="2"/>
        <v>2.0104667975884482E-3</v>
      </c>
      <c r="CY20">
        <f t="shared" si="2"/>
        <v>1.8498602989996502E-3</v>
      </c>
      <c r="CZ20">
        <f t="shared" si="2"/>
        <v>1.6993075170676844E-3</v>
      </c>
      <c r="DA20">
        <f t="shared" si="2"/>
        <v>1.5584613831198205E-3</v>
      </c>
      <c r="DB20">
        <f t="shared" si="2"/>
        <v>1.4269578088222789E-3</v>
      </c>
      <c r="DC20">
        <f t="shared" si="2"/>
        <v>1.3044193709061567E-3</v>
      </c>
      <c r="DD20">
        <f t="shared" si="2"/>
        <v>1.1904587920052619E-3</v>
      </c>
      <c r="DE20">
        <f t="shared" si="2"/>
        <v>1.0846822022181183E-3</v>
      </c>
      <c r="DF20">
        <f t="shared" si="2"/>
        <v>9.8669216970785948E-4</v>
      </c>
      <c r="DG20">
        <f t="shared" si="2"/>
        <v>8.9609049218333E-4</v>
      </c>
      <c r="DH20">
        <f t="shared" si="2"/>
        <v>8.1248074442777493E-4</v>
      </c>
      <c r="DI20">
        <f t="shared" si="2"/>
        <v>7.3547058012982938E-4</v>
      </c>
      <c r="DJ20">
        <f t="shared" si="2"/>
        <v>6.6467378910273992E-4</v>
      </c>
      <c r="DK20">
        <f t="shared" si="2"/>
        <v>5.9971211353587392E-4</v>
      </c>
      <c r="DL20">
        <f t="shared" si="2"/>
        <v>2.1814531924520429E-3</v>
      </c>
      <c r="DM20">
        <f t="shared" si="2"/>
        <v>2.1814531924520429E-3</v>
      </c>
      <c r="DN20">
        <f t="shared" si="2"/>
        <v>2.1814531924520429E-3</v>
      </c>
      <c r="DO20">
        <f t="shared" si="2"/>
        <v>2.1814531924520429E-3</v>
      </c>
      <c r="DP20">
        <f t="shared" si="2"/>
        <v>2.1814531924520429E-3</v>
      </c>
      <c r="DQ20">
        <f t="shared" si="2"/>
        <v>2.1814531924520429E-3</v>
      </c>
      <c r="DR20">
        <f t="shared" si="2"/>
        <v>2.1814531924520429E-3</v>
      </c>
      <c r="DS20">
        <f t="shared" si="2"/>
        <v>2.1814531924520429E-3</v>
      </c>
      <c r="DT20">
        <f t="shared" si="2"/>
        <v>2.1814531924520429E-3</v>
      </c>
    </row>
    <row r="21" spans="1:124" x14ac:dyDescent="0.3">
      <c r="A21" t="s">
        <v>136</v>
      </c>
      <c r="B21">
        <f>COUNTIF(lifetime_funct_triangular!C20:CW20,"&gt;0")</f>
        <v>1</v>
      </c>
      <c r="C21">
        <f t="shared" ref="C21:C41" si="3">IF($B21&lt;&gt;1,_xlfn.NORM.DIST(C3,$B21/2,$B21/4,FALSE),$B21)</f>
        <v>1</v>
      </c>
    </row>
    <row r="22" spans="1:124" x14ac:dyDescent="0.3">
      <c r="A22" s="2" t="s">
        <v>108</v>
      </c>
      <c r="B22">
        <f>COUNTIF(lifetime_funct_triangular!C21:CW21,"&gt;0")</f>
        <v>1</v>
      </c>
      <c r="C22">
        <f t="shared" si="3"/>
        <v>1</v>
      </c>
    </row>
    <row r="23" spans="1:124" x14ac:dyDescent="0.3">
      <c r="A23" s="2" t="s">
        <v>137</v>
      </c>
      <c r="B23">
        <f>COUNTIF(lifetime_funct_triangular!C22:CW22,"&gt;0")</f>
        <v>1</v>
      </c>
      <c r="C23">
        <f t="shared" si="3"/>
        <v>1</v>
      </c>
    </row>
    <row r="24" spans="1:124" x14ac:dyDescent="0.3">
      <c r="A24" s="2" t="s">
        <v>138</v>
      </c>
      <c r="B24">
        <f>COUNTIF(lifetime_funct_triangular!C23:CW23,"&gt;0")</f>
        <v>1</v>
      </c>
      <c r="C24">
        <f t="shared" si="3"/>
        <v>1</v>
      </c>
    </row>
    <row r="25" spans="1:124" x14ac:dyDescent="0.3">
      <c r="A25" s="2" t="s">
        <v>139</v>
      </c>
      <c r="B25">
        <f>COUNTIF(lifetime_funct_triangular!C24:CW24,"&gt;0")</f>
        <v>1</v>
      </c>
      <c r="C25">
        <f t="shared" si="3"/>
        <v>1</v>
      </c>
    </row>
    <row r="26" spans="1:124" x14ac:dyDescent="0.3">
      <c r="A26" s="2" t="s">
        <v>140</v>
      </c>
      <c r="B26">
        <f>COUNTIF(lifetime_funct_triangular!C25:CW25,"&gt;0")</f>
        <v>1</v>
      </c>
      <c r="C26">
        <f t="shared" si="3"/>
        <v>1</v>
      </c>
    </row>
    <row r="27" spans="1:124" x14ac:dyDescent="0.3">
      <c r="A27" s="2" t="s">
        <v>141</v>
      </c>
      <c r="B27">
        <f>COUNTIF(lifetime_funct_triangular!C26:CW26,"&gt;0")</f>
        <v>1</v>
      </c>
      <c r="C27">
        <f t="shared" si="3"/>
        <v>1</v>
      </c>
    </row>
    <row r="28" spans="1:124" x14ac:dyDescent="0.3">
      <c r="A28" s="2" t="s">
        <v>142</v>
      </c>
      <c r="B28">
        <f>COUNTIF(lifetime_funct_triangular!C27:CW27,"&gt;0")</f>
        <v>1</v>
      </c>
      <c r="C28">
        <f t="shared" si="3"/>
        <v>1</v>
      </c>
    </row>
    <row r="29" spans="1:124" x14ac:dyDescent="0.3">
      <c r="A29" s="2" t="s">
        <v>107</v>
      </c>
      <c r="B29">
        <f>COUNTIF(lifetime_funct_triangular!C28:CW28,"&gt;0")</f>
        <v>1</v>
      </c>
      <c r="C29">
        <f t="shared" si="3"/>
        <v>1</v>
      </c>
    </row>
    <row r="30" spans="1:124" x14ac:dyDescent="0.3">
      <c r="A30" s="2" t="s">
        <v>143</v>
      </c>
      <c r="B30">
        <f>COUNTIF(lifetime_funct_triangular!C29:CW29,"&gt;0")</f>
        <v>1</v>
      </c>
      <c r="C30">
        <f t="shared" si="3"/>
        <v>1</v>
      </c>
    </row>
    <row r="31" spans="1:124" x14ac:dyDescent="0.3">
      <c r="A31" s="2" t="s">
        <v>144</v>
      </c>
      <c r="B31">
        <f>COUNTIF(lifetime_funct_triangular!C30:CW30,"&gt;0")</f>
        <v>1</v>
      </c>
      <c r="C31">
        <f t="shared" si="3"/>
        <v>1</v>
      </c>
    </row>
    <row r="32" spans="1:124" x14ac:dyDescent="0.3">
      <c r="A32" s="2" t="s">
        <v>145</v>
      </c>
      <c r="B32">
        <f>COUNTIF(lifetime_funct_triangular!C31:CW31,"&gt;0")</f>
        <v>1</v>
      </c>
      <c r="C32">
        <f t="shared" si="3"/>
        <v>1</v>
      </c>
    </row>
    <row r="33" spans="1:101" x14ac:dyDescent="0.3">
      <c r="A33" s="2" t="s">
        <v>146</v>
      </c>
      <c r="B33">
        <f>COUNTIF(lifetime_funct_triangular!C32:CW32,"&gt;0")</f>
        <v>1</v>
      </c>
      <c r="C33">
        <f t="shared" si="3"/>
        <v>1</v>
      </c>
    </row>
    <row r="34" spans="1:101" x14ac:dyDescent="0.3">
      <c r="A34" t="s">
        <v>147</v>
      </c>
      <c r="B34">
        <f>COUNTIF(lifetime_funct_triangular!C33:CW33,"&gt;0")</f>
        <v>1</v>
      </c>
      <c r="C34">
        <f t="shared" si="3"/>
        <v>1</v>
      </c>
    </row>
    <row r="35" spans="1:101" x14ac:dyDescent="0.3">
      <c r="A35" s="2" t="s">
        <v>106</v>
      </c>
      <c r="B35">
        <f>COUNTIF(lifetime_funct_triangular!C34:CW34,"&gt;0")</f>
        <v>1</v>
      </c>
      <c r="C35">
        <f t="shared" si="3"/>
        <v>1</v>
      </c>
    </row>
    <row r="36" spans="1:101" x14ac:dyDescent="0.3">
      <c r="A36" t="s">
        <v>148</v>
      </c>
      <c r="B36">
        <f>COUNTIF(lifetime_funct_triangular!C35:CW35,"&gt;0")</f>
        <v>1</v>
      </c>
      <c r="C36">
        <f t="shared" si="3"/>
        <v>1</v>
      </c>
    </row>
    <row r="37" spans="1:101" x14ac:dyDescent="0.3">
      <c r="A37" t="s">
        <v>149</v>
      </c>
      <c r="B37">
        <f>COUNTIF(lifetime_funct_triangular!C36:CW36,"&gt;0")</f>
        <v>1</v>
      </c>
      <c r="C37">
        <f t="shared" si="3"/>
        <v>1</v>
      </c>
    </row>
    <row r="38" spans="1:101" x14ac:dyDescent="0.3">
      <c r="A38" t="s">
        <v>150</v>
      </c>
      <c r="B38">
        <f>COUNTIF(lifetime_funct_triangular!C37:CW37,"&gt;0")</f>
        <v>1</v>
      </c>
      <c r="C38">
        <f t="shared" si="3"/>
        <v>1</v>
      </c>
    </row>
    <row r="39" spans="1:101" x14ac:dyDescent="0.3">
      <c r="A39" t="s">
        <v>151</v>
      </c>
      <c r="B39">
        <f>COUNTIF(lifetime_funct_triangular!C38:CW38,"&gt;0")</f>
        <v>1</v>
      </c>
      <c r="C39">
        <f t="shared" si="3"/>
        <v>1</v>
      </c>
    </row>
    <row r="40" spans="1:101" x14ac:dyDescent="0.3">
      <c r="A40" t="s">
        <v>152</v>
      </c>
      <c r="B40">
        <f>COUNTIF(lifetime_funct_triangular!C39:CW39,"&gt;0")</f>
        <v>1</v>
      </c>
      <c r="C40">
        <f t="shared" si="3"/>
        <v>1</v>
      </c>
    </row>
    <row r="41" spans="1:101" x14ac:dyDescent="0.3">
      <c r="A41" t="s">
        <v>153</v>
      </c>
      <c r="B41">
        <f>COUNTIF(lifetime_funct_triangular!C40:CW40,"&gt;0")</f>
        <v>1</v>
      </c>
      <c r="C41">
        <f t="shared" si="3"/>
        <v>1</v>
      </c>
    </row>
    <row r="42" spans="1:101" x14ac:dyDescent="0.3">
      <c r="A42" t="s">
        <v>154</v>
      </c>
      <c r="B42">
        <f>COUNTIF(lifetime_funct_triangular!C41:CW41,"&gt;0")</f>
        <v>99</v>
      </c>
      <c r="C42">
        <f>IF($B42&lt;&gt;1,_xlfn.NORM.DIST(C$2-1,$B42/2,$B42/4,FALSE)/0.953702,$B42)</f>
        <v>2.2873530646386844E-3</v>
      </c>
      <c r="D42">
        <f t="shared" ref="D42:BO43" si="4">IF($B42&lt;&gt;1,_xlfn.NORM.DIST(D$2-1,$B42/2,$B42/4,FALSE)/0.953702,$B42)</f>
        <v>2.4778397688476035E-3</v>
      </c>
      <c r="E42">
        <f t="shared" si="4"/>
        <v>2.6798115388378136E-3</v>
      </c>
      <c r="F42">
        <f t="shared" si="4"/>
        <v>2.8935187884095797E-3</v>
      </c>
      <c r="G42">
        <f t="shared" si="4"/>
        <v>3.11917241006505E-3</v>
      </c>
      <c r="H42">
        <f t="shared" si="4"/>
        <v>3.3569391955355584E-3</v>
      </c>
      <c r="I42">
        <f t="shared" si="4"/>
        <v>3.6069372688145745E-3</v>
      </c>
      <c r="J42">
        <f t="shared" si="4"/>
        <v>3.8692315790427576E-3</v>
      </c>
      <c r="K42">
        <f t="shared" si="4"/>
        <v>4.1438295035302027E-3</v>
      </c>
      <c r="L42">
        <f t="shared" si="4"/>
        <v>4.4306766136833903E-3</v>
      </c>
      <c r="M42">
        <f t="shared" si="4"/>
        <v>4.7296526585587874E-3</v>
      </c>
      <c r="N42">
        <f t="shared" si="4"/>
        <v>5.040567822122634E-3</v>
      </c>
      <c r="O42">
        <f t="shared" si="4"/>
        <v>5.3631593109942166E-3</v>
      </c>
      <c r="P42">
        <f t="shared" si="4"/>
        <v>5.6970883294305821E-3</v>
      </c>
      <c r="Q42">
        <f t="shared" si="4"/>
        <v>6.041937497526087E-3</v>
      </c>
      <c r="R42">
        <f t="shared" si="4"/>
        <v>6.3972087670108148E-3</v>
      </c>
      <c r="S42">
        <f t="shared" si="4"/>
        <v>6.7623218866101429E-3</v>
      </c>
      <c r="T42">
        <f t="shared" si="4"/>
        <v>7.1366134656572896E-3</v>
      </c>
      <c r="U42">
        <f t="shared" si="4"/>
        <v>7.5193366805291839E-3</v>
      </c>
      <c r="V42">
        <f t="shared" si="4"/>
        <v>7.9096616635146774E-3</v>
      </c>
      <c r="W42">
        <f t="shared" si="4"/>
        <v>8.3066766079493981E-3</v>
      </c>
      <c r="X42">
        <f t="shared" si="4"/>
        <v>8.7093896169045445E-3</v>
      </c>
      <c r="Y42">
        <f t="shared" si="4"/>
        <v>9.1167313154542559E-3</v>
      </c>
      <c r="Z42">
        <f t="shared" si="4"/>
        <v>9.5275582386392822E-3</v>
      </c>
      <c r="AA42">
        <f t="shared" si="4"/>
        <v>9.9406569987795981E-3</v>
      </c>
      <c r="AB42">
        <f t="shared" si="4"/>
        <v>1.0354749226864812E-2</v>
      </c>
      <c r="AC42">
        <f t="shared" si="4"/>
        <v>1.0768497273480681E-2</v>
      </c>
      <c r="AD42">
        <f t="shared" si="4"/>
        <v>1.1180510645236175E-2</v>
      </c>
      <c r="AE42">
        <f t="shared" si="4"/>
        <v>1.158935314307015E-2</v>
      </c>
      <c r="AF42">
        <f t="shared" si="4"/>
        <v>1.199355065927969E-2</v>
      </c>
      <c r="AG42">
        <f t="shared" si="4"/>
        <v>1.2391599580768025E-2</v>
      </c>
      <c r="AH42">
        <f t="shared" si="4"/>
        <v>1.27819757370057E-2</v>
      </c>
      <c r="AI42">
        <f t="shared" si="4"/>
        <v>1.3163143822681524E-2</v>
      </c>
      <c r="AJ42">
        <f t="shared" si="4"/>
        <v>1.3533567217134116E-2</v>
      </c>
      <c r="AK42">
        <f t="shared" si="4"/>
        <v>1.3891718115539672E-2</v>
      </c>
      <c r="AL42">
        <f t="shared" si="4"/>
        <v>1.4236087880617579E-2</v>
      </c>
      <c r="AM42">
        <f t="shared" si="4"/>
        <v>1.4565197518422888E-2</v>
      </c>
      <c r="AN42">
        <f t="shared" si="4"/>
        <v>1.4877608177730151E-2</v>
      </c>
      <c r="AO42">
        <f t="shared" si="4"/>
        <v>1.5171931569667731E-2</v>
      </c>
      <c r="AP42">
        <f t="shared" si="4"/>
        <v>1.5446840202709103E-2</v>
      </c>
      <c r="AQ42">
        <f t="shared" si="4"/>
        <v>1.5701077327921524E-2</v>
      </c>
      <c r="AR42">
        <f t="shared" si="4"/>
        <v>1.5933466490546062E-2</v>
      </c>
      <c r="AS42">
        <f t="shared" si="4"/>
        <v>1.6142920586547146E-2</v>
      </c>
      <c r="AT42">
        <f t="shared" si="4"/>
        <v>1.6328450326713033E-2</v>
      </c>
      <c r="AU42">
        <f t="shared" si="4"/>
        <v>1.6489172016176508E-2</v>
      </c>
      <c r="AV42">
        <f t="shared" si="4"/>
        <v>1.6624314563800341E-2</v>
      </c>
      <c r="AW42">
        <f t="shared" si="4"/>
        <v>1.6733225643655744E-2</v>
      </c>
      <c r="AX42">
        <f t="shared" si="4"/>
        <v>1.681537693971441E-2</v>
      </c>
      <c r="AY42">
        <f t="shared" si="4"/>
        <v>1.6870368414756053E-2</v>
      </c>
      <c r="AZ42">
        <f t="shared" si="4"/>
        <v>1.6897931555227903E-2</v>
      </c>
      <c r="BA42">
        <f t="shared" si="4"/>
        <v>1.6897931555227903E-2</v>
      </c>
      <c r="BB42">
        <f t="shared" si="4"/>
        <v>1.6870368414756053E-2</v>
      </c>
      <c r="BC42">
        <f t="shared" si="4"/>
        <v>1.681537693971441E-2</v>
      </c>
      <c r="BD42">
        <f t="shared" si="4"/>
        <v>1.6733225643655744E-2</v>
      </c>
      <c r="BE42">
        <f t="shared" si="4"/>
        <v>1.6624314563800341E-2</v>
      </c>
      <c r="BF42">
        <f t="shared" si="4"/>
        <v>1.6489172016176508E-2</v>
      </c>
      <c r="BG42">
        <f t="shared" si="4"/>
        <v>1.6328450326713033E-2</v>
      </c>
      <c r="BH42">
        <f t="shared" si="4"/>
        <v>1.6142920586547146E-2</v>
      </c>
      <c r="BI42">
        <f t="shared" si="4"/>
        <v>1.5933466490546062E-2</v>
      </c>
      <c r="BJ42">
        <f t="shared" si="4"/>
        <v>1.5701077327921524E-2</v>
      </c>
      <c r="BK42">
        <f t="shared" si="4"/>
        <v>1.5446840202709103E-2</v>
      </c>
      <c r="BL42">
        <f t="shared" si="4"/>
        <v>1.5171931569667731E-2</v>
      </c>
      <c r="BM42">
        <f t="shared" si="4"/>
        <v>1.4877608177730151E-2</v>
      </c>
      <c r="BN42">
        <f t="shared" si="4"/>
        <v>1.4565197518422888E-2</v>
      </c>
      <c r="BO42">
        <f t="shared" si="4"/>
        <v>1.4236087880617579E-2</v>
      </c>
      <c r="BP42">
        <f t="shared" ref="BP42:CW43" si="5">IF($B42&lt;&gt;1,_xlfn.NORM.DIST(BP$2-1,$B42/2,$B42/4,FALSE)/0.953702,$B42)</f>
        <v>1.3891718115539672E-2</v>
      </c>
      <c r="BQ42">
        <f t="shared" si="5"/>
        <v>1.3533567217134116E-2</v>
      </c>
      <c r="BR42">
        <f t="shared" si="5"/>
        <v>1.3163143822681524E-2</v>
      </c>
      <c r="BS42">
        <f t="shared" si="5"/>
        <v>1.27819757370057E-2</v>
      </c>
      <c r="BT42">
        <f t="shared" si="5"/>
        <v>1.2391599580768025E-2</v>
      </c>
      <c r="BU42">
        <f t="shared" si="5"/>
        <v>1.199355065927969E-2</v>
      </c>
      <c r="BV42">
        <f t="shared" si="5"/>
        <v>1.158935314307015E-2</v>
      </c>
      <c r="BW42">
        <f t="shared" si="5"/>
        <v>1.1180510645236175E-2</v>
      </c>
      <c r="BX42">
        <f t="shared" si="5"/>
        <v>1.0768497273480681E-2</v>
      </c>
      <c r="BY42">
        <f t="shared" si="5"/>
        <v>1.0354749226864812E-2</v>
      </c>
      <c r="BZ42">
        <f t="shared" si="5"/>
        <v>9.9406569987795981E-3</v>
      </c>
      <c r="CA42">
        <f t="shared" si="5"/>
        <v>9.5275582386392822E-3</v>
      </c>
      <c r="CB42">
        <f t="shared" si="5"/>
        <v>9.1167313154542559E-3</v>
      </c>
      <c r="CC42">
        <f t="shared" si="5"/>
        <v>8.7093896169045445E-3</v>
      </c>
      <c r="CD42">
        <f t="shared" si="5"/>
        <v>8.3066766079493981E-3</v>
      </c>
      <c r="CE42">
        <f t="shared" si="5"/>
        <v>7.9096616635146774E-3</v>
      </c>
      <c r="CF42">
        <f t="shared" si="5"/>
        <v>7.5193366805291839E-3</v>
      </c>
      <c r="CG42">
        <f t="shared" si="5"/>
        <v>7.1366134656572896E-3</v>
      </c>
      <c r="CH42">
        <f t="shared" si="5"/>
        <v>6.7623218866101429E-3</v>
      </c>
      <c r="CI42">
        <f t="shared" si="5"/>
        <v>6.3972087670108148E-3</v>
      </c>
      <c r="CJ42">
        <f t="shared" si="5"/>
        <v>6.041937497526087E-3</v>
      </c>
      <c r="CK42">
        <f t="shared" si="5"/>
        <v>5.6970883294305821E-3</v>
      </c>
      <c r="CL42">
        <f t="shared" si="5"/>
        <v>5.3631593109942166E-3</v>
      </c>
      <c r="CM42">
        <f t="shared" si="5"/>
        <v>5.040567822122634E-3</v>
      </c>
      <c r="CN42">
        <f t="shared" si="5"/>
        <v>4.7296526585587874E-3</v>
      </c>
      <c r="CO42">
        <f t="shared" si="5"/>
        <v>4.4306766136833903E-3</v>
      </c>
      <c r="CP42">
        <f t="shared" si="5"/>
        <v>4.1438295035302027E-3</v>
      </c>
      <c r="CQ42">
        <f t="shared" si="5"/>
        <v>3.8692315790427576E-3</v>
      </c>
      <c r="CR42">
        <f t="shared" si="5"/>
        <v>3.6069372688145745E-3</v>
      </c>
      <c r="CS42">
        <f t="shared" si="5"/>
        <v>3.3569391955355584E-3</v>
      </c>
      <c r="CT42">
        <f t="shared" si="5"/>
        <v>3.11917241006505E-3</v>
      </c>
      <c r="CU42">
        <f t="shared" si="5"/>
        <v>2.8935187884095797E-3</v>
      </c>
      <c r="CV42">
        <f t="shared" si="5"/>
        <v>2.6798115388378136E-3</v>
      </c>
      <c r="CW42">
        <f t="shared" si="5"/>
        <v>2.4778397688476035E-3</v>
      </c>
    </row>
    <row r="43" spans="1:101" x14ac:dyDescent="0.3">
      <c r="A43" t="s">
        <v>155</v>
      </c>
      <c r="B43">
        <f>COUNTIF(lifetime_funct_triangular!C42:CW42,"&gt;0")</f>
        <v>99</v>
      </c>
      <c r="C43">
        <f>IF($B43&lt;&gt;1,_xlfn.NORM.DIST(C$2-1,$B43/2,$B43/4,FALSE)/0.953702,$B43)</f>
        <v>2.2873530646386844E-3</v>
      </c>
      <c r="D43">
        <f t="shared" si="4"/>
        <v>2.4778397688476035E-3</v>
      </c>
      <c r="E43">
        <f t="shared" si="4"/>
        <v>2.6798115388378136E-3</v>
      </c>
      <c r="F43">
        <f t="shared" si="4"/>
        <v>2.8935187884095797E-3</v>
      </c>
      <c r="G43">
        <f t="shared" si="4"/>
        <v>3.11917241006505E-3</v>
      </c>
      <c r="H43">
        <f t="shared" si="4"/>
        <v>3.3569391955355584E-3</v>
      </c>
      <c r="I43">
        <f t="shared" si="4"/>
        <v>3.6069372688145745E-3</v>
      </c>
      <c r="J43">
        <f t="shared" si="4"/>
        <v>3.8692315790427576E-3</v>
      </c>
      <c r="K43">
        <f t="shared" si="4"/>
        <v>4.1438295035302027E-3</v>
      </c>
      <c r="L43">
        <f t="shared" si="4"/>
        <v>4.4306766136833903E-3</v>
      </c>
      <c r="M43">
        <f t="shared" si="4"/>
        <v>4.7296526585587874E-3</v>
      </c>
      <c r="N43">
        <f t="shared" si="4"/>
        <v>5.040567822122634E-3</v>
      </c>
      <c r="O43">
        <f t="shared" si="4"/>
        <v>5.3631593109942166E-3</v>
      </c>
      <c r="P43">
        <f t="shared" si="4"/>
        <v>5.6970883294305821E-3</v>
      </c>
      <c r="Q43">
        <f t="shared" si="4"/>
        <v>6.041937497526087E-3</v>
      </c>
      <c r="R43">
        <f t="shared" si="4"/>
        <v>6.3972087670108148E-3</v>
      </c>
      <c r="S43">
        <f t="shared" si="4"/>
        <v>6.7623218866101429E-3</v>
      </c>
      <c r="T43">
        <f t="shared" si="4"/>
        <v>7.1366134656572896E-3</v>
      </c>
      <c r="U43">
        <f t="shared" si="4"/>
        <v>7.5193366805291839E-3</v>
      </c>
      <c r="V43">
        <f t="shared" si="4"/>
        <v>7.9096616635146774E-3</v>
      </c>
      <c r="W43">
        <f t="shared" si="4"/>
        <v>8.3066766079493981E-3</v>
      </c>
      <c r="X43">
        <f t="shared" si="4"/>
        <v>8.7093896169045445E-3</v>
      </c>
      <c r="Y43">
        <f t="shared" si="4"/>
        <v>9.1167313154542559E-3</v>
      </c>
      <c r="Z43">
        <f t="shared" si="4"/>
        <v>9.5275582386392822E-3</v>
      </c>
      <c r="AA43">
        <f t="shared" si="4"/>
        <v>9.9406569987795981E-3</v>
      </c>
      <c r="AB43">
        <f t="shared" si="4"/>
        <v>1.0354749226864812E-2</v>
      </c>
      <c r="AC43">
        <f t="shared" si="4"/>
        <v>1.0768497273480681E-2</v>
      </c>
      <c r="AD43">
        <f t="shared" si="4"/>
        <v>1.1180510645236175E-2</v>
      </c>
      <c r="AE43">
        <f t="shared" si="4"/>
        <v>1.158935314307015E-2</v>
      </c>
      <c r="AF43">
        <f t="shared" si="4"/>
        <v>1.199355065927969E-2</v>
      </c>
      <c r="AG43">
        <f t="shared" si="4"/>
        <v>1.2391599580768025E-2</v>
      </c>
      <c r="AH43">
        <f t="shared" si="4"/>
        <v>1.27819757370057E-2</v>
      </c>
      <c r="AI43">
        <f t="shared" si="4"/>
        <v>1.3163143822681524E-2</v>
      </c>
      <c r="AJ43">
        <f t="shared" si="4"/>
        <v>1.3533567217134116E-2</v>
      </c>
      <c r="AK43">
        <f t="shared" si="4"/>
        <v>1.3891718115539672E-2</v>
      </c>
      <c r="AL43">
        <f t="shared" si="4"/>
        <v>1.4236087880617579E-2</v>
      </c>
      <c r="AM43">
        <f t="shared" si="4"/>
        <v>1.4565197518422888E-2</v>
      </c>
      <c r="AN43">
        <f t="shared" si="4"/>
        <v>1.4877608177730151E-2</v>
      </c>
      <c r="AO43">
        <f t="shared" si="4"/>
        <v>1.5171931569667731E-2</v>
      </c>
      <c r="AP43">
        <f t="shared" si="4"/>
        <v>1.5446840202709103E-2</v>
      </c>
      <c r="AQ43">
        <f t="shared" si="4"/>
        <v>1.5701077327921524E-2</v>
      </c>
      <c r="AR43">
        <f t="shared" si="4"/>
        <v>1.5933466490546062E-2</v>
      </c>
      <c r="AS43">
        <f t="shared" si="4"/>
        <v>1.6142920586547146E-2</v>
      </c>
      <c r="AT43">
        <f t="shared" si="4"/>
        <v>1.6328450326713033E-2</v>
      </c>
      <c r="AU43">
        <f t="shared" si="4"/>
        <v>1.6489172016176508E-2</v>
      </c>
      <c r="AV43">
        <f t="shared" si="4"/>
        <v>1.6624314563800341E-2</v>
      </c>
      <c r="AW43">
        <f t="shared" si="4"/>
        <v>1.6733225643655744E-2</v>
      </c>
      <c r="AX43">
        <f t="shared" si="4"/>
        <v>1.681537693971441E-2</v>
      </c>
      <c r="AY43">
        <f t="shared" si="4"/>
        <v>1.6870368414756053E-2</v>
      </c>
      <c r="AZ43">
        <f t="shared" si="4"/>
        <v>1.6897931555227903E-2</v>
      </c>
      <c r="BA43">
        <f t="shared" si="4"/>
        <v>1.6897931555227903E-2</v>
      </c>
      <c r="BB43">
        <f t="shared" si="4"/>
        <v>1.6870368414756053E-2</v>
      </c>
      <c r="BC43">
        <f t="shared" si="4"/>
        <v>1.681537693971441E-2</v>
      </c>
      <c r="BD43">
        <f t="shared" si="4"/>
        <v>1.6733225643655744E-2</v>
      </c>
      <c r="BE43">
        <f t="shared" si="4"/>
        <v>1.6624314563800341E-2</v>
      </c>
      <c r="BF43">
        <f t="shared" si="4"/>
        <v>1.6489172016176508E-2</v>
      </c>
      <c r="BG43">
        <f t="shared" si="4"/>
        <v>1.6328450326713033E-2</v>
      </c>
      <c r="BH43">
        <f t="shared" si="4"/>
        <v>1.6142920586547146E-2</v>
      </c>
      <c r="BI43">
        <f t="shared" si="4"/>
        <v>1.5933466490546062E-2</v>
      </c>
      <c r="BJ43">
        <f t="shared" si="4"/>
        <v>1.5701077327921524E-2</v>
      </c>
      <c r="BK43">
        <f t="shared" si="4"/>
        <v>1.5446840202709103E-2</v>
      </c>
      <c r="BL43">
        <f t="shared" si="4"/>
        <v>1.5171931569667731E-2</v>
      </c>
      <c r="BM43">
        <f t="shared" si="4"/>
        <v>1.4877608177730151E-2</v>
      </c>
      <c r="BN43">
        <f t="shared" si="4"/>
        <v>1.4565197518422888E-2</v>
      </c>
      <c r="BO43">
        <f t="shared" si="4"/>
        <v>1.4236087880617579E-2</v>
      </c>
      <c r="BP43">
        <f t="shared" si="5"/>
        <v>1.3891718115539672E-2</v>
      </c>
      <c r="BQ43">
        <f t="shared" si="5"/>
        <v>1.3533567217134116E-2</v>
      </c>
      <c r="BR43">
        <f t="shared" si="5"/>
        <v>1.3163143822681524E-2</v>
      </c>
      <c r="BS43">
        <f t="shared" si="5"/>
        <v>1.27819757370057E-2</v>
      </c>
      <c r="BT43">
        <f t="shared" si="5"/>
        <v>1.2391599580768025E-2</v>
      </c>
      <c r="BU43">
        <f t="shared" si="5"/>
        <v>1.199355065927969E-2</v>
      </c>
      <c r="BV43">
        <f t="shared" si="5"/>
        <v>1.158935314307015E-2</v>
      </c>
      <c r="BW43">
        <f t="shared" si="5"/>
        <v>1.1180510645236175E-2</v>
      </c>
      <c r="BX43">
        <f t="shared" si="5"/>
        <v>1.0768497273480681E-2</v>
      </c>
      <c r="BY43">
        <f t="shared" si="5"/>
        <v>1.0354749226864812E-2</v>
      </c>
      <c r="BZ43">
        <f t="shared" si="5"/>
        <v>9.9406569987795981E-3</v>
      </c>
      <c r="CA43">
        <f t="shared" si="5"/>
        <v>9.5275582386392822E-3</v>
      </c>
      <c r="CB43">
        <f t="shared" si="5"/>
        <v>9.1167313154542559E-3</v>
      </c>
      <c r="CC43">
        <f t="shared" si="5"/>
        <v>8.7093896169045445E-3</v>
      </c>
      <c r="CD43">
        <f t="shared" si="5"/>
        <v>8.3066766079493981E-3</v>
      </c>
      <c r="CE43">
        <f t="shared" si="5"/>
        <v>7.9096616635146774E-3</v>
      </c>
      <c r="CF43">
        <f t="shared" si="5"/>
        <v>7.5193366805291839E-3</v>
      </c>
      <c r="CG43">
        <f t="shared" si="5"/>
        <v>7.1366134656572896E-3</v>
      </c>
      <c r="CH43">
        <f t="shared" si="5"/>
        <v>6.7623218866101429E-3</v>
      </c>
      <c r="CI43">
        <f t="shared" si="5"/>
        <v>6.3972087670108148E-3</v>
      </c>
      <c r="CJ43">
        <f t="shared" si="5"/>
        <v>6.041937497526087E-3</v>
      </c>
      <c r="CK43">
        <f t="shared" si="5"/>
        <v>5.6970883294305821E-3</v>
      </c>
      <c r="CL43">
        <f t="shared" si="5"/>
        <v>5.3631593109942166E-3</v>
      </c>
      <c r="CM43">
        <f t="shared" si="5"/>
        <v>5.040567822122634E-3</v>
      </c>
      <c r="CN43">
        <f t="shared" si="5"/>
        <v>4.7296526585587874E-3</v>
      </c>
      <c r="CO43">
        <f t="shared" si="5"/>
        <v>4.4306766136833903E-3</v>
      </c>
      <c r="CP43">
        <f t="shared" si="5"/>
        <v>4.1438295035302027E-3</v>
      </c>
      <c r="CQ43">
        <f t="shared" si="5"/>
        <v>3.8692315790427576E-3</v>
      </c>
      <c r="CR43">
        <f t="shared" si="5"/>
        <v>3.6069372688145745E-3</v>
      </c>
      <c r="CS43">
        <f t="shared" si="5"/>
        <v>3.3569391955355584E-3</v>
      </c>
      <c r="CT43">
        <f t="shared" si="5"/>
        <v>3.11917241006505E-3</v>
      </c>
      <c r="CU43">
        <f t="shared" si="5"/>
        <v>2.8935187884095797E-3</v>
      </c>
      <c r="CV43">
        <f t="shared" si="5"/>
        <v>2.6798115388378136E-3</v>
      </c>
      <c r="CW43">
        <f t="shared" si="5"/>
        <v>2.4778397688476035E-3</v>
      </c>
    </row>
    <row r="44" spans="1:101" x14ac:dyDescent="0.3">
      <c r="A44" t="s">
        <v>156</v>
      </c>
      <c r="B44">
        <f>COUNTIF(lifetime_funct_triangular!C43:CW43,"&gt;0")</f>
        <v>19</v>
      </c>
      <c r="C44" s="9">
        <f>IF($B44&lt;&gt;1,_xlfn.NORM.DIST(C$2-1,$B44/2,$B44/4,FALSE)/0.953702,$B44)</f>
        <v>1.1918313336801567E-2</v>
      </c>
      <c r="D44" s="9">
        <f t="shared" ref="D44:U44" si="6">IF($B44&lt;&gt;1,_xlfn.NORM.DIST(D$2-1,$B44/2,$B44/4,FALSE)/0.953702,$B44)</f>
        <v>1.7760344231737935E-2</v>
      </c>
      <c r="E44" s="9">
        <f t="shared" si="6"/>
        <v>2.5318586161483882E-2</v>
      </c>
      <c r="F44" s="9">
        <f t="shared" si="6"/>
        <v>3.4528603392999568E-2</v>
      </c>
      <c r="G44" s="9">
        <f t="shared" si="6"/>
        <v>4.5047434843915428E-2</v>
      </c>
      <c r="H44" s="9">
        <f t="shared" si="6"/>
        <v>5.6222818095462881E-2</v>
      </c>
      <c r="I44" s="9">
        <f t="shared" si="6"/>
        <v>6.7128454083707614E-2</v>
      </c>
      <c r="J44" s="9">
        <f t="shared" si="6"/>
        <v>7.6674715376019248E-2</v>
      </c>
      <c r="K44" s="9">
        <f t="shared" si="6"/>
        <v>8.3781704242538016E-2</v>
      </c>
      <c r="L44" s="9">
        <f t="shared" si="6"/>
        <v>8.7578539655666324E-2</v>
      </c>
      <c r="M44" s="9">
        <f t="shared" si="6"/>
        <v>8.7578539655666324E-2</v>
      </c>
      <c r="N44" s="9">
        <f t="shared" si="6"/>
        <v>8.3781704242538016E-2</v>
      </c>
      <c r="O44" s="9">
        <f>IF($B44&lt;&gt;1,_xlfn.NORM.DIST(O$2-1,$B44/2,$B44/4,FALSE)/0.953702,$B44)</f>
        <v>7.6674715376019248E-2</v>
      </c>
      <c r="P44" s="9">
        <f t="shared" si="6"/>
        <v>6.7128454083707614E-2</v>
      </c>
      <c r="Q44" s="9">
        <f t="shared" si="6"/>
        <v>5.6222818095462881E-2</v>
      </c>
      <c r="R44" s="9">
        <f t="shared" si="6"/>
        <v>4.5047434843915428E-2</v>
      </c>
      <c r="S44" s="9">
        <f t="shared" si="6"/>
        <v>3.4528603392999568E-2</v>
      </c>
      <c r="T44" s="9">
        <f t="shared" si="6"/>
        <v>2.5318586161483882E-2</v>
      </c>
      <c r="U44" s="9">
        <f t="shared" si="6"/>
        <v>1.7760344231737935E-2</v>
      </c>
    </row>
    <row r="45" spans="1:101" x14ac:dyDescent="0.3">
      <c r="A45" t="s">
        <v>157</v>
      </c>
      <c r="B45">
        <f>COUNTIF(lifetime_funct_triangular!C44:CW44,"&gt;0")</f>
        <v>1</v>
      </c>
      <c r="C45">
        <f t="shared" ref="C45:C56" si="7">IF($B45&lt;&gt;1,_xlfn.NORM.DIST(C$2,$B45/2,$B45/4,FALSE),$B45)</f>
        <v>1</v>
      </c>
    </row>
    <row r="46" spans="1:101" x14ac:dyDescent="0.3">
      <c r="A46" t="s">
        <v>158</v>
      </c>
      <c r="B46">
        <f>COUNTIF(lifetime_funct_triangular!C45:CW45,"&gt;0")</f>
        <v>1</v>
      </c>
      <c r="C46">
        <f t="shared" si="7"/>
        <v>1</v>
      </c>
    </row>
    <row r="47" spans="1:101" x14ac:dyDescent="0.3">
      <c r="A47" t="s">
        <v>159</v>
      </c>
      <c r="B47">
        <f>COUNTIF(lifetime_funct_triangular!C46:CW46,"&gt;0")</f>
        <v>1</v>
      </c>
      <c r="C47">
        <f t="shared" si="7"/>
        <v>1</v>
      </c>
    </row>
    <row r="48" spans="1:101" x14ac:dyDescent="0.3">
      <c r="A48" t="s">
        <v>160</v>
      </c>
      <c r="B48">
        <f>COUNTIF(lifetime_funct_triangular!C47:CW47,"&gt;0")</f>
        <v>1</v>
      </c>
      <c r="C48">
        <f t="shared" si="7"/>
        <v>1</v>
      </c>
    </row>
    <row r="49" spans="1:101" x14ac:dyDescent="0.3">
      <c r="A49" t="s">
        <v>161</v>
      </c>
      <c r="B49">
        <f>COUNTIF(lifetime_funct_triangular!C48:CW48,"&gt;0")</f>
        <v>1</v>
      </c>
      <c r="C49">
        <f t="shared" si="7"/>
        <v>1</v>
      </c>
    </row>
    <row r="50" spans="1:101" x14ac:dyDescent="0.3">
      <c r="A50" t="s">
        <v>162</v>
      </c>
      <c r="B50">
        <f>COUNTIF(lifetime_funct_triangular!C49:CW49,"&gt;0")</f>
        <v>1</v>
      </c>
      <c r="C50">
        <f t="shared" si="7"/>
        <v>1</v>
      </c>
    </row>
    <row r="51" spans="1:101" x14ac:dyDescent="0.3">
      <c r="A51" t="s">
        <v>114</v>
      </c>
      <c r="B51">
        <f>COUNTIF(lifetime_funct_triangular!C50:CW50,"&gt;0")</f>
        <v>1</v>
      </c>
      <c r="C51">
        <f t="shared" si="7"/>
        <v>1</v>
      </c>
    </row>
    <row r="52" spans="1:101" x14ac:dyDescent="0.3">
      <c r="A52" t="s">
        <v>163</v>
      </c>
      <c r="B52">
        <f>COUNTIF(lifetime_funct_triangular!C51:CW51,"&gt;0")</f>
        <v>1</v>
      </c>
      <c r="C52">
        <f t="shared" si="7"/>
        <v>1</v>
      </c>
    </row>
    <row r="53" spans="1:101" x14ac:dyDescent="0.3">
      <c r="A53" t="s">
        <v>164</v>
      </c>
      <c r="B53">
        <f>COUNTIF(lifetime_funct_triangular!C52:CW52,"&gt;0")</f>
        <v>1</v>
      </c>
      <c r="C53">
        <f t="shared" si="7"/>
        <v>1</v>
      </c>
    </row>
    <row r="54" spans="1:101" x14ac:dyDescent="0.3">
      <c r="A54" t="s">
        <v>165</v>
      </c>
      <c r="B54">
        <f>COUNTIF(lifetime_funct_triangular!C53:CW53,"&gt;0")</f>
        <v>1</v>
      </c>
      <c r="C54">
        <f t="shared" si="7"/>
        <v>1</v>
      </c>
    </row>
    <row r="55" spans="1:101" x14ac:dyDescent="0.3">
      <c r="A55" t="s">
        <v>166</v>
      </c>
      <c r="B55">
        <f>COUNTIF(lifetime_funct_triangular!C54:CW54,"&gt;0")</f>
        <v>1</v>
      </c>
      <c r="C55">
        <f t="shared" si="7"/>
        <v>1</v>
      </c>
    </row>
    <row r="56" spans="1:101" x14ac:dyDescent="0.3">
      <c r="A56" t="s">
        <v>167</v>
      </c>
      <c r="B56">
        <f>COUNTIF(lifetime_funct_triangular!C55:CW55,"&gt;0")</f>
        <v>1</v>
      </c>
      <c r="C56">
        <f t="shared" si="7"/>
        <v>1</v>
      </c>
    </row>
    <row r="57" spans="1:101" x14ac:dyDescent="0.3">
      <c r="A57" t="s">
        <v>168</v>
      </c>
      <c r="B57">
        <f>COUNTIF(lifetime_funct_triangular!C56:CW56,"&gt;0")</f>
        <v>19</v>
      </c>
      <c r="C57">
        <f>IF($B57&lt;&gt;1,_xlfn.NORM.DIST(C$2-1,$B57/2,$B57/4,FALSE)/0.953702,$B57)</f>
        <v>1.1918313336801567E-2</v>
      </c>
      <c r="D57">
        <f t="shared" ref="D57:U57" si="8">IF($B57&lt;&gt;1,_xlfn.NORM.DIST(D$2-1,$B57/2,$B57/4,FALSE)/0.953702,$B57)</f>
        <v>1.7760344231737935E-2</v>
      </c>
      <c r="E57">
        <f t="shared" si="8"/>
        <v>2.5318586161483882E-2</v>
      </c>
      <c r="F57">
        <f t="shared" si="8"/>
        <v>3.4528603392999568E-2</v>
      </c>
      <c r="G57">
        <f t="shared" si="8"/>
        <v>4.5047434843915428E-2</v>
      </c>
      <c r="H57">
        <f t="shared" si="8"/>
        <v>5.6222818095462881E-2</v>
      </c>
      <c r="I57">
        <f t="shared" si="8"/>
        <v>6.7128454083707614E-2</v>
      </c>
      <c r="J57">
        <f t="shared" si="8"/>
        <v>7.6674715376019248E-2</v>
      </c>
      <c r="K57">
        <f t="shared" si="8"/>
        <v>8.3781704242538016E-2</v>
      </c>
      <c r="L57">
        <f t="shared" si="8"/>
        <v>8.7578539655666324E-2</v>
      </c>
      <c r="M57">
        <f t="shared" si="8"/>
        <v>8.7578539655666324E-2</v>
      </c>
      <c r="N57">
        <f t="shared" si="8"/>
        <v>8.3781704242538016E-2</v>
      </c>
      <c r="O57">
        <f t="shared" si="8"/>
        <v>7.6674715376019248E-2</v>
      </c>
      <c r="P57">
        <f t="shared" si="8"/>
        <v>6.7128454083707614E-2</v>
      </c>
      <c r="Q57">
        <f t="shared" si="8"/>
        <v>5.6222818095462881E-2</v>
      </c>
      <c r="R57">
        <f t="shared" si="8"/>
        <v>4.5047434843915428E-2</v>
      </c>
      <c r="S57">
        <f t="shared" si="8"/>
        <v>3.4528603392999568E-2</v>
      </c>
      <c r="T57">
        <f t="shared" si="8"/>
        <v>2.5318586161483882E-2</v>
      </c>
      <c r="U57">
        <f t="shared" si="8"/>
        <v>1.7760344231737935E-2</v>
      </c>
    </row>
    <row r="58" spans="1:101" x14ac:dyDescent="0.3">
      <c r="A58" t="s">
        <v>169</v>
      </c>
      <c r="B58">
        <f>COUNTIF(lifetime_funct_triangular!C57:CW57,"&gt;0")</f>
        <v>5</v>
      </c>
      <c r="C58">
        <f>IF($B58&lt;&gt;1,_xlfn.NORM.DIST(C$2,$B58/2,$B58/4,FALSE),$B58)</f>
        <v>0.15534884398657037</v>
      </c>
      <c r="D58">
        <f t="shared" ref="D58:G58" si="9">IF($B58&lt;&gt;1,_xlfn.NORM.DIST(D$2,$B58/2,$B58/4,FALSE),$B58)</f>
        <v>0.29461611224265866</v>
      </c>
      <c r="E58">
        <f t="shared" si="9"/>
        <v>0.29461611224265866</v>
      </c>
      <c r="F58">
        <f t="shared" si="9"/>
        <v>0.15534884398657037</v>
      </c>
      <c r="G58">
        <f t="shared" si="9"/>
        <v>4.3192773210550449E-2</v>
      </c>
      <c r="H58">
        <f t="shared" ref="H58" si="10">IF($B58&lt;&gt;1,_xlfn.NORM.DIST(H$2,$B58/2,$B58/4,FALSE),$B58)</f>
        <v>6.3323612663839755E-3</v>
      </c>
      <c r="I58">
        <f>IF($B58&lt;&gt;1,_xlfn.NORM.DIST(I$2,$B58/2,$B58/4,FALSE),$B58)</f>
        <v>4.895215440910175E-4</v>
      </c>
    </row>
    <row r="59" spans="1:101" x14ac:dyDescent="0.3">
      <c r="A59" t="s">
        <v>170</v>
      </c>
      <c r="B59">
        <f>COUNTIF(lifetime_funct_triangular!C58:CW58,"&gt;0")</f>
        <v>5</v>
      </c>
      <c r="C59">
        <f>IF($B59&lt;&gt;1,_xlfn.NORM.DIST(C$2-1,$B59/2,$B59/4,FALSE)/0.94,$B59)</f>
        <v>4.5949758734628136E-2</v>
      </c>
      <c r="D59">
        <f t="shared" ref="D59:G59" si="11">IF($B59&lt;&gt;1,_xlfn.NORM.DIST(D$2-1,$B59/2,$B59/4,FALSE)/0.94,$B59)</f>
        <v>0.16526472764528763</v>
      </c>
      <c r="E59">
        <f t="shared" si="11"/>
        <v>0.31342139600282837</v>
      </c>
      <c r="F59">
        <f t="shared" si="11"/>
        <v>0.31342139600282837</v>
      </c>
      <c r="G59">
        <f t="shared" si="11"/>
        <v>0.16526472764528763</v>
      </c>
    </row>
    <row r="60" spans="1:101" x14ac:dyDescent="0.3">
      <c r="A60" t="s">
        <v>171</v>
      </c>
      <c r="B60">
        <f>COUNTIF(lifetime_funct_triangular!C59:CW59,"&gt;0")</f>
        <v>99</v>
      </c>
      <c r="C60">
        <f t="shared" ref="C60:T120" si="12">IF($B60&lt;&gt;1,_xlfn.NORM.DIST(C$2-1,$B60/2,$B60/4,FALSE)/0.953702,$B60)</f>
        <v>2.2873530646386844E-3</v>
      </c>
      <c r="D60">
        <f t="shared" si="12"/>
        <v>2.4778397688476035E-3</v>
      </c>
      <c r="E60">
        <f t="shared" si="12"/>
        <v>2.6798115388378136E-3</v>
      </c>
      <c r="F60">
        <f t="shared" si="12"/>
        <v>2.8935187884095797E-3</v>
      </c>
      <c r="G60">
        <f t="shared" si="12"/>
        <v>3.11917241006505E-3</v>
      </c>
      <c r="H60">
        <f t="shared" si="12"/>
        <v>3.3569391955355584E-3</v>
      </c>
      <c r="I60">
        <f t="shared" si="12"/>
        <v>3.6069372688145745E-3</v>
      </c>
      <c r="J60">
        <f t="shared" si="12"/>
        <v>3.8692315790427576E-3</v>
      </c>
      <c r="K60">
        <f t="shared" si="12"/>
        <v>4.1438295035302027E-3</v>
      </c>
      <c r="L60">
        <f t="shared" si="12"/>
        <v>4.4306766136833903E-3</v>
      </c>
      <c r="M60">
        <f t="shared" si="12"/>
        <v>4.7296526585587874E-3</v>
      </c>
      <c r="N60">
        <f t="shared" si="12"/>
        <v>5.040567822122634E-3</v>
      </c>
      <c r="O60">
        <f t="shared" si="12"/>
        <v>5.3631593109942166E-3</v>
      </c>
      <c r="P60">
        <f t="shared" si="12"/>
        <v>5.6970883294305821E-3</v>
      </c>
      <c r="Q60">
        <f t="shared" si="12"/>
        <v>6.041937497526087E-3</v>
      </c>
      <c r="R60">
        <f t="shared" si="12"/>
        <v>6.3972087670108148E-3</v>
      </c>
      <c r="S60">
        <f t="shared" ref="S60:CD60" si="13">IF($B60&lt;&gt;1,_xlfn.NORM.DIST(S$2-1,$B60/2,$B60/4,FALSE)/0.953702,$B60)</f>
        <v>6.7623218866101429E-3</v>
      </c>
      <c r="T60">
        <f t="shared" si="13"/>
        <v>7.1366134656572896E-3</v>
      </c>
      <c r="U60">
        <f t="shared" si="13"/>
        <v>7.5193366805291839E-3</v>
      </c>
      <c r="V60">
        <f t="shared" si="13"/>
        <v>7.9096616635146774E-3</v>
      </c>
      <c r="W60">
        <f t="shared" si="13"/>
        <v>8.3066766079493981E-3</v>
      </c>
      <c r="X60">
        <f t="shared" si="13"/>
        <v>8.7093896169045445E-3</v>
      </c>
      <c r="Y60">
        <f t="shared" si="13"/>
        <v>9.1167313154542559E-3</v>
      </c>
      <c r="Z60">
        <f t="shared" si="13"/>
        <v>9.5275582386392822E-3</v>
      </c>
      <c r="AA60">
        <f t="shared" si="13"/>
        <v>9.9406569987795981E-3</v>
      </c>
      <c r="AB60">
        <f t="shared" si="13"/>
        <v>1.0354749226864812E-2</v>
      </c>
      <c r="AC60">
        <f t="shared" si="13"/>
        <v>1.0768497273480681E-2</v>
      </c>
      <c r="AD60">
        <f t="shared" si="13"/>
        <v>1.1180510645236175E-2</v>
      </c>
      <c r="AE60">
        <f t="shared" si="13"/>
        <v>1.158935314307015E-2</v>
      </c>
      <c r="AF60">
        <f t="shared" si="13"/>
        <v>1.199355065927969E-2</v>
      </c>
      <c r="AG60">
        <f t="shared" si="13"/>
        <v>1.2391599580768025E-2</v>
      </c>
      <c r="AH60">
        <f t="shared" si="13"/>
        <v>1.27819757370057E-2</v>
      </c>
      <c r="AI60">
        <f t="shared" si="13"/>
        <v>1.3163143822681524E-2</v>
      </c>
      <c r="AJ60">
        <f t="shared" si="13"/>
        <v>1.3533567217134116E-2</v>
      </c>
      <c r="AK60">
        <f t="shared" si="13"/>
        <v>1.3891718115539672E-2</v>
      </c>
      <c r="AL60">
        <f t="shared" si="13"/>
        <v>1.4236087880617579E-2</v>
      </c>
      <c r="AM60">
        <f t="shared" si="13"/>
        <v>1.4565197518422888E-2</v>
      </c>
      <c r="AN60">
        <f t="shared" si="13"/>
        <v>1.4877608177730151E-2</v>
      </c>
      <c r="AO60">
        <f t="shared" si="13"/>
        <v>1.5171931569667731E-2</v>
      </c>
      <c r="AP60">
        <f t="shared" si="13"/>
        <v>1.5446840202709103E-2</v>
      </c>
      <c r="AQ60">
        <f t="shared" si="13"/>
        <v>1.5701077327921524E-2</v>
      </c>
      <c r="AR60">
        <f t="shared" si="13"/>
        <v>1.5933466490546062E-2</v>
      </c>
      <c r="AS60">
        <f t="shared" si="13"/>
        <v>1.6142920586547146E-2</v>
      </c>
      <c r="AT60">
        <f t="shared" si="13"/>
        <v>1.6328450326713033E-2</v>
      </c>
      <c r="AU60">
        <f t="shared" si="13"/>
        <v>1.6489172016176508E-2</v>
      </c>
      <c r="AV60">
        <f t="shared" si="13"/>
        <v>1.6624314563800341E-2</v>
      </c>
      <c r="AW60">
        <f t="shared" si="13"/>
        <v>1.6733225643655744E-2</v>
      </c>
      <c r="AX60">
        <f t="shared" si="13"/>
        <v>1.681537693971441E-2</v>
      </c>
      <c r="AY60">
        <f t="shared" si="13"/>
        <v>1.6870368414756053E-2</v>
      </c>
      <c r="AZ60">
        <f t="shared" si="13"/>
        <v>1.6897931555227903E-2</v>
      </c>
      <c r="BA60">
        <f t="shared" si="13"/>
        <v>1.6897931555227903E-2</v>
      </c>
      <c r="BB60">
        <f t="shared" si="13"/>
        <v>1.6870368414756053E-2</v>
      </c>
      <c r="BC60">
        <f t="shared" si="13"/>
        <v>1.681537693971441E-2</v>
      </c>
      <c r="BD60">
        <f t="shared" si="13"/>
        <v>1.6733225643655744E-2</v>
      </c>
      <c r="BE60">
        <f t="shared" si="13"/>
        <v>1.6624314563800341E-2</v>
      </c>
      <c r="BF60">
        <f t="shared" si="13"/>
        <v>1.6489172016176508E-2</v>
      </c>
      <c r="BG60">
        <f t="shared" si="13"/>
        <v>1.6328450326713033E-2</v>
      </c>
      <c r="BH60">
        <f t="shared" si="13"/>
        <v>1.6142920586547146E-2</v>
      </c>
      <c r="BI60">
        <f t="shared" si="13"/>
        <v>1.5933466490546062E-2</v>
      </c>
      <c r="BJ60">
        <f t="shared" si="13"/>
        <v>1.5701077327921524E-2</v>
      </c>
      <c r="BK60">
        <f t="shared" si="13"/>
        <v>1.5446840202709103E-2</v>
      </c>
      <c r="BL60">
        <f t="shared" si="13"/>
        <v>1.5171931569667731E-2</v>
      </c>
      <c r="BM60">
        <f t="shared" si="13"/>
        <v>1.4877608177730151E-2</v>
      </c>
      <c r="BN60">
        <f t="shared" si="13"/>
        <v>1.4565197518422888E-2</v>
      </c>
      <c r="BO60">
        <f t="shared" si="13"/>
        <v>1.4236087880617579E-2</v>
      </c>
      <c r="BP60">
        <f t="shared" si="13"/>
        <v>1.3891718115539672E-2</v>
      </c>
      <c r="BQ60">
        <f t="shared" si="13"/>
        <v>1.3533567217134116E-2</v>
      </c>
      <c r="BR60">
        <f t="shared" si="13"/>
        <v>1.3163143822681524E-2</v>
      </c>
      <c r="BS60">
        <f t="shared" si="13"/>
        <v>1.27819757370057E-2</v>
      </c>
      <c r="BT60">
        <f t="shared" si="13"/>
        <v>1.2391599580768025E-2</v>
      </c>
      <c r="BU60">
        <f t="shared" si="13"/>
        <v>1.199355065927969E-2</v>
      </c>
      <c r="BV60">
        <f t="shared" si="13"/>
        <v>1.158935314307015E-2</v>
      </c>
      <c r="BW60">
        <f t="shared" si="13"/>
        <v>1.1180510645236175E-2</v>
      </c>
      <c r="BX60">
        <f t="shared" si="13"/>
        <v>1.0768497273480681E-2</v>
      </c>
      <c r="BY60">
        <f t="shared" si="13"/>
        <v>1.0354749226864812E-2</v>
      </c>
      <c r="BZ60">
        <f t="shared" si="13"/>
        <v>9.9406569987795981E-3</v>
      </c>
      <c r="CA60">
        <f t="shared" si="13"/>
        <v>9.5275582386392822E-3</v>
      </c>
      <c r="CB60">
        <f t="shared" si="13"/>
        <v>9.1167313154542559E-3</v>
      </c>
      <c r="CC60">
        <f t="shared" si="13"/>
        <v>8.7093896169045445E-3</v>
      </c>
      <c r="CD60">
        <f t="shared" si="13"/>
        <v>8.3066766079493981E-3</v>
      </c>
      <c r="CE60">
        <f t="shared" ref="CE60:CW60" si="14">IF($B60&lt;&gt;1,_xlfn.NORM.DIST(CE$2-1,$B60/2,$B60/4,FALSE)/0.953702,$B60)</f>
        <v>7.9096616635146774E-3</v>
      </c>
      <c r="CF60">
        <f t="shared" si="14"/>
        <v>7.5193366805291839E-3</v>
      </c>
      <c r="CG60">
        <f t="shared" si="14"/>
        <v>7.1366134656572896E-3</v>
      </c>
      <c r="CH60">
        <f t="shared" si="14"/>
        <v>6.7623218866101429E-3</v>
      </c>
      <c r="CI60">
        <f t="shared" si="14"/>
        <v>6.3972087670108148E-3</v>
      </c>
      <c r="CJ60">
        <f t="shared" si="14"/>
        <v>6.041937497526087E-3</v>
      </c>
      <c r="CK60">
        <f t="shared" si="14"/>
        <v>5.6970883294305821E-3</v>
      </c>
      <c r="CL60">
        <f t="shared" si="14"/>
        <v>5.3631593109942166E-3</v>
      </c>
      <c r="CM60">
        <f t="shared" si="14"/>
        <v>5.040567822122634E-3</v>
      </c>
      <c r="CN60">
        <f t="shared" si="14"/>
        <v>4.7296526585587874E-3</v>
      </c>
      <c r="CO60">
        <f t="shared" si="14"/>
        <v>4.4306766136833903E-3</v>
      </c>
      <c r="CP60">
        <f t="shared" si="14"/>
        <v>4.1438295035302027E-3</v>
      </c>
      <c r="CQ60">
        <f t="shared" si="14"/>
        <v>3.8692315790427576E-3</v>
      </c>
      <c r="CR60">
        <f t="shared" si="14"/>
        <v>3.6069372688145745E-3</v>
      </c>
      <c r="CS60">
        <f t="shared" si="14"/>
        <v>3.3569391955355584E-3</v>
      </c>
      <c r="CT60">
        <f t="shared" si="14"/>
        <v>3.11917241006505E-3</v>
      </c>
      <c r="CU60">
        <f t="shared" si="14"/>
        <v>2.8935187884095797E-3</v>
      </c>
      <c r="CV60">
        <f t="shared" si="14"/>
        <v>2.6798115388378136E-3</v>
      </c>
      <c r="CW60">
        <f t="shared" si="14"/>
        <v>2.4778397688476035E-3</v>
      </c>
    </row>
    <row r="61" spans="1:101" x14ac:dyDescent="0.3">
      <c r="A61" t="s">
        <v>172</v>
      </c>
      <c r="B61">
        <f>COUNTIF(lifetime_funct_triangular!C60:CW60,"&gt;0")</f>
        <v>0</v>
      </c>
      <c r="C61">
        <v>0</v>
      </c>
    </row>
    <row r="62" spans="1:101" x14ac:dyDescent="0.3">
      <c r="A62" t="s">
        <v>115</v>
      </c>
      <c r="B62">
        <f>COUNTIF(lifetime_funct_triangular!C61:CW61,"&gt;0")</f>
        <v>1</v>
      </c>
      <c r="C62">
        <f t="shared" si="12"/>
        <v>1</v>
      </c>
    </row>
    <row r="63" spans="1:101" x14ac:dyDescent="0.3">
      <c r="A63" t="s">
        <v>173</v>
      </c>
      <c r="B63">
        <f>COUNTIF(lifetime_funct_triangular!C62:CW62,"&gt;0")</f>
        <v>0</v>
      </c>
      <c r="C63">
        <v>0</v>
      </c>
    </row>
    <row r="64" spans="1:101" x14ac:dyDescent="0.3">
      <c r="A64" t="s">
        <v>174</v>
      </c>
      <c r="B64">
        <f>COUNTIF(lifetime_funct_triangular!C63:CW63,"&gt;0")</f>
        <v>3</v>
      </c>
      <c r="C64">
        <v>0.25</v>
      </c>
      <c r="D64">
        <v>0.5</v>
      </c>
      <c r="E64">
        <v>0.25</v>
      </c>
    </row>
    <row r="65" spans="1:11" x14ac:dyDescent="0.3">
      <c r="A65" t="s">
        <v>175</v>
      </c>
      <c r="B65">
        <f>COUNTIF(lifetime_funct_triangular!C64:CW64,"&gt;0")</f>
        <v>9</v>
      </c>
      <c r="C65">
        <f>IF($B65&lt;&gt;1,_xlfn.NORM.DIST(C$2,$B65/2,$B65/4,FALSE)/0.953,$B65)</f>
        <v>5.5487088923435485E-2</v>
      </c>
      <c r="D65">
        <f t="shared" ref="D65:K65" si="15">IF($B65&lt;&gt;1,_xlfn.NORM.DIST(D$2,$B65/2,$B65/4,FALSE)/0.953,$B65)</f>
        <v>0.10035791582279635</v>
      </c>
      <c r="E65">
        <f t="shared" si="15"/>
        <v>0.14897889962567437</v>
      </c>
      <c r="F65">
        <f t="shared" si="15"/>
        <v>0.18151450118770962</v>
      </c>
      <c r="G65">
        <f t="shared" si="15"/>
        <v>0.18151450118770962</v>
      </c>
      <c r="H65">
        <f t="shared" si="15"/>
        <v>0.14897889962567437</v>
      </c>
      <c r="I65">
        <f t="shared" si="15"/>
        <v>0.10035791582279635</v>
      </c>
      <c r="J65">
        <f t="shared" si="15"/>
        <v>5.5487088923435485E-2</v>
      </c>
      <c r="K65">
        <f t="shared" si="15"/>
        <v>2.5179417751282761E-2</v>
      </c>
    </row>
    <row r="66" spans="1:11" x14ac:dyDescent="0.3">
      <c r="A66" s="2" t="s">
        <v>176</v>
      </c>
      <c r="B66">
        <f>COUNTIF(lifetime_funct_triangular!C65:CW65,"&gt;0")</f>
        <v>1</v>
      </c>
      <c r="C66">
        <f t="shared" si="12"/>
        <v>1</v>
      </c>
    </row>
    <row r="67" spans="1:11" x14ac:dyDescent="0.3">
      <c r="A67" s="2" t="s">
        <v>177</v>
      </c>
      <c r="B67">
        <f>COUNTIF(lifetime_funct_triangular!C66:CW66,"&gt;0")</f>
        <v>1</v>
      </c>
      <c r="C67">
        <f t="shared" si="12"/>
        <v>1</v>
      </c>
    </row>
    <row r="68" spans="1:11" x14ac:dyDescent="0.3">
      <c r="A68" s="2" t="s">
        <v>178</v>
      </c>
      <c r="B68">
        <f>COUNTIF(lifetime_funct_triangular!C67:CW67,"&gt;0")</f>
        <v>1</v>
      </c>
      <c r="C68">
        <f t="shared" si="12"/>
        <v>1</v>
      </c>
    </row>
    <row r="69" spans="1:11" x14ac:dyDescent="0.3">
      <c r="A69" s="2" t="s">
        <v>179</v>
      </c>
      <c r="B69">
        <f>COUNTIF(lifetime_funct_triangular!C68:CW68,"&gt;0")</f>
        <v>1</v>
      </c>
      <c r="C69">
        <f t="shared" si="12"/>
        <v>1</v>
      </c>
    </row>
    <row r="70" spans="1:11" x14ac:dyDescent="0.3">
      <c r="A70" s="2" t="s">
        <v>180</v>
      </c>
      <c r="B70">
        <f>COUNTIF(lifetime_funct_triangular!C69:CW69,"&gt;0")</f>
        <v>1</v>
      </c>
      <c r="C70">
        <f t="shared" si="12"/>
        <v>1</v>
      </c>
    </row>
    <row r="71" spans="1:11" x14ac:dyDescent="0.3">
      <c r="A71" s="2" t="s">
        <v>181</v>
      </c>
      <c r="B71">
        <f>COUNTIF(lifetime_funct_triangular!C70:CW70,"&gt;0")</f>
        <v>1</v>
      </c>
      <c r="C71">
        <f t="shared" si="12"/>
        <v>1</v>
      </c>
    </row>
    <row r="72" spans="1:11" x14ac:dyDescent="0.3">
      <c r="A72" s="2" t="s">
        <v>182</v>
      </c>
      <c r="B72">
        <f>COUNTIF(lifetime_funct_triangular!C71:CW71,"&gt;0")</f>
        <v>1</v>
      </c>
      <c r="C72">
        <f t="shared" si="12"/>
        <v>1</v>
      </c>
    </row>
    <row r="73" spans="1:11" x14ac:dyDescent="0.3">
      <c r="A73" s="2" t="s">
        <v>183</v>
      </c>
      <c r="B73">
        <f>COUNTIF(lifetime_funct_triangular!C72:CW72,"&gt;0")</f>
        <v>1</v>
      </c>
      <c r="C73">
        <f t="shared" si="12"/>
        <v>1</v>
      </c>
    </row>
    <row r="74" spans="1:11" x14ac:dyDescent="0.3">
      <c r="A74" s="2" t="s">
        <v>184</v>
      </c>
      <c r="B74">
        <f>COUNTIF(lifetime_funct_triangular!C73:CW73,"&gt;0")</f>
        <v>1</v>
      </c>
      <c r="C74">
        <f t="shared" si="12"/>
        <v>1</v>
      </c>
    </row>
    <row r="75" spans="1:11" x14ac:dyDescent="0.3">
      <c r="A75" s="2" t="s">
        <v>185</v>
      </c>
      <c r="B75">
        <f>COUNTIF(lifetime_funct_triangular!C74:CW74,"&gt;0")</f>
        <v>1</v>
      </c>
      <c r="C75">
        <f t="shared" si="12"/>
        <v>1</v>
      </c>
    </row>
    <row r="76" spans="1:11" x14ac:dyDescent="0.3">
      <c r="A76" s="2" t="s">
        <v>186</v>
      </c>
      <c r="B76">
        <f>COUNTIF(lifetime_funct_triangular!C75:CW75,"&gt;0")</f>
        <v>1</v>
      </c>
      <c r="C76">
        <f t="shared" si="12"/>
        <v>1</v>
      </c>
    </row>
    <row r="77" spans="1:11" x14ac:dyDescent="0.3">
      <c r="A77" s="2" t="s">
        <v>187</v>
      </c>
      <c r="B77">
        <f>COUNTIF(lifetime_funct_triangular!C76:CW76,"&gt;0")</f>
        <v>1</v>
      </c>
      <c r="C77">
        <f t="shared" si="12"/>
        <v>1</v>
      </c>
    </row>
    <row r="78" spans="1:11" x14ac:dyDescent="0.3">
      <c r="A78" s="2" t="s">
        <v>188</v>
      </c>
      <c r="B78">
        <f>COUNTIF(lifetime_funct_triangular!C77:CW77,"&gt;0")</f>
        <v>1</v>
      </c>
      <c r="C78">
        <f t="shared" si="12"/>
        <v>1</v>
      </c>
    </row>
    <row r="79" spans="1:11" x14ac:dyDescent="0.3">
      <c r="A79" s="2" t="s">
        <v>189</v>
      </c>
      <c r="B79">
        <f>COUNTIF(lifetime_funct_triangular!C78:CW78,"&gt;0")</f>
        <v>1</v>
      </c>
      <c r="C79">
        <f t="shared" si="12"/>
        <v>1</v>
      </c>
    </row>
    <row r="80" spans="1:11" x14ac:dyDescent="0.3">
      <c r="A80" s="2" t="s">
        <v>190</v>
      </c>
      <c r="B80">
        <f>COUNTIF(lifetime_funct_triangular!C79:CW79,"&gt;0")</f>
        <v>1</v>
      </c>
      <c r="C80">
        <f t="shared" si="12"/>
        <v>1</v>
      </c>
    </row>
    <row r="81" spans="1:101" x14ac:dyDescent="0.3">
      <c r="A81" s="2" t="s">
        <v>191</v>
      </c>
      <c r="B81">
        <f>COUNTIF(lifetime_funct_triangular!C80:CW80,"&gt;0")</f>
        <v>1</v>
      </c>
      <c r="C81">
        <f t="shared" si="12"/>
        <v>1</v>
      </c>
    </row>
    <row r="82" spans="1:101" x14ac:dyDescent="0.3">
      <c r="A82" s="2" t="s">
        <v>192</v>
      </c>
      <c r="B82">
        <f>COUNTIF(lifetime_funct_triangular!C81:CW81,"&gt;0")</f>
        <v>1</v>
      </c>
      <c r="C82">
        <f t="shared" si="12"/>
        <v>1</v>
      </c>
    </row>
    <row r="83" spans="1:101" x14ac:dyDescent="0.3">
      <c r="A83" s="2" t="s">
        <v>193</v>
      </c>
      <c r="B83">
        <f>COUNTIF(lifetime_funct_triangular!C82:CW82,"&gt;0")</f>
        <v>99</v>
      </c>
      <c r="C83">
        <v>2.2873530646386844E-3</v>
      </c>
      <c r="D83">
        <v>2.4778397688476035E-3</v>
      </c>
      <c r="E83">
        <v>2.6798115388378136E-3</v>
      </c>
      <c r="F83">
        <v>2.8935187884095797E-3</v>
      </c>
      <c r="G83">
        <v>3.11917241006505E-3</v>
      </c>
      <c r="H83">
        <v>3.3569391955355584E-3</v>
      </c>
      <c r="I83">
        <v>3.6069372688145745E-3</v>
      </c>
      <c r="J83">
        <v>3.8692315790427576E-3</v>
      </c>
      <c r="K83">
        <v>4.1438295035302027E-3</v>
      </c>
      <c r="L83">
        <v>4.4306766136833903E-3</v>
      </c>
      <c r="M83">
        <v>4.7296526585587874E-3</v>
      </c>
      <c r="N83">
        <v>5.040567822122634E-3</v>
      </c>
      <c r="O83">
        <v>5.3631593109942166E-3</v>
      </c>
      <c r="P83">
        <v>5.6970883294305821E-3</v>
      </c>
      <c r="Q83">
        <v>6.041937497526087E-3</v>
      </c>
      <c r="R83">
        <v>6.3972087670108148E-3</v>
      </c>
      <c r="S83">
        <v>6.7623218866101429E-3</v>
      </c>
      <c r="T83">
        <v>7.1366134656572896E-3</v>
      </c>
      <c r="U83">
        <v>7.5193366805291839E-3</v>
      </c>
      <c r="V83">
        <v>7.9096616635146774E-3</v>
      </c>
      <c r="W83">
        <v>8.3066766079493981E-3</v>
      </c>
      <c r="X83">
        <v>8.7093896169045445E-3</v>
      </c>
      <c r="Y83">
        <v>9.1167313154542559E-3</v>
      </c>
      <c r="Z83">
        <v>9.5275582386392822E-3</v>
      </c>
      <c r="AA83">
        <v>9.9406569987795981E-3</v>
      </c>
      <c r="AB83">
        <v>1.0354749226864812E-2</v>
      </c>
      <c r="AC83">
        <v>1.0768497273480681E-2</v>
      </c>
      <c r="AD83">
        <v>1.1180510645236175E-2</v>
      </c>
      <c r="AE83">
        <v>1.158935314307015E-2</v>
      </c>
      <c r="AF83">
        <v>1.199355065927969E-2</v>
      </c>
      <c r="AG83">
        <v>1.2391599580768025E-2</v>
      </c>
      <c r="AH83">
        <v>1.27819757370057E-2</v>
      </c>
      <c r="AI83">
        <v>1.3163143822681524E-2</v>
      </c>
      <c r="AJ83">
        <v>1.3533567217134116E-2</v>
      </c>
      <c r="AK83">
        <v>1.3891718115539672E-2</v>
      </c>
      <c r="AL83">
        <v>1.4236087880617579E-2</v>
      </c>
      <c r="AM83">
        <v>1.4565197518422888E-2</v>
      </c>
      <c r="AN83">
        <v>1.4877608177730151E-2</v>
      </c>
      <c r="AO83">
        <v>1.5171931569667731E-2</v>
      </c>
      <c r="AP83">
        <v>1.5446840202709103E-2</v>
      </c>
      <c r="AQ83">
        <v>1.5701077327921524E-2</v>
      </c>
      <c r="AR83">
        <v>1.5933466490546062E-2</v>
      </c>
      <c r="AS83">
        <v>1.6142920586547146E-2</v>
      </c>
      <c r="AT83">
        <v>1.6328450326713033E-2</v>
      </c>
      <c r="AU83">
        <v>1.6489172016176508E-2</v>
      </c>
      <c r="AV83">
        <v>1.6624314563800341E-2</v>
      </c>
      <c r="AW83">
        <v>1.6733225643655744E-2</v>
      </c>
      <c r="AX83">
        <v>1.681537693971441E-2</v>
      </c>
      <c r="AY83">
        <v>1.6870368414756053E-2</v>
      </c>
      <c r="AZ83">
        <v>1.6897931555227903E-2</v>
      </c>
      <c r="BA83">
        <v>1.6897931555227903E-2</v>
      </c>
      <c r="BB83">
        <v>1.6870368414756053E-2</v>
      </c>
      <c r="BC83">
        <v>1.681537693971441E-2</v>
      </c>
      <c r="BD83">
        <v>1.6733225643655744E-2</v>
      </c>
      <c r="BE83">
        <v>1.6624314563800341E-2</v>
      </c>
      <c r="BF83">
        <v>1.6489172016176508E-2</v>
      </c>
      <c r="BG83">
        <v>1.6328450326713033E-2</v>
      </c>
      <c r="BH83">
        <v>1.6142920586547146E-2</v>
      </c>
      <c r="BI83">
        <v>1.5933466490546062E-2</v>
      </c>
      <c r="BJ83">
        <v>1.5701077327921524E-2</v>
      </c>
      <c r="BK83">
        <v>1.5446840202709103E-2</v>
      </c>
      <c r="BL83">
        <v>1.5171931569667731E-2</v>
      </c>
      <c r="BM83">
        <v>1.4877608177730151E-2</v>
      </c>
      <c r="BN83">
        <v>1.4565197518422888E-2</v>
      </c>
      <c r="BO83">
        <v>1.4236087880617579E-2</v>
      </c>
      <c r="BP83">
        <v>1.3891718115539672E-2</v>
      </c>
      <c r="BQ83">
        <v>1.3533567217134116E-2</v>
      </c>
      <c r="BR83">
        <v>1.3163143822681524E-2</v>
      </c>
      <c r="BS83">
        <v>1.27819757370057E-2</v>
      </c>
      <c r="BT83">
        <v>1.2391599580768025E-2</v>
      </c>
      <c r="BU83">
        <v>1.199355065927969E-2</v>
      </c>
      <c r="BV83">
        <v>1.158935314307015E-2</v>
      </c>
      <c r="BW83">
        <v>1.1180510645236175E-2</v>
      </c>
      <c r="BX83">
        <v>1.0768497273480681E-2</v>
      </c>
      <c r="BY83">
        <v>1.0354749226864812E-2</v>
      </c>
      <c r="BZ83">
        <v>9.9406569987795981E-3</v>
      </c>
      <c r="CA83">
        <v>9.5275582386392822E-3</v>
      </c>
      <c r="CB83">
        <v>9.1167313154542559E-3</v>
      </c>
      <c r="CC83">
        <v>8.7093896169045445E-3</v>
      </c>
      <c r="CD83">
        <v>8.3066766079493981E-3</v>
      </c>
      <c r="CE83">
        <v>7.9096616635146774E-3</v>
      </c>
      <c r="CF83">
        <v>7.5193366805291839E-3</v>
      </c>
      <c r="CG83">
        <v>7.1366134656572896E-3</v>
      </c>
      <c r="CH83">
        <v>6.7623218866101429E-3</v>
      </c>
      <c r="CI83">
        <v>6.3972087670108148E-3</v>
      </c>
      <c r="CJ83">
        <v>6.041937497526087E-3</v>
      </c>
      <c r="CK83">
        <v>5.6970883294305821E-3</v>
      </c>
      <c r="CL83">
        <v>5.3631593109942166E-3</v>
      </c>
      <c r="CM83">
        <v>5.040567822122634E-3</v>
      </c>
      <c r="CN83">
        <v>4.7296526585587874E-3</v>
      </c>
      <c r="CO83">
        <v>4.4306766136833903E-3</v>
      </c>
      <c r="CP83">
        <v>4.1438295035302027E-3</v>
      </c>
      <c r="CQ83">
        <v>3.8692315790427576E-3</v>
      </c>
      <c r="CR83">
        <v>3.6069372688145745E-3</v>
      </c>
      <c r="CS83">
        <v>3.3569391955355584E-3</v>
      </c>
      <c r="CT83">
        <v>3.11917241006505E-3</v>
      </c>
      <c r="CU83">
        <v>2.8935187884095797E-3</v>
      </c>
      <c r="CV83">
        <v>2.6798115388378136E-3</v>
      </c>
      <c r="CW83">
        <v>2.4778397688476035E-3</v>
      </c>
    </row>
    <row r="84" spans="1:101" x14ac:dyDescent="0.3">
      <c r="A84" s="2" t="s">
        <v>194</v>
      </c>
      <c r="B84">
        <f>COUNTIF(lifetime_funct_triangular!C83:CW83,"&gt;0")</f>
        <v>1</v>
      </c>
      <c r="C84">
        <f t="shared" si="12"/>
        <v>1</v>
      </c>
    </row>
    <row r="85" spans="1:101" x14ac:dyDescent="0.3">
      <c r="A85" s="2" t="s">
        <v>195</v>
      </c>
      <c r="B85">
        <f>COUNTIF(lifetime_funct_triangular!C84:CW84,"&gt;0")</f>
        <v>1</v>
      </c>
      <c r="C85">
        <f t="shared" si="12"/>
        <v>1</v>
      </c>
    </row>
    <row r="86" spans="1:101" x14ac:dyDescent="0.3">
      <c r="A86" s="2" t="s">
        <v>196</v>
      </c>
      <c r="B86">
        <f>COUNTIF(lifetime_funct_triangular!C85:CW85,"&gt;0")</f>
        <v>1</v>
      </c>
      <c r="C86">
        <f t="shared" si="12"/>
        <v>1</v>
      </c>
    </row>
    <row r="87" spans="1:101" x14ac:dyDescent="0.3">
      <c r="A87" s="3" t="s">
        <v>197</v>
      </c>
      <c r="B87">
        <f>COUNTIF(lifetime_funct_triangular!C86:CW86,"&gt;0")</f>
        <v>1</v>
      </c>
      <c r="C87">
        <f t="shared" si="12"/>
        <v>1</v>
      </c>
    </row>
    <row r="88" spans="1:101" x14ac:dyDescent="0.3">
      <c r="A88" s="2" t="s">
        <v>198</v>
      </c>
      <c r="B88">
        <f>COUNTIF(lifetime_funct_triangular!C87:CW87,"&gt;0")</f>
        <v>1</v>
      </c>
      <c r="C88">
        <f t="shared" si="12"/>
        <v>1</v>
      </c>
    </row>
    <row r="89" spans="1:101" x14ac:dyDescent="0.3">
      <c r="A89" s="2" t="s">
        <v>199</v>
      </c>
      <c r="B89">
        <f>COUNTIF(lifetime_funct_triangular!C88:CW88,"&gt;0")</f>
        <v>0</v>
      </c>
      <c r="C89">
        <v>0</v>
      </c>
    </row>
    <row r="90" spans="1:101" x14ac:dyDescent="0.3">
      <c r="A90" t="s">
        <v>116</v>
      </c>
      <c r="B90">
        <f>COUNTIF(lifetime_funct_triangular!C89:CW89,"&gt;0")</f>
        <v>1</v>
      </c>
      <c r="C90">
        <f t="shared" si="12"/>
        <v>1</v>
      </c>
    </row>
    <row r="91" spans="1:101" x14ac:dyDescent="0.3">
      <c r="A91" t="s">
        <v>117</v>
      </c>
      <c r="B91">
        <f>COUNTIF(lifetime_funct_triangular!C90:CW90,"&gt;0")</f>
        <v>1</v>
      </c>
      <c r="C91">
        <f t="shared" si="12"/>
        <v>1</v>
      </c>
    </row>
    <row r="92" spans="1:101" x14ac:dyDescent="0.3">
      <c r="A92" s="2" t="s">
        <v>118</v>
      </c>
      <c r="B92">
        <f>COUNTIF(lifetime_funct_triangular!C91:CW91,"&gt;0")</f>
        <v>1</v>
      </c>
      <c r="C92">
        <f t="shared" si="12"/>
        <v>1</v>
      </c>
    </row>
    <row r="93" spans="1:101" x14ac:dyDescent="0.3">
      <c r="A93" s="2" t="s">
        <v>200</v>
      </c>
      <c r="B93">
        <f>COUNTIF(lifetime_funct_triangular!C92:CW92,"&gt;0")</f>
        <v>1</v>
      </c>
      <c r="C93">
        <f t="shared" si="12"/>
        <v>1</v>
      </c>
    </row>
    <row r="94" spans="1:101" x14ac:dyDescent="0.3">
      <c r="A94" s="2" t="s">
        <v>201</v>
      </c>
      <c r="B94">
        <f>COUNTIF(lifetime_funct_triangular!C93:CW93,"&gt;0")</f>
        <v>1</v>
      </c>
      <c r="C94">
        <f t="shared" si="12"/>
        <v>1</v>
      </c>
    </row>
    <row r="95" spans="1:101" x14ac:dyDescent="0.3">
      <c r="A95" s="2" t="s">
        <v>202</v>
      </c>
      <c r="B95">
        <f>COUNTIF(lifetime_funct_triangular!C94:CW94,"&gt;0")</f>
        <v>1</v>
      </c>
      <c r="C95">
        <f t="shared" si="12"/>
        <v>1</v>
      </c>
    </row>
    <row r="96" spans="1:101" x14ac:dyDescent="0.3">
      <c r="A96" s="2" t="s">
        <v>203</v>
      </c>
      <c r="B96">
        <f>COUNTIF(lifetime_funct_triangular!C95:CW95,"&gt;0")</f>
        <v>1</v>
      </c>
      <c r="C96">
        <f t="shared" si="12"/>
        <v>1</v>
      </c>
    </row>
    <row r="97" spans="1:101" x14ac:dyDescent="0.3">
      <c r="A97" s="2" t="s">
        <v>204</v>
      </c>
      <c r="B97">
        <f>COUNTIF(lifetime_funct_triangular!C96:CW96,"&gt;0")</f>
        <v>1</v>
      </c>
      <c r="C97">
        <f t="shared" si="12"/>
        <v>1</v>
      </c>
    </row>
    <row r="98" spans="1:101" x14ac:dyDescent="0.3">
      <c r="A98" s="2" t="s">
        <v>205</v>
      </c>
      <c r="B98">
        <f>COUNTIF(lifetime_funct_triangular!C97:CW97,"&gt;0")</f>
        <v>5</v>
      </c>
      <c r="C98">
        <f>IF($B98&lt;&gt;1,_xlfn.NORM.DIST(C$2-1,$B98/2,$B98/4,FALSE)/0.944,$B98)</f>
        <v>4.5755056367108526E-2</v>
      </c>
      <c r="D98">
        <f t="shared" ref="D98:G98" si="16">IF($B98&lt;&gt;1,_xlfn.NORM.DIST(D$2-1,$B98/2,$B98/4,FALSE)/0.944,$B98)</f>
        <v>0.16456445337560421</v>
      </c>
      <c r="E98">
        <f t="shared" si="16"/>
        <v>0.31209333924010452</v>
      </c>
      <c r="F98">
        <f t="shared" si="16"/>
        <v>0.31209333924010452</v>
      </c>
      <c r="G98">
        <f t="shared" si="16"/>
        <v>0.16456445337560421</v>
      </c>
    </row>
    <row r="99" spans="1:101" x14ac:dyDescent="0.3">
      <c r="A99" s="2" t="s">
        <v>206</v>
      </c>
      <c r="B99">
        <f>COUNTIF(lifetime_funct_triangular!C98:CW98,"&gt;0")</f>
        <v>19</v>
      </c>
      <c r="C99">
        <f t="shared" si="12"/>
        <v>1.1918313336801567E-2</v>
      </c>
      <c r="D99">
        <f t="shared" si="12"/>
        <v>1.7760344231737935E-2</v>
      </c>
      <c r="E99">
        <f t="shared" si="12"/>
        <v>2.5318586161483882E-2</v>
      </c>
      <c r="F99">
        <f t="shared" si="12"/>
        <v>3.4528603392999568E-2</v>
      </c>
      <c r="G99">
        <f t="shared" si="12"/>
        <v>4.5047434843915428E-2</v>
      </c>
      <c r="H99">
        <f t="shared" si="12"/>
        <v>5.6222818095462881E-2</v>
      </c>
      <c r="I99">
        <f t="shared" si="12"/>
        <v>6.7128454083707614E-2</v>
      </c>
      <c r="J99">
        <f t="shared" si="12"/>
        <v>7.6674715376019248E-2</v>
      </c>
      <c r="K99">
        <f t="shared" si="12"/>
        <v>8.3781704242538016E-2</v>
      </c>
      <c r="L99">
        <f t="shared" si="12"/>
        <v>8.7578539655666324E-2</v>
      </c>
      <c r="M99">
        <f t="shared" si="12"/>
        <v>8.7578539655666324E-2</v>
      </c>
      <c r="N99">
        <f t="shared" si="12"/>
        <v>8.3781704242538016E-2</v>
      </c>
      <c r="O99">
        <f t="shared" si="12"/>
        <v>7.6674715376019248E-2</v>
      </c>
      <c r="P99">
        <f t="shared" si="12"/>
        <v>6.7128454083707614E-2</v>
      </c>
      <c r="Q99">
        <f t="shared" si="12"/>
        <v>5.6222818095462881E-2</v>
      </c>
      <c r="R99">
        <f t="shared" si="12"/>
        <v>4.5047434843915428E-2</v>
      </c>
      <c r="S99">
        <f t="shared" ref="S99" si="17">IF($B99&lt;&gt;1,_xlfn.NORM.DIST(S$2-1,$B99/2,$B99/4,FALSE)/0.953702,$B99)</f>
        <v>3.4528603392999568E-2</v>
      </c>
      <c r="T99">
        <f t="shared" si="12"/>
        <v>2.5318586161483882E-2</v>
      </c>
      <c r="U99">
        <f t="shared" ref="U99" si="18">IF($B99&lt;&gt;1,_xlfn.NORM.DIST(U$2-1,$B99/2,$B99/4,FALSE)/0.953702,$B99)</f>
        <v>1.7760344231737935E-2</v>
      </c>
    </row>
    <row r="100" spans="1:101" x14ac:dyDescent="0.3">
      <c r="A100" t="s">
        <v>207</v>
      </c>
      <c r="B100">
        <f>COUNTIF(lifetime_funct_triangular!C99:CW99,"&gt;0")</f>
        <v>1</v>
      </c>
      <c r="C100">
        <f t="shared" si="12"/>
        <v>1</v>
      </c>
    </row>
    <row r="101" spans="1:101" x14ac:dyDescent="0.3">
      <c r="A101" t="s">
        <v>208</v>
      </c>
      <c r="B101">
        <f>COUNTIF(lifetime_funct_triangular!C100:CW100,"&gt;0")</f>
        <v>19</v>
      </c>
      <c r="C101">
        <f t="shared" si="12"/>
        <v>1.1918313336801567E-2</v>
      </c>
      <c r="D101">
        <f t="shared" si="12"/>
        <v>1.7760344231737935E-2</v>
      </c>
      <c r="E101">
        <f t="shared" si="12"/>
        <v>2.5318586161483882E-2</v>
      </c>
      <c r="F101">
        <f t="shared" si="12"/>
        <v>3.4528603392999568E-2</v>
      </c>
      <c r="G101">
        <f t="shared" si="12"/>
        <v>4.5047434843915428E-2</v>
      </c>
      <c r="H101">
        <f t="shared" si="12"/>
        <v>5.6222818095462881E-2</v>
      </c>
      <c r="I101">
        <f t="shared" si="12"/>
        <v>6.7128454083707614E-2</v>
      </c>
      <c r="J101">
        <f t="shared" si="12"/>
        <v>7.6674715376019248E-2</v>
      </c>
      <c r="K101">
        <f t="shared" si="12"/>
        <v>8.3781704242538016E-2</v>
      </c>
      <c r="L101">
        <f t="shared" si="12"/>
        <v>8.7578539655666324E-2</v>
      </c>
      <c r="M101">
        <f t="shared" si="12"/>
        <v>8.7578539655666324E-2</v>
      </c>
      <c r="N101">
        <f t="shared" si="12"/>
        <v>8.3781704242538016E-2</v>
      </c>
      <c r="O101">
        <f t="shared" si="12"/>
        <v>7.6674715376019248E-2</v>
      </c>
      <c r="P101">
        <f t="shared" si="12"/>
        <v>6.7128454083707614E-2</v>
      </c>
      <c r="Q101">
        <f t="shared" si="12"/>
        <v>5.6222818095462881E-2</v>
      </c>
      <c r="R101">
        <f t="shared" si="12"/>
        <v>4.5047434843915428E-2</v>
      </c>
      <c r="S101">
        <f t="shared" si="12"/>
        <v>3.4528603392999568E-2</v>
      </c>
      <c r="T101">
        <f t="shared" si="12"/>
        <v>2.5318586161483882E-2</v>
      </c>
      <c r="U101">
        <f t="shared" ref="U101" si="19">IF($B101&lt;&gt;1,_xlfn.NORM.DIST(U$2-1,$B101/2,$B101/4,FALSE)/0.953702,$B101)</f>
        <v>1.7760344231737935E-2</v>
      </c>
    </row>
    <row r="102" spans="1:101" x14ac:dyDescent="0.3">
      <c r="A102" t="s">
        <v>209</v>
      </c>
      <c r="B102">
        <f>COUNTIF(lifetime_funct_triangular!C101:CW101,"&gt;0")</f>
        <v>99</v>
      </c>
      <c r="C102">
        <v>2.2873530646386844E-3</v>
      </c>
      <c r="D102">
        <v>2.4778397688476035E-3</v>
      </c>
      <c r="E102">
        <v>2.6798115388378136E-3</v>
      </c>
      <c r="F102">
        <v>2.8935187884095797E-3</v>
      </c>
      <c r="G102">
        <v>3.11917241006505E-3</v>
      </c>
      <c r="H102">
        <v>3.3569391955355584E-3</v>
      </c>
      <c r="I102">
        <v>3.6069372688145745E-3</v>
      </c>
      <c r="J102">
        <v>3.8692315790427576E-3</v>
      </c>
      <c r="K102">
        <v>4.1438295035302027E-3</v>
      </c>
      <c r="L102">
        <v>4.4306766136833903E-3</v>
      </c>
      <c r="M102">
        <v>4.7296526585587874E-3</v>
      </c>
      <c r="N102">
        <v>5.040567822122634E-3</v>
      </c>
      <c r="O102">
        <v>5.3631593109942166E-3</v>
      </c>
      <c r="P102">
        <v>5.6970883294305821E-3</v>
      </c>
      <c r="Q102">
        <v>6.041937497526087E-3</v>
      </c>
      <c r="R102">
        <v>6.3972087670108148E-3</v>
      </c>
      <c r="S102">
        <v>6.7623218866101429E-3</v>
      </c>
      <c r="T102">
        <v>7.1366134656572896E-3</v>
      </c>
      <c r="U102">
        <v>7.5193366805291839E-3</v>
      </c>
      <c r="V102">
        <v>7.9096616635146774E-3</v>
      </c>
      <c r="W102">
        <v>8.3066766079493981E-3</v>
      </c>
      <c r="X102">
        <v>8.7093896169045445E-3</v>
      </c>
      <c r="Y102">
        <v>9.1167313154542559E-3</v>
      </c>
      <c r="Z102">
        <v>9.5275582386392822E-3</v>
      </c>
      <c r="AA102">
        <v>9.9406569987795981E-3</v>
      </c>
      <c r="AB102">
        <v>1.0354749226864812E-2</v>
      </c>
      <c r="AC102">
        <v>1.0768497273480681E-2</v>
      </c>
      <c r="AD102">
        <v>1.1180510645236175E-2</v>
      </c>
      <c r="AE102">
        <v>1.158935314307015E-2</v>
      </c>
      <c r="AF102">
        <v>1.199355065927969E-2</v>
      </c>
      <c r="AG102">
        <v>1.2391599580768025E-2</v>
      </c>
      <c r="AH102">
        <v>1.27819757370057E-2</v>
      </c>
      <c r="AI102">
        <v>1.3163143822681524E-2</v>
      </c>
      <c r="AJ102">
        <v>1.3533567217134116E-2</v>
      </c>
      <c r="AK102">
        <v>1.3891718115539672E-2</v>
      </c>
      <c r="AL102">
        <v>1.4236087880617579E-2</v>
      </c>
      <c r="AM102">
        <v>1.4565197518422888E-2</v>
      </c>
      <c r="AN102">
        <v>1.4877608177730151E-2</v>
      </c>
      <c r="AO102">
        <v>1.5171931569667731E-2</v>
      </c>
      <c r="AP102">
        <v>1.5446840202709103E-2</v>
      </c>
      <c r="AQ102">
        <v>1.5701077327921524E-2</v>
      </c>
      <c r="AR102">
        <v>1.5933466490546062E-2</v>
      </c>
      <c r="AS102">
        <v>1.6142920586547146E-2</v>
      </c>
      <c r="AT102">
        <v>1.6328450326713033E-2</v>
      </c>
      <c r="AU102">
        <v>1.6489172016176508E-2</v>
      </c>
      <c r="AV102">
        <v>1.6624314563800341E-2</v>
      </c>
      <c r="AW102">
        <v>1.6733225643655744E-2</v>
      </c>
      <c r="AX102">
        <v>1.681537693971441E-2</v>
      </c>
      <c r="AY102">
        <v>1.6870368414756053E-2</v>
      </c>
      <c r="AZ102">
        <v>1.6897931555227903E-2</v>
      </c>
      <c r="BA102">
        <v>1.6897931555227903E-2</v>
      </c>
      <c r="BB102">
        <v>1.6870368414756053E-2</v>
      </c>
      <c r="BC102">
        <v>1.681537693971441E-2</v>
      </c>
      <c r="BD102">
        <v>1.6733225643655744E-2</v>
      </c>
      <c r="BE102">
        <v>1.6624314563800341E-2</v>
      </c>
      <c r="BF102">
        <v>1.6489172016176508E-2</v>
      </c>
      <c r="BG102">
        <v>1.6328450326713033E-2</v>
      </c>
      <c r="BH102">
        <v>1.6142920586547146E-2</v>
      </c>
      <c r="BI102">
        <v>1.5933466490546062E-2</v>
      </c>
      <c r="BJ102">
        <v>1.5701077327921524E-2</v>
      </c>
      <c r="BK102">
        <v>1.5446840202709103E-2</v>
      </c>
      <c r="BL102">
        <v>1.5171931569667731E-2</v>
      </c>
      <c r="BM102">
        <v>1.4877608177730151E-2</v>
      </c>
      <c r="BN102">
        <v>1.4565197518422888E-2</v>
      </c>
      <c r="BO102">
        <v>1.4236087880617579E-2</v>
      </c>
      <c r="BP102">
        <v>1.3891718115539672E-2</v>
      </c>
      <c r="BQ102">
        <v>1.3533567217134116E-2</v>
      </c>
      <c r="BR102">
        <v>1.3163143822681524E-2</v>
      </c>
      <c r="BS102">
        <v>1.27819757370057E-2</v>
      </c>
      <c r="BT102">
        <v>1.2391599580768025E-2</v>
      </c>
      <c r="BU102">
        <v>1.199355065927969E-2</v>
      </c>
      <c r="BV102">
        <v>1.158935314307015E-2</v>
      </c>
      <c r="BW102">
        <v>1.1180510645236175E-2</v>
      </c>
      <c r="BX102">
        <v>1.0768497273480681E-2</v>
      </c>
      <c r="BY102">
        <v>1.0354749226864812E-2</v>
      </c>
      <c r="BZ102">
        <v>9.9406569987795981E-3</v>
      </c>
      <c r="CA102">
        <v>9.5275582386392822E-3</v>
      </c>
      <c r="CB102">
        <v>9.1167313154542559E-3</v>
      </c>
      <c r="CC102">
        <v>8.7093896169045445E-3</v>
      </c>
      <c r="CD102">
        <v>8.3066766079493981E-3</v>
      </c>
      <c r="CE102">
        <v>7.9096616635146774E-3</v>
      </c>
      <c r="CF102">
        <v>7.5193366805291839E-3</v>
      </c>
      <c r="CG102">
        <v>7.1366134656572896E-3</v>
      </c>
      <c r="CH102">
        <v>6.7623218866101429E-3</v>
      </c>
      <c r="CI102">
        <v>6.3972087670108148E-3</v>
      </c>
      <c r="CJ102">
        <v>6.041937497526087E-3</v>
      </c>
      <c r="CK102">
        <v>5.6970883294305821E-3</v>
      </c>
      <c r="CL102">
        <v>5.3631593109942166E-3</v>
      </c>
      <c r="CM102">
        <v>5.040567822122634E-3</v>
      </c>
      <c r="CN102">
        <v>4.7296526585587874E-3</v>
      </c>
      <c r="CO102">
        <v>4.4306766136833903E-3</v>
      </c>
      <c r="CP102">
        <v>4.1438295035302027E-3</v>
      </c>
      <c r="CQ102">
        <v>3.8692315790427576E-3</v>
      </c>
      <c r="CR102">
        <v>3.6069372688145745E-3</v>
      </c>
      <c r="CS102">
        <v>3.3569391955355584E-3</v>
      </c>
      <c r="CT102">
        <v>3.11917241006505E-3</v>
      </c>
      <c r="CU102">
        <v>2.8935187884095797E-3</v>
      </c>
      <c r="CV102">
        <v>2.6798115388378136E-3</v>
      </c>
      <c r="CW102">
        <v>2.4778397688476035E-3</v>
      </c>
    </row>
    <row r="103" spans="1:101" x14ac:dyDescent="0.3">
      <c r="A103" t="s">
        <v>210</v>
      </c>
      <c r="B103">
        <f>COUNTIF(lifetime_funct_triangular!C102:CW102,"&gt;0")</f>
        <v>99</v>
      </c>
      <c r="C103">
        <v>2.2873530646386844E-3</v>
      </c>
      <c r="D103">
        <v>2.4778397688476035E-3</v>
      </c>
      <c r="E103">
        <v>2.6798115388378136E-3</v>
      </c>
      <c r="F103">
        <v>2.8935187884095797E-3</v>
      </c>
      <c r="G103">
        <v>3.11917241006505E-3</v>
      </c>
      <c r="H103">
        <v>3.3569391955355584E-3</v>
      </c>
      <c r="I103">
        <v>3.6069372688145745E-3</v>
      </c>
      <c r="J103">
        <v>3.8692315790427576E-3</v>
      </c>
      <c r="K103">
        <v>4.1438295035302027E-3</v>
      </c>
      <c r="L103">
        <v>4.4306766136833903E-3</v>
      </c>
      <c r="M103">
        <v>4.7296526585587874E-3</v>
      </c>
      <c r="N103">
        <v>5.040567822122634E-3</v>
      </c>
      <c r="O103">
        <v>5.3631593109942166E-3</v>
      </c>
      <c r="P103">
        <v>5.6970883294305821E-3</v>
      </c>
      <c r="Q103">
        <v>6.041937497526087E-3</v>
      </c>
      <c r="R103">
        <v>6.3972087670108148E-3</v>
      </c>
      <c r="S103">
        <v>6.7623218866101429E-3</v>
      </c>
      <c r="T103">
        <v>7.1366134656572896E-3</v>
      </c>
      <c r="U103">
        <v>7.5193366805291839E-3</v>
      </c>
      <c r="V103">
        <v>7.9096616635146774E-3</v>
      </c>
      <c r="W103">
        <v>8.3066766079493981E-3</v>
      </c>
      <c r="X103">
        <v>8.7093896169045445E-3</v>
      </c>
      <c r="Y103">
        <v>9.1167313154542559E-3</v>
      </c>
      <c r="Z103">
        <v>9.5275582386392822E-3</v>
      </c>
      <c r="AA103">
        <v>9.9406569987795981E-3</v>
      </c>
      <c r="AB103">
        <v>1.0354749226864812E-2</v>
      </c>
      <c r="AC103">
        <v>1.0768497273480681E-2</v>
      </c>
      <c r="AD103">
        <v>1.1180510645236175E-2</v>
      </c>
      <c r="AE103">
        <v>1.158935314307015E-2</v>
      </c>
      <c r="AF103">
        <v>1.199355065927969E-2</v>
      </c>
      <c r="AG103">
        <v>1.2391599580768025E-2</v>
      </c>
      <c r="AH103">
        <v>1.27819757370057E-2</v>
      </c>
      <c r="AI103">
        <v>1.3163143822681524E-2</v>
      </c>
      <c r="AJ103">
        <v>1.3533567217134116E-2</v>
      </c>
      <c r="AK103">
        <v>1.3891718115539672E-2</v>
      </c>
      <c r="AL103">
        <v>1.4236087880617579E-2</v>
      </c>
      <c r="AM103">
        <v>1.4565197518422888E-2</v>
      </c>
      <c r="AN103">
        <v>1.4877608177730151E-2</v>
      </c>
      <c r="AO103">
        <v>1.5171931569667731E-2</v>
      </c>
      <c r="AP103">
        <v>1.5446840202709103E-2</v>
      </c>
      <c r="AQ103">
        <v>1.5701077327921524E-2</v>
      </c>
      <c r="AR103">
        <v>1.5933466490546062E-2</v>
      </c>
      <c r="AS103">
        <v>1.6142920586547146E-2</v>
      </c>
      <c r="AT103">
        <v>1.6328450326713033E-2</v>
      </c>
      <c r="AU103">
        <v>1.6489172016176508E-2</v>
      </c>
      <c r="AV103">
        <v>1.6624314563800341E-2</v>
      </c>
      <c r="AW103">
        <v>1.6733225643655744E-2</v>
      </c>
      <c r="AX103">
        <v>1.681537693971441E-2</v>
      </c>
      <c r="AY103">
        <v>1.6870368414756053E-2</v>
      </c>
      <c r="AZ103">
        <v>1.6897931555227903E-2</v>
      </c>
      <c r="BA103">
        <v>1.6897931555227903E-2</v>
      </c>
      <c r="BB103">
        <v>1.6870368414756053E-2</v>
      </c>
      <c r="BC103">
        <v>1.681537693971441E-2</v>
      </c>
      <c r="BD103">
        <v>1.6733225643655744E-2</v>
      </c>
      <c r="BE103">
        <v>1.6624314563800341E-2</v>
      </c>
      <c r="BF103">
        <v>1.6489172016176508E-2</v>
      </c>
      <c r="BG103">
        <v>1.6328450326713033E-2</v>
      </c>
      <c r="BH103">
        <v>1.6142920586547146E-2</v>
      </c>
      <c r="BI103">
        <v>1.5933466490546062E-2</v>
      </c>
      <c r="BJ103">
        <v>1.5701077327921524E-2</v>
      </c>
      <c r="BK103">
        <v>1.5446840202709103E-2</v>
      </c>
      <c r="BL103">
        <v>1.5171931569667731E-2</v>
      </c>
      <c r="BM103">
        <v>1.4877608177730151E-2</v>
      </c>
      <c r="BN103">
        <v>1.4565197518422888E-2</v>
      </c>
      <c r="BO103">
        <v>1.4236087880617579E-2</v>
      </c>
      <c r="BP103">
        <v>1.3891718115539672E-2</v>
      </c>
      <c r="BQ103">
        <v>1.3533567217134116E-2</v>
      </c>
      <c r="BR103">
        <v>1.3163143822681524E-2</v>
      </c>
      <c r="BS103">
        <v>1.27819757370057E-2</v>
      </c>
      <c r="BT103">
        <v>1.2391599580768025E-2</v>
      </c>
      <c r="BU103">
        <v>1.199355065927969E-2</v>
      </c>
      <c r="BV103">
        <v>1.158935314307015E-2</v>
      </c>
      <c r="BW103">
        <v>1.1180510645236175E-2</v>
      </c>
      <c r="BX103">
        <v>1.0768497273480681E-2</v>
      </c>
      <c r="BY103">
        <v>1.0354749226864812E-2</v>
      </c>
      <c r="BZ103">
        <v>9.9406569987795981E-3</v>
      </c>
      <c r="CA103">
        <v>9.5275582386392822E-3</v>
      </c>
      <c r="CB103">
        <v>9.1167313154542559E-3</v>
      </c>
      <c r="CC103">
        <v>8.7093896169045445E-3</v>
      </c>
      <c r="CD103">
        <v>8.3066766079493981E-3</v>
      </c>
      <c r="CE103">
        <v>7.9096616635146774E-3</v>
      </c>
      <c r="CF103">
        <v>7.5193366805291839E-3</v>
      </c>
      <c r="CG103">
        <v>7.1366134656572896E-3</v>
      </c>
      <c r="CH103">
        <v>6.7623218866101429E-3</v>
      </c>
      <c r="CI103">
        <v>6.3972087670108148E-3</v>
      </c>
      <c r="CJ103">
        <v>6.041937497526087E-3</v>
      </c>
      <c r="CK103">
        <v>5.6970883294305821E-3</v>
      </c>
      <c r="CL103">
        <v>5.3631593109942166E-3</v>
      </c>
      <c r="CM103">
        <v>5.040567822122634E-3</v>
      </c>
      <c r="CN103">
        <v>4.7296526585587874E-3</v>
      </c>
      <c r="CO103">
        <v>4.4306766136833903E-3</v>
      </c>
      <c r="CP103">
        <v>4.1438295035302027E-3</v>
      </c>
      <c r="CQ103">
        <v>3.8692315790427576E-3</v>
      </c>
      <c r="CR103">
        <v>3.6069372688145745E-3</v>
      </c>
      <c r="CS103">
        <v>3.3569391955355584E-3</v>
      </c>
      <c r="CT103">
        <v>3.11917241006505E-3</v>
      </c>
      <c r="CU103">
        <v>2.8935187884095797E-3</v>
      </c>
      <c r="CV103">
        <v>2.6798115388378136E-3</v>
      </c>
      <c r="CW103">
        <v>2.4778397688476035E-3</v>
      </c>
    </row>
    <row r="104" spans="1:101" x14ac:dyDescent="0.3">
      <c r="A104" t="s">
        <v>211</v>
      </c>
      <c r="B104">
        <f>COUNTIF(lifetime_funct_triangular!C103:CW103,"&gt;0")</f>
        <v>99</v>
      </c>
      <c r="C104">
        <v>2.2873530646386844E-3</v>
      </c>
      <c r="D104">
        <v>2.4778397688476035E-3</v>
      </c>
      <c r="E104">
        <v>2.6798115388378136E-3</v>
      </c>
      <c r="F104">
        <v>2.8935187884095797E-3</v>
      </c>
      <c r="G104">
        <v>3.11917241006505E-3</v>
      </c>
      <c r="H104">
        <v>3.3569391955355584E-3</v>
      </c>
      <c r="I104">
        <v>3.6069372688145745E-3</v>
      </c>
      <c r="J104">
        <v>3.8692315790427576E-3</v>
      </c>
      <c r="K104">
        <v>4.1438295035302027E-3</v>
      </c>
      <c r="L104">
        <v>4.4306766136833903E-3</v>
      </c>
      <c r="M104">
        <v>4.7296526585587874E-3</v>
      </c>
      <c r="N104">
        <v>5.040567822122634E-3</v>
      </c>
      <c r="O104">
        <v>5.3631593109942166E-3</v>
      </c>
      <c r="P104">
        <v>5.6970883294305821E-3</v>
      </c>
      <c r="Q104">
        <v>6.041937497526087E-3</v>
      </c>
      <c r="R104">
        <v>6.3972087670108148E-3</v>
      </c>
      <c r="S104">
        <v>6.7623218866101429E-3</v>
      </c>
      <c r="T104">
        <v>7.1366134656572896E-3</v>
      </c>
      <c r="U104">
        <v>7.5193366805291839E-3</v>
      </c>
      <c r="V104">
        <v>7.9096616635146774E-3</v>
      </c>
      <c r="W104">
        <v>8.3066766079493981E-3</v>
      </c>
      <c r="X104">
        <v>8.7093896169045445E-3</v>
      </c>
      <c r="Y104">
        <v>9.1167313154542559E-3</v>
      </c>
      <c r="Z104">
        <v>9.5275582386392822E-3</v>
      </c>
      <c r="AA104">
        <v>9.9406569987795981E-3</v>
      </c>
      <c r="AB104">
        <v>1.0354749226864812E-2</v>
      </c>
      <c r="AC104">
        <v>1.0768497273480681E-2</v>
      </c>
      <c r="AD104">
        <v>1.1180510645236175E-2</v>
      </c>
      <c r="AE104">
        <v>1.158935314307015E-2</v>
      </c>
      <c r="AF104">
        <v>1.199355065927969E-2</v>
      </c>
      <c r="AG104">
        <v>1.2391599580768025E-2</v>
      </c>
      <c r="AH104">
        <v>1.27819757370057E-2</v>
      </c>
      <c r="AI104">
        <v>1.3163143822681524E-2</v>
      </c>
      <c r="AJ104">
        <v>1.3533567217134116E-2</v>
      </c>
      <c r="AK104">
        <v>1.3891718115539672E-2</v>
      </c>
      <c r="AL104">
        <v>1.4236087880617579E-2</v>
      </c>
      <c r="AM104">
        <v>1.4565197518422888E-2</v>
      </c>
      <c r="AN104">
        <v>1.4877608177730151E-2</v>
      </c>
      <c r="AO104">
        <v>1.5171931569667731E-2</v>
      </c>
      <c r="AP104">
        <v>1.5446840202709103E-2</v>
      </c>
      <c r="AQ104">
        <v>1.5701077327921524E-2</v>
      </c>
      <c r="AR104">
        <v>1.5933466490546062E-2</v>
      </c>
      <c r="AS104">
        <v>1.6142920586547146E-2</v>
      </c>
      <c r="AT104">
        <v>1.6328450326713033E-2</v>
      </c>
      <c r="AU104">
        <v>1.6489172016176508E-2</v>
      </c>
      <c r="AV104">
        <v>1.6624314563800341E-2</v>
      </c>
      <c r="AW104">
        <v>1.6733225643655744E-2</v>
      </c>
      <c r="AX104">
        <v>1.681537693971441E-2</v>
      </c>
      <c r="AY104">
        <v>1.6870368414756053E-2</v>
      </c>
      <c r="AZ104">
        <v>1.6897931555227903E-2</v>
      </c>
      <c r="BA104">
        <v>1.6897931555227903E-2</v>
      </c>
      <c r="BB104">
        <v>1.6870368414756053E-2</v>
      </c>
      <c r="BC104">
        <v>1.681537693971441E-2</v>
      </c>
      <c r="BD104">
        <v>1.6733225643655744E-2</v>
      </c>
      <c r="BE104">
        <v>1.6624314563800341E-2</v>
      </c>
      <c r="BF104">
        <v>1.6489172016176508E-2</v>
      </c>
      <c r="BG104">
        <v>1.6328450326713033E-2</v>
      </c>
      <c r="BH104">
        <v>1.6142920586547146E-2</v>
      </c>
      <c r="BI104">
        <v>1.5933466490546062E-2</v>
      </c>
      <c r="BJ104">
        <v>1.5701077327921524E-2</v>
      </c>
      <c r="BK104">
        <v>1.5446840202709103E-2</v>
      </c>
      <c r="BL104">
        <v>1.5171931569667731E-2</v>
      </c>
      <c r="BM104">
        <v>1.4877608177730151E-2</v>
      </c>
      <c r="BN104">
        <v>1.4565197518422888E-2</v>
      </c>
      <c r="BO104">
        <v>1.4236087880617579E-2</v>
      </c>
      <c r="BP104">
        <v>1.3891718115539672E-2</v>
      </c>
      <c r="BQ104">
        <v>1.3533567217134116E-2</v>
      </c>
      <c r="BR104">
        <v>1.3163143822681524E-2</v>
      </c>
      <c r="BS104">
        <v>1.27819757370057E-2</v>
      </c>
      <c r="BT104">
        <v>1.2391599580768025E-2</v>
      </c>
      <c r="BU104">
        <v>1.199355065927969E-2</v>
      </c>
      <c r="BV104">
        <v>1.158935314307015E-2</v>
      </c>
      <c r="BW104">
        <v>1.1180510645236175E-2</v>
      </c>
      <c r="BX104">
        <v>1.0768497273480681E-2</v>
      </c>
      <c r="BY104">
        <v>1.0354749226864812E-2</v>
      </c>
      <c r="BZ104">
        <v>9.9406569987795981E-3</v>
      </c>
      <c r="CA104">
        <v>9.5275582386392822E-3</v>
      </c>
      <c r="CB104">
        <v>9.1167313154542559E-3</v>
      </c>
      <c r="CC104">
        <v>8.7093896169045445E-3</v>
      </c>
      <c r="CD104">
        <v>8.3066766079493981E-3</v>
      </c>
      <c r="CE104">
        <v>7.9096616635146774E-3</v>
      </c>
      <c r="CF104">
        <v>7.5193366805291839E-3</v>
      </c>
      <c r="CG104">
        <v>7.1366134656572896E-3</v>
      </c>
      <c r="CH104">
        <v>6.7623218866101429E-3</v>
      </c>
      <c r="CI104">
        <v>6.3972087670108148E-3</v>
      </c>
      <c r="CJ104">
        <v>6.041937497526087E-3</v>
      </c>
      <c r="CK104">
        <v>5.6970883294305821E-3</v>
      </c>
      <c r="CL104">
        <v>5.3631593109942166E-3</v>
      </c>
      <c r="CM104">
        <v>5.040567822122634E-3</v>
      </c>
      <c r="CN104">
        <v>4.7296526585587874E-3</v>
      </c>
      <c r="CO104">
        <v>4.4306766136833903E-3</v>
      </c>
      <c r="CP104">
        <v>4.1438295035302027E-3</v>
      </c>
      <c r="CQ104">
        <v>3.8692315790427576E-3</v>
      </c>
      <c r="CR104">
        <v>3.6069372688145745E-3</v>
      </c>
      <c r="CS104">
        <v>3.3569391955355584E-3</v>
      </c>
      <c r="CT104">
        <v>3.11917241006505E-3</v>
      </c>
      <c r="CU104">
        <v>2.8935187884095797E-3</v>
      </c>
      <c r="CV104">
        <v>2.6798115388378136E-3</v>
      </c>
      <c r="CW104">
        <v>2.4778397688476035E-3</v>
      </c>
    </row>
    <row r="105" spans="1:101" x14ac:dyDescent="0.3">
      <c r="A105" t="s">
        <v>212</v>
      </c>
      <c r="B105">
        <f>COUNTIF(lifetime_funct_triangular!C104:CW104,"&gt;0")</f>
        <v>99</v>
      </c>
      <c r="C105">
        <v>2.2873530646386844E-3</v>
      </c>
      <c r="D105">
        <v>2.4778397688476035E-3</v>
      </c>
      <c r="E105">
        <v>2.6798115388378136E-3</v>
      </c>
      <c r="F105">
        <v>2.8935187884095797E-3</v>
      </c>
      <c r="G105">
        <v>3.11917241006505E-3</v>
      </c>
      <c r="H105">
        <v>3.3569391955355584E-3</v>
      </c>
      <c r="I105">
        <v>3.6069372688145745E-3</v>
      </c>
      <c r="J105">
        <v>3.8692315790427576E-3</v>
      </c>
      <c r="K105">
        <v>4.1438295035302027E-3</v>
      </c>
      <c r="L105">
        <v>4.4306766136833903E-3</v>
      </c>
      <c r="M105">
        <v>4.7296526585587874E-3</v>
      </c>
      <c r="N105">
        <v>5.040567822122634E-3</v>
      </c>
      <c r="O105">
        <v>5.3631593109942166E-3</v>
      </c>
      <c r="P105">
        <v>5.6970883294305821E-3</v>
      </c>
      <c r="Q105">
        <v>6.041937497526087E-3</v>
      </c>
      <c r="R105">
        <v>6.3972087670108148E-3</v>
      </c>
      <c r="S105">
        <v>6.7623218866101429E-3</v>
      </c>
      <c r="T105">
        <v>7.1366134656572896E-3</v>
      </c>
      <c r="U105">
        <v>7.5193366805291839E-3</v>
      </c>
      <c r="V105">
        <v>7.9096616635146774E-3</v>
      </c>
      <c r="W105">
        <v>8.3066766079493981E-3</v>
      </c>
      <c r="X105">
        <v>8.7093896169045445E-3</v>
      </c>
      <c r="Y105">
        <v>9.1167313154542559E-3</v>
      </c>
      <c r="Z105">
        <v>9.5275582386392822E-3</v>
      </c>
      <c r="AA105">
        <v>9.9406569987795981E-3</v>
      </c>
      <c r="AB105">
        <v>1.0354749226864812E-2</v>
      </c>
      <c r="AC105">
        <v>1.0768497273480681E-2</v>
      </c>
      <c r="AD105">
        <v>1.1180510645236175E-2</v>
      </c>
      <c r="AE105">
        <v>1.158935314307015E-2</v>
      </c>
      <c r="AF105">
        <v>1.199355065927969E-2</v>
      </c>
      <c r="AG105">
        <v>1.2391599580768025E-2</v>
      </c>
      <c r="AH105">
        <v>1.27819757370057E-2</v>
      </c>
      <c r="AI105">
        <v>1.3163143822681524E-2</v>
      </c>
      <c r="AJ105">
        <v>1.3533567217134116E-2</v>
      </c>
      <c r="AK105">
        <v>1.3891718115539672E-2</v>
      </c>
      <c r="AL105">
        <v>1.4236087880617579E-2</v>
      </c>
      <c r="AM105">
        <v>1.4565197518422888E-2</v>
      </c>
      <c r="AN105">
        <v>1.4877608177730151E-2</v>
      </c>
      <c r="AO105">
        <v>1.5171931569667731E-2</v>
      </c>
      <c r="AP105">
        <v>1.5446840202709103E-2</v>
      </c>
      <c r="AQ105">
        <v>1.5701077327921524E-2</v>
      </c>
      <c r="AR105">
        <v>1.5933466490546062E-2</v>
      </c>
      <c r="AS105">
        <v>1.6142920586547146E-2</v>
      </c>
      <c r="AT105">
        <v>1.6328450326713033E-2</v>
      </c>
      <c r="AU105">
        <v>1.6489172016176508E-2</v>
      </c>
      <c r="AV105">
        <v>1.6624314563800341E-2</v>
      </c>
      <c r="AW105">
        <v>1.6733225643655744E-2</v>
      </c>
      <c r="AX105">
        <v>1.681537693971441E-2</v>
      </c>
      <c r="AY105">
        <v>1.6870368414756053E-2</v>
      </c>
      <c r="AZ105">
        <v>1.6897931555227903E-2</v>
      </c>
      <c r="BA105">
        <v>1.6897931555227903E-2</v>
      </c>
      <c r="BB105">
        <v>1.6870368414756053E-2</v>
      </c>
      <c r="BC105">
        <v>1.681537693971441E-2</v>
      </c>
      <c r="BD105">
        <v>1.6733225643655744E-2</v>
      </c>
      <c r="BE105">
        <v>1.6624314563800341E-2</v>
      </c>
      <c r="BF105">
        <v>1.6489172016176508E-2</v>
      </c>
      <c r="BG105">
        <v>1.6328450326713033E-2</v>
      </c>
      <c r="BH105">
        <v>1.6142920586547146E-2</v>
      </c>
      <c r="BI105">
        <v>1.5933466490546062E-2</v>
      </c>
      <c r="BJ105">
        <v>1.5701077327921524E-2</v>
      </c>
      <c r="BK105">
        <v>1.5446840202709103E-2</v>
      </c>
      <c r="BL105">
        <v>1.5171931569667731E-2</v>
      </c>
      <c r="BM105">
        <v>1.4877608177730151E-2</v>
      </c>
      <c r="BN105">
        <v>1.4565197518422888E-2</v>
      </c>
      <c r="BO105">
        <v>1.4236087880617579E-2</v>
      </c>
      <c r="BP105">
        <v>1.3891718115539672E-2</v>
      </c>
      <c r="BQ105">
        <v>1.3533567217134116E-2</v>
      </c>
      <c r="BR105">
        <v>1.3163143822681524E-2</v>
      </c>
      <c r="BS105">
        <v>1.27819757370057E-2</v>
      </c>
      <c r="BT105">
        <v>1.2391599580768025E-2</v>
      </c>
      <c r="BU105">
        <v>1.199355065927969E-2</v>
      </c>
      <c r="BV105">
        <v>1.158935314307015E-2</v>
      </c>
      <c r="BW105">
        <v>1.1180510645236175E-2</v>
      </c>
      <c r="BX105">
        <v>1.0768497273480681E-2</v>
      </c>
      <c r="BY105">
        <v>1.0354749226864812E-2</v>
      </c>
      <c r="BZ105">
        <v>9.9406569987795981E-3</v>
      </c>
      <c r="CA105">
        <v>9.5275582386392822E-3</v>
      </c>
      <c r="CB105">
        <v>9.1167313154542559E-3</v>
      </c>
      <c r="CC105">
        <v>8.7093896169045445E-3</v>
      </c>
      <c r="CD105">
        <v>8.3066766079493981E-3</v>
      </c>
      <c r="CE105">
        <v>7.9096616635146774E-3</v>
      </c>
      <c r="CF105">
        <v>7.5193366805291839E-3</v>
      </c>
      <c r="CG105">
        <v>7.1366134656572896E-3</v>
      </c>
      <c r="CH105">
        <v>6.7623218866101429E-3</v>
      </c>
      <c r="CI105">
        <v>6.3972087670108148E-3</v>
      </c>
      <c r="CJ105">
        <v>6.041937497526087E-3</v>
      </c>
      <c r="CK105">
        <v>5.6970883294305821E-3</v>
      </c>
      <c r="CL105">
        <v>5.3631593109942166E-3</v>
      </c>
      <c r="CM105">
        <v>5.040567822122634E-3</v>
      </c>
      <c r="CN105">
        <v>4.7296526585587874E-3</v>
      </c>
      <c r="CO105">
        <v>4.4306766136833903E-3</v>
      </c>
      <c r="CP105">
        <v>4.1438295035302027E-3</v>
      </c>
      <c r="CQ105">
        <v>3.8692315790427576E-3</v>
      </c>
      <c r="CR105">
        <v>3.6069372688145745E-3</v>
      </c>
      <c r="CS105">
        <v>3.3569391955355584E-3</v>
      </c>
      <c r="CT105">
        <v>3.11917241006505E-3</v>
      </c>
      <c r="CU105">
        <v>2.8935187884095797E-3</v>
      </c>
      <c r="CV105">
        <v>2.6798115388378136E-3</v>
      </c>
      <c r="CW105">
        <v>2.4778397688476035E-3</v>
      </c>
    </row>
    <row r="106" spans="1:101" x14ac:dyDescent="0.3">
      <c r="A106" s="2" t="s">
        <v>213</v>
      </c>
      <c r="B106">
        <f>COUNTIF(lifetime_funct_triangular!C105:CW105,"&gt;0")</f>
        <v>9</v>
      </c>
      <c r="C106">
        <f t="shared" si="12"/>
        <v>2.5160883711025529E-2</v>
      </c>
      <c r="D106">
        <f t="shared" si="12"/>
        <v>5.5446246043348982E-2</v>
      </c>
      <c r="E106">
        <f t="shared" si="12"/>
        <v>0.10028404446999682</v>
      </c>
      <c r="F106">
        <f t="shared" si="12"/>
        <v>0.14886923938847527</v>
      </c>
      <c r="G106">
        <f t="shared" si="12"/>
        <v>0.18138089217794159</v>
      </c>
      <c r="H106">
        <f t="shared" si="12"/>
        <v>0.18138089217794159</v>
      </c>
      <c r="I106">
        <f t="shared" si="12"/>
        <v>0.14886923938847527</v>
      </c>
      <c r="J106">
        <f t="shared" si="12"/>
        <v>0.10028404446999682</v>
      </c>
      <c r="K106">
        <f t="shared" si="12"/>
        <v>5.5446246043348982E-2</v>
      </c>
    </row>
    <row r="107" spans="1:101" x14ac:dyDescent="0.3">
      <c r="A107" t="s">
        <v>214</v>
      </c>
      <c r="B107">
        <f>COUNTIF(lifetime_funct_triangular!C106:CW106,"&gt;0")</f>
        <v>0</v>
      </c>
      <c r="C107">
        <v>0</v>
      </c>
    </row>
    <row r="108" spans="1:101" x14ac:dyDescent="0.3">
      <c r="A108" t="s">
        <v>110</v>
      </c>
      <c r="B108">
        <f>COUNTIF(lifetime_funct_triangular!C107:CW107,"&gt;0")</f>
        <v>9</v>
      </c>
      <c r="C108">
        <f t="shared" si="12"/>
        <v>2.5160883711025529E-2</v>
      </c>
      <c r="D108">
        <f t="shared" si="12"/>
        <v>5.5446246043348982E-2</v>
      </c>
      <c r="E108">
        <f t="shared" si="12"/>
        <v>0.10028404446999682</v>
      </c>
      <c r="F108">
        <f t="shared" si="12"/>
        <v>0.14886923938847527</v>
      </c>
      <c r="G108">
        <f t="shared" si="12"/>
        <v>0.18138089217794159</v>
      </c>
      <c r="H108">
        <f t="shared" si="12"/>
        <v>0.18138089217794159</v>
      </c>
      <c r="I108">
        <f t="shared" si="12"/>
        <v>0.14886923938847527</v>
      </c>
      <c r="J108">
        <f t="shared" si="12"/>
        <v>0.10028404446999682</v>
      </c>
      <c r="K108">
        <f t="shared" si="12"/>
        <v>5.5446246043348982E-2</v>
      </c>
    </row>
    <row r="109" spans="1:101" x14ac:dyDescent="0.3">
      <c r="A109" t="s">
        <v>215</v>
      </c>
      <c r="B109">
        <f>COUNTIF(lifetime_funct_triangular!C108:CW108,"&gt;0")</f>
        <v>0</v>
      </c>
      <c r="C109">
        <v>0</v>
      </c>
    </row>
    <row r="110" spans="1:101" x14ac:dyDescent="0.3">
      <c r="A110" s="2" t="s">
        <v>216</v>
      </c>
      <c r="B110">
        <f>COUNTIF(lifetime_funct_triangular!C109:CW109,"&gt;0")</f>
        <v>9</v>
      </c>
      <c r="C110">
        <f t="shared" si="12"/>
        <v>2.5160883711025529E-2</v>
      </c>
    </row>
    <row r="111" spans="1:101" x14ac:dyDescent="0.3">
      <c r="A111" t="s">
        <v>217</v>
      </c>
      <c r="B111">
        <f>COUNTIF(lifetime_funct_triangular!C110:CW110,"&gt;0")</f>
        <v>0</v>
      </c>
      <c r="C111">
        <v>0</v>
      </c>
    </row>
    <row r="112" spans="1:101" x14ac:dyDescent="0.3">
      <c r="A112" t="s">
        <v>218</v>
      </c>
      <c r="B112">
        <f>COUNTIF(lifetime_funct_triangular!C111:CW111,"&gt;0")</f>
        <v>9</v>
      </c>
      <c r="C112">
        <f t="shared" si="12"/>
        <v>2.5160883711025529E-2</v>
      </c>
    </row>
    <row r="113" spans="1:41" x14ac:dyDescent="0.3">
      <c r="A113" t="s">
        <v>219</v>
      </c>
      <c r="B113">
        <f>COUNTIF(lifetime_funct_triangular!C112:CW112,"&gt;0")</f>
        <v>0</v>
      </c>
      <c r="C113">
        <v>0</v>
      </c>
    </row>
    <row r="114" spans="1:41" x14ac:dyDescent="0.3">
      <c r="A114" t="s">
        <v>220</v>
      </c>
      <c r="B114">
        <f>COUNTIF(lifetime_funct_triangular!C113:CW113,"&gt;0")</f>
        <v>9</v>
      </c>
      <c r="C114">
        <f t="shared" si="12"/>
        <v>2.5160883711025529E-2</v>
      </c>
    </row>
    <row r="115" spans="1:41" x14ac:dyDescent="0.3">
      <c r="A115" t="s">
        <v>221</v>
      </c>
      <c r="B115">
        <f>COUNTIF(lifetime_funct_triangular!C114:CW114,"&gt;0")</f>
        <v>0</v>
      </c>
      <c r="C115">
        <v>0</v>
      </c>
    </row>
    <row r="116" spans="1:41" x14ac:dyDescent="0.3">
      <c r="A116" t="s">
        <v>222</v>
      </c>
      <c r="B116">
        <f>COUNTIF(lifetime_funct_triangular!C115:CW115,"&gt;0")</f>
        <v>9</v>
      </c>
      <c r="C116">
        <f t="shared" si="12"/>
        <v>2.5160883711025529E-2</v>
      </c>
    </row>
    <row r="117" spans="1:41" x14ac:dyDescent="0.3">
      <c r="A117" t="s">
        <v>223</v>
      </c>
      <c r="B117">
        <f>COUNTIF(lifetime_funct_triangular!C116:CW116,"&gt;0")</f>
        <v>0</v>
      </c>
      <c r="C117">
        <v>0</v>
      </c>
    </row>
    <row r="118" spans="1:41" x14ac:dyDescent="0.3">
      <c r="A118" s="2" t="s">
        <v>224</v>
      </c>
      <c r="B118">
        <f>COUNTIF(lifetime_funct_triangular!C117:CW117,"&gt;0")</f>
        <v>39</v>
      </c>
      <c r="C118">
        <f>IF($B118&lt;&gt;1,_xlfn.NORM.DIST(C$2,$B118/2,2.44,FALSE),$B118)</f>
        <v>5.3770576482324134E-14</v>
      </c>
      <c r="D118">
        <f t="shared" ref="D118:AN118" si="20">IF($B118&lt;&gt;1,_xlfn.NORM.DIST(D$2,$B118/2,2.44,FALSE),$B118)</f>
        <v>1.1055599455271634E-12</v>
      </c>
      <c r="E118">
        <f t="shared" si="20"/>
        <v>1.9216459081145698E-11</v>
      </c>
      <c r="F118">
        <f t="shared" si="20"/>
        <v>2.8236957595347827E-10</v>
      </c>
      <c r="G118">
        <f t="shared" si="20"/>
        <v>3.5076471905478807E-9</v>
      </c>
      <c r="H118">
        <f t="shared" si="20"/>
        <v>3.6835568203681448E-8</v>
      </c>
      <c r="I118">
        <f t="shared" si="20"/>
        <v>3.2701849013268994E-7</v>
      </c>
      <c r="J118">
        <f t="shared" si="20"/>
        <v>2.4543173141634959E-6</v>
      </c>
      <c r="K118">
        <f t="shared" si="20"/>
        <v>1.5571934911532455E-5</v>
      </c>
      <c r="L118">
        <f t="shared" si="20"/>
        <v>8.3523351909863046E-5</v>
      </c>
      <c r="M118">
        <f t="shared" si="20"/>
        <v>3.7872739131882709E-4</v>
      </c>
      <c r="N118">
        <f t="shared" si="20"/>
        <v>1.4517739004470634E-3</v>
      </c>
      <c r="O118">
        <f t="shared" si="20"/>
        <v>4.7046218264033962E-3</v>
      </c>
      <c r="P118">
        <f t="shared" si="20"/>
        <v>1.2888545829212856E-2</v>
      </c>
      <c r="Q118">
        <f t="shared" si="20"/>
        <v>2.9849467483831757E-2</v>
      </c>
      <c r="R118">
        <f t="shared" si="20"/>
        <v>5.8441684010223739E-2</v>
      </c>
      <c r="S118">
        <f t="shared" si="20"/>
        <v>9.6730252684463405E-2</v>
      </c>
      <c r="T118">
        <f t="shared" si="20"/>
        <v>0.13534910529701574</v>
      </c>
      <c r="U118">
        <f t="shared" si="20"/>
        <v>0.16010390430849453</v>
      </c>
      <c r="V118">
        <f t="shared" si="20"/>
        <v>0.16010390430849453</v>
      </c>
      <c r="W118">
        <f t="shared" si="20"/>
        <v>0.13534910529701574</v>
      </c>
      <c r="X118">
        <f t="shared" si="20"/>
        <v>9.6730252684463405E-2</v>
      </c>
      <c r="Y118">
        <f t="shared" si="20"/>
        <v>5.8441684010223739E-2</v>
      </c>
      <c r="Z118">
        <f t="shared" si="20"/>
        <v>2.9849467483831757E-2</v>
      </c>
      <c r="AA118">
        <f t="shared" si="20"/>
        <v>1.2888545829212856E-2</v>
      </c>
      <c r="AB118">
        <f t="shared" si="20"/>
        <v>4.7046218264033962E-3</v>
      </c>
      <c r="AC118">
        <f t="shared" si="20"/>
        <v>1.4517739004470634E-3</v>
      </c>
      <c r="AD118">
        <f t="shared" si="20"/>
        <v>3.7872739131882709E-4</v>
      </c>
      <c r="AE118">
        <f t="shared" si="20"/>
        <v>8.3523351909863046E-5</v>
      </c>
      <c r="AF118">
        <f t="shared" si="20"/>
        <v>1.5571934911532455E-5</v>
      </c>
      <c r="AG118">
        <f t="shared" si="20"/>
        <v>2.4543173141634959E-6</v>
      </c>
      <c r="AH118">
        <f t="shared" si="20"/>
        <v>3.2701849013268994E-7</v>
      </c>
      <c r="AI118">
        <f t="shared" si="20"/>
        <v>3.6835568203681448E-8</v>
      </c>
      <c r="AJ118">
        <f t="shared" si="20"/>
        <v>3.5076471905478807E-9</v>
      </c>
      <c r="AK118">
        <f t="shared" si="20"/>
        <v>2.8236957595347827E-10</v>
      </c>
      <c r="AL118">
        <f t="shared" si="20"/>
        <v>1.9216459081145698E-11</v>
      </c>
      <c r="AM118">
        <f t="shared" si="20"/>
        <v>1.1055599455271634E-12</v>
      </c>
      <c r="AN118">
        <f t="shared" si="20"/>
        <v>5.3770576482324134E-14</v>
      </c>
      <c r="AO118">
        <f>IF($B118&lt;&gt;1,_xlfn.NORM.DIST(AO$2,$B118/2,2.44,FALSE),$B118)</f>
        <v>2.2108565061074333E-15</v>
      </c>
    </row>
    <row r="119" spans="1:41" x14ac:dyDescent="0.3">
      <c r="A119" s="2" t="s">
        <v>225</v>
      </c>
      <c r="B119">
        <f>COUNTIF(lifetime_funct_triangular!C118:CW118,"&gt;0")</f>
        <v>23</v>
      </c>
      <c r="C119">
        <f t="shared" si="12"/>
        <v>9.8455631912708601E-3</v>
      </c>
      <c r="D119">
        <f t="shared" si="12"/>
        <v>1.3731934832027736E-2</v>
      </c>
      <c r="E119">
        <f t="shared" si="12"/>
        <v>1.8581781227640742E-2</v>
      </c>
      <c r="F119">
        <f t="shared" si="12"/>
        <v>2.4395368946927207E-2</v>
      </c>
      <c r="G119">
        <f t="shared" si="12"/>
        <v>3.107362195270499E-2</v>
      </c>
      <c r="H119">
        <f t="shared" si="12"/>
        <v>3.8400847029348921E-2</v>
      </c>
      <c r="I119">
        <f t="shared" si="12"/>
        <v>4.6041998810315767E-2</v>
      </c>
      <c r="J119">
        <f t="shared" si="12"/>
        <v>5.3558940068477605E-2</v>
      </c>
      <c r="K119">
        <f t="shared" si="12"/>
        <v>6.0446925634924535E-2</v>
      </c>
      <c r="L119">
        <f t="shared" si="12"/>
        <v>6.6188250206366331E-2</v>
      </c>
      <c r="M119">
        <f t="shared" si="12"/>
        <v>7.0315654208289627E-2</v>
      </c>
      <c r="N119">
        <f t="shared" si="12"/>
        <v>7.2474892963777127E-2</v>
      </c>
      <c r="O119">
        <f t="shared" si="12"/>
        <v>7.2474892963777127E-2</v>
      </c>
      <c r="P119">
        <f t="shared" si="12"/>
        <v>7.0315654208289627E-2</v>
      </c>
      <c r="Q119">
        <f t="shared" si="12"/>
        <v>6.6188250206366331E-2</v>
      </c>
      <c r="R119">
        <f t="shared" si="12"/>
        <v>6.0446925634924535E-2</v>
      </c>
      <c r="S119">
        <f t="shared" si="12"/>
        <v>5.3558940068477605E-2</v>
      </c>
      <c r="T119">
        <f t="shared" si="12"/>
        <v>4.6041998810315767E-2</v>
      </c>
      <c r="U119">
        <f t="shared" ref="U119:AA120" si="21">IF($B119&lt;&gt;1,_xlfn.NORM.DIST(U$2-1,$B119/2,$B119/4,FALSE)/0.953702,$B119)</f>
        <v>3.8400847029348921E-2</v>
      </c>
      <c r="V119">
        <f t="shared" si="21"/>
        <v>3.107362195270499E-2</v>
      </c>
      <c r="W119">
        <f t="shared" si="21"/>
        <v>2.4395368946927207E-2</v>
      </c>
      <c r="X119">
        <f t="shared" si="21"/>
        <v>1.8581781227640742E-2</v>
      </c>
      <c r="Y119">
        <f t="shared" si="21"/>
        <v>1.3731934832027736E-2</v>
      </c>
    </row>
    <row r="120" spans="1:41" x14ac:dyDescent="0.3">
      <c r="A120" s="2" t="s">
        <v>226</v>
      </c>
      <c r="B120">
        <f>COUNTIF(lifetime_funct_triangular!C119:CW119,"&gt;0")</f>
        <v>25</v>
      </c>
      <c r="C120">
        <f>IF($B120&lt;&gt;1,_xlfn.NORM.DIST(C$2-1,$B120/2,$B120/4,FALSE)/0.953702,$B120)</f>
        <v>9.0579181359691906E-3</v>
      </c>
      <c r="D120">
        <f t="shared" si="12"/>
        <v>1.2315262013779044E-2</v>
      </c>
      <c r="E120">
        <f t="shared" si="12"/>
        <v>1.6320782690017219E-2</v>
      </c>
      <c r="F120">
        <f t="shared" si="12"/>
        <v>2.1082415561940841E-2</v>
      </c>
      <c r="G120">
        <f t="shared" si="12"/>
        <v>2.6544944289999692E-2</v>
      </c>
      <c r="H120">
        <f t="shared" si="12"/>
        <v>3.2578068198781243E-2</v>
      </c>
      <c r="I120">
        <f t="shared" si="12"/>
        <v>3.8971838959065405E-2</v>
      </c>
      <c r="J120">
        <f t="shared" si="12"/>
        <v>4.5442114505090767E-2</v>
      </c>
      <c r="K120">
        <f t="shared" si="12"/>
        <v>5.1647371689664566E-2</v>
      </c>
      <c r="L120">
        <f t="shared" si="12"/>
        <v>5.7216327721716434E-2</v>
      </c>
      <c r="M120">
        <f t="shared" si="12"/>
        <v>6.1783683423681325E-2</v>
      </c>
      <c r="N120">
        <f t="shared" si="12"/>
        <v>6.5029389075415875E-2</v>
      </c>
      <c r="O120">
        <f t="shared" si="12"/>
        <v>6.6715633271040034E-2</v>
      </c>
      <c r="P120">
        <f t="shared" si="12"/>
        <v>6.6715633271040034E-2</v>
      </c>
      <c r="Q120">
        <f t="shared" si="12"/>
        <v>6.5029389075415875E-2</v>
      </c>
      <c r="R120">
        <f t="shared" si="12"/>
        <v>6.1783683423681325E-2</v>
      </c>
      <c r="S120">
        <f t="shared" si="12"/>
        <v>5.7216327721716434E-2</v>
      </c>
      <c r="T120">
        <f t="shared" si="12"/>
        <v>5.1647371689664566E-2</v>
      </c>
      <c r="U120">
        <f t="shared" si="21"/>
        <v>4.5442114505090767E-2</v>
      </c>
      <c r="V120">
        <f t="shared" si="21"/>
        <v>3.8971838959065405E-2</v>
      </c>
      <c r="W120">
        <f t="shared" si="21"/>
        <v>3.2578068198781243E-2</v>
      </c>
      <c r="X120">
        <f t="shared" si="21"/>
        <v>2.6544944289999692E-2</v>
      </c>
      <c r="Y120">
        <f t="shared" si="21"/>
        <v>2.1082415561940841E-2</v>
      </c>
      <c r="Z120">
        <f t="shared" si="21"/>
        <v>1.6320782690017219E-2</v>
      </c>
      <c r="AA120">
        <f t="shared" si="21"/>
        <v>1.2315262013779044E-2</v>
      </c>
    </row>
    <row r="121" spans="1:41" x14ac:dyDescent="0.3">
      <c r="A121" s="2" t="s">
        <v>227</v>
      </c>
      <c r="B121">
        <f>COUNTIF(lifetime_funct_triangular!C120:CW120,"&gt;0")</f>
        <v>5</v>
      </c>
      <c r="C121">
        <f>IF($B121&lt;&gt;1,_xlfn.NORM.DIST(C$2-1,$B121/2,$B121/4,FALSE)/0.945,$B121)</f>
        <v>4.5706638318042808E-2</v>
      </c>
      <c r="D121">
        <f t="shared" ref="D121:G121" si="22">IF($B121&lt;&gt;1,_xlfn.NORM.DIST(D$2-1,$B121/2,$B121/4,FALSE)/0.945,$B121)</f>
        <v>0.16439031109689986</v>
      </c>
      <c r="E121">
        <f t="shared" si="22"/>
        <v>0.31176308173826317</v>
      </c>
      <c r="F121">
        <f t="shared" si="22"/>
        <v>0.31176308173826317</v>
      </c>
      <c r="G121">
        <f t="shared" si="22"/>
        <v>0.16439031109689986</v>
      </c>
    </row>
    <row r="122" spans="1:41" x14ac:dyDescent="0.3">
      <c r="A122" s="2" t="s">
        <v>228</v>
      </c>
      <c r="B122">
        <f>COUNTIF(lifetime_funct_triangular!C121:CW121,"&gt;0")</f>
        <v>25</v>
      </c>
      <c r="C122">
        <f t="shared" ref="C122:R185" si="23">IF($B122&lt;&gt;1,_xlfn.NORM.DIST(C$2-1,$B122/2,$B122/4,FALSE)/0.953702,$B122)</f>
        <v>9.0579181359691906E-3</v>
      </c>
      <c r="D122">
        <f t="shared" si="23"/>
        <v>1.2315262013779044E-2</v>
      </c>
      <c r="E122">
        <f t="shared" si="23"/>
        <v>1.6320782690017219E-2</v>
      </c>
      <c r="F122">
        <f t="shared" si="23"/>
        <v>2.1082415561940841E-2</v>
      </c>
      <c r="G122">
        <f t="shared" si="23"/>
        <v>2.6544944289999692E-2</v>
      </c>
      <c r="H122">
        <f t="shared" si="23"/>
        <v>3.2578068198781243E-2</v>
      </c>
      <c r="I122">
        <f t="shared" si="23"/>
        <v>3.8971838959065405E-2</v>
      </c>
      <c r="J122">
        <f t="shared" si="23"/>
        <v>4.5442114505090767E-2</v>
      </c>
      <c r="K122">
        <f t="shared" si="23"/>
        <v>5.1647371689664566E-2</v>
      </c>
      <c r="L122">
        <f t="shared" si="23"/>
        <v>5.7216327721716434E-2</v>
      </c>
      <c r="M122">
        <f t="shared" si="23"/>
        <v>6.1783683423681325E-2</v>
      </c>
      <c r="N122">
        <f t="shared" si="23"/>
        <v>6.5029389075415875E-2</v>
      </c>
      <c r="O122">
        <f t="shared" si="23"/>
        <v>6.6715633271040034E-2</v>
      </c>
      <c r="P122">
        <f t="shared" si="23"/>
        <v>6.6715633271040034E-2</v>
      </c>
      <c r="Q122">
        <f t="shared" si="23"/>
        <v>6.5029389075415875E-2</v>
      </c>
      <c r="R122">
        <f t="shared" si="23"/>
        <v>6.1783683423681325E-2</v>
      </c>
      <c r="S122">
        <f t="shared" ref="S122:AA122" si="24">IF($B122&lt;&gt;1,_xlfn.NORM.DIST(S$2-1,$B122/2,$B122/4,FALSE)/0.953702,$B122)</f>
        <v>5.7216327721716434E-2</v>
      </c>
      <c r="T122">
        <f t="shared" si="24"/>
        <v>5.1647371689664566E-2</v>
      </c>
      <c r="U122">
        <f t="shared" si="24"/>
        <v>4.5442114505090767E-2</v>
      </c>
      <c r="V122">
        <f t="shared" si="24"/>
        <v>3.8971838959065405E-2</v>
      </c>
      <c r="W122">
        <f t="shared" si="24"/>
        <v>3.2578068198781243E-2</v>
      </c>
      <c r="X122">
        <f t="shared" si="24"/>
        <v>2.6544944289999692E-2</v>
      </c>
      <c r="Y122">
        <f t="shared" si="24"/>
        <v>2.1082415561940841E-2</v>
      </c>
      <c r="Z122">
        <f t="shared" si="24"/>
        <v>1.6320782690017219E-2</v>
      </c>
      <c r="AA122">
        <f t="shared" si="24"/>
        <v>1.2315262013779044E-2</v>
      </c>
    </row>
    <row r="123" spans="1:41" x14ac:dyDescent="0.3">
      <c r="A123" s="2" t="s">
        <v>229</v>
      </c>
      <c r="B123">
        <f>COUNTIF(lifetime_funct_triangular!C122:CW122,"&gt;0")</f>
        <v>19</v>
      </c>
      <c r="C123">
        <f>IF($B123&lt;&gt;1,_xlfn.NORM.DIST(C$2,$B123/2,2.44,FALSE),$B123)</f>
        <v>3.7872739131882709E-4</v>
      </c>
      <c r="D123">
        <f t="shared" ref="D123:U123" si="25">IF($B123&lt;&gt;1,_xlfn.NORM.DIST(D$2,$B123/2,2.44,FALSE),$B123)</f>
        <v>1.4517739004470634E-3</v>
      </c>
      <c r="E123">
        <f t="shared" si="25"/>
        <v>4.7046218264033962E-3</v>
      </c>
      <c r="F123">
        <f t="shared" si="25"/>
        <v>1.2888545829212856E-2</v>
      </c>
      <c r="G123">
        <f t="shared" si="25"/>
        <v>2.9849467483831757E-2</v>
      </c>
      <c r="H123">
        <f t="shared" si="25"/>
        <v>5.8441684010223739E-2</v>
      </c>
      <c r="I123">
        <f t="shared" si="25"/>
        <v>9.6730252684463405E-2</v>
      </c>
      <c r="J123">
        <f t="shared" si="25"/>
        <v>0.13534910529701574</v>
      </c>
      <c r="K123">
        <f t="shared" si="25"/>
        <v>0.16010390430849453</v>
      </c>
      <c r="L123">
        <f t="shared" si="25"/>
        <v>0.16010390430849453</v>
      </c>
      <c r="M123">
        <f t="shared" si="25"/>
        <v>0.13534910529701574</v>
      </c>
      <c r="N123">
        <f t="shared" si="25"/>
        <v>9.6730252684463405E-2</v>
      </c>
      <c r="O123">
        <f t="shared" si="25"/>
        <v>5.8441684010223739E-2</v>
      </c>
      <c r="P123">
        <f t="shared" si="25"/>
        <v>2.9849467483831757E-2</v>
      </c>
      <c r="Q123">
        <f t="shared" si="25"/>
        <v>1.2888545829212856E-2</v>
      </c>
      <c r="R123">
        <f t="shared" si="25"/>
        <v>4.7046218264033962E-3</v>
      </c>
      <c r="S123">
        <f t="shared" si="25"/>
        <v>1.4517739004470634E-3</v>
      </c>
      <c r="T123">
        <f t="shared" si="25"/>
        <v>3.7872739131882709E-4</v>
      </c>
      <c r="U123">
        <f t="shared" si="25"/>
        <v>8.3523351909863046E-5</v>
      </c>
    </row>
    <row r="124" spans="1:41" x14ac:dyDescent="0.3">
      <c r="A124" s="2" t="s">
        <v>230</v>
      </c>
      <c r="B124">
        <f>COUNTIF(lifetime_funct_triangular!C123:CW123,"&gt;0")</f>
        <v>25</v>
      </c>
      <c r="C124">
        <f t="shared" si="23"/>
        <v>9.0579181359691906E-3</v>
      </c>
      <c r="D124">
        <f t="shared" si="23"/>
        <v>1.2315262013779044E-2</v>
      </c>
      <c r="E124">
        <f t="shared" si="23"/>
        <v>1.6320782690017219E-2</v>
      </c>
      <c r="F124">
        <f t="shared" si="23"/>
        <v>2.1082415561940841E-2</v>
      </c>
      <c r="G124">
        <f t="shared" si="23"/>
        <v>2.6544944289999692E-2</v>
      </c>
      <c r="H124">
        <f t="shared" si="23"/>
        <v>3.2578068198781243E-2</v>
      </c>
      <c r="I124">
        <f t="shared" si="23"/>
        <v>3.8971838959065405E-2</v>
      </c>
      <c r="J124">
        <f t="shared" si="23"/>
        <v>4.5442114505090767E-2</v>
      </c>
      <c r="K124">
        <f t="shared" si="23"/>
        <v>5.1647371689664566E-2</v>
      </c>
      <c r="L124">
        <f t="shared" si="23"/>
        <v>5.7216327721716434E-2</v>
      </c>
      <c r="M124">
        <f t="shared" si="23"/>
        <v>6.1783683423681325E-2</v>
      </c>
      <c r="N124">
        <f t="shared" si="23"/>
        <v>6.5029389075415875E-2</v>
      </c>
      <c r="O124">
        <f t="shared" si="23"/>
        <v>6.6715633271040034E-2</v>
      </c>
      <c r="P124">
        <f t="shared" si="23"/>
        <v>6.6715633271040034E-2</v>
      </c>
      <c r="Q124">
        <f t="shared" si="23"/>
        <v>6.5029389075415875E-2</v>
      </c>
      <c r="R124">
        <f t="shared" si="23"/>
        <v>6.1783683423681325E-2</v>
      </c>
      <c r="S124">
        <f t="shared" ref="S124:AA124" si="26">IF($B124&lt;&gt;1,_xlfn.NORM.DIST(S$2-1,$B124/2,$B124/4,FALSE)/0.953702,$B124)</f>
        <v>5.7216327721716434E-2</v>
      </c>
      <c r="T124">
        <f t="shared" si="26"/>
        <v>5.1647371689664566E-2</v>
      </c>
      <c r="U124">
        <f t="shared" si="26"/>
        <v>4.5442114505090767E-2</v>
      </c>
      <c r="V124">
        <f t="shared" si="26"/>
        <v>3.8971838959065405E-2</v>
      </c>
      <c r="W124">
        <f t="shared" si="26"/>
        <v>3.2578068198781243E-2</v>
      </c>
      <c r="X124">
        <f t="shared" si="26"/>
        <v>2.6544944289999692E-2</v>
      </c>
      <c r="Y124">
        <f t="shared" si="26"/>
        <v>2.1082415561940841E-2</v>
      </c>
      <c r="Z124">
        <f t="shared" si="26"/>
        <v>1.6320782690017219E-2</v>
      </c>
      <c r="AA124">
        <f t="shared" si="26"/>
        <v>1.2315262013779044E-2</v>
      </c>
    </row>
    <row r="125" spans="1:41" x14ac:dyDescent="0.3">
      <c r="A125" s="3" t="s">
        <v>231</v>
      </c>
      <c r="B125">
        <v>1</v>
      </c>
      <c r="C125">
        <f>IF($B125&lt;&gt;1,_xlfn.NORM.DIST(C$2-1,$B125/2,$B125/4,FALSE)/0.954,$B125)</f>
        <v>1</v>
      </c>
    </row>
    <row r="126" spans="1:41" x14ac:dyDescent="0.3">
      <c r="A126" s="3" t="s">
        <v>232</v>
      </c>
      <c r="B126">
        <f>COUNTIF(lifetime_funct_triangular!C125:CW125,"&gt;0")</f>
        <v>1</v>
      </c>
      <c r="C126">
        <f t="shared" si="23"/>
        <v>1</v>
      </c>
    </row>
    <row r="127" spans="1:41" x14ac:dyDescent="0.3">
      <c r="A127" s="2" t="s">
        <v>233</v>
      </c>
      <c r="B127">
        <f>COUNTIF(lifetime_funct_triangular!C126:CW126,"&gt;0")</f>
        <v>29</v>
      </c>
      <c r="C127">
        <f>IF($B127&lt;&gt;1,_xlfn.NORM.DIST(C$2-1,$B127/2,$B127/4,FALSE)/0.954,$B127)</f>
        <v>7.8061109684360681E-3</v>
      </c>
      <c r="D127">
        <f t="shared" ref="D127:AE127" si="27">IF($B127&lt;&gt;1,_xlfn.NORM.DIST(D$2-1,$B127/2,$B127/4,FALSE)/0.954,$B127)</f>
        <v>1.0188467753597817E-2</v>
      </c>
      <c r="E127">
        <f t="shared" si="27"/>
        <v>1.3047298251894998E-2</v>
      </c>
      <c r="F127">
        <f t="shared" si="27"/>
        <v>1.6393431316426513E-2</v>
      </c>
      <c r="G127">
        <f t="shared" si="27"/>
        <v>2.0209552691025926E-2</v>
      </c>
      <c r="H127">
        <f t="shared" si="27"/>
        <v>2.4444496556086413E-2</v>
      </c>
      <c r="I127">
        <f t="shared" si="27"/>
        <v>2.9009687714305205E-2</v>
      </c>
      <c r="J127">
        <f t="shared" si="27"/>
        <v>3.3778671935793647E-2</v>
      </c>
      <c r="K127">
        <f t="shared" si="27"/>
        <v>3.8590432668406061E-2</v>
      </c>
      <c r="L127">
        <f t="shared" si="27"/>
        <v>4.3256789731074614E-2</v>
      </c>
      <c r="M127">
        <f t="shared" si="27"/>
        <v>4.7573651136731281E-2</v>
      </c>
      <c r="N127">
        <f t="shared" si="27"/>
        <v>5.1335316264036167E-2</v>
      </c>
      <c r="O127">
        <f t="shared" si="27"/>
        <v>5.4350502129625326E-2</v>
      </c>
      <c r="P127">
        <f t="shared" si="27"/>
        <v>5.6458383576823805E-2</v>
      </c>
      <c r="Q127">
        <f t="shared" si="27"/>
        <v>5.7542785293247849E-2</v>
      </c>
      <c r="R127">
        <f t="shared" si="27"/>
        <v>5.7542785293247849E-2</v>
      </c>
      <c r="S127">
        <f t="shared" si="27"/>
        <v>5.6458383576823805E-2</v>
      </c>
      <c r="T127">
        <f t="shared" si="27"/>
        <v>5.4350502129625326E-2</v>
      </c>
      <c r="U127">
        <f t="shared" si="27"/>
        <v>5.1335316264036167E-2</v>
      </c>
      <c r="V127">
        <f t="shared" si="27"/>
        <v>4.7573651136731281E-2</v>
      </c>
      <c r="W127">
        <f t="shared" si="27"/>
        <v>4.3256789731074614E-2</v>
      </c>
      <c r="X127">
        <f t="shared" si="27"/>
        <v>3.8590432668406061E-2</v>
      </c>
      <c r="Y127">
        <f t="shared" si="27"/>
        <v>3.3778671935793647E-2</v>
      </c>
      <c r="Z127">
        <f t="shared" si="27"/>
        <v>2.9009687714305205E-2</v>
      </c>
      <c r="AA127">
        <f t="shared" si="27"/>
        <v>2.4444496556086413E-2</v>
      </c>
      <c r="AB127">
        <f t="shared" si="27"/>
        <v>2.0209552691025926E-2</v>
      </c>
      <c r="AC127">
        <f t="shared" si="27"/>
        <v>1.6393431316426513E-2</v>
      </c>
      <c r="AD127">
        <f t="shared" si="27"/>
        <v>1.3047298251894998E-2</v>
      </c>
      <c r="AE127">
        <f t="shared" si="27"/>
        <v>1.0188467753597817E-2</v>
      </c>
    </row>
    <row r="128" spans="1:41" x14ac:dyDescent="0.3">
      <c r="A128" s="3" t="s">
        <v>234</v>
      </c>
      <c r="B128">
        <f>COUNTIF(lifetime_funct_triangular!C127:CW127,"&gt;0")</f>
        <v>1</v>
      </c>
      <c r="C128">
        <f t="shared" si="23"/>
        <v>1</v>
      </c>
    </row>
    <row r="129" spans="1:3" x14ac:dyDescent="0.3">
      <c r="A129" t="s">
        <v>235</v>
      </c>
      <c r="B129">
        <f>COUNTIF(lifetime_funct_triangular!C128:CW128,"&gt;0")</f>
        <v>0</v>
      </c>
      <c r="C129">
        <v>0</v>
      </c>
    </row>
    <row r="130" spans="1:3" x14ac:dyDescent="0.3">
      <c r="A130" s="3" t="s">
        <v>236</v>
      </c>
      <c r="B130">
        <f>COUNTIF(lifetime_funct_triangular!C129:CW129,"&gt;0")</f>
        <v>1</v>
      </c>
      <c r="C130">
        <f t="shared" si="23"/>
        <v>1</v>
      </c>
    </row>
    <row r="131" spans="1:3" x14ac:dyDescent="0.3">
      <c r="A131" s="3" t="s">
        <v>237</v>
      </c>
      <c r="B131">
        <f>COUNTIF(lifetime_funct_triangular!C130:CW130,"&gt;0")</f>
        <v>1</v>
      </c>
      <c r="C131">
        <f t="shared" si="23"/>
        <v>1</v>
      </c>
    </row>
    <row r="132" spans="1:3" x14ac:dyDescent="0.3">
      <c r="A132" s="3" t="s">
        <v>238</v>
      </c>
      <c r="B132">
        <f>COUNTIF(lifetime_funct_triangular!C131:CW131,"&gt;0")</f>
        <v>1</v>
      </c>
      <c r="C132">
        <f t="shared" si="23"/>
        <v>1</v>
      </c>
    </row>
    <row r="133" spans="1:3" x14ac:dyDescent="0.3">
      <c r="A133" s="3" t="s">
        <v>239</v>
      </c>
      <c r="B133">
        <f>COUNTIF(lifetime_funct_triangular!C132:CW132,"&gt;0")</f>
        <v>1</v>
      </c>
      <c r="C133">
        <f t="shared" si="23"/>
        <v>1</v>
      </c>
    </row>
    <row r="134" spans="1:3" x14ac:dyDescent="0.3">
      <c r="A134" s="3" t="s">
        <v>240</v>
      </c>
      <c r="B134">
        <f>COUNTIF(lifetime_funct_triangular!C133:CW133,"&gt;0")</f>
        <v>1</v>
      </c>
      <c r="C134">
        <f t="shared" si="23"/>
        <v>1</v>
      </c>
    </row>
    <row r="135" spans="1:3" x14ac:dyDescent="0.3">
      <c r="A135" s="3" t="s">
        <v>241</v>
      </c>
      <c r="B135">
        <f>COUNTIF(lifetime_funct_triangular!C134:CW134,"&gt;0")</f>
        <v>1</v>
      </c>
      <c r="C135">
        <f t="shared" si="23"/>
        <v>1</v>
      </c>
    </row>
    <row r="136" spans="1:3" x14ac:dyDescent="0.3">
      <c r="A136" s="3" t="s">
        <v>242</v>
      </c>
      <c r="B136">
        <f>COUNTIF(lifetime_funct_triangular!C135:CW135,"&gt;0")</f>
        <v>1</v>
      </c>
      <c r="C136">
        <f t="shared" si="23"/>
        <v>1</v>
      </c>
    </row>
    <row r="137" spans="1:3" x14ac:dyDescent="0.3">
      <c r="A137" s="3" t="s">
        <v>243</v>
      </c>
      <c r="B137">
        <f>COUNTIF(lifetime_funct_triangular!C136:CW136,"&gt;0")</f>
        <v>1</v>
      </c>
      <c r="C137">
        <f t="shared" si="23"/>
        <v>1</v>
      </c>
    </row>
    <row r="138" spans="1:3" x14ac:dyDescent="0.3">
      <c r="A138" s="3" t="s">
        <v>244</v>
      </c>
      <c r="B138">
        <f>COUNTIF(lifetime_funct_triangular!C137:CW137,"&gt;0")</f>
        <v>1</v>
      </c>
      <c r="C138">
        <f t="shared" si="23"/>
        <v>1</v>
      </c>
    </row>
    <row r="139" spans="1:3" x14ac:dyDescent="0.3">
      <c r="A139" s="3" t="s">
        <v>245</v>
      </c>
      <c r="B139">
        <f>COUNTIF(lifetime_funct_triangular!C138:CW138,"&gt;0")</f>
        <v>1</v>
      </c>
      <c r="C139">
        <f t="shared" si="23"/>
        <v>1</v>
      </c>
    </row>
    <row r="140" spans="1:3" x14ac:dyDescent="0.3">
      <c r="A140" s="3" t="s">
        <v>246</v>
      </c>
      <c r="B140">
        <f>COUNTIF(lifetime_funct_triangular!C139:CW139,"&gt;0")</f>
        <v>1</v>
      </c>
      <c r="C140">
        <f t="shared" si="23"/>
        <v>1</v>
      </c>
    </row>
    <row r="141" spans="1:3" x14ac:dyDescent="0.3">
      <c r="A141" s="3" t="s">
        <v>247</v>
      </c>
      <c r="B141">
        <f>COUNTIF(lifetime_funct_triangular!C140:CW140,"&gt;0")</f>
        <v>1</v>
      </c>
      <c r="C141">
        <f t="shared" si="23"/>
        <v>1</v>
      </c>
    </row>
    <row r="142" spans="1:3" x14ac:dyDescent="0.3">
      <c r="A142" s="3" t="s">
        <v>248</v>
      </c>
      <c r="B142">
        <f>COUNTIF(lifetime_funct_triangular!C141:CW141,"&gt;0")</f>
        <v>1</v>
      </c>
      <c r="C142">
        <f t="shared" si="23"/>
        <v>1</v>
      </c>
    </row>
    <row r="143" spans="1:3" x14ac:dyDescent="0.3">
      <c r="A143" s="3" t="s">
        <v>249</v>
      </c>
      <c r="B143">
        <f>COUNTIF(lifetime_funct_triangular!C142:CW142,"&gt;0")</f>
        <v>1</v>
      </c>
      <c r="C143">
        <f t="shared" si="23"/>
        <v>1</v>
      </c>
    </row>
    <row r="144" spans="1:3" x14ac:dyDescent="0.3">
      <c r="A144" s="2" t="s">
        <v>250</v>
      </c>
      <c r="B144">
        <f>COUNTIF(lifetime_funct_triangular!C143:CW143,"&gt;0")</f>
        <v>1</v>
      </c>
      <c r="C144">
        <f t="shared" si="23"/>
        <v>1</v>
      </c>
    </row>
    <row r="145" spans="1:3" x14ac:dyDescent="0.3">
      <c r="A145" s="2" t="s">
        <v>251</v>
      </c>
      <c r="B145">
        <f>COUNTIF(lifetime_funct_triangular!C144:CW144,"&gt;0")</f>
        <v>1</v>
      </c>
      <c r="C145">
        <f t="shared" si="23"/>
        <v>1</v>
      </c>
    </row>
    <row r="146" spans="1:3" x14ac:dyDescent="0.3">
      <c r="A146" s="2" t="s">
        <v>252</v>
      </c>
      <c r="B146">
        <f>COUNTIF(lifetime_funct_triangular!C145:CW145,"&gt;0")</f>
        <v>1</v>
      </c>
      <c r="C146">
        <f t="shared" si="23"/>
        <v>1</v>
      </c>
    </row>
    <row r="147" spans="1:3" x14ac:dyDescent="0.3">
      <c r="A147" s="2" t="s">
        <v>253</v>
      </c>
      <c r="B147">
        <f>COUNTIF(lifetime_funct_triangular!C146:CW146,"&gt;0")</f>
        <v>1</v>
      </c>
      <c r="C147">
        <f t="shared" si="23"/>
        <v>1</v>
      </c>
    </row>
    <row r="148" spans="1:3" x14ac:dyDescent="0.3">
      <c r="A148" s="2" t="s">
        <v>254</v>
      </c>
      <c r="B148">
        <f>COUNTIF(lifetime_funct_triangular!C147:CW147,"&gt;0")</f>
        <v>1</v>
      </c>
      <c r="C148">
        <f t="shared" si="23"/>
        <v>1</v>
      </c>
    </row>
    <row r="149" spans="1:3" x14ac:dyDescent="0.3">
      <c r="A149" s="3" t="s">
        <v>255</v>
      </c>
      <c r="B149">
        <f>COUNTIF(lifetime_funct_triangular!C148:CW148,"&gt;0")</f>
        <v>1</v>
      </c>
      <c r="C149">
        <f t="shared" si="23"/>
        <v>1</v>
      </c>
    </row>
    <row r="150" spans="1:3" x14ac:dyDescent="0.3">
      <c r="A150" s="3" t="s">
        <v>256</v>
      </c>
      <c r="B150">
        <f>COUNTIF(lifetime_funct_triangular!C149:CW149,"&gt;0")</f>
        <v>1</v>
      </c>
      <c r="C150">
        <f t="shared" si="23"/>
        <v>1</v>
      </c>
    </row>
    <row r="151" spans="1:3" x14ac:dyDescent="0.3">
      <c r="A151" s="3" t="s">
        <v>257</v>
      </c>
      <c r="B151">
        <f>COUNTIF(lifetime_funct_triangular!C150:CW150,"&gt;0")</f>
        <v>1</v>
      </c>
      <c r="C151">
        <f t="shared" si="23"/>
        <v>1</v>
      </c>
    </row>
    <row r="152" spans="1:3" x14ac:dyDescent="0.3">
      <c r="A152" s="3" t="s">
        <v>258</v>
      </c>
      <c r="B152">
        <f>COUNTIF(lifetime_funct_triangular!C151:CW151,"&gt;0")</f>
        <v>1</v>
      </c>
      <c r="C152">
        <f t="shared" si="23"/>
        <v>1</v>
      </c>
    </row>
    <row r="153" spans="1:3" x14ac:dyDescent="0.3">
      <c r="A153" t="s">
        <v>259</v>
      </c>
      <c r="B153">
        <f>COUNTIF(lifetime_funct_triangular!C152:CW152,"&gt;0")</f>
        <v>1</v>
      </c>
      <c r="C153">
        <f t="shared" si="23"/>
        <v>1</v>
      </c>
    </row>
    <row r="154" spans="1:3" x14ac:dyDescent="0.3">
      <c r="A154" s="3" t="s">
        <v>260</v>
      </c>
      <c r="B154">
        <f>COUNTIF(lifetime_funct_triangular!C153:CW153,"&gt;0")</f>
        <v>1</v>
      </c>
      <c r="C154">
        <f t="shared" si="23"/>
        <v>1</v>
      </c>
    </row>
    <row r="155" spans="1:3" x14ac:dyDescent="0.3">
      <c r="A155" s="3" t="s">
        <v>261</v>
      </c>
      <c r="B155">
        <f>COUNTIF(lifetime_funct_triangular!C154:CW154,"&gt;0")</f>
        <v>1</v>
      </c>
      <c r="C155">
        <f t="shared" si="23"/>
        <v>1</v>
      </c>
    </row>
    <row r="156" spans="1:3" x14ac:dyDescent="0.3">
      <c r="A156" s="3" t="s">
        <v>262</v>
      </c>
      <c r="B156">
        <f>COUNTIF(lifetime_funct_triangular!C155:CW155,"&gt;0")</f>
        <v>1</v>
      </c>
      <c r="C156">
        <f t="shared" si="23"/>
        <v>1</v>
      </c>
    </row>
    <row r="157" spans="1:3" x14ac:dyDescent="0.3">
      <c r="A157" s="3" t="s">
        <v>263</v>
      </c>
      <c r="B157">
        <f>COUNTIF(lifetime_funct_triangular!C156:CW156,"&gt;0")</f>
        <v>1</v>
      </c>
      <c r="C157">
        <f t="shared" si="23"/>
        <v>1</v>
      </c>
    </row>
    <row r="158" spans="1:3" x14ac:dyDescent="0.3">
      <c r="A158" s="3" t="s">
        <v>264</v>
      </c>
      <c r="B158">
        <f>COUNTIF(lifetime_funct_triangular!C157:CW157,"&gt;0")</f>
        <v>1</v>
      </c>
      <c r="C158">
        <f t="shared" si="23"/>
        <v>1</v>
      </c>
    </row>
    <row r="159" spans="1:3" x14ac:dyDescent="0.3">
      <c r="A159" s="3" t="s">
        <v>265</v>
      </c>
      <c r="B159">
        <f>COUNTIF(lifetime_funct_triangular!C158:CW158,"&gt;0")</f>
        <v>1</v>
      </c>
      <c r="C159">
        <f t="shared" si="23"/>
        <v>1</v>
      </c>
    </row>
    <row r="160" spans="1:3" x14ac:dyDescent="0.3">
      <c r="A160" s="3" t="s">
        <v>266</v>
      </c>
      <c r="B160">
        <f>COUNTIF(lifetime_funct_triangular!C159:CW159,"&gt;0")</f>
        <v>1</v>
      </c>
      <c r="C160">
        <f t="shared" si="23"/>
        <v>1</v>
      </c>
    </row>
    <row r="161" spans="1:3" x14ac:dyDescent="0.3">
      <c r="A161" s="3" t="s">
        <v>267</v>
      </c>
      <c r="B161">
        <f>COUNTIF(lifetime_funct_triangular!C160:CW160,"&gt;0")</f>
        <v>1</v>
      </c>
      <c r="C161">
        <f t="shared" si="23"/>
        <v>1</v>
      </c>
    </row>
    <row r="162" spans="1:3" x14ac:dyDescent="0.3">
      <c r="A162" s="3" t="s">
        <v>268</v>
      </c>
      <c r="B162">
        <f>COUNTIF(lifetime_funct_triangular!C161:CW161,"&gt;0")</f>
        <v>1</v>
      </c>
      <c r="C162">
        <f t="shared" si="23"/>
        <v>1</v>
      </c>
    </row>
    <row r="163" spans="1:3" x14ac:dyDescent="0.3">
      <c r="A163" s="3" t="s">
        <v>269</v>
      </c>
      <c r="B163">
        <f>COUNTIF(lifetime_funct_triangular!C162:CW162,"&gt;0")</f>
        <v>1</v>
      </c>
      <c r="C163">
        <f t="shared" si="23"/>
        <v>1</v>
      </c>
    </row>
    <row r="164" spans="1:3" x14ac:dyDescent="0.3">
      <c r="A164" s="3" t="s">
        <v>270</v>
      </c>
      <c r="B164">
        <f>COUNTIF(lifetime_funct_triangular!C163:CW163,"&gt;0")</f>
        <v>1</v>
      </c>
      <c r="C164">
        <f t="shared" si="23"/>
        <v>1</v>
      </c>
    </row>
    <row r="165" spans="1:3" x14ac:dyDescent="0.3">
      <c r="A165" s="3" t="s">
        <v>271</v>
      </c>
      <c r="B165">
        <f>COUNTIF(lifetime_funct_triangular!C164:CW164,"&gt;0")</f>
        <v>1</v>
      </c>
      <c r="C165">
        <f t="shared" si="23"/>
        <v>1</v>
      </c>
    </row>
    <row r="166" spans="1:3" x14ac:dyDescent="0.3">
      <c r="A166" s="3" t="s">
        <v>272</v>
      </c>
      <c r="B166">
        <f>COUNTIF(lifetime_funct_triangular!C165:CW165,"&gt;0")</f>
        <v>1</v>
      </c>
      <c r="C166">
        <f t="shared" si="23"/>
        <v>1</v>
      </c>
    </row>
    <row r="167" spans="1:3" x14ac:dyDescent="0.3">
      <c r="A167" s="3" t="s">
        <v>273</v>
      </c>
      <c r="B167">
        <f>COUNTIF(lifetime_funct_triangular!C166:CW166,"&gt;0")</f>
        <v>1</v>
      </c>
      <c r="C167">
        <f t="shared" si="23"/>
        <v>1</v>
      </c>
    </row>
    <row r="168" spans="1:3" x14ac:dyDescent="0.3">
      <c r="A168" s="3" t="s">
        <v>274</v>
      </c>
      <c r="B168">
        <f>COUNTIF(lifetime_funct_triangular!C167:CW167,"&gt;0")</f>
        <v>1</v>
      </c>
      <c r="C168">
        <f t="shared" si="23"/>
        <v>1</v>
      </c>
    </row>
    <row r="169" spans="1:3" x14ac:dyDescent="0.3">
      <c r="A169" s="3" t="s">
        <v>275</v>
      </c>
      <c r="B169">
        <f>COUNTIF(lifetime_funct_triangular!C168:CW168,"&gt;0")</f>
        <v>1</v>
      </c>
      <c r="C169">
        <f t="shared" si="23"/>
        <v>1</v>
      </c>
    </row>
    <row r="170" spans="1:3" x14ac:dyDescent="0.3">
      <c r="A170" s="3" t="s">
        <v>276</v>
      </c>
      <c r="B170">
        <f>COUNTIF(lifetime_funct_triangular!C169:CW169,"&gt;0")</f>
        <v>1</v>
      </c>
      <c r="C170">
        <f t="shared" si="23"/>
        <v>1</v>
      </c>
    </row>
    <row r="171" spans="1:3" x14ac:dyDescent="0.3">
      <c r="A171" s="3" t="s">
        <v>277</v>
      </c>
      <c r="B171">
        <f>COUNTIF(lifetime_funct_triangular!C170:CW170,"&gt;0")</f>
        <v>1</v>
      </c>
      <c r="C171">
        <f t="shared" si="23"/>
        <v>1</v>
      </c>
    </row>
    <row r="172" spans="1:3" x14ac:dyDescent="0.3">
      <c r="A172" s="3" t="s">
        <v>278</v>
      </c>
      <c r="B172">
        <f>COUNTIF(lifetime_funct_triangular!C171:CW171,"&gt;0")</f>
        <v>1</v>
      </c>
      <c r="C172">
        <f t="shared" si="23"/>
        <v>1</v>
      </c>
    </row>
    <row r="173" spans="1:3" x14ac:dyDescent="0.3">
      <c r="A173" s="3" t="s">
        <v>279</v>
      </c>
      <c r="B173">
        <f>COUNTIF(lifetime_funct_triangular!C172:CW172,"&gt;0")</f>
        <v>1</v>
      </c>
      <c r="C173">
        <f t="shared" si="23"/>
        <v>1</v>
      </c>
    </row>
    <row r="174" spans="1:3" x14ac:dyDescent="0.3">
      <c r="A174" s="3" t="s">
        <v>280</v>
      </c>
      <c r="B174">
        <f>COUNTIF(lifetime_funct_triangular!C173:CW173,"&gt;0")</f>
        <v>1</v>
      </c>
      <c r="C174">
        <f t="shared" si="23"/>
        <v>1</v>
      </c>
    </row>
    <row r="175" spans="1:3" x14ac:dyDescent="0.3">
      <c r="A175" s="3" t="s">
        <v>281</v>
      </c>
      <c r="B175">
        <f>COUNTIF(lifetime_funct_triangular!C174:CW174,"&gt;0")</f>
        <v>1</v>
      </c>
      <c r="C175">
        <f t="shared" si="23"/>
        <v>1</v>
      </c>
    </row>
    <row r="176" spans="1:3" x14ac:dyDescent="0.3">
      <c r="A176" s="3" t="s">
        <v>282</v>
      </c>
      <c r="B176">
        <f>COUNTIF(lifetime_funct_triangular!C175:CW175,"&gt;0")</f>
        <v>1</v>
      </c>
      <c r="C176">
        <f t="shared" si="23"/>
        <v>1</v>
      </c>
    </row>
    <row r="177" spans="1:3" x14ac:dyDescent="0.3">
      <c r="A177" s="3" t="s">
        <v>283</v>
      </c>
      <c r="B177">
        <f>COUNTIF(lifetime_funct_triangular!C176:CW176,"&gt;0")</f>
        <v>1</v>
      </c>
      <c r="C177">
        <f t="shared" si="23"/>
        <v>1</v>
      </c>
    </row>
    <row r="178" spans="1:3" x14ac:dyDescent="0.3">
      <c r="A178" t="s">
        <v>284</v>
      </c>
      <c r="B178">
        <f>COUNTIF(lifetime_funct_triangular!C177:CW177,"&gt;0")</f>
        <v>1</v>
      </c>
      <c r="C178">
        <f t="shared" si="23"/>
        <v>1</v>
      </c>
    </row>
    <row r="179" spans="1:3" x14ac:dyDescent="0.3">
      <c r="A179" t="s">
        <v>285</v>
      </c>
      <c r="B179">
        <f>COUNTIF(lifetime_funct_triangular!C178:CW178,"&gt;0")</f>
        <v>1</v>
      </c>
      <c r="C179">
        <f t="shared" si="23"/>
        <v>1</v>
      </c>
    </row>
    <row r="180" spans="1:3" x14ac:dyDescent="0.3">
      <c r="A180" t="s">
        <v>286</v>
      </c>
      <c r="B180">
        <f>COUNTIF(lifetime_funct_triangular!C179:CW179,"&gt;0")</f>
        <v>1</v>
      </c>
      <c r="C180">
        <f t="shared" si="23"/>
        <v>1</v>
      </c>
    </row>
    <row r="181" spans="1:3" x14ac:dyDescent="0.3">
      <c r="A181" t="s">
        <v>287</v>
      </c>
      <c r="B181">
        <f>COUNTIF(lifetime_funct_triangular!C180:CW180,"&gt;0")</f>
        <v>1</v>
      </c>
      <c r="C181">
        <f t="shared" si="23"/>
        <v>1</v>
      </c>
    </row>
    <row r="182" spans="1:3" x14ac:dyDescent="0.3">
      <c r="A182" t="s">
        <v>288</v>
      </c>
      <c r="B182">
        <f>COUNTIF(lifetime_funct_triangular!C181:CW181,"&gt;0")</f>
        <v>1</v>
      </c>
      <c r="C182">
        <f t="shared" si="23"/>
        <v>1</v>
      </c>
    </row>
    <row r="183" spans="1:3" x14ac:dyDescent="0.3">
      <c r="A183" t="s">
        <v>289</v>
      </c>
      <c r="B183">
        <f>COUNTIF(lifetime_funct_triangular!C182:CW182,"&gt;0")</f>
        <v>1</v>
      </c>
      <c r="C183">
        <f t="shared" si="23"/>
        <v>1</v>
      </c>
    </row>
    <row r="184" spans="1:3" x14ac:dyDescent="0.3">
      <c r="A184" t="s">
        <v>290</v>
      </c>
      <c r="B184">
        <f>COUNTIF(lifetime_funct_triangular!C183:CW183,"&gt;0")</f>
        <v>1</v>
      </c>
      <c r="C184">
        <f t="shared" si="23"/>
        <v>1</v>
      </c>
    </row>
    <row r="185" spans="1:3" x14ac:dyDescent="0.3">
      <c r="A185" t="s">
        <v>291</v>
      </c>
      <c r="B185">
        <f>COUNTIF(lifetime_funct_triangular!C184:CW184,"&gt;0")</f>
        <v>1</v>
      </c>
      <c r="C185">
        <f t="shared" si="23"/>
        <v>1</v>
      </c>
    </row>
    <row r="186" spans="1:3" x14ac:dyDescent="0.3">
      <c r="A186" t="s">
        <v>292</v>
      </c>
      <c r="B186">
        <f>COUNTIF(lifetime_funct_triangular!C185:CW185,"&gt;0")</f>
        <v>1</v>
      </c>
      <c r="C186">
        <f t="shared" ref="C186:C202" si="28">IF($B186&lt;&gt;1,_xlfn.NORM.DIST(C$2-1,$B186/2,$B186/4,FALSE)/0.953702,$B186)</f>
        <v>1</v>
      </c>
    </row>
    <row r="187" spans="1:3" x14ac:dyDescent="0.3">
      <c r="A187" t="s">
        <v>293</v>
      </c>
      <c r="B187">
        <f>COUNTIF(lifetime_funct_triangular!C186:CW186,"&gt;0")</f>
        <v>1</v>
      </c>
      <c r="C187">
        <f t="shared" si="28"/>
        <v>1</v>
      </c>
    </row>
    <row r="188" spans="1:3" x14ac:dyDescent="0.3">
      <c r="A188" t="s">
        <v>294</v>
      </c>
      <c r="B188">
        <f>COUNTIF(lifetime_funct_triangular!C187:CW187,"&gt;0")</f>
        <v>1</v>
      </c>
      <c r="C188">
        <f t="shared" si="28"/>
        <v>1</v>
      </c>
    </row>
    <row r="189" spans="1:3" x14ac:dyDescent="0.3">
      <c r="A189" t="s">
        <v>295</v>
      </c>
      <c r="B189">
        <f>COUNTIF(lifetime_funct_triangular!C188:CW188,"&gt;0")</f>
        <v>1</v>
      </c>
      <c r="C189">
        <f t="shared" si="28"/>
        <v>1</v>
      </c>
    </row>
    <row r="190" spans="1:3" x14ac:dyDescent="0.3">
      <c r="A190" t="s">
        <v>296</v>
      </c>
      <c r="B190">
        <f>COUNTIF(lifetime_funct_triangular!C189:CW189,"&gt;0")</f>
        <v>1</v>
      </c>
      <c r="C190">
        <f t="shared" si="28"/>
        <v>1</v>
      </c>
    </row>
    <row r="191" spans="1:3" x14ac:dyDescent="0.3">
      <c r="A191" t="s">
        <v>297</v>
      </c>
      <c r="B191">
        <f>COUNTIF(lifetime_funct_triangular!C190:CW190,"&gt;0")</f>
        <v>1</v>
      </c>
      <c r="C191">
        <f t="shared" si="28"/>
        <v>1</v>
      </c>
    </row>
    <row r="192" spans="1:3" x14ac:dyDescent="0.3">
      <c r="A192" t="s">
        <v>298</v>
      </c>
      <c r="B192">
        <f>COUNTIF(lifetime_funct_triangular!C191:CW191,"&gt;0")</f>
        <v>1</v>
      </c>
      <c r="C192">
        <f t="shared" si="28"/>
        <v>1</v>
      </c>
    </row>
    <row r="193" spans="1:3" x14ac:dyDescent="0.3">
      <c r="A193" t="s">
        <v>299</v>
      </c>
      <c r="B193">
        <f>COUNTIF(lifetime_funct_triangular!C192:CW192,"&gt;0")</f>
        <v>1</v>
      </c>
      <c r="C193">
        <f t="shared" si="28"/>
        <v>1</v>
      </c>
    </row>
    <row r="194" spans="1:3" x14ac:dyDescent="0.3">
      <c r="A194" t="s">
        <v>300</v>
      </c>
      <c r="B194">
        <f>COUNTIF(lifetime_funct_triangular!C193:CW193,"&gt;0")</f>
        <v>1</v>
      </c>
      <c r="C194">
        <f t="shared" si="28"/>
        <v>1</v>
      </c>
    </row>
    <row r="195" spans="1:3" x14ac:dyDescent="0.3">
      <c r="A195" t="s">
        <v>301</v>
      </c>
      <c r="B195">
        <f>COUNTIF(lifetime_funct_triangular!C194:CW194,"&gt;0")</f>
        <v>1</v>
      </c>
      <c r="C195">
        <f t="shared" si="28"/>
        <v>1</v>
      </c>
    </row>
    <row r="196" spans="1:3" x14ac:dyDescent="0.3">
      <c r="A196" t="s">
        <v>302</v>
      </c>
      <c r="B196">
        <f>COUNTIF(lifetime_funct_triangular!C195:CW195,"&gt;0")</f>
        <v>1</v>
      </c>
      <c r="C196">
        <f t="shared" si="28"/>
        <v>1</v>
      </c>
    </row>
    <row r="197" spans="1:3" x14ac:dyDescent="0.3">
      <c r="A197" t="s">
        <v>303</v>
      </c>
      <c r="B197">
        <f>COUNTIF(lifetime_funct_triangular!C196:CW196,"&gt;0")</f>
        <v>1</v>
      </c>
      <c r="C197">
        <f t="shared" si="28"/>
        <v>1</v>
      </c>
    </row>
    <row r="198" spans="1:3" x14ac:dyDescent="0.3">
      <c r="A198" s="3" t="s">
        <v>304</v>
      </c>
      <c r="B198">
        <f>COUNTIF(lifetime_funct_triangular!C197:CW197,"&gt;0")</f>
        <v>1</v>
      </c>
      <c r="C198">
        <f t="shared" si="28"/>
        <v>1</v>
      </c>
    </row>
    <row r="199" spans="1:3" x14ac:dyDescent="0.3">
      <c r="A199" s="3" t="s">
        <v>305</v>
      </c>
      <c r="B199">
        <f>COUNTIF(lifetime_funct_triangular!C198:CW198,"&gt;0")</f>
        <v>1</v>
      </c>
      <c r="C199">
        <f t="shared" si="28"/>
        <v>1</v>
      </c>
    </row>
    <row r="200" spans="1:3" x14ac:dyDescent="0.3">
      <c r="A200" s="3" t="s">
        <v>306</v>
      </c>
      <c r="B200">
        <f>COUNTIF(lifetime_funct_triangular!C199:CW199,"&gt;0")</f>
        <v>1</v>
      </c>
      <c r="C200">
        <f t="shared" si="28"/>
        <v>1</v>
      </c>
    </row>
    <row r="201" spans="1:3" x14ac:dyDescent="0.3">
      <c r="A201" s="3" t="s">
        <v>119</v>
      </c>
      <c r="B201">
        <f>COUNTIF(lifetime_funct_triangular!C200:CW200,"&gt;0")</f>
        <v>1</v>
      </c>
      <c r="C201">
        <f t="shared" si="28"/>
        <v>1</v>
      </c>
    </row>
    <row r="202" spans="1:3" ht="15" thickBot="1" x14ac:dyDescent="0.35">
      <c r="A202" s="4" t="s">
        <v>120</v>
      </c>
      <c r="B202">
        <f>COUNTIF(lifetime_funct_triangular!C201:CW201,"&gt;0")</f>
        <v>1</v>
      </c>
      <c r="C202">
        <f t="shared" si="28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88E8-2F69-455A-9BF8-FFDCD6245A10}">
  <sheetPr codeName="Sheet12"/>
  <dimension ref="A1:EV18"/>
  <sheetViews>
    <sheetView workbookViewId="0">
      <pane ySplit="2" topLeftCell="A3" activePane="bottomLeft" state="frozen"/>
      <selection pane="bottomLeft" activeCell="D3" sqref="D3:D18"/>
    </sheetView>
  </sheetViews>
  <sheetFormatPr defaultRowHeight="14.4" x14ac:dyDescent="0.3"/>
  <cols>
    <col min="1" max="1" width="46.88671875" customWidth="1"/>
    <col min="4" max="4" width="12.109375" bestFit="1" customWidth="1"/>
    <col min="5" max="5" width="11" bestFit="1" customWidth="1"/>
    <col min="6" max="6" width="10" bestFit="1" customWidth="1"/>
    <col min="22" max="22" width="11" bestFit="1" customWidth="1"/>
  </cols>
  <sheetData>
    <row r="1" spans="1:152" x14ac:dyDescent="0.3">
      <c r="B1" t="s">
        <v>323</v>
      </c>
    </row>
    <row r="2" spans="1:152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</row>
    <row r="3" spans="1:152" x14ac:dyDescent="0.3">
      <c r="A3" t="s">
        <v>168</v>
      </c>
      <c r="B3">
        <f>COUNTIF(lifetime_funct_triangular!C56:CW56,"&gt;0")</f>
        <v>19</v>
      </c>
      <c r="C3">
        <f>ROUND(B3*1.25,0)</f>
        <v>24</v>
      </c>
      <c r="D3">
        <f>IF($C3&lt;&gt;1,_xlfn.NORM.DIST(D$2,$C3/2,$C3/5,FALSE),$C3)/0.9873</f>
        <v>6.0928387533651044E-3</v>
      </c>
      <c r="E3">
        <f t="shared" ref="E3:AA3" si="0">IF($C3&lt;&gt;1,_xlfn.NORM.DIST(E$2,$C3/2,$C3/5,FALSE),$C3)/0.9873</f>
        <v>9.6103752812606719E-3</v>
      </c>
      <c r="F3">
        <f t="shared" si="0"/>
        <v>1.451481224608611E-2</v>
      </c>
      <c r="G3">
        <f t="shared" si="0"/>
        <v>2.099098948157194E-2</v>
      </c>
      <c r="H3">
        <f t="shared" si="0"/>
        <v>2.9067308013057038E-2</v>
      </c>
      <c r="I3">
        <f t="shared" si="0"/>
        <v>3.8541368165076036E-2</v>
      </c>
      <c r="J3">
        <f t="shared" si="0"/>
        <v>4.8932776107870529E-2</v>
      </c>
      <c r="K3">
        <f t="shared" si="0"/>
        <v>5.9487127226253114E-2</v>
      </c>
      <c r="L3">
        <f t="shared" si="0"/>
        <v>6.9246296412432698E-2</v>
      </c>
      <c r="M3">
        <f t="shared" si="0"/>
        <v>7.7182797869189218E-2</v>
      </c>
      <c r="N3">
        <f t="shared" si="0"/>
        <v>8.237489954513201E-2</v>
      </c>
      <c r="O3">
        <f t="shared" si="0"/>
        <v>8.4182087596102323E-2</v>
      </c>
      <c r="P3">
        <f t="shared" si="0"/>
        <v>8.237489954513201E-2</v>
      </c>
      <c r="Q3">
        <f t="shared" si="0"/>
        <v>7.7182797869189218E-2</v>
      </c>
      <c r="R3">
        <f t="shared" si="0"/>
        <v>6.9246296412432698E-2</v>
      </c>
      <c r="S3">
        <f t="shared" si="0"/>
        <v>5.9487127226253114E-2</v>
      </c>
      <c r="T3">
        <f t="shared" si="0"/>
        <v>4.8932776107870529E-2</v>
      </c>
      <c r="U3">
        <f t="shared" si="0"/>
        <v>3.8541368165076036E-2</v>
      </c>
      <c r="V3">
        <f t="shared" si="0"/>
        <v>2.9067308013057038E-2</v>
      </c>
      <c r="W3">
        <f t="shared" si="0"/>
        <v>2.099098948157194E-2</v>
      </c>
      <c r="X3">
        <f t="shared" si="0"/>
        <v>1.451481224608611E-2</v>
      </c>
      <c r="Y3">
        <f t="shared" si="0"/>
        <v>9.6103752812606719E-3</v>
      </c>
      <c r="Z3">
        <f t="shared" si="0"/>
        <v>6.0928387533651044E-3</v>
      </c>
      <c r="AA3">
        <f t="shared" si="0"/>
        <v>3.6987027949898169E-3</v>
      </c>
    </row>
    <row r="4" spans="1:152" x14ac:dyDescent="0.3">
      <c r="A4" t="s">
        <v>170</v>
      </c>
      <c r="B4">
        <f>COUNTIF(lifetime_funct_triangular!C58:CW58,"&gt;0")</f>
        <v>5</v>
      </c>
      <c r="C4">
        <f t="shared" ref="C4:C18" si="1">ROUND(B4*1.25,0)</f>
        <v>6</v>
      </c>
      <c r="D4">
        <f>IF($C4&lt;&gt;1,_xlfn.NORM.DIST(D$2,$C4/2,$C4/5,FALSE),$C4)/0.983</f>
        <v>8.4331246857196229E-2</v>
      </c>
      <c r="E4">
        <f t="shared" ref="E4:I4" si="2">IF($C4&lt;&gt;1,_xlfn.NORM.DIST(E$2,$C4/2,$C4/5,FALSE),$C4)/0.983</f>
        <v>0.23898938234172817</v>
      </c>
      <c r="F4">
        <f t="shared" si="2"/>
        <v>0.33820132282250992</v>
      </c>
      <c r="G4">
        <f t="shared" si="2"/>
        <v>0.23898938234172817</v>
      </c>
      <c r="H4">
        <f t="shared" si="2"/>
        <v>8.4331246857196229E-2</v>
      </c>
      <c r="I4">
        <f t="shared" si="2"/>
        <v>1.4859529072201205E-2</v>
      </c>
    </row>
    <row r="5" spans="1:152" x14ac:dyDescent="0.3">
      <c r="A5" t="s">
        <v>174</v>
      </c>
      <c r="B5">
        <f>COUNTIF(lifetime_funct_triangular!C63:CW63,"&gt;0")</f>
        <v>3</v>
      </c>
      <c r="C5">
        <f t="shared" si="1"/>
        <v>4</v>
      </c>
      <c r="D5">
        <f>IF($C5&lt;&gt;1,_xlfn.NORM.DIST(D$2,$C5/2,$C5/5,FALSE),$C5)/0.9775</f>
        <v>0.23356660535680548</v>
      </c>
      <c r="E5">
        <f t="shared" ref="E5:G5" si="3">IF($C5&lt;&gt;1,_xlfn.NORM.DIST(E$2,$C5/2,$C5/5,FALSE),$C5)/0.9775</f>
        <v>0.51015636879978599</v>
      </c>
      <c r="F5">
        <f t="shared" si="3"/>
        <v>0.23356660535680548</v>
      </c>
      <c r="G5">
        <f t="shared" si="3"/>
        <v>2.2414706513514758E-2</v>
      </c>
    </row>
    <row r="6" spans="1:152" x14ac:dyDescent="0.3">
      <c r="A6" t="s">
        <v>175</v>
      </c>
      <c r="B6">
        <f>COUNTIF(lifetime_funct_triangular!C64:CW64,"&gt;0")</f>
        <v>9</v>
      </c>
      <c r="C6">
        <f t="shared" si="1"/>
        <v>11</v>
      </c>
      <c r="D6">
        <f>IF($C6&lt;&gt;1,_xlfn.NORM.DIST(D$2,$C6/2,$C6/5,FALSE),$C6)/0.9861</f>
        <v>2.2701130983246057E-2</v>
      </c>
      <c r="E6">
        <f t="shared" ref="E6:N6" si="4">IF($C6&lt;&gt;1,_xlfn.NORM.DIST(E$2,$C6/2,$C6/5,FALSE),$C6)/0.9861</f>
        <v>5.1876247543263358E-2</v>
      </c>
      <c r="F6">
        <f t="shared" si="4"/>
        <v>9.6418273042127495E-2</v>
      </c>
      <c r="G6">
        <f t="shared" si="4"/>
        <v>0.1457537973175797</v>
      </c>
      <c r="H6">
        <f t="shared" si="4"/>
        <v>0.17920500839374004</v>
      </c>
      <c r="I6">
        <f t="shared" si="4"/>
        <v>0.17920500839374004</v>
      </c>
      <c r="J6">
        <f t="shared" si="4"/>
        <v>0.1457537973175797</v>
      </c>
      <c r="K6">
        <f t="shared" si="4"/>
        <v>9.6418273042127495E-2</v>
      </c>
      <c r="L6">
        <f t="shared" si="4"/>
        <v>5.1876247543263358E-2</v>
      </c>
      <c r="M6">
        <f t="shared" si="4"/>
        <v>2.2701130983246057E-2</v>
      </c>
      <c r="N6">
        <f t="shared" si="4"/>
        <v>8.079717386936849E-3</v>
      </c>
    </row>
    <row r="7" spans="1:152" x14ac:dyDescent="0.3">
      <c r="A7" s="2" t="s">
        <v>193</v>
      </c>
      <c r="B7">
        <f>COUNTIF(lifetime_funct_triangular!C82:CW82,"&gt;0")</f>
        <v>99</v>
      </c>
      <c r="C7">
        <f t="shared" si="1"/>
        <v>124</v>
      </c>
      <c r="D7">
        <f>IF($C7&lt;&gt;1,_xlfn.NORM.DIST(D$2,$C7/2,$C7/5,FALSE),$C7)/0.9876</f>
        <v>7.9092202840007418E-4</v>
      </c>
      <c r="E7">
        <f t="shared" ref="E7:BP7" si="5">IF($C7&lt;&gt;1,_xlfn.NORM.DIST(E$2,$C7/2,$C7/5,FALSE),$C7)/0.9876</f>
        <v>8.7267828848594455E-4</v>
      </c>
      <c r="F7">
        <f t="shared" si="5"/>
        <v>9.6132125993467384E-4</v>
      </c>
      <c r="G7">
        <f t="shared" si="5"/>
        <v>1.0572478211365562E-3</v>
      </c>
      <c r="H7">
        <f t="shared" si="5"/>
        <v>1.1608575402167135E-3</v>
      </c>
      <c r="I7">
        <f t="shared" si="5"/>
        <v>1.2725502204256251E-3</v>
      </c>
      <c r="J7">
        <f t="shared" si="5"/>
        <v>1.3927232009581275E-3</v>
      </c>
      <c r="K7">
        <f t="shared" si="5"/>
        <v>1.5217684168056917E-3</v>
      </c>
      <c r="L7">
        <f t="shared" si="5"/>
        <v>1.6600692244641642E-3</v>
      </c>
      <c r="M7">
        <f t="shared" si="5"/>
        <v>1.8079970037530827E-3</v>
      </c>
      <c r="N7">
        <f t="shared" si="5"/>
        <v>1.9659075496211006E-3</v>
      </c>
      <c r="O7">
        <f t="shared" si="5"/>
        <v>2.1341372715772667E-3</v>
      </c>
      <c r="P7">
        <f t="shared" si="5"/>
        <v>2.3129992222556219E-3</v>
      </c>
      <c r="Q7">
        <f t="shared" si="5"/>
        <v>2.5027789805412899E-3</v>
      </c>
      <c r="R7">
        <f t="shared" si="5"/>
        <v>2.7037304186047712E-3</v>
      </c>
      <c r="S7">
        <f t="shared" si="5"/>
        <v>2.916071386047739E-3</v>
      </c>
      <c r="T7">
        <f t="shared" si="5"/>
        <v>3.1399793480944068E-3</v>
      </c>
      <c r="U7">
        <f t="shared" si="5"/>
        <v>3.3755870183003497E-3</v>
      </c>
      <c r="V7">
        <f t="shared" si="5"/>
        <v>3.6229780295262536E-3</v>
      </c>
      <c r="W7">
        <f t="shared" si="5"/>
        <v>3.8821826898668334E-3</v>
      </c>
      <c r="X7">
        <f t="shared" si="5"/>
        <v>4.1531738727648357E-3</v>
      </c>
      <c r="Y7">
        <f t="shared" si="5"/>
        <v>4.4358630926074772E-3</v>
      </c>
      <c r="Z7">
        <f t="shared" si="5"/>
        <v>4.7300968186317453E-3</v>
      </c>
      <c r="AA7">
        <f t="shared" si="5"/>
        <v>5.0356530808934492E-3</v>
      </c>
      <c r="AB7">
        <f t="shared" si="5"/>
        <v>5.3522384223266351E-3</v>
      </c>
      <c r="AC7">
        <f t="shared" si="5"/>
        <v>5.679485250485292E-3</v>
      </c>
      <c r="AD7">
        <f t="shared" si="5"/>
        <v>6.0169496413777146E-3</v>
      </c>
      <c r="AE7">
        <f t="shared" si="5"/>
        <v>6.3641096458439865E-3</v>
      </c>
      <c r="AF7">
        <f t="shared" si="5"/>
        <v>6.7203641461692784E-3</v>
      </c>
      <c r="AG7">
        <f t="shared" si="5"/>
        <v>7.0850323070615314E-3</v>
      </c>
      <c r="AH7">
        <f t="shared" si="5"/>
        <v>7.4573536607571754E-3</v>
      </c>
      <c r="AI7">
        <f t="shared" si="5"/>
        <v>7.8364888608711269E-3</v>
      </c>
      <c r="AJ7">
        <f t="shared" si="5"/>
        <v>8.2215211337105E-3</v>
      </c>
      <c r="AK7">
        <f t="shared" si="5"/>
        <v>8.611458449172233E-3</v>
      </c>
      <c r="AL7">
        <f t="shared" si="5"/>
        <v>9.0052364261047988E-3</v>
      </c>
      <c r="AM7">
        <f t="shared" si="5"/>
        <v>9.4017219792082926E-3</v>
      </c>
      <c r="AN7">
        <f t="shared" si="5"/>
        <v>9.7997177062643468E-3</v>
      </c>
      <c r="AO7">
        <f t="shared" si="5"/>
        <v>1.0197967005828049E-2</v>
      </c>
      <c r="AP7">
        <f t="shared" si="5"/>
        <v>1.059515990659016E-2</v>
      </c>
      <c r="AQ7">
        <f t="shared" si="5"/>
        <v>1.0989939580550905E-2</v>
      </c>
      <c r="AR7">
        <f t="shared" si="5"/>
        <v>1.138090950306507E-2</v>
      </c>
      <c r="AS7">
        <f t="shared" si="5"/>
        <v>1.1766641213857374E-2</v>
      </c>
      <c r="AT7">
        <f t="shared" si="5"/>
        <v>1.2145682624404358E-2</v>
      </c>
      <c r="AU7">
        <f t="shared" si="5"/>
        <v>1.2516566808774774E-2</v>
      </c>
      <c r="AV7">
        <f t="shared" si="5"/>
        <v>1.2877821207251181E-2</v>
      </c>
      <c r="AW7">
        <f t="shared" si="5"/>
        <v>1.3227977164956467E-2</v>
      </c>
      <c r="AX7">
        <f t="shared" si="5"/>
        <v>1.3565579721406601E-2</v>
      </c>
      <c r="AY7">
        <f t="shared" si="5"/>
        <v>1.38891975615241E-2</v>
      </c>
      <c r="AZ7">
        <f t="shared" si="5"/>
        <v>1.4197433034282414E-2</v>
      </c>
      <c r="BA7">
        <f t="shared" si="5"/>
        <v>1.4488932141902467E-2</v>
      </c>
      <c r="BB7">
        <f t="shared" si="5"/>
        <v>1.4762394400466769E-2</v>
      </c>
      <c r="BC7">
        <f t="shared" si="5"/>
        <v>1.5016582472013545E-2</v>
      </c>
      <c r="BD7">
        <f t="shared" si="5"/>
        <v>1.5250331468663589E-2</v>
      </c>
      <c r="BE7">
        <f t="shared" si="5"/>
        <v>1.546255783113685E-2</v>
      </c>
      <c r="BF7">
        <f t="shared" si="5"/>
        <v>1.565226768713299E-2</v>
      </c>
      <c r="BG7">
        <f t="shared" si="5"/>
        <v>1.5818564599458296E-2</v>
      </c>
      <c r="BH7">
        <f t="shared" si="5"/>
        <v>1.5960656619436447E-2</v>
      </c>
      <c r="BI7">
        <f t="shared" si="5"/>
        <v>1.6077862567978326E-2</v>
      </c>
      <c r="BJ7">
        <f t="shared" si="5"/>
        <v>1.6169617474620718E-2</v>
      </c>
      <c r="BK7">
        <f t="shared" si="5"/>
        <v>1.623547711377215E-2</v>
      </c>
      <c r="BL7">
        <f t="shared" si="5"/>
        <v>1.6275121587204427E-2</v>
      </c>
      <c r="BM7">
        <f t="shared" si="5"/>
        <v>1.6288357912364642E-2</v>
      </c>
      <c r="BN7">
        <f t="shared" si="5"/>
        <v>1.6275121587204427E-2</v>
      </c>
      <c r="BO7">
        <f t="shared" si="5"/>
        <v>1.623547711377215E-2</v>
      </c>
      <c r="BP7">
        <f t="shared" si="5"/>
        <v>1.6169617474620718E-2</v>
      </c>
      <c r="BQ7">
        <f t="shared" ref="BQ7:DW7" si="6">IF($C7&lt;&gt;1,_xlfn.NORM.DIST(BQ$2,$C7/2,$C7/5,FALSE),$C7)/0.9876</f>
        <v>1.6077862567978326E-2</v>
      </c>
      <c r="BR7">
        <f t="shared" si="6"/>
        <v>1.5960656619436447E-2</v>
      </c>
      <c r="BS7">
        <f t="shared" si="6"/>
        <v>1.5818564599458296E-2</v>
      </c>
      <c r="BT7">
        <f t="shared" si="6"/>
        <v>1.565226768713299E-2</v>
      </c>
      <c r="BU7">
        <f t="shared" si="6"/>
        <v>1.546255783113685E-2</v>
      </c>
      <c r="BV7">
        <f t="shared" si="6"/>
        <v>1.5250331468663589E-2</v>
      </c>
      <c r="BW7">
        <f t="shared" si="6"/>
        <v>1.5016582472013545E-2</v>
      </c>
      <c r="BX7">
        <f t="shared" si="6"/>
        <v>1.4762394400466769E-2</v>
      </c>
      <c r="BY7">
        <f t="shared" si="6"/>
        <v>1.4488932141902467E-2</v>
      </c>
      <c r="BZ7">
        <f t="shared" si="6"/>
        <v>1.4197433034282414E-2</v>
      </c>
      <c r="CA7">
        <f t="shared" si="6"/>
        <v>1.38891975615241E-2</v>
      </c>
      <c r="CB7">
        <f t="shared" si="6"/>
        <v>1.3565579721406601E-2</v>
      </c>
      <c r="CC7">
        <f t="shared" si="6"/>
        <v>1.3227977164956467E-2</v>
      </c>
      <c r="CD7">
        <f t="shared" si="6"/>
        <v>1.2877821207251181E-2</v>
      </c>
      <c r="CE7">
        <f t="shared" si="6"/>
        <v>1.2516566808774774E-2</v>
      </c>
      <c r="CF7">
        <f t="shared" si="6"/>
        <v>1.2145682624404358E-2</v>
      </c>
      <c r="CG7">
        <f t="shared" si="6"/>
        <v>1.1766641213857374E-2</v>
      </c>
      <c r="CH7">
        <f t="shared" si="6"/>
        <v>1.138090950306507E-2</v>
      </c>
      <c r="CI7">
        <f t="shared" si="6"/>
        <v>1.0989939580550905E-2</v>
      </c>
      <c r="CJ7">
        <f t="shared" si="6"/>
        <v>1.059515990659016E-2</v>
      </c>
      <c r="CK7">
        <f t="shared" si="6"/>
        <v>1.0197967005828049E-2</v>
      </c>
      <c r="CL7">
        <f t="shared" si="6"/>
        <v>9.7997177062643468E-3</v>
      </c>
      <c r="CM7">
        <f t="shared" si="6"/>
        <v>9.4017219792082926E-3</v>
      </c>
      <c r="CN7">
        <f t="shared" si="6"/>
        <v>9.0052364261047988E-3</v>
      </c>
      <c r="CO7">
        <f t="shared" si="6"/>
        <v>8.611458449172233E-3</v>
      </c>
      <c r="CP7">
        <f t="shared" si="6"/>
        <v>8.2215211337105E-3</v>
      </c>
      <c r="CQ7">
        <f t="shared" si="6"/>
        <v>7.8364888608711269E-3</v>
      </c>
      <c r="CR7">
        <f t="shared" si="6"/>
        <v>7.4573536607571754E-3</v>
      </c>
      <c r="CS7">
        <f t="shared" si="6"/>
        <v>7.0850323070615314E-3</v>
      </c>
      <c r="CT7">
        <f t="shared" si="6"/>
        <v>6.7203641461692784E-3</v>
      </c>
      <c r="CU7">
        <f t="shared" si="6"/>
        <v>6.3641096458439865E-3</v>
      </c>
      <c r="CV7">
        <f t="shared" si="6"/>
        <v>6.0169496413777146E-3</v>
      </c>
      <c r="CW7">
        <f t="shared" si="6"/>
        <v>5.679485250485292E-3</v>
      </c>
      <c r="CX7">
        <f t="shared" si="6"/>
        <v>5.3522384223266351E-3</v>
      </c>
      <c r="CY7">
        <f t="shared" si="6"/>
        <v>5.0356530808934492E-3</v>
      </c>
      <c r="CZ7">
        <f t="shared" si="6"/>
        <v>4.7300968186317453E-3</v>
      </c>
      <c r="DA7">
        <f t="shared" si="6"/>
        <v>4.4358630926074772E-3</v>
      </c>
      <c r="DB7">
        <f t="shared" si="6"/>
        <v>4.1531738727648357E-3</v>
      </c>
      <c r="DC7">
        <f t="shared" si="6"/>
        <v>3.8821826898668334E-3</v>
      </c>
      <c r="DD7">
        <f t="shared" si="6"/>
        <v>3.6229780295262536E-3</v>
      </c>
      <c r="DE7">
        <f t="shared" si="6"/>
        <v>3.3755870183003497E-3</v>
      </c>
      <c r="DF7">
        <f t="shared" si="6"/>
        <v>3.1399793480944068E-3</v>
      </c>
      <c r="DG7">
        <f t="shared" si="6"/>
        <v>2.916071386047739E-3</v>
      </c>
      <c r="DH7">
        <f t="shared" si="6"/>
        <v>2.7037304186047712E-3</v>
      </c>
      <c r="DI7">
        <f t="shared" si="6"/>
        <v>2.5027789805412899E-3</v>
      </c>
      <c r="DJ7">
        <f t="shared" si="6"/>
        <v>2.3129992222556219E-3</v>
      </c>
      <c r="DK7">
        <f t="shared" si="6"/>
        <v>2.1341372715772667E-3</v>
      </c>
      <c r="DL7">
        <f t="shared" si="6"/>
        <v>1.9659075496211006E-3</v>
      </c>
      <c r="DM7">
        <f t="shared" si="6"/>
        <v>1.8079970037530827E-3</v>
      </c>
      <c r="DN7">
        <f t="shared" si="6"/>
        <v>1.6600692244641642E-3</v>
      </c>
      <c r="DO7">
        <f t="shared" si="6"/>
        <v>1.5217684168056917E-3</v>
      </c>
      <c r="DP7">
        <f t="shared" si="6"/>
        <v>1.3927232009581275E-3</v>
      </c>
      <c r="DQ7">
        <f t="shared" si="6"/>
        <v>1.2725502204256251E-3</v>
      </c>
      <c r="DR7">
        <f t="shared" si="6"/>
        <v>1.1608575402167135E-3</v>
      </c>
      <c r="DS7">
        <f t="shared" si="6"/>
        <v>1.0572478211365562E-3</v>
      </c>
      <c r="DT7">
        <f t="shared" si="6"/>
        <v>9.6132125993467384E-4</v>
      </c>
      <c r="DU7">
        <f t="shared" si="6"/>
        <v>8.7267828848594455E-4</v>
      </c>
      <c r="DV7">
        <f t="shared" si="6"/>
        <v>7.9092202840007418E-4</v>
      </c>
      <c r="DW7">
        <f t="shared" si="6"/>
        <v>7.1566050042986813E-4</v>
      </c>
    </row>
    <row r="8" spans="1:152" x14ac:dyDescent="0.3">
      <c r="A8" s="2" t="s">
        <v>205</v>
      </c>
      <c r="B8">
        <f>COUNTIF(lifetime_funct_triangular!C97:CW97,"&gt;0")</f>
        <v>5</v>
      </c>
      <c r="C8">
        <f t="shared" si="1"/>
        <v>6</v>
      </c>
      <c r="D8">
        <f>IF($C8&lt;&gt;1,_xlfn.NORM.DIST(D$2,$C8/2,$C8/5,FALSE),$C8)/0.983</f>
        <v>8.4331246857196229E-2</v>
      </c>
      <c r="E8">
        <f t="shared" ref="E8:I8" si="7">IF($C8&lt;&gt;1,_xlfn.NORM.DIST(E$2,$C8/2,$C8/5,FALSE),$C8)/0.983</f>
        <v>0.23898938234172817</v>
      </c>
      <c r="F8">
        <f t="shared" si="7"/>
        <v>0.33820132282250992</v>
      </c>
      <c r="G8">
        <f t="shared" si="7"/>
        <v>0.23898938234172817</v>
      </c>
      <c r="H8">
        <f t="shared" si="7"/>
        <v>8.4331246857196229E-2</v>
      </c>
      <c r="I8">
        <f t="shared" si="7"/>
        <v>1.4859529072201205E-2</v>
      </c>
    </row>
    <row r="9" spans="1:152" x14ac:dyDescent="0.3">
      <c r="A9" s="2" t="s">
        <v>206</v>
      </c>
      <c r="B9">
        <f>COUNTIF(lifetime_funct_triangular!C98:CW98,"&gt;0")</f>
        <v>19</v>
      </c>
      <c r="C9">
        <f t="shared" si="1"/>
        <v>24</v>
      </c>
      <c r="D9">
        <f>IF($C9&lt;&gt;1,_xlfn.NORM.DIST(D$2,$C9/2,$C9/5,FALSE),$C9)/0.9873</f>
        <v>6.0928387533651044E-3</v>
      </c>
      <c r="E9">
        <f t="shared" ref="E9:AA9" si="8">IF($C9&lt;&gt;1,_xlfn.NORM.DIST(E$2,$C9/2,$C9/5,FALSE),$C9)/0.9873</f>
        <v>9.6103752812606719E-3</v>
      </c>
      <c r="F9">
        <f t="shared" si="8"/>
        <v>1.451481224608611E-2</v>
      </c>
      <c r="G9">
        <f t="shared" si="8"/>
        <v>2.099098948157194E-2</v>
      </c>
      <c r="H9">
        <f t="shared" si="8"/>
        <v>2.9067308013057038E-2</v>
      </c>
      <c r="I9">
        <f t="shared" si="8"/>
        <v>3.8541368165076036E-2</v>
      </c>
      <c r="J9">
        <f t="shared" si="8"/>
        <v>4.8932776107870529E-2</v>
      </c>
      <c r="K9">
        <f t="shared" si="8"/>
        <v>5.9487127226253114E-2</v>
      </c>
      <c r="L9">
        <f t="shared" si="8"/>
        <v>6.9246296412432698E-2</v>
      </c>
      <c r="M9">
        <f t="shared" si="8"/>
        <v>7.7182797869189218E-2</v>
      </c>
      <c r="N9">
        <f t="shared" si="8"/>
        <v>8.237489954513201E-2</v>
      </c>
      <c r="O9">
        <f t="shared" si="8"/>
        <v>8.4182087596102323E-2</v>
      </c>
      <c r="P9">
        <f t="shared" si="8"/>
        <v>8.237489954513201E-2</v>
      </c>
      <c r="Q9">
        <f t="shared" si="8"/>
        <v>7.7182797869189218E-2</v>
      </c>
      <c r="R9">
        <f t="shared" si="8"/>
        <v>6.9246296412432698E-2</v>
      </c>
      <c r="S9">
        <f t="shared" si="8"/>
        <v>5.9487127226253114E-2</v>
      </c>
      <c r="T9">
        <f t="shared" si="8"/>
        <v>4.8932776107870529E-2</v>
      </c>
      <c r="U9">
        <f t="shared" si="8"/>
        <v>3.8541368165076036E-2</v>
      </c>
      <c r="V9">
        <f t="shared" si="8"/>
        <v>2.9067308013057038E-2</v>
      </c>
      <c r="W9">
        <f t="shared" si="8"/>
        <v>2.099098948157194E-2</v>
      </c>
      <c r="X9">
        <f t="shared" si="8"/>
        <v>1.451481224608611E-2</v>
      </c>
      <c r="Y9">
        <f t="shared" si="8"/>
        <v>9.6103752812606719E-3</v>
      </c>
      <c r="Z9">
        <f t="shared" si="8"/>
        <v>6.0928387533651044E-3</v>
      </c>
      <c r="AA9">
        <f t="shared" si="8"/>
        <v>3.6987027949898169E-3</v>
      </c>
    </row>
    <row r="10" spans="1:152" x14ac:dyDescent="0.3">
      <c r="A10" s="2" t="s">
        <v>213</v>
      </c>
      <c r="B10">
        <f>COUNTIF(lifetime_funct_triangular!C105:CW105,"&gt;0")</f>
        <v>9</v>
      </c>
      <c r="C10">
        <f t="shared" si="1"/>
        <v>11</v>
      </c>
      <c r="D10">
        <f>IF($C10&lt;&gt;1,_xlfn.NORM.DIST(D$2,$C10/2,$C10/5,FALSE),$C10)/0.9861</f>
        <v>2.2701130983246057E-2</v>
      </c>
      <c r="E10">
        <f t="shared" ref="E10:N10" si="9">IF($C10&lt;&gt;1,_xlfn.NORM.DIST(E$2,$C10/2,$C10/5,FALSE),$C10)/0.9861</f>
        <v>5.1876247543263358E-2</v>
      </c>
      <c r="F10">
        <f t="shared" si="9"/>
        <v>9.6418273042127495E-2</v>
      </c>
      <c r="G10">
        <f t="shared" si="9"/>
        <v>0.1457537973175797</v>
      </c>
      <c r="H10">
        <f t="shared" si="9"/>
        <v>0.17920500839374004</v>
      </c>
      <c r="I10">
        <f t="shared" si="9"/>
        <v>0.17920500839374004</v>
      </c>
      <c r="J10">
        <f t="shared" si="9"/>
        <v>0.1457537973175797</v>
      </c>
      <c r="K10">
        <f t="shared" si="9"/>
        <v>9.6418273042127495E-2</v>
      </c>
      <c r="L10">
        <f t="shared" si="9"/>
        <v>5.1876247543263358E-2</v>
      </c>
      <c r="M10">
        <f t="shared" si="9"/>
        <v>2.2701130983246057E-2</v>
      </c>
      <c r="N10">
        <f t="shared" si="9"/>
        <v>8.079717386936849E-3</v>
      </c>
    </row>
    <row r="11" spans="1:152" x14ac:dyDescent="0.3">
      <c r="A11" s="2" t="s">
        <v>225</v>
      </c>
      <c r="B11">
        <f>COUNTIF(lifetime_funct_triangular!C118:CW118,"&gt;0")</f>
        <v>23</v>
      </c>
      <c r="C11">
        <f t="shared" si="1"/>
        <v>29</v>
      </c>
      <c r="D11">
        <f>IF($C11&lt;&gt;1,_xlfn.NORM.DIST(D$2,$C11/2,$C11/5,FALSE),$C11)/0.9874</f>
        <v>4.6404442542942676E-3</v>
      </c>
      <c r="E11">
        <f t="shared" ref="E11:AF11" si="10">IF($C11&lt;&gt;1,_xlfn.NORM.DIST(E$2,$C11/2,$C11/5,FALSE),$C11)/0.9874</f>
        <v>6.8295228811461528E-3</v>
      </c>
      <c r="F11">
        <f t="shared" si="10"/>
        <v>9.7568832220644528E-3</v>
      </c>
      <c r="G11">
        <f t="shared" si="10"/>
        <v>1.3530747442411296E-2</v>
      </c>
      <c r="H11">
        <f t="shared" si="10"/>
        <v>1.8214716104334568E-2</v>
      </c>
      <c r="I11">
        <f t="shared" si="10"/>
        <v>2.380197329969792E-2</v>
      </c>
      <c r="J11">
        <f t="shared" si="10"/>
        <v>3.0192109560469714E-2</v>
      </c>
      <c r="K11">
        <f t="shared" si="10"/>
        <v>3.7176105505435326E-2</v>
      </c>
      <c r="L11">
        <f t="shared" si="10"/>
        <v>4.4434905749052858E-2</v>
      </c>
      <c r="M11">
        <f t="shared" si="10"/>
        <v>5.1555448911076308E-2</v>
      </c>
      <c r="N11">
        <f t="shared" si="10"/>
        <v>5.8065052134513545E-2</v>
      </c>
      <c r="O11">
        <f t="shared" si="10"/>
        <v>6.3481182202905204E-2</v>
      </c>
      <c r="P11">
        <f t="shared" si="10"/>
        <v>6.7369780094643353E-2</v>
      </c>
      <c r="Q11">
        <f t="shared" si="10"/>
        <v>6.9402512281274989E-2</v>
      </c>
      <c r="R11">
        <f t="shared" si="10"/>
        <v>6.9402512281274989E-2</v>
      </c>
      <c r="S11">
        <f t="shared" si="10"/>
        <v>6.7369780094643353E-2</v>
      </c>
      <c r="T11">
        <f t="shared" si="10"/>
        <v>6.3481182202905204E-2</v>
      </c>
      <c r="U11">
        <f t="shared" si="10"/>
        <v>5.8065052134513545E-2</v>
      </c>
      <c r="V11">
        <f t="shared" si="10"/>
        <v>5.1555448911076308E-2</v>
      </c>
      <c r="W11">
        <f t="shared" si="10"/>
        <v>4.4434905749052858E-2</v>
      </c>
      <c r="X11">
        <f t="shared" si="10"/>
        <v>3.7176105505435326E-2</v>
      </c>
      <c r="Y11">
        <f t="shared" si="10"/>
        <v>3.0192109560469714E-2</v>
      </c>
      <c r="Z11">
        <f t="shared" si="10"/>
        <v>2.380197329969792E-2</v>
      </c>
      <c r="AA11">
        <f t="shared" si="10"/>
        <v>1.8214716104334568E-2</v>
      </c>
      <c r="AB11">
        <f t="shared" si="10"/>
        <v>1.3530747442411296E-2</v>
      </c>
      <c r="AC11">
        <f t="shared" si="10"/>
        <v>9.7568832220644528E-3</v>
      </c>
      <c r="AD11">
        <f t="shared" si="10"/>
        <v>6.8295228811461528E-3</v>
      </c>
      <c r="AE11">
        <f t="shared" si="10"/>
        <v>4.6404442542942676E-3</v>
      </c>
      <c r="AF11">
        <f t="shared" si="10"/>
        <v>3.0606854109309261E-3</v>
      </c>
    </row>
    <row r="12" spans="1:152" x14ac:dyDescent="0.3">
      <c r="A12" s="2" t="s">
        <v>226</v>
      </c>
      <c r="B12">
        <f>COUNTIF(lifetime_funct_triangular!C119:CW119,"&gt;0")</f>
        <v>25</v>
      </c>
      <c r="C12">
        <f t="shared" si="1"/>
        <v>31</v>
      </c>
      <c r="D12">
        <f>IF($C12&lt;&gt;1,_xlfn.NORM.DIST(D$2,$C12/2,$C12/5,FALSE),$C12)/0.9875</f>
        <v>4.2294195368282042E-3</v>
      </c>
      <c r="E12">
        <f t="shared" ref="E12:AH16" si="11">IF($C12&lt;&gt;1,_xlfn.NORM.DIST(E$2,$C12/2,$C12/5,FALSE),$C12)/0.9875</f>
        <v>6.0876900797460299E-3</v>
      </c>
      <c r="F12">
        <f t="shared" si="11"/>
        <v>8.5374135469760346E-3</v>
      </c>
      <c r="G12">
        <f t="shared" si="11"/>
        <v>1.1665466737663787E-2</v>
      </c>
      <c r="H12">
        <f t="shared" si="11"/>
        <v>1.5530303289164495E-2</v>
      </c>
      <c r="I12">
        <f t="shared" si="11"/>
        <v>2.014465208178378E-2</v>
      </c>
      <c r="J12">
        <f t="shared" si="11"/>
        <v>2.5459016450574263E-2</v>
      </c>
      <c r="K12">
        <f t="shared" si="11"/>
        <v>3.1349129717453468E-2</v>
      </c>
      <c r="L12">
        <f t="shared" si="11"/>
        <v>3.7610696209280446E-2</v>
      </c>
      <c r="M12">
        <f t="shared" si="11"/>
        <v>4.396420994329954E-2</v>
      </c>
      <c r="N12">
        <f t="shared" si="11"/>
        <v>5.0071337236844426E-2</v>
      </c>
      <c r="O12">
        <f t="shared" si="11"/>
        <v>5.5562416250171956E-2</v>
      </c>
      <c r="P12">
        <f t="shared" si="11"/>
        <v>6.0072412554371957E-2</v>
      </c>
      <c r="Q12">
        <f t="shared" si="11"/>
        <v>6.3280665917670939E-2</v>
      </c>
      <c r="R12">
        <f t="shared" si="11"/>
        <v>6.4948484850881505E-2</v>
      </c>
      <c r="S12">
        <f t="shared" si="11"/>
        <v>6.4948484850881505E-2</v>
      </c>
      <c r="T12">
        <f t="shared" si="11"/>
        <v>6.3280665917670939E-2</v>
      </c>
      <c r="U12">
        <f t="shared" si="11"/>
        <v>6.0072412554371957E-2</v>
      </c>
      <c r="V12">
        <f t="shared" si="11"/>
        <v>5.5562416250171956E-2</v>
      </c>
      <c r="W12">
        <f t="shared" si="11"/>
        <v>5.0071337236844426E-2</v>
      </c>
      <c r="X12">
        <f t="shared" si="11"/>
        <v>4.396420994329954E-2</v>
      </c>
      <c r="Y12">
        <f t="shared" si="11"/>
        <v>3.7610696209280446E-2</v>
      </c>
      <c r="Z12">
        <f t="shared" si="11"/>
        <v>3.1349129717453468E-2</v>
      </c>
      <c r="AA12">
        <f t="shared" si="11"/>
        <v>2.5459016450574263E-2</v>
      </c>
      <c r="AB12">
        <f t="shared" si="11"/>
        <v>2.014465208178378E-2</v>
      </c>
      <c r="AC12">
        <f t="shared" si="11"/>
        <v>1.5530303289164495E-2</v>
      </c>
      <c r="AD12">
        <f t="shared" si="11"/>
        <v>1.1665466737663787E-2</v>
      </c>
      <c r="AE12">
        <f t="shared" si="11"/>
        <v>8.5374135469760346E-3</v>
      </c>
      <c r="AF12">
        <f t="shared" si="11"/>
        <v>6.0876900797460299E-3</v>
      </c>
      <c r="AG12">
        <f t="shared" si="11"/>
        <v>4.2294195368282042E-3</v>
      </c>
      <c r="AH12">
        <f t="shared" si="11"/>
        <v>2.8629318895171153E-3</v>
      </c>
    </row>
    <row r="13" spans="1:152" x14ac:dyDescent="0.3">
      <c r="A13" s="2" t="s">
        <v>227</v>
      </c>
      <c r="B13">
        <f>COUNTIF(lifetime_funct_triangular!C120:CW120,"&gt;0")</f>
        <v>5</v>
      </c>
      <c r="C13">
        <f t="shared" si="1"/>
        <v>6</v>
      </c>
      <c r="D13">
        <f>IF($C13&lt;&gt;1,_xlfn.NORM.DIST(D$2,$C13/2,$C13/5,FALSE),$C13)/0.983</f>
        <v>8.4331246857196229E-2</v>
      </c>
      <c r="E13">
        <f t="shared" ref="E13:I13" si="12">IF($C13&lt;&gt;1,_xlfn.NORM.DIST(E$2,$C13/2,$C13/5,FALSE),$C13)/0.983</f>
        <v>0.23898938234172817</v>
      </c>
      <c r="F13">
        <f t="shared" si="12"/>
        <v>0.33820132282250992</v>
      </c>
      <c r="G13">
        <f t="shared" si="12"/>
        <v>0.23898938234172817</v>
      </c>
      <c r="H13">
        <f t="shared" si="12"/>
        <v>8.4331246857196229E-2</v>
      </c>
      <c r="I13">
        <f t="shared" si="12"/>
        <v>1.4859529072201205E-2</v>
      </c>
    </row>
    <row r="14" spans="1:152" x14ac:dyDescent="0.3">
      <c r="A14" s="2" t="s">
        <v>228</v>
      </c>
      <c r="B14">
        <f>COUNTIF(lifetime_funct_triangular!C121:CW121,"&gt;0")</f>
        <v>25</v>
      </c>
      <c r="C14">
        <f t="shared" si="1"/>
        <v>31</v>
      </c>
      <c r="D14">
        <f>IF($C14&lt;&gt;1,_xlfn.NORM.DIST(D$2,$C14/2,$C14/5,FALSE),$C14)/0.9875</f>
        <v>4.2294195368282042E-3</v>
      </c>
      <c r="E14">
        <f t="shared" si="11"/>
        <v>6.0876900797460299E-3</v>
      </c>
      <c r="F14">
        <f t="shared" si="11"/>
        <v>8.5374135469760346E-3</v>
      </c>
      <c r="G14">
        <f t="shared" si="11"/>
        <v>1.1665466737663787E-2</v>
      </c>
      <c r="H14">
        <f t="shared" si="11"/>
        <v>1.5530303289164495E-2</v>
      </c>
      <c r="I14">
        <f t="shared" si="11"/>
        <v>2.014465208178378E-2</v>
      </c>
      <c r="J14">
        <f t="shared" si="11"/>
        <v>2.5459016450574263E-2</v>
      </c>
      <c r="K14">
        <f t="shared" si="11"/>
        <v>3.1349129717453468E-2</v>
      </c>
      <c r="L14">
        <f t="shared" si="11"/>
        <v>3.7610696209280446E-2</v>
      </c>
      <c r="M14">
        <f t="shared" si="11"/>
        <v>4.396420994329954E-2</v>
      </c>
      <c r="N14">
        <f t="shared" si="11"/>
        <v>5.0071337236844426E-2</v>
      </c>
      <c r="O14">
        <f t="shared" si="11"/>
        <v>5.5562416250171956E-2</v>
      </c>
      <c r="P14">
        <f t="shared" si="11"/>
        <v>6.0072412554371957E-2</v>
      </c>
      <c r="Q14">
        <f t="shared" si="11"/>
        <v>6.3280665917670939E-2</v>
      </c>
      <c r="R14">
        <f t="shared" si="11"/>
        <v>6.4948484850881505E-2</v>
      </c>
      <c r="S14">
        <f t="shared" si="11"/>
        <v>6.4948484850881505E-2</v>
      </c>
      <c r="T14">
        <f t="shared" si="11"/>
        <v>6.3280665917670939E-2</v>
      </c>
      <c r="U14">
        <f t="shared" si="11"/>
        <v>6.0072412554371957E-2</v>
      </c>
      <c r="V14">
        <f t="shared" si="11"/>
        <v>5.5562416250171956E-2</v>
      </c>
      <c r="W14">
        <f t="shared" si="11"/>
        <v>5.0071337236844426E-2</v>
      </c>
      <c r="X14">
        <f t="shared" si="11"/>
        <v>4.396420994329954E-2</v>
      </c>
      <c r="Y14">
        <f t="shared" si="11"/>
        <v>3.7610696209280446E-2</v>
      </c>
      <c r="Z14">
        <f t="shared" si="11"/>
        <v>3.1349129717453468E-2</v>
      </c>
      <c r="AA14">
        <f t="shared" si="11"/>
        <v>2.5459016450574263E-2</v>
      </c>
      <c r="AB14">
        <f t="shared" si="11"/>
        <v>2.014465208178378E-2</v>
      </c>
      <c r="AC14">
        <f t="shared" si="11"/>
        <v>1.5530303289164495E-2</v>
      </c>
      <c r="AD14">
        <f t="shared" si="11"/>
        <v>1.1665466737663787E-2</v>
      </c>
      <c r="AE14">
        <f t="shared" si="11"/>
        <v>8.5374135469760346E-3</v>
      </c>
      <c r="AF14">
        <f t="shared" si="11"/>
        <v>6.0876900797460299E-3</v>
      </c>
      <c r="AG14">
        <f t="shared" si="11"/>
        <v>4.2294195368282042E-3</v>
      </c>
      <c r="AH14">
        <f t="shared" si="11"/>
        <v>2.8629318895171153E-3</v>
      </c>
    </row>
    <row r="15" spans="1:152" x14ac:dyDescent="0.3">
      <c r="A15" s="2" t="s">
        <v>229</v>
      </c>
      <c r="B15">
        <f>COUNTIF(lifetime_funct_triangular!C122:CW122,"&gt;0")</f>
        <v>19</v>
      </c>
      <c r="C15">
        <f t="shared" si="1"/>
        <v>24</v>
      </c>
      <c r="D15">
        <f>IF($C15&lt;&gt;1,_xlfn.NORM.DIST(D$2,$C15/2,$C15/5,FALSE),$C15)/0.9873</f>
        <v>6.0928387533651044E-3</v>
      </c>
      <c r="E15">
        <f t="shared" ref="E15:AA15" si="13">IF($C15&lt;&gt;1,_xlfn.NORM.DIST(E$2,$C15/2,$C15/5,FALSE),$C15)/0.9873</f>
        <v>9.6103752812606719E-3</v>
      </c>
      <c r="F15">
        <f t="shared" si="13"/>
        <v>1.451481224608611E-2</v>
      </c>
      <c r="G15">
        <f t="shared" si="13"/>
        <v>2.099098948157194E-2</v>
      </c>
      <c r="H15">
        <f t="shared" si="13"/>
        <v>2.9067308013057038E-2</v>
      </c>
      <c r="I15">
        <f t="shared" si="13"/>
        <v>3.8541368165076036E-2</v>
      </c>
      <c r="J15">
        <f t="shared" si="13"/>
        <v>4.8932776107870529E-2</v>
      </c>
      <c r="K15">
        <f t="shared" si="13"/>
        <v>5.9487127226253114E-2</v>
      </c>
      <c r="L15">
        <f t="shared" si="13"/>
        <v>6.9246296412432698E-2</v>
      </c>
      <c r="M15">
        <f t="shared" si="13"/>
        <v>7.7182797869189218E-2</v>
      </c>
      <c r="N15">
        <f t="shared" si="13"/>
        <v>8.237489954513201E-2</v>
      </c>
      <c r="O15">
        <f t="shared" si="13"/>
        <v>8.4182087596102323E-2</v>
      </c>
      <c r="P15">
        <f t="shared" si="13"/>
        <v>8.237489954513201E-2</v>
      </c>
      <c r="Q15">
        <f t="shared" si="13"/>
        <v>7.7182797869189218E-2</v>
      </c>
      <c r="R15">
        <f t="shared" si="13"/>
        <v>6.9246296412432698E-2</v>
      </c>
      <c r="S15">
        <f t="shared" si="13"/>
        <v>5.9487127226253114E-2</v>
      </c>
      <c r="T15">
        <f t="shared" si="13"/>
        <v>4.8932776107870529E-2</v>
      </c>
      <c r="U15">
        <f t="shared" si="13"/>
        <v>3.8541368165076036E-2</v>
      </c>
      <c r="V15">
        <f t="shared" si="13"/>
        <v>2.9067308013057038E-2</v>
      </c>
      <c r="W15">
        <f t="shared" si="13"/>
        <v>2.099098948157194E-2</v>
      </c>
      <c r="X15">
        <f t="shared" si="13"/>
        <v>1.451481224608611E-2</v>
      </c>
      <c r="Y15">
        <f t="shared" si="13"/>
        <v>9.6103752812606719E-3</v>
      </c>
      <c r="Z15">
        <f t="shared" si="13"/>
        <v>6.0928387533651044E-3</v>
      </c>
      <c r="AA15">
        <f t="shared" si="13"/>
        <v>3.6987027949898169E-3</v>
      </c>
    </row>
    <row r="16" spans="1:152" x14ac:dyDescent="0.3">
      <c r="A16" s="2" t="s">
        <v>230</v>
      </c>
      <c r="B16">
        <f>COUNTIF(lifetime_funct_triangular!C123:CW123,"&gt;0")</f>
        <v>25</v>
      </c>
      <c r="C16">
        <f t="shared" si="1"/>
        <v>31</v>
      </c>
      <c r="D16">
        <f>IF($C16&lt;&gt;1,_xlfn.NORM.DIST(D$2,$C16/2,$C16/5,FALSE),$C16)/0.9875</f>
        <v>4.2294195368282042E-3</v>
      </c>
      <c r="E16">
        <f t="shared" si="11"/>
        <v>6.0876900797460299E-3</v>
      </c>
      <c r="F16">
        <f t="shared" si="11"/>
        <v>8.5374135469760346E-3</v>
      </c>
      <c r="G16">
        <f t="shared" si="11"/>
        <v>1.1665466737663787E-2</v>
      </c>
      <c r="H16">
        <f t="shared" si="11"/>
        <v>1.5530303289164495E-2</v>
      </c>
      <c r="I16">
        <f t="shared" si="11"/>
        <v>2.014465208178378E-2</v>
      </c>
      <c r="J16">
        <f t="shared" si="11"/>
        <v>2.5459016450574263E-2</v>
      </c>
      <c r="K16">
        <f t="shared" si="11"/>
        <v>3.1349129717453468E-2</v>
      </c>
      <c r="L16">
        <f t="shared" si="11"/>
        <v>3.7610696209280446E-2</v>
      </c>
      <c r="M16">
        <f t="shared" si="11"/>
        <v>4.396420994329954E-2</v>
      </c>
      <c r="N16">
        <f t="shared" si="11"/>
        <v>5.0071337236844426E-2</v>
      </c>
      <c r="O16">
        <f t="shared" si="11"/>
        <v>5.5562416250171956E-2</v>
      </c>
      <c r="P16">
        <f t="shared" si="11"/>
        <v>6.0072412554371957E-2</v>
      </c>
      <c r="Q16">
        <f t="shared" si="11"/>
        <v>6.3280665917670939E-2</v>
      </c>
      <c r="R16">
        <f t="shared" si="11"/>
        <v>6.4948484850881505E-2</v>
      </c>
      <c r="S16">
        <f t="shared" si="11"/>
        <v>6.4948484850881505E-2</v>
      </c>
      <c r="T16">
        <f t="shared" si="11"/>
        <v>6.3280665917670939E-2</v>
      </c>
      <c r="U16">
        <f t="shared" si="11"/>
        <v>6.0072412554371957E-2</v>
      </c>
      <c r="V16">
        <f t="shared" si="11"/>
        <v>5.5562416250171956E-2</v>
      </c>
      <c r="W16">
        <f t="shared" si="11"/>
        <v>5.0071337236844426E-2</v>
      </c>
      <c r="X16">
        <f t="shared" si="11"/>
        <v>4.396420994329954E-2</v>
      </c>
      <c r="Y16">
        <f t="shared" si="11"/>
        <v>3.7610696209280446E-2</v>
      </c>
      <c r="Z16">
        <f t="shared" si="11"/>
        <v>3.1349129717453468E-2</v>
      </c>
      <c r="AA16">
        <f t="shared" si="11"/>
        <v>2.5459016450574263E-2</v>
      </c>
      <c r="AB16">
        <f t="shared" si="11"/>
        <v>2.014465208178378E-2</v>
      </c>
      <c r="AC16">
        <f t="shared" si="11"/>
        <v>1.5530303289164495E-2</v>
      </c>
      <c r="AD16">
        <f t="shared" si="11"/>
        <v>1.1665466737663787E-2</v>
      </c>
      <c r="AE16">
        <f t="shared" si="11"/>
        <v>8.5374135469760346E-3</v>
      </c>
      <c r="AF16">
        <f t="shared" si="11"/>
        <v>6.0876900797460299E-3</v>
      </c>
      <c r="AG16">
        <f t="shared" si="11"/>
        <v>4.2294195368282042E-3</v>
      </c>
      <c r="AH16">
        <f t="shared" si="11"/>
        <v>2.8629318895171153E-3</v>
      </c>
    </row>
    <row r="17" spans="1:39" x14ac:dyDescent="0.3">
      <c r="A17" s="3" t="s">
        <v>231</v>
      </c>
      <c r="B17">
        <v>14</v>
      </c>
      <c r="C17">
        <f t="shared" si="1"/>
        <v>18</v>
      </c>
      <c r="D17">
        <f>IF($C17&lt;&gt;1,_xlfn.NORM.DIST(D$2,$C17/2,$C17/5,FALSE),$C17)/0.9871</f>
        <v>9.5041735710866375E-3</v>
      </c>
      <c r="E17">
        <f t="shared" ref="E17:U17" si="14">IF($C17&lt;&gt;1,_xlfn.NORM.DIST(E$2,$C17/2,$C17/5,FALSE),$C17)/0.9871</f>
        <v>1.6952829111102654E-2</v>
      </c>
      <c r="F17">
        <f t="shared" si="14"/>
        <v>2.7993656725297647E-2</v>
      </c>
      <c r="G17">
        <f t="shared" si="14"/>
        <v>4.2792405918503043E-2</v>
      </c>
      <c r="H17">
        <f t="shared" si="14"/>
        <v>6.055686719881781E-2</v>
      </c>
      <c r="I17">
        <f t="shared" si="14"/>
        <v>7.9332240178948035E-2</v>
      </c>
      <c r="J17">
        <f t="shared" si="14"/>
        <v>9.6211206273744979E-2</v>
      </c>
      <c r="K17">
        <f t="shared" si="14"/>
        <v>0.10801677951762412</v>
      </c>
      <c r="L17">
        <f t="shared" si="14"/>
        <v>0.11226552538902755</v>
      </c>
      <c r="M17">
        <f t="shared" si="14"/>
        <v>0.10801677951762412</v>
      </c>
      <c r="N17">
        <f t="shared" si="14"/>
        <v>9.6211206273744979E-2</v>
      </c>
      <c r="O17">
        <f t="shared" si="14"/>
        <v>7.9332240178948035E-2</v>
      </c>
      <c r="P17">
        <f t="shared" si="14"/>
        <v>6.055686719881781E-2</v>
      </c>
      <c r="Q17">
        <f t="shared" si="14"/>
        <v>4.2792405918503043E-2</v>
      </c>
      <c r="R17">
        <f t="shared" si="14"/>
        <v>2.7993656725297647E-2</v>
      </c>
      <c r="S17">
        <f t="shared" si="14"/>
        <v>1.6952829111102654E-2</v>
      </c>
      <c r="T17">
        <f t="shared" si="14"/>
        <v>9.5041735710866375E-3</v>
      </c>
      <c r="U17">
        <f t="shared" si="14"/>
        <v>4.932602937214663E-3</v>
      </c>
    </row>
    <row r="18" spans="1:39" x14ac:dyDescent="0.3">
      <c r="A18" s="2" t="s">
        <v>233</v>
      </c>
      <c r="B18">
        <f>COUNTIF(lifetime_funct_triangular!C126:CW126,"&gt;0")</f>
        <v>29</v>
      </c>
      <c r="C18">
        <f t="shared" si="1"/>
        <v>36</v>
      </c>
      <c r="D18">
        <f>IF($C18&lt;&gt;1,_xlfn.NORM.DIST(D$2,$C18/2,$C18/5,FALSE),$C18)/0.9875</f>
        <v>3.4552391123659561E-3</v>
      </c>
      <c r="E18">
        <f t="shared" ref="E18:AM18" si="15">IF($C18&lt;&gt;1,_xlfn.NORM.DIST(E$2,$C18/2,$C18/5,FALSE),$C18)/0.9875</f>
        <v>4.7501618896301865E-3</v>
      </c>
      <c r="F18">
        <f t="shared" si="15"/>
        <v>6.4056192507602784E-3</v>
      </c>
      <c r="G18">
        <f t="shared" si="15"/>
        <v>8.4729810711743937E-3</v>
      </c>
      <c r="H18">
        <f t="shared" si="15"/>
        <v>1.0993443722347163E-2</v>
      </c>
      <c r="I18">
        <f t="shared" si="15"/>
        <v>1.3991158761286737E-2</v>
      </c>
      <c r="J18">
        <f t="shared" si="15"/>
        <v>1.7466103029355487E-2</v>
      </c>
      <c r="K18">
        <f t="shared" si="15"/>
        <v>2.1387536142862963E-2</v>
      </c>
      <c r="L18">
        <f t="shared" si="15"/>
        <v>2.5689041545572701E-2</v>
      </c>
      <c r="M18">
        <f t="shared" si="15"/>
        <v>3.0266168917444585E-2</v>
      </c>
      <c r="N18">
        <f t="shared" si="15"/>
        <v>3.4977551754344104E-2</v>
      </c>
      <c r="O18">
        <f t="shared" si="15"/>
        <v>3.9650052800323847E-2</v>
      </c>
      <c r="P18">
        <f t="shared" si="15"/>
        <v>4.4088014203899559E-2</v>
      </c>
      <c r="Q18">
        <f t="shared" si="15"/>
        <v>4.8086117322943628E-2</v>
      </c>
      <c r="R18">
        <f t="shared" si="15"/>
        <v>5.1444777273418056E-2</v>
      </c>
      <c r="S18">
        <f t="shared" si="15"/>
        <v>5.3986512942707218E-2</v>
      </c>
      <c r="T18">
        <f t="shared" si="15"/>
        <v>5.5571442223706823E-2</v>
      </c>
      <c r="U18">
        <f t="shared" si="15"/>
        <v>5.6110025372915991E-2</v>
      </c>
      <c r="V18">
        <f t="shared" si="15"/>
        <v>5.5571442223706823E-2</v>
      </c>
      <c r="W18">
        <f t="shared" si="15"/>
        <v>5.3986512942707218E-2</v>
      </c>
      <c r="X18">
        <f t="shared" si="15"/>
        <v>5.1444777273418056E-2</v>
      </c>
      <c r="Y18">
        <f t="shared" si="15"/>
        <v>4.8086117322943628E-2</v>
      </c>
      <c r="Z18">
        <f t="shared" si="15"/>
        <v>4.4088014203899559E-2</v>
      </c>
      <c r="AA18">
        <f t="shared" si="15"/>
        <v>3.9650052800323847E-2</v>
      </c>
      <c r="AB18">
        <f t="shared" si="15"/>
        <v>3.4977551754344104E-2</v>
      </c>
      <c r="AC18">
        <f t="shared" si="15"/>
        <v>3.0266168917444585E-2</v>
      </c>
      <c r="AD18">
        <f t="shared" si="15"/>
        <v>2.5689041545572701E-2</v>
      </c>
      <c r="AE18">
        <f t="shared" si="15"/>
        <v>2.1387536142862963E-2</v>
      </c>
      <c r="AF18">
        <f t="shared" si="15"/>
        <v>1.7466103029355487E-2</v>
      </c>
      <c r="AG18">
        <f t="shared" si="15"/>
        <v>1.3991158761286737E-2</v>
      </c>
      <c r="AH18">
        <f t="shared" si="15"/>
        <v>1.0993443722347163E-2</v>
      </c>
      <c r="AI18">
        <f t="shared" si="15"/>
        <v>8.4729810711743937E-3</v>
      </c>
      <c r="AJ18">
        <f t="shared" si="15"/>
        <v>6.4056192507602784E-3</v>
      </c>
      <c r="AK18">
        <f t="shared" si="15"/>
        <v>4.7501618896301865E-3</v>
      </c>
      <c r="AL18">
        <f t="shared" si="15"/>
        <v>3.4552391123659561E-3</v>
      </c>
      <c r="AM18">
        <f t="shared" si="15"/>
        <v>2.4653024604175157E-3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F488-8517-4036-AD6E-8BC17B0683EC}">
  <dimension ref="A1:EV18"/>
  <sheetViews>
    <sheetView topLeftCell="WRK1" workbookViewId="0">
      <pane ySplit="2" topLeftCell="A3" activePane="bottomLeft" state="frozen"/>
      <selection pane="bottomLeft" activeCell="XEX24" sqref="XEX24"/>
    </sheetView>
  </sheetViews>
  <sheetFormatPr defaultRowHeight="14.4" x14ac:dyDescent="0.3"/>
  <cols>
    <col min="1" max="1" width="46.88671875" customWidth="1"/>
    <col min="4" max="4" width="12.109375" bestFit="1" customWidth="1"/>
    <col min="5" max="5" width="11" bestFit="1" customWidth="1"/>
    <col min="6" max="6" width="10" bestFit="1" customWidth="1"/>
    <col min="22" max="22" width="11" bestFit="1" customWidth="1"/>
  </cols>
  <sheetData>
    <row r="1" spans="1:152" x14ac:dyDescent="0.3">
      <c r="B1" t="s">
        <v>323</v>
      </c>
    </row>
    <row r="2" spans="1:152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</row>
    <row r="3" spans="1:152" x14ac:dyDescent="0.3">
      <c r="A3" t="s">
        <v>168</v>
      </c>
      <c r="B3">
        <f>COUNTIF(lifetime_funct_triangular!C56:CW56,"&gt;0")</f>
        <v>19</v>
      </c>
      <c r="C3">
        <f>ROUND(B3*1.5,0)</f>
        <v>29</v>
      </c>
      <c r="D3">
        <f>IF($C3&lt;&gt;1,_xlfn.NORM.DIST(D$2,$C3/2,$C3/5,FALSE),$C3)/0.988</f>
        <v>4.6376261707390277E-3</v>
      </c>
      <c r="E3">
        <f t="shared" ref="E3:AF3" si="0">IF($C3&lt;&gt;1,_xlfn.NORM.DIST(E$2,$C3/2,$C3/5,FALSE),$C3)/0.988</f>
        <v>6.8253753976150926E-3</v>
      </c>
      <c r="F3">
        <f t="shared" si="0"/>
        <v>9.7509579893385028E-3</v>
      </c>
      <c r="G3">
        <f t="shared" si="0"/>
        <v>1.3522530389308618E-2</v>
      </c>
      <c r="H3">
        <f t="shared" si="0"/>
        <v>1.8203654535850156E-2</v>
      </c>
      <c r="I3">
        <f t="shared" si="0"/>
        <v>2.3787518660042233E-2</v>
      </c>
      <c r="J3">
        <f t="shared" si="0"/>
        <v>3.0173774271262954E-2</v>
      </c>
      <c r="K3">
        <f t="shared" si="0"/>
        <v>3.715352892314458E-2</v>
      </c>
      <c r="L3">
        <f t="shared" si="0"/>
        <v>4.4407920988476519E-2</v>
      </c>
      <c r="M3">
        <f t="shared" si="0"/>
        <v>5.1524139934004808E-2</v>
      </c>
      <c r="N3">
        <f t="shared" si="0"/>
        <v>5.8029789957103922E-2</v>
      </c>
      <c r="O3">
        <f t="shared" si="0"/>
        <v>6.3442630877680761E-2</v>
      </c>
      <c r="P3">
        <f t="shared" si="0"/>
        <v>6.7328867272723525E-2</v>
      </c>
      <c r="Q3">
        <f t="shared" si="0"/>
        <v>6.9360365006610247E-2</v>
      </c>
      <c r="R3">
        <f t="shared" si="0"/>
        <v>6.9360365006610247E-2</v>
      </c>
      <c r="S3">
        <f t="shared" si="0"/>
        <v>6.7328867272723525E-2</v>
      </c>
      <c r="T3">
        <f t="shared" si="0"/>
        <v>6.3442630877680761E-2</v>
      </c>
      <c r="U3">
        <f t="shared" si="0"/>
        <v>5.8029789957103922E-2</v>
      </c>
      <c r="V3">
        <f t="shared" si="0"/>
        <v>5.1524139934004808E-2</v>
      </c>
      <c r="W3">
        <f t="shared" si="0"/>
        <v>4.4407920988476519E-2</v>
      </c>
      <c r="X3">
        <f t="shared" si="0"/>
        <v>3.715352892314458E-2</v>
      </c>
      <c r="Y3">
        <f t="shared" si="0"/>
        <v>3.0173774271262954E-2</v>
      </c>
      <c r="Z3">
        <f t="shared" si="0"/>
        <v>2.3787518660042233E-2</v>
      </c>
      <c r="AA3">
        <f t="shared" si="0"/>
        <v>1.8203654535850156E-2</v>
      </c>
      <c r="AB3">
        <f t="shared" si="0"/>
        <v>1.3522530389308618E-2</v>
      </c>
      <c r="AC3">
        <f t="shared" si="0"/>
        <v>9.7509579893385028E-3</v>
      </c>
      <c r="AD3">
        <f t="shared" si="0"/>
        <v>6.8253753976150926E-3</v>
      </c>
      <c r="AE3">
        <f t="shared" si="0"/>
        <v>4.6376261707390277E-3</v>
      </c>
      <c r="AF3">
        <f t="shared" si="0"/>
        <v>3.0588266950943286E-3</v>
      </c>
    </row>
    <row r="4" spans="1:152" x14ac:dyDescent="0.3">
      <c r="A4" t="s">
        <v>170</v>
      </c>
      <c r="B4">
        <f>COUNTIF(lifetime_funct_triangular!C58:CW58,"&gt;0")</f>
        <v>5</v>
      </c>
      <c r="C4">
        <f t="shared" ref="C4:C18" si="1">ROUND(B4*1.5,0)</f>
        <v>8</v>
      </c>
      <c r="D4">
        <f>IF($C4&lt;&gt;1,_xlfn.NORM.DIST(D$2,$C4/2,$C4/5,FALSE),$C4)/0.985</f>
        <v>4.3646114103230903E-2</v>
      </c>
      <c r="E4">
        <f t="shared" ref="E4:K5" si="2">IF($C4&lt;&gt;1,_xlfn.NORM.DIST(E$2,$C4/2,$C4/5,FALSE),$C4)/0.985</f>
        <v>0.11589408971384638</v>
      </c>
      <c r="F4">
        <f t="shared" si="2"/>
        <v>0.20822396481622785</v>
      </c>
      <c r="G4">
        <f t="shared" si="2"/>
        <v>0.25313596472172123</v>
      </c>
      <c r="H4">
        <f t="shared" si="2"/>
        <v>0.20822396481622785</v>
      </c>
      <c r="I4">
        <f t="shared" si="2"/>
        <v>0.11589408971384638</v>
      </c>
      <c r="J4">
        <f t="shared" si="2"/>
        <v>4.3646114103230903E-2</v>
      </c>
      <c r="K4">
        <f t="shared" si="2"/>
        <v>1.112201807967547E-2</v>
      </c>
    </row>
    <row r="5" spans="1:152" x14ac:dyDescent="0.3">
      <c r="A5" t="s">
        <v>174</v>
      </c>
      <c r="B5">
        <f>COUNTIF(lifetime_funct_triangular!C63:CW63,"&gt;0")</f>
        <v>3</v>
      </c>
      <c r="C5">
        <f t="shared" si="1"/>
        <v>5</v>
      </c>
      <c r="D5">
        <f>IF($C5&lt;&gt;1,_xlfn.NORM.DIST(D$2,$C5/2,$C5/5,FALSE),$C5)/0.985</f>
        <v>0.13148994483846876</v>
      </c>
      <c r="E5">
        <f t="shared" si="2"/>
        <v>0.35742672767949191</v>
      </c>
      <c r="F5">
        <f t="shared" si="2"/>
        <v>0.35742672767949191</v>
      </c>
      <c r="G5">
        <f t="shared" si="2"/>
        <v>0.13148994483846876</v>
      </c>
      <c r="H5">
        <f t="shared" si="2"/>
        <v>1.7795228927480752E-2</v>
      </c>
    </row>
    <row r="6" spans="1:152" x14ac:dyDescent="0.3">
      <c r="A6" t="s">
        <v>175</v>
      </c>
      <c r="B6">
        <f>COUNTIF(lifetime_funct_triangular!C64:CW64,"&gt;0")</f>
        <v>9</v>
      </c>
      <c r="C6">
        <f t="shared" si="1"/>
        <v>14</v>
      </c>
      <c r="D6">
        <f>IF($C6&lt;&gt;1,_xlfn.NORM.DIST(D$2,$C6/2,$C6/5,FALSE),$C6)/0.9875</f>
        <v>1.4524803052767857E-2</v>
      </c>
      <c r="E6">
        <f t="shared" ref="E6:Q6" si="3">IF($C6&lt;&gt;1,_xlfn.NORM.DIST(E$2,$C6/2,$C6/5,FALSE),$C6)/0.9875</f>
        <v>2.9294165183619676E-2</v>
      </c>
      <c r="F6">
        <f t="shared" si="3"/>
        <v>5.2006460307004794E-2</v>
      </c>
      <c r="G6">
        <f t="shared" si="3"/>
        <v>8.127159081091051E-2</v>
      </c>
      <c r="H6">
        <f t="shared" si="3"/>
        <v>0.11179580861449057</v>
      </c>
      <c r="I6">
        <f t="shared" si="3"/>
        <v>0.13536848797988049</v>
      </c>
      <c r="J6">
        <f t="shared" si="3"/>
        <v>0.14428292238749826</v>
      </c>
      <c r="K6">
        <f t="shared" si="3"/>
        <v>0.13536848797988049</v>
      </c>
      <c r="L6">
        <f t="shared" si="3"/>
        <v>0.11179580861449057</v>
      </c>
      <c r="M6">
        <f t="shared" si="3"/>
        <v>8.127159081091051E-2</v>
      </c>
      <c r="N6">
        <f t="shared" si="3"/>
        <v>5.2006460307004794E-2</v>
      </c>
      <c r="O6">
        <f t="shared" si="3"/>
        <v>2.9294165183619676E-2</v>
      </c>
      <c r="P6">
        <f t="shared" si="3"/>
        <v>1.4524803052767857E-2</v>
      </c>
      <c r="Q6">
        <f t="shared" si="3"/>
        <v>6.3393491839307554E-3</v>
      </c>
    </row>
    <row r="7" spans="1:152" x14ac:dyDescent="0.3">
      <c r="A7" s="2" t="s">
        <v>193</v>
      </c>
      <c r="B7">
        <f>COUNTIF(lifetime_funct_triangular!C82:CW82,"&gt;0")</f>
        <v>99</v>
      </c>
      <c r="C7">
        <f t="shared" si="1"/>
        <v>149</v>
      </c>
      <c r="D7">
        <f>IF($C7&lt;&gt;1,_xlfn.NORM.DIST(D$2,$C7/2,$C7/5,FALSE),$C7)/0.9876</f>
        <v>6.4733940038005379E-4</v>
      </c>
      <c r="E7">
        <f t="shared" ref="E7:BP7" si="4">IF($C7&lt;&gt;1,_xlfn.NORM.DIST(E$2,$C7/2,$C7/5,FALSE),$C7)/0.9876</f>
        <v>7.0280132164596677E-4</v>
      </c>
      <c r="F7">
        <f t="shared" si="4"/>
        <v>7.6215630993567516E-4</v>
      </c>
      <c r="G7">
        <f t="shared" si="4"/>
        <v>8.2559391090430479E-4</v>
      </c>
      <c r="H7">
        <f t="shared" si="4"/>
        <v>8.933052050730685E-4</v>
      </c>
      <c r="I7">
        <f t="shared" si="4"/>
        <v>9.6548204027648791E-4</v>
      </c>
      <c r="J7">
        <f t="shared" si="4"/>
        <v>1.0423161962301152E-3</v>
      </c>
      <c r="K7">
        <f t="shared" si="4"/>
        <v>1.1239984815205797E-3</v>
      </c>
      <c r="L7">
        <f t="shared" si="4"/>
        <v>1.2107177638975841E-3</v>
      </c>
      <c r="M7">
        <f t="shared" si="4"/>
        <v>1.302659935363775E-3</v>
      </c>
      <c r="N7">
        <f t="shared" si="4"/>
        <v>1.4000068142096683E-3</v>
      </c>
      <c r="O7">
        <f t="shared" si="4"/>
        <v>1.502934986823073E-3</v>
      </c>
      <c r="P7">
        <f t="shared" si="4"/>
        <v>1.6116145928108318E-3</v>
      </c>
      <c r="Q7">
        <f t="shared" si="4"/>
        <v>1.7262080576998422E-3</v>
      </c>
      <c r="R7">
        <f t="shared" si="4"/>
        <v>1.8468687782281629E-3</v>
      </c>
      <c r="S7">
        <f t="shared" si="4"/>
        <v>1.9737397659886848E-3</v>
      </c>
      <c r="T7">
        <f t="shared" si="4"/>
        <v>2.1069522559402686E-3</v>
      </c>
      <c r="U7">
        <f t="shared" si="4"/>
        <v>2.246624287046411E-3</v>
      </c>
      <c r="V7">
        <f t="shared" si="4"/>
        <v>2.392859263031137E-3</v>
      </c>
      <c r="W7">
        <f t="shared" si="4"/>
        <v>2.5457445019473343E-3</v>
      </c>
      <c r="X7">
        <f t="shared" si="4"/>
        <v>2.7053497839248999E-3</v>
      </c>
      <c r="Y7">
        <f t="shared" si="4"/>
        <v>2.871725907095825E-3</v>
      </c>
      <c r="Z7">
        <f t="shared" si="4"/>
        <v>3.0449032622712059E-3</v>
      </c>
      <c r="AA7">
        <f t="shared" si="4"/>
        <v>3.224890437461843E-3</v>
      </c>
      <c r="AB7">
        <f t="shared" si="4"/>
        <v>3.4116728637802198E-3</v>
      </c>
      <c r="AC7">
        <f t="shared" si="4"/>
        <v>3.6052115146283131E-3</v>
      </c>
      <c r="AD7">
        <f t="shared" si="4"/>
        <v>3.8054416703541907E-3</v>
      </c>
      <c r="AE7">
        <f t="shared" si="4"/>
        <v>4.0122717607424252E-3</v>
      </c>
      <c r="AF7">
        <f t="shared" si="4"/>
        <v>4.225582297781731E-3</v>
      </c>
      <c r="AG7">
        <f t="shared" si="4"/>
        <v>4.4452249111207754E-3</v>
      </c>
      <c r="AH7">
        <f t="shared" si="4"/>
        <v>4.6710214984743859E-3</v>
      </c>
      <c r="AI7">
        <f t="shared" si="4"/>
        <v>4.9027635029721319E-3</v>
      </c>
      <c r="AJ7">
        <f t="shared" si="4"/>
        <v>5.1402113290460382E-3</v>
      </c>
      <c r="AK7">
        <f t="shared" si="4"/>
        <v>5.3830939079314785E-3</v>
      </c>
      <c r="AL7">
        <f t="shared" si="4"/>
        <v>5.6311084232038662E-3</v>
      </c>
      <c r="AM7">
        <f t="shared" si="4"/>
        <v>5.883920205994056E-3</v>
      </c>
      <c r="AN7">
        <f t="shared" si="4"/>
        <v>6.1411628086190774E-3</v>
      </c>
      <c r="AO7">
        <f t="shared" si="4"/>
        <v>6.402438264335346E-3</v>
      </c>
      <c r="AP7">
        <f t="shared" si="4"/>
        <v>6.6673175397737299E-3</v>
      </c>
      <c r="AQ7">
        <f t="shared" si="4"/>
        <v>6.9353411853561942E-3</v>
      </c>
      <c r="AR7">
        <f t="shared" si="4"/>
        <v>7.206020187630521E-3</v>
      </c>
      <c r="AS7">
        <f t="shared" si="4"/>
        <v>7.4788370260021383E-3</v>
      </c>
      <c r="AT7">
        <f t="shared" si="4"/>
        <v>7.7532469348016294E-3</v>
      </c>
      <c r="AU7">
        <f t="shared" si="4"/>
        <v>8.0286793700156157E-3</v>
      </c>
      <c r="AV7">
        <f t="shared" si="4"/>
        <v>8.3045396783411538E-3</v>
      </c>
      <c r="AW7">
        <f t="shared" si="4"/>
        <v>8.580210964514506E-3</v>
      </c>
      <c r="AX7">
        <f t="shared" si="4"/>
        <v>8.8550561511303427E-3</v>
      </c>
      <c r="AY7">
        <f t="shared" si="4"/>
        <v>9.1284202234240656E-3</v>
      </c>
      <c r="AZ7">
        <f t="shared" si="4"/>
        <v>9.3996326497554124E-3</v>
      </c>
      <c r="BA7">
        <f t="shared" si="4"/>
        <v>9.6680099668242127E-3</v>
      </c>
      <c r="BB7">
        <f t="shared" si="4"/>
        <v>9.932858516987492E-3</v>
      </c>
      <c r="BC7">
        <f t="shared" si="4"/>
        <v>1.0193477323449468E-2</v>
      </c>
      <c r="BD7">
        <f t="shared" si="4"/>
        <v>1.0449161087580759E-2</v>
      </c>
      <c r="BE7">
        <f t="shared" si="4"/>
        <v>1.0699203291208348E-2</v>
      </c>
      <c r="BF7">
        <f t="shared" si="4"/>
        <v>1.0942899385420746E-2</v>
      </c>
      <c r="BG7">
        <f t="shared" si="4"/>
        <v>1.117955004626978E-2</v>
      </c>
      <c r="BH7">
        <f t="shared" si="4"/>
        <v>1.140846447673706E-2</v>
      </c>
      <c r="BI7">
        <f t="shared" si="4"/>
        <v>1.1628963733483256E-2</v>
      </c>
      <c r="BJ7">
        <f t="shared" si="4"/>
        <v>1.1840384056224356E-2</v>
      </c>
      <c r="BK7">
        <f t="shared" si="4"/>
        <v>1.2042080177092357E-2</v>
      </c>
      <c r="BL7">
        <f t="shared" si="4"/>
        <v>1.22334285870463E-2</v>
      </c>
      <c r="BM7">
        <f t="shared" si="4"/>
        <v>1.2413830736311261E-2</v>
      </c>
      <c r="BN7">
        <f t="shared" si="4"/>
        <v>1.2582716145941452E-2</v>
      </c>
      <c r="BO7">
        <f t="shared" si="4"/>
        <v>1.2739545407932261E-2</v>
      </c>
      <c r="BP7">
        <f t="shared" si="4"/>
        <v>1.288381305184436E-2</v>
      </c>
      <c r="BQ7">
        <f t="shared" ref="BQ7:EB7" si="5">IF($C7&lt;&gt;1,_xlfn.NORM.DIST(BQ$2,$C7/2,$C7/5,FALSE),$C7)/0.9876</f>
        <v>1.3015050256649053E-2</v>
      </c>
      <c r="BR7">
        <f t="shared" si="5"/>
        <v>1.3132827387452925E-2</v>
      </c>
      <c r="BS7">
        <f t="shared" si="5"/>
        <v>1.3236756337904769E-2</v>
      </c>
      <c r="BT7">
        <f t="shared" si="5"/>
        <v>1.3326492660419078E-2</v>
      </c>
      <c r="BU7">
        <f t="shared" si="5"/>
        <v>1.3401737467857014E-2</v>
      </c>
      <c r="BV7">
        <f t="shared" si="5"/>
        <v>1.3462239091973614E-2</v>
      </c>
      <c r="BW7">
        <f t="shared" si="5"/>
        <v>1.3507794485753725E-2</v>
      </c>
      <c r="BX7">
        <f t="shared" si="5"/>
        <v>1.3538250358701553E-2</v>
      </c>
      <c r="BY7">
        <f t="shared" si="5"/>
        <v>1.3553504036200372E-2</v>
      </c>
      <c r="BZ7">
        <f t="shared" si="5"/>
        <v>1.3553504036200372E-2</v>
      </c>
      <c r="CA7">
        <f t="shared" si="5"/>
        <v>1.3538250358701553E-2</v>
      </c>
      <c r="CB7">
        <f t="shared" si="5"/>
        <v>1.3507794485753725E-2</v>
      </c>
      <c r="CC7">
        <f t="shared" si="5"/>
        <v>1.3462239091973614E-2</v>
      </c>
      <c r="CD7">
        <f t="shared" si="5"/>
        <v>1.3401737467857014E-2</v>
      </c>
      <c r="CE7">
        <f t="shared" si="5"/>
        <v>1.3326492660419078E-2</v>
      </c>
      <c r="CF7">
        <f t="shared" si="5"/>
        <v>1.3236756337904769E-2</v>
      </c>
      <c r="CG7">
        <f t="shared" si="5"/>
        <v>1.3132827387452925E-2</v>
      </c>
      <c r="CH7">
        <f t="shared" si="5"/>
        <v>1.3015050256649053E-2</v>
      </c>
      <c r="CI7">
        <f t="shared" si="5"/>
        <v>1.288381305184436E-2</v>
      </c>
      <c r="CJ7">
        <f t="shared" si="5"/>
        <v>1.2739545407932261E-2</v>
      </c>
      <c r="CK7">
        <f t="shared" si="5"/>
        <v>1.2582716145941452E-2</v>
      </c>
      <c r="CL7">
        <f t="shared" si="5"/>
        <v>1.2413830736311261E-2</v>
      </c>
      <c r="CM7">
        <f t="shared" si="5"/>
        <v>1.22334285870463E-2</v>
      </c>
      <c r="CN7">
        <f t="shared" si="5"/>
        <v>1.2042080177092357E-2</v>
      </c>
      <c r="CO7">
        <f t="shared" si="5"/>
        <v>1.1840384056224356E-2</v>
      </c>
      <c r="CP7">
        <f t="shared" si="5"/>
        <v>1.1628963733483256E-2</v>
      </c>
      <c r="CQ7">
        <f t="shared" si="5"/>
        <v>1.140846447673706E-2</v>
      </c>
      <c r="CR7">
        <f t="shared" si="5"/>
        <v>1.117955004626978E-2</v>
      </c>
      <c r="CS7">
        <f t="shared" si="5"/>
        <v>1.0942899385420746E-2</v>
      </c>
      <c r="CT7">
        <f t="shared" si="5"/>
        <v>1.0699203291208348E-2</v>
      </c>
      <c r="CU7">
        <f t="shared" si="5"/>
        <v>1.0449161087580759E-2</v>
      </c>
      <c r="CV7">
        <f t="shared" si="5"/>
        <v>1.0193477323449468E-2</v>
      </c>
      <c r="CW7">
        <f t="shared" si="5"/>
        <v>9.932858516987492E-3</v>
      </c>
      <c r="CX7">
        <f t="shared" si="5"/>
        <v>9.6680099668242127E-3</v>
      </c>
      <c r="CY7">
        <f t="shared" si="5"/>
        <v>9.3996326497554124E-3</v>
      </c>
      <c r="CZ7">
        <f t="shared" si="5"/>
        <v>9.1284202234240656E-3</v>
      </c>
      <c r="DA7">
        <f t="shared" si="5"/>
        <v>8.8550561511303427E-3</v>
      </c>
      <c r="DB7">
        <f t="shared" si="5"/>
        <v>8.580210964514506E-3</v>
      </c>
      <c r="DC7">
        <f t="shared" si="5"/>
        <v>8.3045396783411538E-3</v>
      </c>
      <c r="DD7">
        <f t="shared" si="5"/>
        <v>8.0286793700156157E-3</v>
      </c>
      <c r="DE7">
        <f t="shared" si="5"/>
        <v>7.7532469348016294E-3</v>
      </c>
      <c r="DF7">
        <f t="shared" si="5"/>
        <v>7.4788370260021383E-3</v>
      </c>
      <c r="DG7">
        <f t="shared" si="5"/>
        <v>7.206020187630521E-3</v>
      </c>
      <c r="DH7">
        <f t="shared" si="5"/>
        <v>6.9353411853561942E-3</v>
      </c>
      <c r="DI7">
        <f t="shared" si="5"/>
        <v>6.6673175397737299E-3</v>
      </c>
      <c r="DJ7">
        <f t="shared" si="5"/>
        <v>6.402438264335346E-3</v>
      </c>
      <c r="DK7">
        <f t="shared" si="5"/>
        <v>6.1411628086190774E-3</v>
      </c>
      <c r="DL7">
        <f t="shared" si="5"/>
        <v>5.883920205994056E-3</v>
      </c>
      <c r="DM7">
        <f t="shared" si="5"/>
        <v>5.6311084232038662E-3</v>
      </c>
      <c r="DN7">
        <f t="shared" si="5"/>
        <v>5.3830939079314785E-3</v>
      </c>
      <c r="DO7">
        <f t="shared" si="5"/>
        <v>5.1402113290460382E-3</v>
      </c>
      <c r="DP7">
        <f t="shared" si="5"/>
        <v>4.9027635029721319E-3</v>
      </c>
      <c r="DQ7">
        <f t="shared" si="5"/>
        <v>4.6710214984743859E-3</v>
      </c>
      <c r="DR7">
        <f t="shared" si="5"/>
        <v>4.4452249111207754E-3</v>
      </c>
      <c r="DS7">
        <f t="shared" si="5"/>
        <v>4.225582297781731E-3</v>
      </c>
      <c r="DT7">
        <f t="shared" si="5"/>
        <v>4.0122717607424252E-3</v>
      </c>
      <c r="DU7">
        <f t="shared" si="5"/>
        <v>3.8054416703541907E-3</v>
      </c>
      <c r="DV7">
        <f t="shared" si="5"/>
        <v>3.6052115146283131E-3</v>
      </c>
      <c r="DW7">
        <f t="shared" si="5"/>
        <v>3.4116728637802198E-3</v>
      </c>
      <c r="DX7">
        <f t="shared" si="5"/>
        <v>3.224890437461843E-3</v>
      </c>
      <c r="DY7">
        <f t="shared" si="5"/>
        <v>3.0449032622712059E-3</v>
      </c>
      <c r="DZ7">
        <f t="shared" si="5"/>
        <v>2.871725907095825E-3</v>
      </c>
      <c r="EA7">
        <f t="shared" si="5"/>
        <v>2.7053497839248999E-3</v>
      </c>
      <c r="EB7">
        <f t="shared" si="5"/>
        <v>2.5457445019473343E-3</v>
      </c>
      <c r="EC7">
        <f t="shared" ref="EC7:EV7" si="6">IF($C7&lt;&gt;1,_xlfn.NORM.DIST(EC$2,$C7/2,$C7/5,FALSE),$C7)/0.9876</f>
        <v>2.392859263031137E-3</v>
      </c>
      <c r="ED7">
        <f t="shared" si="6"/>
        <v>2.246624287046411E-3</v>
      </c>
      <c r="EE7">
        <f t="shared" si="6"/>
        <v>2.1069522559402686E-3</v>
      </c>
      <c r="EF7">
        <f t="shared" si="6"/>
        <v>1.9737397659886848E-3</v>
      </c>
      <c r="EG7">
        <f t="shared" si="6"/>
        <v>1.8468687782281629E-3</v>
      </c>
      <c r="EH7">
        <f t="shared" si="6"/>
        <v>1.7262080576998422E-3</v>
      </c>
      <c r="EI7">
        <f t="shared" si="6"/>
        <v>1.6116145928108318E-3</v>
      </c>
      <c r="EJ7">
        <f t="shared" si="6"/>
        <v>1.502934986823073E-3</v>
      </c>
      <c r="EK7">
        <f t="shared" si="6"/>
        <v>1.4000068142096683E-3</v>
      </c>
      <c r="EL7">
        <f t="shared" si="6"/>
        <v>1.302659935363775E-3</v>
      </c>
      <c r="EM7">
        <f t="shared" si="6"/>
        <v>1.2107177638975841E-3</v>
      </c>
      <c r="EN7">
        <f t="shared" si="6"/>
        <v>1.1239984815205797E-3</v>
      </c>
      <c r="EO7">
        <f t="shared" si="6"/>
        <v>1.0423161962301152E-3</v>
      </c>
      <c r="EP7">
        <f t="shared" si="6"/>
        <v>9.6548204027648791E-4</v>
      </c>
      <c r="EQ7">
        <f t="shared" si="6"/>
        <v>8.933052050730685E-4</v>
      </c>
      <c r="ER7">
        <f t="shared" si="6"/>
        <v>8.2559391090430479E-4</v>
      </c>
      <c r="ES7">
        <f t="shared" si="6"/>
        <v>7.6215630993567516E-4</v>
      </c>
      <c r="ET7">
        <f t="shared" si="6"/>
        <v>7.0280132164596677E-4</v>
      </c>
      <c r="EU7">
        <f t="shared" si="6"/>
        <v>6.4733940038005379E-4</v>
      </c>
      <c r="EV7">
        <f t="shared" si="6"/>
        <v>5.9558323525707164E-4</v>
      </c>
    </row>
    <row r="8" spans="1:152" x14ac:dyDescent="0.3">
      <c r="A8" s="2" t="s">
        <v>205</v>
      </c>
      <c r="B8">
        <f>COUNTIF(lifetime_funct_triangular!C97:CW97,"&gt;0")</f>
        <v>5</v>
      </c>
      <c r="C8">
        <f t="shared" si="1"/>
        <v>8</v>
      </c>
      <c r="D8">
        <f>IF($C8&lt;&gt;1,_xlfn.NORM.DIST(D$2,$C8/2,$C8/5,FALSE),$C8)/0.98479</f>
        <v>4.3655421350422358E-2</v>
      </c>
      <c r="E8">
        <f t="shared" ref="E8:K8" si="7">IF($C8&lt;&gt;1,_xlfn.NORM.DIST(E$2,$C8/2,$C8/5,FALSE),$C8)/0.98479</f>
        <v>0.11591880336735616</v>
      </c>
      <c r="F8">
        <f t="shared" si="7"/>
        <v>0.20826836720923689</v>
      </c>
      <c r="G8">
        <f t="shared" si="7"/>
        <v>0.25318994430375552</v>
      </c>
      <c r="H8">
        <f t="shared" si="7"/>
        <v>0.20826836720923689</v>
      </c>
      <c r="I8">
        <f t="shared" si="7"/>
        <v>0.11591880336735616</v>
      </c>
      <c r="J8">
        <f t="shared" si="7"/>
        <v>4.3655421350422358E-2</v>
      </c>
      <c r="K8">
        <f t="shared" si="7"/>
        <v>1.112438977698833E-2</v>
      </c>
    </row>
    <row r="9" spans="1:152" x14ac:dyDescent="0.3">
      <c r="A9" s="2" t="s">
        <v>206</v>
      </c>
      <c r="B9">
        <f>COUNTIF(lifetime_funct_triangular!C98:CW98,"&gt;0")</f>
        <v>19</v>
      </c>
      <c r="C9">
        <f t="shared" si="1"/>
        <v>29</v>
      </c>
      <c r="D9">
        <f>IF($C9&lt;&gt;1,_xlfn.NORM.DIST(D$2,$C9/2,$C9/5,FALSE),$C9)/0.988</f>
        <v>4.6376261707390277E-3</v>
      </c>
      <c r="E9">
        <f t="shared" ref="E9:AF9" si="8">IF($C9&lt;&gt;1,_xlfn.NORM.DIST(E$2,$C9/2,$C9/5,FALSE),$C9)/0.988</f>
        <v>6.8253753976150926E-3</v>
      </c>
      <c r="F9">
        <f t="shared" si="8"/>
        <v>9.7509579893385028E-3</v>
      </c>
      <c r="G9">
        <f t="shared" si="8"/>
        <v>1.3522530389308618E-2</v>
      </c>
      <c r="H9">
        <f t="shared" si="8"/>
        <v>1.8203654535850156E-2</v>
      </c>
      <c r="I9">
        <f t="shared" si="8"/>
        <v>2.3787518660042233E-2</v>
      </c>
      <c r="J9">
        <f t="shared" si="8"/>
        <v>3.0173774271262954E-2</v>
      </c>
      <c r="K9">
        <f t="shared" si="8"/>
        <v>3.715352892314458E-2</v>
      </c>
      <c r="L9">
        <f t="shared" si="8"/>
        <v>4.4407920988476519E-2</v>
      </c>
      <c r="M9">
        <f t="shared" si="8"/>
        <v>5.1524139934004808E-2</v>
      </c>
      <c r="N9">
        <f t="shared" si="8"/>
        <v>5.8029789957103922E-2</v>
      </c>
      <c r="O9">
        <f t="shared" si="8"/>
        <v>6.3442630877680761E-2</v>
      </c>
      <c r="P9">
        <f t="shared" si="8"/>
        <v>6.7328867272723525E-2</v>
      </c>
      <c r="Q9">
        <f t="shared" si="8"/>
        <v>6.9360365006610247E-2</v>
      </c>
      <c r="R9">
        <f t="shared" si="8"/>
        <v>6.9360365006610247E-2</v>
      </c>
      <c r="S9">
        <f t="shared" si="8"/>
        <v>6.7328867272723525E-2</v>
      </c>
      <c r="T9">
        <f t="shared" si="8"/>
        <v>6.3442630877680761E-2</v>
      </c>
      <c r="U9">
        <f t="shared" si="8"/>
        <v>5.8029789957103922E-2</v>
      </c>
      <c r="V9">
        <f t="shared" si="8"/>
        <v>5.1524139934004808E-2</v>
      </c>
      <c r="W9">
        <f t="shared" si="8"/>
        <v>4.4407920988476519E-2</v>
      </c>
      <c r="X9">
        <f t="shared" si="8"/>
        <v>3.715352892314458E-2</v>
      </c>
      <c r="Y9">
        <f t="shared" si="8"/>
        <v>3.0173774271262954E-2</v>
      </c>
      <c r="Z9">
        <f t="shared" si="8"/>
        <v>2.3787518660042233E-2</v>
      </c>
      <c r="AA9">
        <f t="shared" si="8"/>
        <v>1.8203654535850156E-2</v>
      </c>
      <c r="AB9">
        <f t="shared" si="8"/>
        <v>1.3522530389308618E-2</v>
      </c>
      <c r="AC9">
        <f t="shared" si="8"/>
        <v>9.7509579893385028E-3</v>
      </c>
      <c r="AD9">
        <f t="shared" si="8"/>
        <v>6.8253753976150926E-3</v>
      </c>
      <c r="AE9">
        <f t="shared" si="8"/>
        <v>4.6376261707390277E-3</v>
      </c>
      <c r="AF9">
        <f t="shared" si="8"/>
        <v>3.0588266950943286E-3</v>
      </c>
    </row>
    <row r="10" spans="1:152" x14ac:dyDescent="0.3">
      <c r="A10" s="2" t="s">
        <v>213</v>
      </c>
      <c r="B10">
        <f>COUNTIF(lifetime_funct_triangular!C105:CW105,"&gt;0")</f>
        <v>9</v>
      </c>
      <c r="C10">
        <f t="shared" si="1"/>
        <v>14</v>
      </c>
      <c r="D10">
        <f>IF($C10&lt;&gt;1,_xlfn.NORM.DIST(D$2,$C10/2,$C10/5,FALSE),$C10)/0.9875</f>
        <v>1.4524803052767857E-2</v>
      </c>
      <c r="E10">
        <f t="shared" ref="E10:Q10" si="9">IF($C10&lt;&gt;1,_xlfn.NORM.DIST(E$2,$C10/2,$C10/5,FALSE),$C10)/0.9875</f>
        <v>2.9294165183619676E-2</v>
      </c>
      <c r="F10">
        <f t="shared" si="9"/>
        <v>5.2006460307004794E-2</v>
      </c>
      <c r="G10">
        <f t="shared" si="9"/>
        <v>8.127159081091051E-2</v>
      </c>
      <c r="H10">
        <f t="shared" si="9"/>
        <v>0.11179580861449057</v>
      </c>
      <c r="I10">
        <f t="shared" si="9"/>
        <v>0.13536848797988049</v>
      </c>
      <c r="J10">
        <f t="shared" si="9"/>
        <v>0.14428292238749826</v>
      </c>
      <c r="K10">
        <f t="shared" si="9"/>
        <v>0.13536848797988049</v>
      </c>
      <c r="L10">
        <f t="shared" si="9"/>
        <v>0.11179580861449057</v>
      </c>
      <c r="M10">
        <f t="shared" si="9"/>
        <v>8.127159081091051E-2</v>
      </c>
      <c r="N10">
        <f t="shared" si="9"/>
        <v>5.2006460307004794E-2</v>
      </c>
      <c r="O10">
        <f t="shared" si="9"/>
        <v>2.9294165183619676E-2</v>
      </c>
      <c r="P10">
        <f t="shared" si="9"/>
        <v>1.4524803052767857E-2</v>
      </c>
      <c r="Q10">
        <f t="shared" si="9"/>
        <v>6.3393491839307554E-3</v>
      </c>
    </row>
    <row r="11" spans="1:152" x14ac:dyDescent="0.3">
      <c r="A11" s="2" t="s">
        <v>225</v>
      </c>
      <c r="B11">
        <f>COUNTIF(lifetime_funct_triangular!C118:CW118,"&gt;0")</f>
        <v>23</v>
      </c>
      <c r="C11">
        <f t="shared" si="1"/>
        <v>35</v>
      </c>
      <c r="D11">
        <f>IF($C11&lt;&gt;1,_xlfn.NORM.DIST(D$2,$C11/2,$C11/5,FALSE),$C11)/0.988</f>
        <v>3.5855717792952222E-3</v>
      </c>
      <c r="E11">
        <f t="shared" ref="E11:AL11" si="10">IF($C11&lt;&gt;1,_xlfn.NORM.DIST(E$2,$C11/2,$C11/5,FALSE),$C11)/0.988</f>
        <v>4.9701427682973757E-3</v>
      </c>
      <c r="F11">
        <f t="shared" si="10"/>
        <v>6.7501924439383153E-3</v>
      </c>
      <c r="G11">
        <f t="shared" si="10"/>
        <v>8.9825634202656563E-3</v>
      </c>
      <c r="H11">
        <f t="shared" si="10"/>
        <v>1.1711736080495722E-2</v>
      </c>
      <c r="I11">
        <f t="shared" si="10"/>
        <v>1.4961636855538295E-2</v>
      </c>
      <c r="J11">
        <f t="shared" si="10"/>
        <v>1.8727240553194295E-2</v>
      </c>
      <c r="K11">
        <f t="shared" si="10"/>
        <v>2.2967055294846262E-2</v>
      </c>
      <c r="L11">
        <f t="shared" si="10"/>
        <v>2.7597750892410254E-2</v>
      </c>
      <c r="M11">
        <f t="shared" si="10"/>
        <v>3.249218458533365E-2</v>
      </c>
      <c r="N11">
        <f t="shared" si="10"/>
        <v>3.7481846745311305E-2</v>
      </c>
      <c r="O11">
        <f t="shared" si="10"/>
        <v>4.2364286533578939E-2</v>
      </c>
      <c r="P11">
        <f t="shared" si="10"/>
        <v>4.6915425575081805E-2</v>
      </c>
      <c r="Q11">
        <f t="shared" si="10"/>
        <v>5.0905917692929369E-2</v>
      </c>
      <c r="R11">
        <f t="shared" si="10"/>
        <v>5.4119992664021045E-2</v>
      </c>
      <c r="S11">
        <f t="shared" si="10"/>
        <v>5.6374672826388E-2</v>
      </c>
      <c r="T11">
        <f t="shared" si="10"/>
        <v>5.7536996457300184E-2</v>
      </c>
      <c r="U11">
        <f t="shared" si="10"/>
        <v>5.7536996457300184E-2</v>
      </c>
      <c r="V11">
        <f t="shared" si="10"/>
        <v>5.6374672826388E-2</v>
      </c>
      <c r="W11">
        <f t="shared" si="10"/>
        <v>5.4119992664021045E-2</v>
      </c>
      <c r="X11">
        <f t="shared" si="10"/>
        <v>5.0905917692929369E-2</v>
      </c>
      <c r="Y11">
        <f t="shared" si="10"/>
        <v>4.6915425575081805E-2</v>
      </c>
      <c r="Z11">
        <f t="shared" si="10"/>
        <v>4.2364286533578939E-2</v>
      </c>
      <c r="AA11">
        <f t="shared" si="10"/>
        <v>3.7481846745311305E-2</v>
      </c>
      <c r="AB11">
        <f t="shared" si="10"/>
        <v>3.249218458533365E-2</v>
      </c>
      <c r="AC11">
        <f t="shared" si="10"/>
        <v>2.7597750892410254E-2</v>
      </c>
      <c r="AD11">
        <f t="shared" si="10"/>
        <v>2.2967055294846262E-2</v>
      </c>
      <c r="AE11">
        <f t="shared" si="10"/>
        <v>1.8727240553194295E-2</v>
      </c>
      <c r="AF11">
        <f t="shared" si="10"/>
        <v>1.4961636855538295E-2</v>
      </c>
      <c r="AG11">
        <f t="shared" si="10"/>
        <v>1.1711736080495722E-2</v>
      </c>
      <c r="AH11">
        <f t="shared" si="10"/>
        <v>8.9825634202656563E-3</v>
      </c>
      <c r="AI11">
        <f t="shared" si="10"/>
        <v>6.7501924439383153E-3</v>
      </c>
      <c r="AJ11">
        <f t="shared" si="10"/>
        <v>4.9701427682973757E-3</v>
      </c>
      <c r="AK11">
        <f t="shared" si="10"/>
        <v>3.5855717792952222E-3</v>
      </c>
      <c r="AL11">
        <f t="shared" si="10"/>
        <v>2.5344564045067298E-3</v>
      </c>
    </row>
    <row r="12" spans="1:152" x14ac:dyDescent="0.3">
      <c r="A12" s="2" t="s">
        <v>226</v>
      </c>
      <c r="B12">
        <f>COUNTIF(lifetime_funct_triangular!C119:CW119,"&gt;0")</f>
        <v>25</v>
      </c>
      <c r="C12">
        <f t="shared" si="1"/>
        <v>38</v>
      </c>
      <c r="D12">
        <f>IF($C12&lt;&gt;1,_xlfn.NORM.DIST(D$2,$C12/2,$C12/5,FALSE),$C12)/0.9875</f>
        <v>3.2172859755748126E-3</v>
      </c>
      <c r="E12">
        <f t="shared" ref="E12:AO12" si="11">IF($C12&lt;&gt;1,_xlfn.NORM.DIST(E$2,$C12/2,$C12/5,FALSE),$C12)/0.9875</f>
        <v>4.3558334893425196E-3</v>
      </c>
      <c r="F12">
        <f t="shared" si="11"/>
        <v>5.7960740399629774E-3</v>
      </c>
      <c r="G12">
        <f t="shared" si="11"/>
        <v>7.5801470503740042E-3</v>
      </c>
      <c r="H12">
        <f t="shared" si="11"/>
        <v>9.743217290534496E-3</v>
      </c>
      <c r="I12">
        <f t="shared" si="11"/>
        <v>1.2308586917626707E-2</v>
      </c>
      <c r="J12">
        <f t="shared" si="11"/>
        <v>1.5282522948974371E-2</v>
      </c>
      <c r="K12">
        <f t="shared" si="11"/>
        <v>1.8649318568902503E-2</v>
      </c>
      <c r="L12">
        <f t="shared" si="11"/>
        <v>2.236721590599847E-2</v>
      </c>
      <c r="M12">
        <f t="shared" si="11"/>
        <v>2.6365860103369172E-2</v>
      </c>
      <c r="N12">
        <f t="shared" si="11"/>
        <v>3.0545905797661026E-2</v>
      </c>
      <c r="O12">
        <f t="shared" si="11"/>
        <v>3.4781245031393362E-2</v>
      </c>
      <c r="P12">
        <f t="shared" si="11"/>
        <v>3.8924074138684463E-2</v>
      </c>
      <c r="Q12">
        <f t="shared" si="11"/>
        <v>4.2812689329594672E-2</v>
      </c>
      <c r="R12">
        <f t="shared" si="11"/>
        <v>4.6281537597177416E-2</v>
      </c>
      <c r="S12">
        <f t="shared" si="11"/>
        <v>4.9172705014963361E-2</v>
      </c>
      <c r="T12">
        <f t="shared" si="11"/>
        <v>5.1347756338307592E-2</v>
      </c>
      <c r="U12">
        <f t="shared" si="11"/>
        <v>5.2698699140240682E-2</v>
      </c>
      <c r="V12">
        <f t="shared" si="11"/>
        <v>5.3156866142762514E-2</v>
      </c>
      <c r="W12">
        <f t="shared" si="11"/>
        <v>5.2698699140240682E-2</v>
      </c>
      <c r="X12">
        <f t="shared" si="11"/>
        <v>5.1347756338307592E-2</v>
      </c>
      <c r="Y12">
        <f t="shared" si="11"/>
        <v>4.9172705014963361E-2</v>
      </c>
      <c r="Z12">
        <f t="shared" si="11"/>
        <v>4.6281537597177416E-2</v>
      </c>
      <c r="AA12">
        <f t="shared" si="11"/>
        <v>4.2812689329594672E-2</v>
      </c>
      <c r="AB12">
        <f t="shared" si="11"/>
        <v>3.8924074138684463E-2</v>
      </c>
      <c r="AC12">
        <f t="shared" si="11"/>
        <v>3.4781245031393362E-2</v>
      </c>
      <c r="AD12">
        <f t="shared" si="11"/>
        <v>3.0545905797661026E-2</v>
      </c>
      <c r="AE12">
        <f t="shared" si="11"/>
        <v>2.6365860103369172E-2</v>
      </c>
      <c r="AF12">
        <f t="shared" si="11"/>
        <v>2.236721590599847E-2</v>
      </c>
      <c r="AG12">
        <f t="shared" si="11"/>
        <v>1.8649318568902503E-2</v>
      </c>
      <c r="AH12">
        <f t="shared" si="11"/>
        <v>1.5282522948974371E-2</v>
      </c>
      <c r="AI12">
        <f t="shared" si="11"/>
        <v>1.2308586917626707E-2</v>
      </c>
      <c r="AJ12">
        <f t="shared" si="11"/>
        <v>9.743217290534496E-3</v>
      </c>
      <c r="AK12">
        <f t="shared" si="11"/>
        <v>7.5801470503740042E-3</v>
      </c>
      <c r="AL12">
        <f t="shared" si="11"/>
        <v>5.7960740399629774E-3</v>
      </c>
      <c r="AM12">
        <f t="shared" si="11"/>
        <v>4.3558334893425196E-3</v>
      </c>
      <c r="AN12">
        <f t="shared" si="11"/>
        <v>3.2172859755748126E-3</v>
      </c>
      <c r="AO12">
        <f t="shared" si="11"/>
        <v>2.3355496993429101E-3</v>
      </c>
    </row>
    <row r="13" spans="1:152" x14ac:dyDescent="0.3">
      <c r="A13" s="2" t="s">
        <v>227</v>
      </c>
      <c r="B13">
        <f>COUNTIF(lifetime_funct_triangular!C120:CW120,"&gt;0")</f>
        <v>5</v>
      </c>
      <c r="C13">
        <f t="shared" si="1"/>
        <v>8</v>
      </c>
      <c r="D13">
        <f>IF($C13&lt;&gt;1,_xlfn.NORM.DIST(D$2,$C13/2,$C13/5,FALSE),$C13)/0.98479</f>
        <v>4.3655421350422358E-2</v>
      </c>
      <c r="E13">
        <f t="shared" ref="E13:K13" si="12">IF($C13&lt;&gt;1,_xlfn.NORM.DIST(E$2,$C13/2,$C13/5,FALSE),$C13)/0.98479</f>
        <v>0.11591880336735616</v>
      </c>
      <c r="F13">
        <f t="shared" si="12"/>
        <v>0.20826836720923689</v>
      </c>
      <c r="G13">
        <f t="shared" si="12"/>
        <v>0.25318994430375552</v>
      </c>
      <c r="H13">
        <f t="shared" si="12"/>
        <v>0.20826836720923689</v>
      </c>
      <c r="I13">
        <f t="shared" si="12"/>
        <v>0.11591880336735616</v>
      </c>
      <c r="J13">
        <f t="shared" si="12"/>
        <v>4.3655421350422358E-2</v>
      </c>
      <c r="K13">
        <f t="shared" si="12"/>
        <v>1.112438977698833E-2</v>
      </c>
    </row>
    <row r="14" spans="1:152" x14ac:dyDescent="0.3">
      <c r="A14" s="2" t="s">
        <v>228</v>
      </c>
      <c r="B14">
        <f>COUNTIF(lifetime_funct_triangular!C121:CW121,"&gt;0")</f>
        <v>25</v>
      </c>
      <c r="C14">
        <f t="shared" si="1"/>
        <v>38</v>
      </c>
      <c r="D14">
        <f>IF($C14&lt;&gt;1,_xlfn.NORM.DIST(D$2,$C14/2,$C14/5,FALSE),$C14)/0.9875</f>
        <v>3.2172859755748126E-3</v>
      </c>
      <c r="E14">
        <f t="shared" ref="E14:AO16" si="13">IF($C14&lt;&gt;1,_xlfn.NORM.DIST(E$2,$C14/2,$C14/5,FALSE),$C14)/0.9875</f>
        <v>4.3558334893425196E-3</v>
      </c>
      <c r="F14">
        <f t="shared" si="13"/>
        <v>5.7960740399629774E-3</v>
      </c>
      <c r="G14">
        <f t="shared" si="13"/>
        <v>7.5801470503740042E-3</v>
      </c>
      <c r="H14">
        <f t="shared" si="13"/>
        <v>9.743217290534496E-3</v>
      </c>
      <c r="I14">
        <f t="shared" si="13"/>
        <v>1.2308586917626707E-2</v>
      </c>
      <c r="J14">
        <f t="shared" si="13"/>
        <v>1.5282522948974371E-2</v>
      </c>
      <c r="K14">
        <f t="shared" si="13"/>
        <v>1.8649318568902503E-2</v>
      </c>
      <c r="L14">
        <f t="shared" si="13"/>
        <v>2.236721590599847E-2</v>
      </c>
      <c r="M14">
        <f t="shared" si="13"/>
        <v>2.6365860103369172E-2</v>
      </c>
      <c r="N14">
        <f t="shared" si="13"/>
        <v>3.0545905797661026E-2</v>
      </c>
      <c r="O14">
        <f t="shared" si="13"/>
        <v>3.4781245031393362E-2</v>
      </c>
      <c r="P14">
        <f t="shared" si="13"/>
        <v>3.8924074138684463E-2</v>
      </c>
      <c r="Q14">
        <f t="shared" si="13"/>
        <v>4.2812689329594672E-2</v>
      </c>
      <c r="R14">
        <f t="shared" si="13"/>
        <v>4.6281537597177416E-2</v>
      </c>
      <c r="S14">
        <f t="shared" si="13"/>
        <v>4.9172705014963361E-2</v>
      </c>
      <c r="T14">
        <f t="shared" si="13"/>
        <v>5.1347756338307592E-2</v>
      </c>
      <c r="U14">
        <f t="shared" si="13"/>
        <v>5.2698699140240682E-2</v>
      </c>
      <c r="V14">
        <f t="shared" si="13"/>
        <v>5.3156866142762514E-2</v>
      </c>
      <c r="W14">
        <f t="shared" si="13"/>
        <v>5.2698699140240682E-2</v>
      </c>
      <c r="X14">
        <f t="shared" si="13"/>
        <v>5.1347756338307592E-2</v>
      </c>
      <c r="Y14">
        <f t="shared" si="13"/>
        <v>4.9172705014963361E-2</v>
      </c>
      <c r="Z14">
        <f t="shared" si="13"/>
        <v>4.6281537597177416E-2</v>
      </c>
      <c r="AA14">
        <f t="shared" si="13"/>
        <v>4.2812689329594672E-2</v>
      </c>
      <c r="AB14">
        <f t="shared" si="13"/>
        <v>3.8924074138684463E-2</v>
      </c>
      <c r="AC14">
        <f t="shared" si="13"/>
        <v>3.4781245031393362E-2</v>
      </c>
      <c r="AD14">
        <f t="shared" si="13"/>
        <v>3.0545905797661026E-2</v>
      </c>
      <c r="AE14">
        <f t="shared" si="13"/>
        <v>2.6365860103369172E-2</v>
      </c>
      <c r="AF14">
        <f t="shared" si="13"/>
        <v>2.236721590599847E-2</v>
      </c>
      <c r="AG14">
        <f t="shared" si="13"/>
        <v>1.8649318568902503E-2</v>
      </c>
      <c r="AH14">
        <f t="shared" si="13"/>
        <v>1.5282522948974371E-2</v>
      </c>
      <c r="AI14">
        <f t="shared" si="13"/>
        <v>1.2308586917626707E-2</v>
      </c>
      <c r="AJ14">
        <f t="shared" si="13"/>
        <v>9.743217290534496E-3</v>
      </c>
      <c r="AK14">
        <f t="shared" si="13"/>
        <v>7.5801470503740042E-3</v>
      </c>
      <c r="AL14">
        <f t="shared" si="13"/>
        <v>5.7960740399629774E-3</v>
      </c>
      <c r="AM14">
        <f t="shared" si="13"/>
        <v>4.3558334893425196E-3</v>
      </c>
      <c r="AN14">
        <f t="shared" si="13"/>
        <v>3.2172859755748126E-3</v>
      </c>
      <c r="AO14">
        <f t="shared" si="13"/>
        <v>2.3355496993429101E-3</v>
      </c>
    </row>
    <row r="15" spans="1:152" x14ac:dyDescent="0.3">
      <c r="A15" s="2" t="s">
        <v>229</v>
      </c>
      <c r="B15">
        <f>COUNTIF(lifetime_funct_triangular!C122:CW122,"&gt;0")</f>
        <v>19</v>
      </c>
      <c r="C15">
        <f t="shared" si="1"/>
        <v>29</v>
      </c>
      <c r="D15">
        <f>IF($C15&lt;&gt;1,_xlfn.NORM.DIST(D$2,$C15/2,$C15/5,FALSE),$C15)/0.988</f>
        <v>4.6376261707390277E-3</v>
      </c>
      <c r="E15">
        <f t="shared" ref="E15:AF15" si="14">IF($C15&lt;&gt;1,_xlfn.NORM.DIST(E$2,$C15/2,$C15/5,FALSE),$C15)/0.988</f>
        <v>6.8253753976150926E-3</v>
      </c>
      <c r="F15">
        <f t="shared" si="14"/>
        <v>9.7509579893385028E-3</v>
      </c>
      <c r="G15">
        <f t="shared" si="14"/>
        <v>1.3522530389308618E-2</v>
      </c>
      <c r="H15">
        <f t="shared" si="14"/>
        <v>1.8203654535850156E-2</v>
      </c>
      <c r="I15">
        <f t="shared" si="14"/>
        <v>2.3787518660042233E-2</v>
      </c>
      <c r="J15">
        <f t="shared" si="14"/>
        <v>3.0173774271262954E-2</v>
      </c>
      <c r="K15">
        <f t="shared" si="14"/>
        <v>3.715352892314458E-2</v>
      </c>
      <c r="L15">
        <f t="shared" si="14"/>
        <v>4.4407920988476519E-2</v>
      </c>
      <c r="M15">
        <f t="shared" si="14"/>
        <v>5.1524139934004808E-2</v>
      </c>
      <c r="N15">
        <f t="shared" si="14"/>
        <v>5.8029789957103922E-2</v>
      </c>
      <c r="O15">
        <f t="shared" si="14"/>
        <v>6.3442630877680761E-2</v>
      </c>
      <c r="P15">
        <f t="shared" si="14"/>
        <v>6.7328867272723525E-2</v>
      </c>
      <c r="Q15">
        <f t="shared" si="14"/>
        <v>6.9360365006610247E-2</v>
      </c>
      <c r="R15">
        <f t="shared" si="14"/>
        <v>6.9360365006610247E-2</v>
      </c>
      <c r="S15">
        <f t="shared" si="14"/>
        <v>6.7328867272723525E-2</v>
      </c>
      <c r="T15">
        <f t="shared" si="14"/>
        <v>6.3442630877680761E-2</v>
      </c>
      <c r="U15">
        <f t="shared" si="14"/>
        <v>5.8029789957103922E-2</v>
      </c>
      <c r="V15">
        <f t="shared" si="14"/>
        <v>5.1524139934004808E-2</v>
      </c>
      <c r="W15">
        <f t="shared" si="14"/>
        <v>4.4407920988476519E-2</v>
      </c>
      <c r="X15">
        <f t="shared" si="14"/>
        <v>3.715352892314458E-2</v>
      </c>
      <c r="Y15">
        <f t="shared" si="14"/>
        <v>3.0173774271262954E-2</v>
      </c>
      <c r="Z15">
        <f t="shared" si="14"/>
        <v>2.3787518660042233E-2</v>
      </c>
      <c r="AA15">
        <f t="shared" si="14"/>
        <v>1.8203654535850156E-2</v>
      </c>
      <c r="AB15">
        <f t="shared" si="14"/>
        <v>1.3522530389308618E-2</v>
      </c>
      <c r="AC15">
        <f t="shared" si="14"/>
        <v>9.7509579893385028E-3</v>
      </c>
      <c r="AD15">
        <f t="shared" si="14"/>
        <v>6.8253753976150926E-3</v>
      </c>
      <c r="AE15">
        <f t="shared" si="14"/>
        <v>4.6376261707390277E-3</v>
      </c>
      <c r="AF15">
        <f t="shared" si="14"/>
        <v>3.0588266950943286E-3</v>
      </c>
    </row>
    <row r="16" spans="1:152" x14ac:dyDescent="0.3">
      <c r="A16" s="2" t="s">
        <v>230</v>
      </c>
      <c r="B16">
        <f>COUNTIF(lifetime_funct_triangular!C123:CW123,"&gt;0")</f>
        <v>25</v>
      </c>
      <c r="C16">
        <f t="shared" si="1"/>
        <v>38</v>
      </c>
      <c r="D16">
        <f>IF($C16&lt;&gt;1,_xlfn.NORM.DIST(D$2,$C16/2,$C16/5,FALSE),$C16)/0.9875</f>
        <v>3.2172859755748126E-3</v>
      </c>
      <c r="E16">
        <f t="shared" si="13"/>
        <v>4.3558334893425196E-3</v>
      </c>
      <c r="F16">
        <f t="shared" si="13"/>
        <v>5.7960740399629774E-3</v>
      </c>
      <c r="G16">
        <f t="shared" si="13"/>
        <v>7.5801470503740042E-3</v>
      </c>
      <c r="H16">
        <f t="shared" si="13"/>
        <v>9.743217290534496E-3</v>
      </c>
      <c r="I16">
        <f t="shared" si="13"/>
        <v>1.2308586917626707E-2</v>
      </c>
      <c r="J16">
        <f t="shared" si="13"/>
        <v>1.5282522948974371E-2</v>
      </c>
      <c r="K16">
        <f t="shared" si="13"/>
        <v>1.8649318568902503E-2</v>
      </c>
      <c r="L16">
        <f t="shared" si="13"/>
        <v>2.236721590599847E-2</v>
      </c>
      <c r="M16">
        <f t="shared" si="13"/>
        <v>2.6365860103369172E-2</v>
      </c>
      <c r="N16">
        <f t="shared" si="13"/>
        <v>3.0545905797661026E-2</v>
      </c>
      <c r="O16">
        <f t="shared" si="13"/>
        <v>3.4781245031393362E-2</v>
      </c>
      <c r="P16">
        <f t="shared" si="13"/>
        <v>3.8924074138684463E-2</v>
      </c>
      <c r="Q16">
        <f t="shared" si="13"/>
        <v>4.2812689329594672E-2</v>
      </c>
      <c r="R16">
        <f t="shared" si="13"/>
        <v>4.6281537597177416E-2</v>
      </c>
      <c r="S16">
        <f t="shared" si="13"/>
        <v>4.9172705014963361E-2</v>
      </c>
      <c r="T16">
        <f t="shared" si="13"/>
        <v>5.1347756338307592E-2</v>
      </c>
      <c r="U16">
        <f t="shared" si="13"/>
        <v>5.2698699140240682E-2</v>
      </c>
      <c r="V16">
        <f t="shared" si="13"/>
        <v>5.3156866142762514E-2</v>
      </c>
      <c r="W16">
        <f t="shared" si="13"/>
        <v>5.2698699140240682E-2</v>
      </c>
      <c r="X16">
        <f t="shared" si="13"/>
        <v>5.1347756338307592E-2</v>
      </c>
      <c r="Y16">
        <f t="shared" si="13"/>
        <v>4.9172705014963361E-2</v>
      </c>
      <c r="Z16">
        <f t="shared" si="13"/>
        <v>4.6281537597177416E-2</v>
      </c>
      <c r="AA16">
        <f t="shared" si="13"/>
        <v>4.2812689329594672E-2</v>
      </c>
      <c r="AB16">
        <f t="shared" si="13"/>
        <v>3.8924074138684463E-2</v>
      </c>
      <c r="AC16">
        <f t="shared" si="13"/>
        <v>3.4781245031393362E-2</v>
      </c>
      <c r="AD16">
        <f t="shared" si="13"/>
        <v>3.0545905797661026E-2</v>
      </c>
      <c r="AE16">
        <f t="shared" si="13"/>
        <v>2.6365860103369172E-2</v>
      </c>
      <c r="AF16">
        <f t="shared" si="13"/>
        <v>2.236721590599847E-2</v>
      </c>
      <c r="AG16">
        <f t="shared" si="13"/>
        <v>1.8649318568902503E-2</v>
      </c>
      <c r="AH16">
        <f t="shared" si="13"/>
        <v>1.5282522948974371E-2</v>
      </c>
      <c r="AI16">
        <f t="shared" si="13"/>
        <v>1.2308586917626707E-2</v>
      </c>
      <c r="AJ16">
        <f t="shared" si="13"/>
        <v>9.743217290534496E-3</v>
      </c>
      <c r="AK16">
        <f t="shared" si="13"/>
        <v>7.5801470503740042E-3</v>
      </c>
      <c r="AL16">
        <f t="shared" si="13"/>
        <v>5.7960740399629774E-3</v>
      </c>
      <c r="AM16">
        <f t="shared" si="13"/>
        <v>4.3558334893425196E-3</v>
      </c>
      <c r="AN16">
        <f t="shared" si="13"/>
        <v>3.2172859755748126E-3</v>
      </c>
      <c r="AO16">
        <f t="shared" si="13"/>
        <v>2.3355496993429101E-3</v>
      </c>
    </row>
    <row r="17" spans="1:47" x14ac:dyDescent="0.3">
      <c r="A17" s="3" t="s">
        <v>231</v>
      </c>
      <c r="B17">
        <v>14</v>
      </c>
      <c r="C17">
        <f t="shared" si="1"/>
        <v>21</v>
      </c>
      <c r="D17">
        <f>IF($C17&lt;&gt;1,_xlfn.NORM.DIST(D$2,$C17/2,$C17/5,FALSE),$C17)/0.988</f>
        <v>7.4461582314758372E-3</v>
      </c>
      <c r="E17">
        <f t="shared" ref="E17:X17" si="15">IF($C17&lt;&gt;1,_xlfn.NORM.DIST(E$2,$C17/2,$C17/5,FALSE),$C17)/0.988</f>
        <v>1.2402552613975751E-2</v>
      </c>
      <c r="F17">
        <f t="shared" si="15"/>
        <v>1.9519560134159539E-2</v>
      </c>
      <c r="G17">
        <f t="shared" si="15"/>
        <v>2.9027464787537392E-2</v>
      </c>
      <c r="H17">
        <f t="shared" si="15"/>
        <v>4.0787615671397007E-2</v>
      </c>
      <c r="I17">
        <f t="shared" si="15"/>
        <v>5.4153640975556083E-2</v>
      </c>
      <c r="J17">
        <f t="shared" si="15"/>
        <v>6.7937120544221755E-2</v>
      </c>
      <c r="K17">
        <f t="shared" si="15"/>
        <v>8.0531676724823878E-2</v>
      </c>
      <c r="L17">
        <f t="shared" si="15"/>
        <v>9.0199987773368392E-2</v>
      </c>
      <c r="M17">
        <f t="shared" si="15"/>
        <v>9.5461080837096784E-2</v>
      </c>
      <c r="N17">
        <f t="shared" si="15"/>
        <v>9.5461080837096784E-2</v>
      </c>
      <c r="O17">
        <f t="shared" si="15"/>
        <v>9.0199987773368392E-2</v>
      </c>
      <c r="P17">
        <f t="shared" si="15"/>
        <v>8.0531676724823878E-2</v>
      </c>
      <c r="Q17">
        <f t="shared" si="15"/>
        <v>6.7937120544221755E-2</v>
      </c>
      <c r="R17">
        <f t="shared" si="15"/>
        <v>5.4153640975556083E-2</v>
      </c>
      <c r="S17">
        <f t="shared" si="15"/>
        <v>4.0787615671397007E-2</v>
      </c>
      <c r="T17">
        <f t="shared" si="15"/>
        <v>2.9027464787537392E-2</v>
      </c>
      <c r="U17">
        <f t="shared" si="15"/>
        <v>1.9519560134159539E-2</v>
      </c>
      <c r="V17">
        <f t="shared" si="15"/>
        <v>1.2402552613975751E-2</v>
      </c>
      <c r="W17">
        <f t="shared" si="15"/>
        <v>7.4461582314758372E-3</v>
      </c>
      <c r="X17">
        <f t="shared" si="15"/>
        <v>4.224094007511215E-3</v>
      </c>
    </row>
    <row r="18" spans="1:47" x14ac:dyDescent="0.3">
      <c r="A18" s="2" t="s">
        <v>233</v>
      </c>
      <c r="B18">
        <f>COUNTIF(lifetime_funct_triangular!C126:CW126,"&gt;0")</f>
        <v>29</v>
      </c>
      <c r="C18">
        <f t="shared" si="1"/>
        <v>44</v>
      </c>
      <c r="D18">
        <f>IF($C18&lt;&gt;1,_xlfn.NORM.DIST(D$2,$C18/2,$C18/5,FALSE),$C18)/0.9875</f>
        <v>2.6625334757837565E-3</v>
      </c>
      <c r="E18">
        <f t="shared" ref="E18:AU18" si="16">IF($C18&lt;&gt;1,_xlfn.NORM.DIST(E$2,$C18/2,$C18/5,FALSE),$C18)/0.9875</f>
        <v>3.4694607499195251E-3</v>
      </c>
      <c r="F18">
        <f t="shared" si="16"/>
        <v>4.4629368221902853E-3</v>
      </c>
      <c r="G18">
        <f t="shared" si="16"/>
        <v>5.66723677533644E-3</v>
      </c>
      <c r="H18">
        <f t="shared" si="16"/>
        <v>7.1041780072195488E-3</v>
      </c>
      <c r="I18">
        <f t="shared" si="16"/>
        <v>8.791200205416197E-3</v>
      </c>
      <c r="J18">
        <f t="shared" si="16"/>
        <v>1.0739260191062201E-2</v>
      </c>
      <c r="K18">
        <f t="shared" si="16"/>
        <v>1.2950675367699239E-2</v>
      </c>
      <c r="L18">
        <f t="shared" si="16"/>
        <v>1.541708717490305E-2</v>
      </c>
      <c r="M18">
        <f t="shared" si="16"/>
        <v>1.8117743109187998E-2</v>
      </c>
      <c r="N18">
        <f t="shared" si="16"/>
        <v>2.1018306719104939E-2</v>
      </c>
      <c r="O18">
        <f t="shared" si="16"/>
        <v>2.4070394695403018E-2</v>
      </c>
      <c r="P18">
        <f t="shared" si="16"/>
        <v>2.7212005900304221E-2</v>
      </c>
      <c r="Q18">
        <f t="shared" si="16"/>
        <v>3.0368948819761793E-2</v>
      </c>
      <c r="R18">
        <f t="shared" si="16"/>
        <v>3.3457294667590468E-2</v>
      </c>
      <c r="S18">
        <f t="shared" si="16"/>
        <v>3.6386789755662112E-2</v>
      </c>
      <c r="T18">
        <f t="shared" si="16"/>
        <v>3.906506218353123E-2</v>
      </c>
      <c r="U18">
        <f t="shared" si="16"/>
        <v>4.140236568614767E-2</v>
      </c>
      <c r="V18">
        <f t="shared" si="16"/>
        <v>4.3316529350822024E-2</v>
      </c>
      <c r="W18">
        <f t="shared" si="16"/>
        <v>4.4737736399257481E-2</v>
      </c>
      <c r="X18">
        <f t="shared" si="16"/>
        <v>4.5612745996509087E-2</v>
      </c>
      <c r="Y18">
        <f t="shared" si="16"/>
        <v>4.5908202577840354E-2</v>
      </c>
      <c r="Z18">
        <f t="shared" si="16"/>
        <v>4.5612745996509087E-2</v>
      </c>
      <c r="AA18">
        <f t="shared" si="16"/>
        <v>4.4737736399257481E-2</v>
      </c>
      <c r="AB18">
        <f t="shared" si="16"/>
        <v>4.3316529350822024E-2</v>
      </c>
      <c r="AC18">
        <f t="shared" si="16"/>
        <v>4.140236568614767E-2</v>
      </c>
      <c r="AD18">
        <f t="shared" si="16"/>
        <v>3.906506218353123E-2</v>
      </c>
      <c r="AE18">
        <f t="shared" si="16"/>
        <v>3.6386789755662112E-2</v>
      </c>
      <c r="AF18">
        <f t="shared" si="16"/>
        <v>3.3457294667590468E-2</v>
      </c>
      <c r="AG18">
        <f t="shared" si="16"/>
        <v>3.0368948819761793E-2</v>
      </c>
      <c r="AH18">
        <f t="shared" si="16"/>
        <v>2.7212005900304221E-2</v>
      </c>
      <c r="AI18">
        <f t="shared" si="16"/>
        <v>2.4070394695403018E-2</v>
      </c>
      <c r="AJ18">
        <f t="shared" si="16"/>
        <v>2.1018306719104939E-2</v>
      </c>
      <c r="AK18">
        <f t="shared" si="16"/>
        <v>1.8117743109187998E-2</v>
      </c>
      <c r="AL18">
        <f t="shared" si="16"/>
        <v>1.541708717490305E-2</v>
      </c>
      <c r="AM18">
        <f t="shared" si="16"/>
        <v>1.2950675367699239E-2</v>
      </c>
      <c r="AN18">
        <f t="shared" si="16"/>
        <v>1.0739260191062201E-2</v>
      </c>
      <c r="AO18">
        <f t="shared" si="16"/>
        <v>8.791200205416197E-3</v>
      </c>
      <c r="AP18">
        <f t="shared" si="16"/>
        <v>7.1041780072195488E-3</v>
      </c>
      <c r="AQ18">
        <f t="shared" si="16"/>
        <v>5.66723677533644E-3</v>
      </c>
      <c r="AR18">
        <f t="shared" si="16"/>
        <v>4.4629368221902853E-3</v>
      </c>
      <c r="AS18">
        <f t="shared" si="16"/>
        <v>3.4694607499195251E-3</v>
      </c>
      <c r="AT18">
        <f t="shared" si="16"/>
        <v>2.6625334757837565E-3</v>
      </c>
      <c r="AU18">
        <f t="shared" si="16"/>
        <v>2.0170656494325132E-3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DD0A-081C-439D-80BA-7C72437DDF69}">
  <sheetPr codeName="Sheet6"/>
  <dimension ref="A1:CX18"/>
  <sheetViews>
    <sheetView workbookViewId="0">
      <pane ySplit="2" topLeftCell="A3" activePane="bottomLeft" state="frozen"/>
      <selection pane="bottomLeft" activeCell="M24" sqref="M24"/>
    </sheetView>
  </sheetViews>
  <sheetFormatPr defaultRowHeight="14.4" x14ac:dyDescent="0.3"/>
  <cols>
    <col min="1" max="1" width="46.88671875" customWidth="1"/>
    <col min="4" max="4" width="12.109375" bestFit="1" customWidth="1"/>
    <col min="5" max="5" width="11" bestFit="1" customWidth="1"/>
    <col min="6" max="6" width="10" bestFit="1" customWidth="1"/>
    <col min="22" max="22" width="11" bestFit="1" customWidth="1"/>
  </cols>
  <sheetData>
    <row r="1" spans="1:102" x14ac:dyDescent="0.3">
      <c r="B1" t="s">
        <v>323</v>
      </c>
    </row>
    <row r="2" spans="1:102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</row>
    <row r="3" spans="1:102" x14ac:dyDescent="0.3">
      <c r="A3" t="s">
        <v>168</v>
      </c>
      <c r="B3">
        <f>COUNTIF(lifetime_funct_triangular!C56:CW56,"&gt;0")</f>
        <v>19</v>
      </c>
      <c r="C3">
        <f t="shared" ref="C3:C6" si="0">ROUND(B3*0.75,0)</f>
        <v>14</v>
      </c>
      <c r="D3">
        <f>IF($C3&lt;&gt;1,_xlfn.NORM.DIST(D$2,$C3/2,$C3/4,FALSE),$C3)/0.954</f>
        <v>2.7488222211472915E-2</v>
      </c>
      <c r="E3">
        <f t="shared" ref="E3:Q3" si="1">IF($C3&lt;&gt;1,_xlfn.NORM.DIST(E2,$C3/2,$C3/4,FALSE),$C3)/0.954</f>
        <v>4.3066146375821575E-2</v>
      </c>
      <c r="F3">
        <f t="shared" si="1"/>
        <v>6.2183156069242448E-2</v>
      </c>
      <c r="G3">
        <f t="shared" si="1"/>
        <v>8.2747884257113144E-2</v>
      </c>
      <c r="H3">
        <f t="shared" si="1"/>
        <v>0.10148186156238022</v>
      </c>
      <c r="I3">
        <f t="shared" si="1"/>
        <v>0.11470103622168679</v>
      </c>
      <c r="J3">
        <f t="shared" si="1"/>
        <v>0.11947956885337907</v>
      </c>
      <c r="K3">
        <f t="shared" si="1"/>
        <v>0.11470103622168679</v>
      </c>
      <c r="L3">
        <f t="shared" si="1"/>
        <v>0.10148186156238022</v>
      </c>
      <c r="M3">
        <f t="shared" si="1"/>
        <v>8.2747884257113144E-2</v>
      </c>
      <c r="N3">
        <f t="shared" si="1"/>
        <v>6.2183156069242448E-2</v>
      </c>
      <c r="O3">
        <f t="shared" si="1"/>
        <v>4.3066146375821575E-2</v>
      </c>
      <c r="P3">
        <f t="shared" si="1"/>
        <v>2.7488222211472915E-2</v>
      </c>
      <c r="Q3">
        <f t="shared" si="1"/>
        <v>1.6169801291760426E-2</v>
      </c>
    </row>
    <row r="4" spans="1:102" x14ac:dyDescent="0.3">
      <c r="A4" t="s">
        <v>170</v>
      </c>
      <c r="B4">
        <f>COUNTIF(lifetime_funct_triangular!C58:CW58,"&gt;0")</f>
        <v>5</v>
      </c>
      <c r="C4">
        <f t="shared" si="0"/>
        <v>4</v>
      </c>
      <c r="D4">
        <f>IF($C4&lt;&gt;1,_xlfn.NORM.DIST(D$2,$C4/2,$C4/4,FALSE),$C4)/0.937</f>
        <v>0.25823983406525436</v>
      </c>
      <c r="E4">
        <f t="shared" ref="E4:G4" si="2">IF($C4&lt;&gt;1,_xlfn.NORM.DIST(E$2,$C4/2,$C4/4,FALSE),$C4)/0.937</f>
        <v>0.42576550736545643</v>
      </c>
      <c r="F4">
        <f t="shared" si="2"/>
        <v>0.25823983406525436</v>
      </c>
      <c r="G4">
        <f t="shared" si="2"/>
        <v>5.7621095531684159E-2</v>
      </c>
    </row>
    <row r="5" spans="1:102" x14ac:dyDescent="0.3">
      <c r="A5" t="s">
        <v>174</v>
      </c>
      <c r="B5">
        <f>COUNTIF(lifetime_funct_triangular!C63:CW63,"&gt;0")</f>
        <v>3</v>
      </c>
      <c r="C5">
        <f t="shared" si="0"/>
        <v>2</v>
      </c>
      <c r="D5">
        <v>0.5</v>
      </c>
      <c r="E5">
        <v>0.5</v>
      </c>
    </row>
    <row r="6" spans="1:102" x14ac:dyDescent="0.3">
      <c r="A6" t="s">
        <v>175</v>
      </c>
      <c r="B6">
        <f>COUNTIF(lifetime_funct_triangular!C64:CW64,"&gt;0")</f>
        <v>9</v>
      </c>
      <c r="C6">
        <f t="shared" si="0"/>
        <v>7</v>
      </c>
      <c r="D6">
        <f t="shared" ref="D6:I6" si="3">IF($C6&lt;&gt;1,_xlfn.NORM.DIST(D$2,$C6/2,$C6/4,FALSE),$C6)/0.9487</f>
        <v>8.6613478744669084E-2</v>
      </c>
      <c r="E6">
        <f t="shared" si="3"/>
        <v>0.16642032588022754</v>
      </c>
      <c r="F6">
        <f t="shared" si="3"/>
        <v>0.23068364826707957</v>
      </c>
      <c r="G6">
        <f t="shared" si="3"/>
        <v>0.23068364826707957</v>
      </c>
      <c r="H6">
        <f t="shared" si="3"/>
        <v>0.16642032588022754</v>
      </c>
      <c r="I6">
        <f t="shared" si="3"/>
        <v>8.6613478744669084E-2</v>
      </c>
      <c r="J6">
        <f>IF($C6&lt;&gt;1,_xlfn.NORM.DIST(J$2,$C6/2,$C6/4,FALSE),$C6)/0.9487</f>
        <v>3.2520270754378508E-2</v>
      </c>
    </row>
    <row r="7" spans="1:102" x14ac:dyDescent="0.3">
      <c r="A7" s="2" t="s">
        <v>193</v>
      </c>
      <c r="B7">
        <f>COUNTIF(lifetime_funct_triangular!C82:CW82,"&gt;0")</f>
        <v>99</v>
      </c>
      <c r="C7">
        <f t="shared" ref="C7:C18" si="4">ROUND(B7*0.75,0)</f>
        <v>74</v>
      </c>
      <c r="D7">
        <f>IF($C7&lt;&gt;1,_xlfn.NORM.DIST(D$2,$C7/2,$C7/4,FALSE),$C7)/0.9545</f>
        <v>3.401650779709746E-3</v>
      </c>
      <c r="E7">
        <f t="shared" ref="E7:BP7" si="5">IF($C7&lt;&gt;1,_xlfn.NORM.DIST(E$2,$C7/2,$C7/4,FALSE),$C7)/0.9545</f>
        <v>3.7734367244583885E-3</v>
      </c>
      <c r="F7">
        <f t="shared" si="5"/>
        <v>4.1736447315875403E-3</v>
      </c>
      <c r="G7">
        <f t="shared" si="5"/>
        <v>4.6028301111436468E-3</v>
      </c>
      <c r="H7">
        <f t="shared" si="5"/>
        <v>5.0613395453879715E-3</v>
      </c>
      <c r="I7">
        <f t="shared" si="5"/>
        <v>5.5492854098346117E-3</v>
      </c>
      <c r="J7">
        <f t="shared" si="5"/>
        <v>6.0665210819998922E-3</v>
      </c>
      <c r="K7">
        <f t="shared" si="5"/>
        <v>6.6126177887197426E-3</v>
      </c>
      <c r="L7">
        <f t="shared" si="5"/>
        <v>7.1868435639208502E-3</v>
      </c>
      <c r="M7">
        <f t="shared" si="5"/>
        <v>7.7881448978411559E-3</v>
      </c>
      <c r="N7">
        <f t="shared" si="5"/>
        <v>8.4151316545075325E-3</v>
      </c>
      <c r="O7">
        <f t="shared" si="5"/>
        <v>9.0660658156936288E-3</v>
      </c>
      <c r="P7">
        <f t="shared" si="5"/>
        <v>9.7388545758350462E-3</v>
      </c>
      <c r="Q7">
        <f t="shared" si="5"/>
        <v>1.0431048263104205E-2</v>
      </c>
      <c r="R7">
        <f t="shared" si="5"/>
        <v>1.113984349711266E-2</v>
      </c>
      <c r="S7">
        <f t="shared" si="5"/>
        <v>1.1862091914057784E-2</v>
      </c>
      <c r="T7">
        <f t="shared" si="5"/>
        <v>1.2594314696598025E-2</v>
      </c>
      <c r="U7">
        <f t="shared" si="5"/>
        <v>1.3332723039857025E-2</v>
      </c>
      <c r="V7">
        <f t="shared" si="5"/>
        <v>1.4073244568730478E-2</v>
      </c>
      <c r="W7">
        <f t="shared" si="5"/>
        <v>1.481155559755905E-2</v>
      </c>
      <c r="X7">
        <f t="shared" si="5"/>
        <v>1.5543118994087026E-2</v>
      </c>
      <c r="Y7">
        <f t="shared" si="5"/>
        <v>1.6263227278629121E-2</v>
      </c>
      <c r="Z7">
        <f t="shared" si="5"/>
        <v>1.696705045993668E-2</v>
      </c>
      <c r="AA7">
        <f t="shared" si="5"/>
        <v>1.7649687984952547E-2</v>
      </c>
      <c r="AB7">
        <f t="shared" si="5"/>
        <v>1.8306224064066696E-2</v>
      </c>
      <c r="AC7">
        <f t="shared" si="5"/>
        <v>1.8931785530146777E-2</v>
      </c>
      <c r="AD7">
        <f t="shared" si="5"/>
        <v>1.9521601301830293E-2</v>
      </c>
      <c r="AE7">
        <f t="shared" si="5"/>
        <v>2.0071062452321903E-2</v>
      </c>
      <c r="AF7">
        <f t="shared" si="5"/>
        <v>2.0575781836803787E-2</v>
      </c>
      <c r="AG7">
        <f t="shared" si="5"/>
        <v>2.1031652206572791E-2</v>
      </c>
      <c r="AH7">
        <f t="shared" si="5"/>
        <v>2.143490173758452E-2</v>
      </c>
      <c r="AI7">
        <f t="shared" si="5"/>
        <v>2.1782145925949258E-2</v>
      </c>
      <c r="AJ7">
        <f t="shared" si="5"/>
        <v>2.2070434853101232E-2</v>
      </c>
      <c r="AK7">
        <f t="shared" si="5"/>
        <v>2.2297294898119602E-2</v>
      </c>
      <c r="AL7">
        <f t="shared" si="5"/>
        <v>2.2460764072546081E-2</v>
      </c>
      <c r="AM7">
        <f t="shared" si="5"/>
        <v>2.2559420271844807E-2</v>
      </c>
      <c r="AN7">
        <f t="shared" si="5"/>
        <v>2.2592401874559069E-2</v>
      </c>
      <c r="AO7">
        <f t="shared" si="5"/>
        <v>2.2559420271844807E-2</v>
      </c>
      <c r="AP7">
        <f t="shared" si="5"/>
        <v>2.2460764072546081E-2</v>
      </c>
      <c r="AQ7">
        <f t="shared" si="5"/>
        <v>2.2297294898119602E-2</v>
      </c>
      <c r="AR7">
        <f t="shared" si="5"/>
        <v>2.2070434853101232E-2</v>
      </c>
      <c r="AS7">
        <f t="shared" si="5"/>
        <v>2.1782145925949258E-2</v>
      </c>
      <c r="AT7">
        <f t="shared" si="5"/>
        <v>2.143490173758452E-2</v>
      </c>
      <c r="AU7">
        <f t="shared" si="5"/>
        <v>2.1031652206572791E-2</v>
      </c>
      <c r="AV7">
        <f t="shared" si="5"/>
        <v>2.0575781836803787E-2</v>
      </c>
      <c r="AW7">
        <f t="shared" si="5"/>
        <v>2.0071062452321903E-2</v>
      </c>
      <c r="AX7">
        <f t="shared" si="5"/>
        <v>1.9521601301830293E-2</v>
      </c>
      <c r="AY7">
        <f t="shared" si="5"/>
        <v>1.8931785530146777E-2</v>
      </c>
      <c r="AZ7">
        <f t="shared" si="5"/>
        <v>1.8306224064066696E-2</v>
      </c>
      <c r="BA7">
        <f t="shared" si="5"/>
        <v>1.7649687984952547E-2</v>
      </c>
      <c r="BB7">
        <f t="shared" si="5"/>
        <v>1.696705045993668E-2</v>
      </c>
      <c r="BC7">
        <f t="shared" si="5"/>
        <v>1.6263227278629121E-2</v>
      </c>
      <c r="BD7">
        <f t="shared" si="5"/>
        <v>1.5543118994087026E-2</v>
      </c>
      <c r="BE7">
        <f t="shared" si="5"/>
        <v>1.481155559755905E-2</v>
      </c>
      <c r="BF7">
        <f t="shared" si="5"/>
        <v>1.4073244568730478E-2</v>
      </c>
      <c r="BG7">
        <f t="shared" si="5"/>
        <v>1.3332723039857025E-2</v>
      </c>
      <c r="BH7">
        <f t="shared" si="5"/>
        <v>1.2594314696598025E-2</v>
      </c>
      <c r="BI7">
        <f t="shared" si="5"/>
        <v>1.1862091914057784E-2</v>
      </c>
      <c r="BJ7">
        <f t="shared" si="5"/>
        <v>1.113984349711266E-2</v>
      </c>
      <c r="BK7">
        <f t="shared" si="5"/>
        <v>1.0431048263104205E-2</v>
      </c>
      <c r="BL7">
        <f t="shared" si="5"/>
        <v>9.7388545758350462E-3</v>
      </c>
      <c r="BM7">
        <f t="shared" si="5"/>
        <v>9.0660658156936288E-3</v>
      </c>
      <c r="BN7">
        <f t="shared" si="5"/>
        <v>8.4151316545075325E-3</v>
      </c>
      <c r="BO7">
        <f t="shared" si="5"/>
        <v>7.7881448978411559E-3</v>
      </c>
      <c r="BP7">
        <f t="shared" si="5"/>
        <v>7.1868435639208502E-3</v>
      </c>
      <c r="BQ7">
        <f t="shared" ref="BQ7:BY7" si="6">IF($C7&lt;&gt;1,_xlfn.NORM.DIST(BQ$2,$C7/2,$C7/4,FALSE),$C7)/0.9545</f>
        <v>6.6126177887197426E-3</v>
      </c>
      <c r="BR7">
        <f t="shared" si="6"/>
        <v>6.0665210819998922E-3</v>
      </c>
      <c r="BS7">
        <f t="shared" si="6"/>
        <v>5.5492854098346117E-3</v>
      </c>
      <c r="BT7">
        <f t="shared" si="6"/>
        <v>5.0613395453879715E-3</v>
      </c>
      <c r="BU7">
        <f t="shared" si="6"/>
        <v>4.6028301111436468E-3</v>
      </c>
      <c r="BV7">
        <f t="shared" si="6"/>
        <v>4.1736447315875403E-3</v>
      </c>
      <c r="BW7">
        <f t="shared" si="6"/>
        <v>3.7734367244583885E-3</v>
      </c>
      <c r="BX7">
        <f t="shared" si="6"/>
        <v>3.401650779709746E-3</v>
      </c>
      <c r="BY7">
        <f t="shared" si="6"/>
        <v>3.0575491066888319E-3</v>
      </c>
    </row>
    <row r="8" spans="1:102" x14ac:dyDescent="0.3">
      <c r="A8" s="2" t="s">
        <v>205</v>
      </c>
      <c r="B8">
        <f>COUNTIF(lifetime_funct_triangular!C97:CW97,"&gt;0")</f>
        <v>5</v>
      </c>
      <c r="C8">
        <f t="shared" si="4"/>
        <v>4</v>
      </c>
      <c r="D8">
        <f>IF($C8&lt;&gt;1,_xlfn.NORM.DIST(D$2,$C8/2,$C8/4,FALSE),$C8)/0.9369</f>
        <v>0.25826739728801729</v>
      </c>
      <c r="E8">
        <f t="shared" ref="E8:G8" si="7">IF($C8&lt;&gt;1,_xlfn.NORM.DIST(E$2,$C8/2,$C8/4,FALSE),$C8)/0.9369</f>
        <v>0.42581095143711467</v>
      </c>
      <c r="F8">
        <f t="shared" si="7"/>
        <v>0.25826739728801729</v>
      </c>
      <c r="G8">
        <f t="shared" si="7"/>
        <v>5.762724571799345E-2</v>
      </c>
    </row>
    <row r="9" spans="1:102" x14ac:dyDescent="0.3">
      <c r="A9" s="2" t="s">
        <v>206</v>
      </c>
      <c r="B9">
        <f>COUNTIF(lifetime_funct_triangular!C98:CW98,"&gt;0")</f>
        <v>19</v>
      </c>
      <c r="C9">
        <f t="shared" si="4"/>
        <v>14</v>
      </c>
      <c r="D9">
        <f>IF($C9&lt;&gt;1,_xlfn.NORM.DIST(D$2,$C9/2,$C9/4,FALSE),$C9)/0.9531</f>
        <v>2.7514178984099427E-2</v>
      </c>
      <c r="E9">
        <f t="shared" ref="E9:Q9" si="8">IF($C9&lt;&gt;1,_xlfn.NORM.DIST(E$2,$C9/2,$C9/4,FALSE),$C9)/0.9531</f>
        <v>4.3106813180709039E-2</v>
      </c>
      <c r="F9">
        <f t="shared" si="8"/>
        <v>6.2241874819071764E-2</v>
      </c>
      <c r="G9">
        <f t="shared" si="8"/>
        <v>8.2826022013729864E-2</v>
      </c>
      <c r="H9">
        <f t="shared" si="8"/>
        <v>0.10157768957140986</v>
      </c>
      <c r="I9">
        <f t="shared" si="8"/>
        <v>0.11480934692633428</v>
      </c>
      <c r="J9">
        <f t="shared" si="8"/>
        <v>0.11959239186457206</v>
      </c>
      <c r="K9">
        <f t="shared" si="8"/>
        <v>0.11480934692633428</v>
      </c>
      <c r="L9">
        <f t="shared" si="8"/>
        <v>0.10157768957140986</v>
      </c>
      <c r="M9">
        <f t="shared" si="8"/>
        <v>8.2826022013729864E-2</v>
      </c>
      <c r="N9">
        <f t="shared" si="8"/>
        <v>6.2241874819071764E-2</v>
      </c>
      <c r="O9">
        <f t="shared" si="8"/>
        <v>4.3106813180709039E-2</v>
      </c>
      <c r="P9">
        <f t="shared" si="8"/>
        <v>2.7514178984099427E-2</v>
      </c>
      <c r="Q9">
        <f t="shared" si="8"/>
        <v>1.6185070225935839E-2</v>
      </c>
    </row>
    <row r="10" spans="1:102" x14ac:dyDescent="0.3">
      <c r="A10" s="2" t="s">
        <v>213</v>
      </c>
      <c r="B10">
        <f>COUNTIF(lifetime_funct_triangular!C105:CW105,"&gt;0")</f>
        <v>9</v>
      </c>
      <c r="C10">
        <f t="shared" si="4"/>
        <v>7</v>
      </c>
      <c r="D10">
        <f>IF($C10&lt;&gt;1,_xlfn.NORM.DIST(D$2,$C10/2,$C10/4,FALSE),$C10)/0.9487</f>
        <v>8.6613478744669084E-2</v>
      </c>
      <c r="E10">
        <f t="shared" ref="E10:J10" si="9">IF($C10&lt;&gt;1,_xlfn.NORM.DIST(E$2,$C10/2,$C10/4,FALSE),$C10)/0.9487</f>
        <v>0.16642032588022754</v>
      </c>
      <c r="F10">
        <f t="shared" si="9"/>
        <v>0.23068364826707957</v>
      </c>
      <c r="G10">
        <f t="shared" si="9"/>
        <v>0.23068364826707957</v>
      </c>
      <c r="H10">
        <f t="shared" si="9"/>
        <v>0.16642032588022754</v>
      </c>
      <c r="I10">
        <f t="shared" si="9"/>
        <v>8.6613478744669084E-2</v>
      </c>
      <c r="J10">
        <f t="shared" si="9"/>
        <v>3.2520270754378508E-2</v>
      </c>
    </row>
    <row r="11" spans="1:102" x14ac:dyDescent="0.3">
      <c r="A11" s="2" t="s">
        <v>225</v>
      </c>
      <c r="B11">
        <f>COUNTIF(lifetime_funct_triangular!C118:CW118,"&gt;0")</f>
        <v>23</v>
      </c>
      <c r="C11">
        <f t="shared" si="4"/>
        <v>17</v>
      </c>
      <c r="D11">
        <f>IF($C11&lt;&gt;1,_xlfn.NORM.DIST(D$2,$C11/2,$C11/4,FALSE),$C11)/0.9536</f>
        <v>2.0745208822748239E-2</v>
      </c>
      <c r="E11">
        <f t="shared" ref="E11:T11" si="10">IF($C11&lt;&gt;1,_xlfn.NORM.DIST(E$2,$C11/2,$C11/4,FALSE),$C11)/0.9536</f>
        <v>3.0565091970868947E-2</v>
      </c>
      <c r="F11">
        <f t="shared" si="10"/>
        <v>4.2607849774089705E-2</v>
      </c>
      <c r="G11">
        <f t="shared" si="10"/>
        <v>5.6196535679953259E-2</v>
      </c>
      <c r="H11">
        <f t="shared" si="10"/>
        <v>7.0127036154416289E-2</v>
      </c>
      <c r="I11">
        <f t="shared" si="10"/>
        <v>8.2797541166155494E-2</v>
      </c>
      <c r="J11">
        <f t="shared" si="10"/>
        <v>9.24922639906961E-2</v>
      </c>
      <c r="K11">
        <f t="shared" si="10"/>
        <v>9.7757344372374252E-2</v>
      </c>
      <c r="L11">
        <f t="shared" si="10"/>
        <v>9.7757344372374252E-2</v>
      </c>
      <c r="M11">
        <f t="shared" si="10"/>
        <v>9.24922639906961E-2</v>
      </c>
      <c r="N11">
        <f t="shared" si="10"/>
        <v>8.2797541166155494E-2</v>
      </c>
      <c r="O11">
        <f t="shared" si="10"/>
        <v>7.0127036154416289E-2</v>
      </c>
      <c r="P11">
        <f t="shared" si="10"/>
        <v>5.6196535679953259E-2</v>
      </c>
      <c r="Q11">
        <f t="shared" si="10"/>
        <v>4.2607849774089705E-2</v>
      </c>
      <c r="R11">
        <f t="shared" si="10"/>
        <v>3.0565091970868947E-2</v>
      </c>
      <c r="S11">
        <f t="shared" si="10"/>
        <v>2.0745208822748239E-2</v>
      </c>
      <c r="T11">
        <f t="shared" si="10"/>
        <v>1.3321892645378025E-2</v>
      </c>
    </row>
    <row r="12" spans="1:102" x14ac:dyDescent="0.3">
      <c r="A12" s="2" t="s">
        <v>226</v>
      </c>
      <c r="B12">
        <f>COUNTIF(lifetime_funct_triangular!C119:CW119,"&gt;0")</f>
        <v>25</v>
      </c>
      <c r="C12">
        <f t="shared" si="4"/>
        <v>19</v>
      </c>
      <c r="D12">
        <f>IF($C12&lt;&gt;1,_xlfn.NORM.DIST(D$2,$C12/2,$C12/4,FALSE),$C12)/0.9538</f>
        <v>1.7758519411298943E-2</v>
      </c>
      <c r="E12">
        <f t="shared" ref="E12:V16" si="11">IF($C12&lt;&gt;1,_xlfn.NORM.DIST(E$2,$C12/2,$C12/4,FALSE),$C12)/0.9538</f>
        <v>2.5315984755063435E-2</v>
      </c>
      <c r="F12">
        <f t="shared" si="11"/>
        <v>3.4525055685794163E-2</v>
      </c>
      <c r="G12">
        <f t="shared" si="11"/>
        <v>4.5042806359312057E-2</v>
      </c>
      <c r="H12">
        <f t="shared" si="11"/>
        <v>5.6217041374794656E-2</v>
      </c>
      <c r="I12">
        <f t="shared" si="11"/>
        <v>6.7121556842671543E-2</v>
      </c>
      <c r="J12">
        <f t="shared" si="11"/>
        <v>7.6666837286160958E-2</v>
      </c>
      <c r="K12">
        <f t="shared" si="11"/>
        <v>8.3773095931554825E-2</v>
      </c>
      <c r="L12">
        <f t="shared" si="11"/>
        <v>8.7569541231587639E-2</v>
      </c>
      <c r="M12">
        <f t="shared" si="11"/>
        <v>8.7569541231587639E-2</v>
      </c>
      <c r="N12">
        <f t="shared" si="11"/>
        <v>8.3773095931554825E-2</v>
      </c>
      <c r="O12">
        <f t="shared" si="11"/>
        <v>7.6666837286160958E-2</v>
      </c>
      <c r="P12">
        <f t="shared" si="11"/>
        <v>6.7121556842671543E-2</v>
      </c>
      <c r="Q12">
        <f t="shared" si="11"/>
        <v>5.6217041374794656E-2</v>
      </c>
      <c r="R12">
        <f t="shared" si="11"/>
        <v>4.5042806359312057E-2</v>
      </c>
      <c r="S12">
        <f t="shared" si="11"/>
        <v>3.4525055685794163E-2</v>
      </c>
      <c r="T12">
        <f t="shared" si="11"/>
        <v>2.5315984755063435E-2</v>
      </c>
      <c r="U12">
        <f t="shared" si="11"/>
        <v>1.7758519411298943E-2</v>
      </c>
      <c r="V12">
        <f t="shared" si="11"/>
        <v>1.1917088766968262E-2</v>
      </c>
    </row>
    <row r="13" spans="1:102" x14ac:dyDescent="0.3">
      <c r="A13" s="2" t="s">
        <v>227</v>
      </c>
      <c r="B13">
        <f>COUNTIF(lifetime_funct_triangular!C120:CW120,"&gt;0")</f>
        <v>5</v>
      </c>
      <c r="C13">
        <f t="shared" si="4"/>
        <v>4</v>
      </c>
      <c r="D13">
        <f>IF($C13&lt;&gt;1,_xlfn.NORM.DIST(D$2,$C13/2,$C13/4,FALSE),$C13)/0.9386</f>
        <v>0.25779962126480221</v>
      </c>
      <c r="E13">
        <f t="shared" ref="E13:G13" si="12">IF($C13&lt;&gt;1,_xlfn.NORM.DIST(E$2,$C13/2,$C13/4,FALSE),$C13)/0.9386</f>
        <v>0.42503971915771649</v>
      </c>
      <c r="F13">
        <f t="shared" si="12"/>
        <v>0.25779962126480221</v>
      </c>
      <c r="G13">
        <f t="shared" si="12"/>
        <v>5.7522870779019887E-2</v>
      </c>
    </row>
    <row r="14" spans="1:102" x14ac:dyDescent="0.3">
      <c r="A14" s="2" t="s">
        <v>228</v>
      </c>
      <c r="B14">
        <f>COUNTIF(lifetime_funct_triangular!C121:CW121,"&gt;0")</f>
        <v>25</v>
      </c>
      <c r="C14">
        <f t="shared" si="4"/>
        <v>19</v>
      </c>
      <c r="D14">
        <f>IF($C14&lt;&gt;1,_xlfn.NORM.DIST(D$2,$C14/2,$C14/4,FALSE),$C14)/0.9538</f>
        <v>1.7758519411298943E-2</v>
      </c>
      <c r="E14">
        <f t="shared" si="11"/>
        <v>2.5315984755063435E-2</v>
      </c>
      <c r="F14">
        <f t="shared" si="11"/>
        <v>3.4525055685794163E-2</v>
      </c>
      <c r="G14">
        <f t="shared" si="11"/>
        <v>4.5042806359312057E-2</v>
      </c>
      <c r="H14">
        <f t="shared" si="11"/>
        <v>5.6217041374794656E-2</v>
      </c>
      <c r="I14">
        <f t="shared" si="11"/>
        <v>6.7121556842671543E-2</v>
      </c>
      <c r="J14">
        <f t="shared" si="11"/>
        <v>7.6666837286160958E-2</v>
      </c>
      <c r="K14">
        <f t="shared" si="11"/>
        <v>8.3773095931554825E-2</v>
      </c>
      <c r="L14">
        <f t="shared" si="11"/>
        <v>8.7569541231587639E-2</v>
      </c>
      <c r="M14">
        <f t="shared" si="11"/>
        <v>8.7569541231587639E-2</v>
      </c>
      <c r="N14">
        <f t="shared" si="11"/>
        <v>8.3773095931554825E-2</v>
      </c>
      <c r="O14">
        <f t="shared" si="11"/>
        <v>7.6666837286160958E-2</v>
      </c>
      <c r="P14">
        <f t="shared" si="11"/>
        <v>6.7121556842671543E-2</v>
      </c>
      <c r="Q14">
        <f t="shared" si="11"/>
        <v>5.6217041374794656E-2</v>
      </c>
      <c r="R14">
        <f t="shared" si="11"/>
        <v>4.5042806359312057E-2</v>
      </c>
      <c r="S14">
        <f t="shared" si="11"/>
        <v>3.4525055685794163E-2</v>
      </c>
      <c r="T14">
        <f t="shared" si="11"/>
        <v>2.5315984755063435E-2</v>
      </c>
      <c r="U14">
        <f t="shared" si="11"/>
        <v>1.7758519411298943E-2</v>
      </c>
      <c r="V14">
        <f t="shared" si="11"/>
        <v>1.1917088766968262E-2</v>
      </c>
    </row>
    <row r="15" spans="1:102" x14ac:dyDescent="0.3">
      <c r="A15" s="2" t="s">
        <v>229</v>
      </c>
      <c r="B15">
        <f>COUNTIF(lifetime_funct_triangular!C122:CW122,"&gt;0")</f>
        <v>19</v>
      </c>
      <c r="C15">
        <f t="shared" si="4"/>
        <v>14</v>
      </c>
      <c r="D15">
        <f>IF($C15&lt;&gt;1,_xlfn.NORM.DIST(D$2,$C15/2,$C15/4,FALSE),$C15)/0.9531</f>
        <v>2.7514178984099427E-2</v>
      </c>
      <c r="E15">
        <f t="shared" ref="E15:Q15" si="13">IF($C15&lt;&gt;1,_xlfn.NORM.DIST(E$2,$C15/2,$C15/4,FALSE),$C15)/0.9531</f>
        <v>4.3106813180709039E-2</v>
      </c>
      <c r="F15">
        <f t="shared" si="13"/>
        <v>6.2241874819071764E-2</v>
      </c>
      <c r="G15">
        <f t="shared" si="13"/>
        <v>8.2826022013729864E-2</v>
      </c>
      <c r="H15">
        <f t="shared" si="13"/>
        <v>0.10157768957140986</v>
      </c>
      <c r="I15">
        <f t="shared" si="13"/>
        <v>0.11480934692633428</v>
      </c>
      <c r="J15">
        <f t="shared" si="13"/>
        <v>0.11959239186457206</v>
      </c>
      <c r="K15">
        <f t="shared" si="13"/>
        <v>0.11480934692633428</v>
      </c>
      <c r="L15">
        <f t="shared" si="13"/>
        <v>0.10157768957140986</v>
      </c>
      <c r="M15">
        <f t="shared" si="13"/>
        <v>8.2826022013729864E-2</v>
      </c>
      <c r="N15">
        <f t="shared" si="13"/>
        <v>6.2241874819071764E-2</v>
      </c>
      <c r="O15">
        <f t="shared" si="13"/>
        <v>4.3106813180709039E-2</v>
      </c>
      <c r="P15">
        <f t="shared" si="13"/>
        <v>2.7514178984099427E-2</v>
      </c>
      <c r="Q15">
        <f t="shared" si="13"/>
        <v>1.6185070225935839E-2</v>
      </c>
    </row>
    <row r="16" spans="1:102" x14ac:dyDescent="0.3">
      <c r="A16" s="2" t="s">
        <v>230</v>
      </c>
      <c r="B16">
        <f>COUNTIF(lifetime_funct_triangular!C123:CW123,"&gt;0")</f>
        <v>25</v>
      </c>
      <c r="C16">
        <f t="shared" si="4"/>
        <v>19</v>
      </c>
      <c r="D16">
        <f>IF($C16&lt;&gt;1,_xlfn.NORM.DIST(D$2,$C16/2,$C16/4,FALSE),$C16)/0.9538</f>
        <v>1.7758519411298943E-2</v>
      </c>
      <c r="E16">
        <f t="shared" si="11"/>
        <v>2.5315984755063435E-2</v>
      </c>
      <c r="F16">
        <f t="shared" si="11"/>
        <v>3.4525055685794163E-2</v>
      </c>
      <c r="G16">
        <f t="shared" si="11"/>
        <v>4.5042806359312057E-2</v>
      </c>
      <c r="H16">
        <f t="shared" si="11"/>
        <v>5.6217041374794656E-2</v>
      </c>
      <c r="I16">
        <f t="shared" si="11"/>
        <v>6.7121556842671543E-2</v>
      </c>
      <c r="J16">
        <f t="shared" si="11"/>
        <v>7.6666837286160958E-2</v>
      </c>
      <c r="K16">
        <f t="shared" si="11"/>
        <v>8.3773095931554825E-2</v>
      </c>
      <c r="L16">
        <f t="shared" si="11"/>
        <v>8.7569541231587639E-2</v>
      </c>
      <c r="M16">
        <f t="shared" si="11"/>
        <v>8.7569541231587639E-2</v>
      </c>
      <c r="N16">
        <f t="shared" si="11"/>
        <v>8.3773095931554825E-2</v>
      </c>
      <c r="O16">
        <f t="shared" si="11"/>
        <v>7.6666837286160958E-2</v>
      </c>
      <c r="P16">
        <f t="shared" si="11"/>
        <v>6.7121556842671543E-2</v>
      </c>
      <c r="Q16">
        <f t="shared" si="11"/>
        <v>5.6217041374794656E-2</v>
      </c>
      <c r="R16">
        <f t="shared" si="11"/>
        <v>4.5042806359312057E-2</v>
      </c>
      <c r="S16">
        <f t="shared" si="11"/>
        <v>3.4525055685794163E-2</v>
      </c>
      <c r="T16">
        <f t="shared" si="11"/>
        <v>2.5315984755063435E-2</v>
      </c>
      <c r="U16">
        <f t="shared" si="11"/>
        <v>1.7758519411298943E-2</v>
      </c>
      <c r="V16">
        <f t="shared" si="11"/>
        <v>1.1917088766968262E-2</v>
      </c>
    </row>
    <row r="17" spans="1:25" x14ac:dyDescent="0.3">
      <c r="A17" s="3" t="s">
        <v>231</v>
      </c>
      <c r="B17">
        <v>14</v>
      </c>
      <c r="C17">
        <f t="shared" si="4"/>
        <v>11</v>
      </c>
      <c r="D17">
        <f>IF($C17&lt;&gt;1,_xlfn.NORM.DIST(D$2,$C17/2,$C17/4,FALSE),$C17)/0.9522</f>
        <v>3.993899005503853E-2</v>
      </c>
      <c r="E17">
        <f t="shared" ref="E17:N17" si="14">IF($C17&lt;&gt;1,_xlfn.NORM.DIST(E$2,$C17/2,$C17/4,FALSE),$C17)/0.9522</f>
        <v>6.778077911998151E-2</v>
      </c>
      <c r="F17">
        <f t="shared" si="14"/>
        <v>0.10078332101496248</v>
      </c>
      <c r="G17">
        <f t="shared" si="14"/>
        <v>0.13129355391034922</v>
      </c>
      <c r="H17">
        <f t="shared" si="14"/>
        <v>0.14985483977434322</v>
      </c>
      <c r="I17">
        <f t="shared" si="14"/>
        <v>0.14985483977434322</v>
      </c>
      <c r="J17">
        <f t="shared" si="14"/>
        <v>0.13129355391034922</v>
      </c>
      <c r="K17">
        <f t="shared" si="14"/>
        <v>0.10078332101496248</v>
      </c>
      <c r="L17">
        <f t="shared" si="14"/>
        <v>6.778077911998151E-2</v>
      </c>
      <c r="M17">
        <f t="shared" si="14"/>
        <v>3.993899005503853E-2</v>
      </c>
      <c r="N17">
        <f t="shared" si="14"/>
        <v>2.0618650212212125E-2</v>
      </c>
    </row>
    <row r="18" spans="1:25" x14ac:dyDescent="0.3">
      <c r="A18" s="2" t="s">
        <v>233</v>
      </c>
      <c r="B18">
        <f>COUNTIF(lifetime_funct_triangular!C126:CW126,"&gt;0")</f>
        <v>29</v>
      </c>
      <c r="C18">
        <f t="shared" si="4"/>
        <v>22</v>
      </c>
      <c r="D18">
        <f>IF($C18&lt;&gt;1,_xlfn.NORM.DIST(D$2,$C18/2,$C18/4,FALSE),$C18)/0.954</f>
        <v>1.4559849396810893E-2</v>
      </c>
      <c r="E18">
        <f t="shared" ref="E18:Y18" si="15">IF($C18&lt;&gt;1,_xlfn.NORM.DIST(E$2,$C18/2,$C18/4,FALSE),$C18)/0.954</f>
        <v>1.9931816735014513E-2</v>
      </c>
      <c r="F18">
        <f t="shared" si="15"/>
        <v>2.6398548336944553E-2</v>
      </c>
      <c r="G18">
        <f t="shared" si="15"/>
        <v>3.3826445428745487E-2</v>
      </c>
      <c r="H18">
        <f t="shared" si="15"/>
        <v>4.1934921930625257E-2</v>
      </c>
      <c r="I18">
        <f t="shared" si="15"/>
        <v>5.0296581902750152E-2</v>
      </c>
      <c r="J18">
        <f t="shared" si="15"/>
        <v>5.8363894346883986E-2</v>
      </c>
      <c r="K18">
        <f t="shared" si="15"/>
        <v>6.5522915111862964E-2</v>
      </c>
      <c r="L18">
        <f t="shared" si="15"/>
        <v>7.1168091052788027E-2</v>
      </c>
      <c r="M18">
        <f t="shared" si="15"/>
        <v>7.4786047396818461E-2</v>
      </c>
      <c r="N18">
        <f t="shared" si="15"/>
        <v>7.6032452906695774E-2</v>
      </c>
      <c r="O18">
        <f t="shared" si="15"/>
        <v>7.4786047396818461E-2</v>
      </c>
      <c r="P18">
        <f t="shared" si="15"/>
        <v>7.1168091052788027E-2</v>
      </c>
      <c r="Q18">
        <f t="shared" si="15"/>
        <v>6.5522915111862964E-2</v>
      </c>
      <c r="R18">
        <f t="shared" si="15"/>
        <v>5.8363894346883986E-2</v>
      </c>
      <c r="S18">
        <f t="shared" si="15"/>
        <v>5.0296581902750152E-2</v>
      </c>
      <c r="T18">
        <f t="shared" si="15"/>
        <v>4.1934921930625257E-2</v>
      </c>
      <c r="U18">
        <f t="shared" si="15"/>
        <v>3.3826445428745487E-2</v>
      </c>
      <c r="V18">
        <f t="shared" si="15"/>
        <v>2.6398548336944553E-2</v>
      </c>
      <c r="W18">
        <f t="shared" si="15"/>
        <v>1.9931816735014513E-2</v>
      </c>
      <c r="X18">
        <f t="shared" si="15"/>
        <v>1.4559849396810893E-2</v>
      </c>
      <c r="Y18">
        <f t="shared" si="15"/>
        <v>1.028987354930209E-2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95E8-9539-4C97-B02D-0D7C800029C9}">
  <dimension ref="A1:CX18"/>
  <sheetViews>
    <sheetView workbookViewId="0">
      <pane ySplit="2" topLeftCell="A3" activePane="bottomLeft" state="frozen"/>
      <selection pane="bottomLeft" activeCell="D18" sqref="D18:R18"/>
    </sheetView>
  </sheetViews>
  <sheetFormatPr defaultRowHeight="14.4" x14ac:dyDescent="0.3"/>
  <cols>
    <col min="1" max="1" width="46.88671875" customWidth="1"/>
    <col min="4" max="4" width="12.109375" bestFit="1" customWidth="1"/>
    <col min="5" max="5" width="11" bestFit="1" customWidth="1"/>
    <col min="6" max="6" width="10" bestFit="1" customWidth="1"/>
    <col min="22" max="22" width="11" bestFit="1" customWidth="1"/>
  </cols>
  <sheetData>
    <row r="1" spans="1:102" x14ac:dyDescent="0.3">
      <c r="B1" t="s">
        <v>323</v>
      </c>
    </row>
    <row r="2" spans="1:102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</row>
    <row r="3" spans="1:102" x14ac:dyDescent="0.3">
      <c r="A3" t="s">
        <v>168</v>
      </c>
      <c r="B3">
        <f>COUNTIF(lifetime_funct_triangular!C56:CW56,"&gt;0")</f>
        <v>19</v>
      </c>
      <c r="C3">
        <f>ROUND(B3*0.5,0)</f>
        <v>10</v>
      </c>
      <c r="D3">
        <f>IF($C3&lt;&gt;1,_xlfn.NORM.DIST(D$2,$C3/2,$C3/4,FALSE),$C3)/0.952</f>
        <v>4.6605392722460316E-2</v>
      </c>
      <c r="E3">
        <f t="shared" ref="E3:M3" si="0">IF($C3&lt;&gt;1,_xlfn.NORM.DIST(E$2,$C3/2,$C3/4,FALSE),$C3)/0.952</f>
        <v>8.1590779404711336E-2</v>
      </c>
      <c r="F3">
        <f t="shared" si="0"/>
        <v>0.12171913981574906</v>
      </c>
      <c r="G3">
        <f t="shared" si="0"/>
        <v>0.15473535306862324</v>
      </c>
      <c r="H3">
        <f t="shared" si="0"/>
        <v>0.16762280689135831</v>
      </c>
      <c r="I3">
        <f t="shared" si="0"/>
        <v>0.15473535306862324</v>
      </c>
      <c r="J3">
        <f t="shared" si="0"/>
        <v>0.12171913981574906</v>
      </c>
      <c r="K3">
        <f t="shared" si="0"/>
        <v>8.1590779404711336E-2</v>
      </c>
      <c r="L3">
        <f t="shared" si="0"/>
        <v>4.6605392722460316E-2</v>
      </c>
      <c r="M3">
        <f t="shared" si="0"/>
        <v>2.2685280047558008E-2</v>
      </c>
    </row>
    <row r="4" spans="1:102" x14ac:dyDescent="0.3">
      <c r="A4" t="s">
        <v>170</v>
      </c>
      <c r="B4">
        <f>COUNTIF(lifetime_funct_triangular!C58:CW58,"&gt;0")</f>
        <v>5</v>
      </c>
      <c r="C4">
        <f t="shared" ref="C4:C18" si="1">ROUND(B4*0.5,0)</f>
        <v>3</v>
      </c>
      <c r="D4">
        <f>IF($C4&lt;&gt;1,_xlfn.NORM.DIST(D$2,$C4/2,$C4/4,FALSE),$C4)/0.9239</f>
        <v>0.46101382620392134</v>
      </c>
      <c r="E4">
        <f t="shared" ref="E4:F4" si="2">IF($C4&lt;&gt;1,_xlfn.NORM.DIST(E$2,$C4/2,$C4/4,FALSE),$C4)/0.9239</f>
        <v>0.46101382620392134</v>
      </c>
      <c r="F4">
        <f t="shared" si="2"/>
        <v>7.7917475214760695E-2</v>
      </c>
    </row>
    <row r="5" spans="1:102" x14ac:dyDescent="0.3">
      <c r="A5" t="s">
        <v>174</v>
      </c>
      <c r="B5">
        <f>COUNTIF(lifetime_funct_triangular!C63:CW63,"&gt;0")</f>
        <v>3</v>
      </c>
      <c r="C5">
        <f t="shared" si="1"/>
        <v>2</v>
      </c>
      <c r="D5">
        <v>0.5</v>
      </c>
      <c r="E5">
        <v>0.5</v>
      </c>
    </row>
    <row r="6" spans="1:102" x14ac:dyDescent="0.3">
      <c r="A6" t="s">
        <v>175</v>
      </c>
      <c r="B6">
        <f>COUNTIF(lifetime_funct_triangular!C64:CW64,"&gt;0")</f>
        <v>9</v>
      </c>
      <c r="C6">
        <f t="shared" si="1"/>
        <v>5</v>
      </c>
      <c r="D6">
        <f>IF($C6&lt;&gt;1,_xlfn.NORM.DIST(D$2,$C6/2,$C6/4,FALSE),$C6)/0.9432</f>
        <v>0.16470403306464204</v>
      </c>
      <c r="E6">
        <f t="shared" ref="E6:H6" si="3">IF($C6&lt;&gt;1,_xlfn.NORM.DIST(E$2,$C6/2,$C6/4,FALSE),$C6)/0.9432</f>
        <v>0.31235804945150408</v>
      </c>
      <c r="F6">
        <f t="shared" si="3"/>
        <v>0.31235804945150408</v>
      </c>
      <c r="G6">
        <f t="shared" si="3"/>
        <v>0.16470403306464204</v>
      </c>
      <c r="H6">
        <f t="shared" si="3"/>
        <v>4.5793864727046697E-2</v>
      </c>
    </row>
    <row r="7" spans="1:102" x14ac:dyDescent="0.3">
      <c r="A7" s="2" t="s">
        <v>193</v>
      </c>
      <c r="B7">
        <f>COUNTIF(lifetime_funct_triangular!C82:CW82,"&gt;0")</f>
        <v>99</v>
      </c>
      <c r="C7">
        <f t="shared" si="1"/>
        <v>50</v>
      </c>
      <c r="D7">
        <f>IF($C7&lt;&gt;1,_xlfn.NORM.DIST(D$2,$C7/2,$C7/4,FALSE),$C7)/0.9544</f>
        <v>5.2939280331264589E-3</v>
      </c>
      <c r="E7">
        <f t="shared" ref="E7:BA7" si="4">IF($C7&lt;&gt;1,_xlfn.NORM.DIST(E$2,$C7/2,$C7/4,FALSE),$C7)/0.9544</f>
        <v>6.153127626291441E-3</v>
      </c>
      <c r="F7">
        <f t="shared" si="4"/>
        <v>7.1061493133296088E-3</v>
      </c>
      <c r="G7">
        <f t="shared" si="4"/>
        <v>8.1544232465605628E-3</v>
      </c>
      <c r="H7">
        <f t="shared" si="4"/>
        <v>9.2976391181438019E-3</v>
      </c>
      <c r="I7">
        <f t="shared" si="4"/>
        <v>1.0533498473519544E-2</v>
      </c>
      <c r="J7">
        <f t="shared" si="4"/>
        <v>1.1857499180623536E-2</v>
      </c>
      <c r="K7">
        <f t="shared" si="4"/>
        <v>1.3262765328615511E-2</v>
      </c>
      <c r="L7">
        <f t="shared" si="4"/>
        <v>1.4739935481782259E-2</v>
      </c>
      <c r="M7">
        <f t="shared" si="4"/>
        <v>1.6277121121811646E-2</v>
      </c>
      <c r="N7">
        <f t="shared" si="4"/>
        <v>1.7859945245240389E-2</v>
      </c>
      <c r="O7">
        <f t="shared" si="4"/>
        <v>1.9471668461304794E-2</v>
      </c>
      <c r="P7">
        <f t="shared" si="4"/>
        <v>2.1093406630185843E-2</v>
      </c>
      <c r="Q7">
        <f t="shared" si="4"/>
        <v>2.2704440217798657E-2</v>
      </c>
      <c r="R7">
        <f t="shared" si="4"/>
        <v>2.4282611296016991E-2</v>
      </c>
      <c r="S7">
        <f t="shared" si="4"/>
        <v>2.580479970409497E-2</v>
      </c>
      <c r="T7">
        <f t="shared" si="4"/>
        <v>2.7247465556084004E-2</v>
      </c>
      <c r="U7">
        <f t="shared" si="4"/>
        <v>2.8587241293407593E-2</v>
      </c>
      <c r="V7">
        <f t="shared" si="4"/>
        <v>2.9801553101927666E-2</v>
      </c>
      <c r="W7">
        <f t="shared" si="4"/>
        <v>3.0869248977646545E-2</v>
      </c>
      <c r="X7">
        <f t="shared" si="4"/>
        <v>3.1771209233252447E-2</v>
      </c>
      <c r="Y7">
        <f t="shared" si="4"/>
        <v>3.2490914930847797E-2</v>
      </c>
      <c r="Z7">
        <f t="shared" si="4"/>
        <v>3.3014950676323623E-2</v>
      </c>
      <c r="AA7">
        <f t="shared" si="4"/>
        <v>3.3333420411702341E-2</v>
      </c>
      <c r="AB7">
        <f t="shared" si="4"/>
        <v>3.3440258206322938E-2</v>
      </c>
      <c r="AC7">
        <f t="shared" si="4"/>
        <v>3.3333420411702341E-2</v>
      </c>
      <c r="AD7">
        <f t="shared" si="4"/>
        <v>3.3014950676323623E-2</v>
      </c>
      <c r="AE7">
        <f t="shared" si="4"/>
        <v>3.2490914930847797E-2</v>
      </c>
      <c r="AF7">
        <f t="shared" si="4"/>
        <v>3.1771209233252447E-2</v>
      </c>
      <c r="AG7">
        <f t="shared" si="4"/>
        <v>3.0869248977646545E-2</v>
      </c>
      <c r="AH7">
        <f t="shared" si="4"/>
        <v>2.9801553101927666E-2</v>
      </c>
      <c r="AI7">
        <f t="shared" si="4"/>
        <v>2.8587241293407593E-2</v>
      </c>
      <c r="AJ7">
        <f t="shared" si="4"/>
        <v>2.7247465556084004E-2</v>
      </c>
      <c r="AK7">
        <f t="shared" si="4"/>
        <v>2.580479970409497E-2</v>
      </c>
      <c r="AL7">
        <f t="shared" si="4"/>
        <v>2.4282611296016991E-2</v>
      </c>
      <c r="AM7">
        <f t="shared" si="4"/>
        <v>2.2704440217798657E-2</v>
      </c>
      <c r="AN7">
        <f t="shared" si="4"/>
        <v>2.1093406630185843E-2</v>
      </c>
      <c r="AO7">
        <f t="shared" si="4"/>
        <v>1.9471668461304794E-2</v>
      </c>
      <c r="AP7">
        <f t="shared" si="4"/>
        <v>1.7859945245240389E-2</v>
      </c>
      <c r="AQ7">
        <f t="shared" si="4"/>
        <v>1.6277121121811646E-2</v>
      </c>
      <c r="AR7">
        <f t="shared" si="4"/>
        <v>1.4739935481782259E-2</v>
      </c>
      <c r="AS7">
        <f t="shared" si="4"/>
        <v>1.3262765328615511E-2</v>
      </c>
      <c r="AT7">
        <f t="shared" si="4"/>
        <v>1.1857499180623536E-2</v>
      </c>
      <c r="AU7">
        <f t="shared" si="4"/>
        <v>1.0533498473519544E-2</v>
      </c>
      <c r="AV7">
        <f t="shared" si="4"/>
        <v>9.2976391181438019E-3</v>
      </c>
      <c r="AW7">
        <f t="shared" si="4"/>
        <v>8.1544232465605628E-3</v>
      </c>
      <c r="AX7">
        <f t="shared" si="4"/>
        <v>7.1061493133296088E-3</v>
      </c>
      <c r="AY7">
        <f t="shared" si="4"/>
        <v>6.153127626291441E-3</v>
      </c>
      <c r="AZ7">
        <f t="shared" si="4"/>
        <v>5.2939280331264589E-3</v>
      </c>
      <c r="BA7">
        <f t="shared" si="4"/>
        <v>4.5256468158581774E-3</v>
      </c>
    </row>
    <row r="8" spans="1:102" x14ac:dyDescent="0.3">
      <c r="A8" s="2" t="s">
        <v>205</v>
      </c>
      <c r="B8">
        <f>COUNTIF(lifetime_funct_triangular!C97:CW97,"&gt;0")</f>
        <v>5</v>
      </c>
      <c r="C8">
        <f t="shared" si="1"/>
        <v>3</v>
      </c>
      <c r="D8">
        <f>IF($C8&lt;&gt;1,_xlfn.NORM.DIST(D$2,$C8/2,$C8/4,FALSE),$C8)/0.9239</f>
        <v>0.46101382620392134</v>
      </c>
      <c r="E8">
        <f t="shared" ref="E8:F8" si="5">IF($C8&lt;&gt;1,_xlfn.NORM.DIST(E$2,$C8/2,$C8/4,FALSE),$C8)/0.9239</f>
        <v>0.46101382620392134</v>
      </c>
      <c r="F8">
        <f t="shared" si="5"/>
        <v>7.7917475214760695E-2</v>
      </c>
    </row>
    <row r="9" spans="1:102" x14ac:dyDescent="0.3">
      <c r="A9" s="2" t="s">
        <v>206</v>
      </c>
      <c r="B9">
        <f>COUNTIF(lifetime_funct_triangular!C98:CW98,"&gt;0")</f>
        <v>19</v>
      </c>
      <c r="C9">
        <f t="shared" si="1"/>
        <v>10</v>
      </c>
      <c r="D9">
        <f>IF($C9&lt;&gt;1,_xlfn.NORM.DIST(D$2,$C9/2,$C9/4,FALSE),$C9)/0.952</f>
        <v>4.6605392722460316E-2</v>
      </c>
      <c r="E9">
        <f t="shared" ref="E9:M9" si="6">IF($C9&lt;&gt;1,_xlfn.NORM.DIST(E$2,$C9/2,$C9/4,FALSE),$C9)/0.952</f>
        <v>8.1590779404711336E-2</v>
      </c>
      <c r="F9">
        <f t="shared" si="6"/>
        <v>0.12171913981574906</v>
      </c>
      <c r="G9">
        <f t="shared" si="6"/>
        <v>0.15473535306862324</v>
      </c>
      <c r="H9">
        <f t="shared" si="6"/>
        <v>0.16762280689135831</v>
      </c>
      <c r="I9">
        <f t="shared" si="6"/>
        <v>0.15473535306862324</v>
      </c>
      <c r="J9">
        <f t="shared" si="6"/>
        <v>0.12171913981574906</v>
      </c>
      <c r="K9">
        <f t="shared" si="6"/>
        <v>8.1590779404711336E-2</v>
      </c>
      <c r="L9">
        <f t="shared" si="6"/>
        <v>4.6605392722460316E-2</v>
      </c>
      <c r="M9">
        <f t="shared" si="6"/>
        <v>2.2685280047558008E-2</v>
      </c>
    </row>
    <row r="10" spans="1:102" x14ac:dyDescent="0.3">
      <c r="A10" s="2" t="s">
        <v>213</v>
      </c>
      <c r="B10">
        <f>COUNTIF(lifetime_funct_triangular!C105:CW105,"&gt;0")</f>
        <v>9</v>
      </c>
      <c r="C10">
        <f t="shared" si="1"/>
        <v>5</v>
      </c>
      <c r="D10">
        <f>IF($C10&lt;&gt;1,_xlfn.NORM.DIST(D$2,$C10/2,$C10/4,FALSE),$C10)/0.9432</f>
        <v>0.16470403306464204</v>
      </c>
      <c r="E10">
        <f t="shared" ref="E10:H10" si="7">IF($C10&lt;&gt;1,_xlfn.NORM.DIST(E$2,$C10/2,$C10/4,FALSE),$C10)/0.9432</f>
        <v>0.31235804945150408</v>
      </c>
      <c r="F10">
        <f t="shared" si="7"/>
        <v>0.31235804945150408</v>
      </c>
      <c r="G10">
        <f t="shared" si="7"/>
        <v>0.16470403306464204</v>
      </c>
      <c r="H10">
        <f t="shared" si="7"/>
        <v>4.5793864727046697E-2</v>
      </c>
    </row>
    <row r="11" spans="1:102" x14ac:dyDescent="0.3">
      <c r="A11" s="2" t="s">
        <v>225</v>
      </c>
      <c r="B11">
        <f>COUNTIF(lifetime_funct_triangular!C118:CW118,"&gt;0")</f>
        <v>23</v>
      </c>
      <c r="C11">
        <f t="shared" si="1"/>
        <v>12</v>
      </c>
      <c r="D11">
        <f>IF($C11&lt;&gt;1,_xlfn.NORM.DIST(D$2,$C11/2,$C11/4,FALSE),$C11)/0.953</f>
        <v>3.4794382229013175E-2</v>
      </c>
      <c r="E11">
        <f t="shared" ref="E11:P16" si="8">IF($C11&lt;&gt;1,_xlfn.NORM.DIST(E$2,$C11/2,$C11/4,FALSE),$C11)/0.953</f>
        <v>5.7366238081844573E-2</v>
      </c>
      <c r="F11">
        <f t="shared" si="8"/>
        <v>8.4634741000050154E-2</v>
      </c>
      <c r="G11">
        <f t="shared" si="8"/>
        <v>0.11173417471925576</v>
      </c>
      <c r="H11">
        <f t="shared" si="8"/>
        <v>0.13199833077754219</v>
      </c>
      <c r="I11">
        <f t="shared" si="8"/>
        <v>0.13953909772697889</v>
      </c>
      <c r="J11">
        <f t="shared" si="8"/>
        <v>0.13199833077754219</v>
      </c>
      <c r="K11">
        <f t="shared" si="8"/>
        <v>0.11173417471925576</v>
      </c>
      <c r="L11">
        <f t="shared" si="8"/>
        <v>8.4634741000050154E-2</v>
      </c>
      <c r="M11">
        <f t="shared" si="8"/>
        <v>5.7366238081844573E-2</v>
      </c>
      <c r="N11">
        <f t="shared" si="8"/>
        <v>3.4794382229013175E-2</v>
      </c>
      <c r="O11">
        <f t="shared" si="8"/>
        <v>1.8884563313462072E-2</v>
      </c>
    </row>
    <row r="12" spans="1:102" x14ac:dyDescent="0.3">
      <c r="A12" s="2" t="s">
        <v>226</v>
      </c>
      <c r="B12">
        <f>COUNTIF(lifetime_funct_triangular!C119:CW119,"&gt;0")</f>
        <v>25</v>
      </c>
      <c r="C12">
        <f t="shared" si="1"/>
        <v>13</v>
      </c>
      <c r="D12">
        <f>IF($C12&lt;&gt;1,_xlfn.NORM.DIST(D$2,$C12/2,$C12/4,FALSE),$C12)/0.953</f>
        <v>3.0764131880845397E-2</v>
      </c>
      <c r="E12">
        <f t="shared" si="8"/>
        <v>4.9388729140253156E-2</v>
      </c>
      <c r="F12">
        <f t="shared" si="8"/>
        <v>7.2126423987362701E-2</v>
      </c>
      <c r="G12">
        <f t="shared" si="8"/>
        <v>9.5817384642504597E-2</v>
      </c>
      <c r="H12">
        <f t="shared" si="8"/>
        <v>0.11579174188837943</v>
      </c>
      <c r="I12">
        <f t="shared" si="8"/>
        <v>0.12728998184269161</v>
      </c>
      <c r="J12">
        <f t="shared" si="8"/>
        <v>0.12728998184269161</v>
      </c>
      <c r="K12">
        <f t="shared" si="8"/>
        <v>0.11579174188837943</v>
      </c>
      <c r="L12">
        <f t="shared" si="8"/>
        <v>9.5817384642504597E-2</v>
      </c>
      <c r="M12">
        <f t="shared" si="8"/>
        <v>7.2126423987362701E-2</v>
      </c>
      <c r="N12">
        <f t="shared" si="8"/>
        <v>4.9388729140253156E-2</v>
      </c>
      <c r="O12">
        <f t="shared" si="8"/>
        <v>3.0764131880845397E-2</v>
      </c>
      <c r="P12">
        <f t="shared" si="8"/>
        <v>1.7431904597041914E-2</v>
      </c>
    </row>
    <row r="13" spans="1:102" x14ac:dyDescent="0.3">
      <c r="A13" s="2" t="s">
        <v>227</v>
      </c>
      <c r="B13">
        <f>COUNTIF(lifetime_funct_triangular!C120:CW120,"&gt;0")</f>
        <v>5</v>
      </c>
      <c r="C13">
        <f t="shared" si="1"/>
        <v>3</v>
      </c>
      <c r="D13">
        <f>IF($C13&lt;&gt;1,_xlfn.NORM.DIST(D$2,$C13/2,$C13/4,FALSE),$C13)/0.9239</f>
        <v>0.46101382620392134</v>
      </c>
      <c r="E13">
        <f t="shared" ref="E13:F13" si="9">IF($C13&lt;&gt;1,_xlfn.NORM.DIST(E$2,$C13/2,$C13/4,FALSE),$C13)/0.9239</f>
        <v>0.46101382620392134</v>
      </c>
      <c r="F13">
        <f t="shared" si="9"/>
        <v>7.7917475214760695E-2</v>
      </c>
    </row>
    <row r="14" spans="1:102" x14ac:dyDescent="0.3">
      <c r="A14" s="2" t="s">
        <v>228</v>
      </c>
      <c r="B14">
        <f>COUNTIF(lifetime_funct_triangular!C121:CW121,"&gt;0")</f>
        <v>25</v>
      </c>
      <c r="C14">
        <f t="shared" si="1"/>
        <v>13</v>
      </c>
      <c r="D14">
        <f>IF($C14&lt;&gt;1,_xlfn.NORM.DIST(D$2,$C14/2,$C14/4,FALSE),$C14)/0.953</f>
        <v>3.0764131880845397E-2</v>
      </c>
      <c r="E14">
        <f t="shared" si="8"/>
        <v>4.9388729140253156E-2</v>
      </c>
      <c r="F14">
        <f t="shared" si="8"/>
        <v>7.2126423987362701E-2</v>
      </c>
      <c r="G14">
        <f t="shared" si="8"/>
        <v>9.5817384642504597E-2</v>
      </c>
      <c r="H14">
        <f t="shared" si="8"/>
        <v>0.11579174188837943</v>
      </c>
      <c r="I14">
        <f t="shared" si="8"/>
        <v>0.12728998184269161</v>
      </c>
      <c r="J14">
        <f t="shared" si="8"/>
        <v>0.12728998184269161</v>
      </c>
      <c r="K14">
        <f t="shared" si="8"/>
        <v>0.11579174188837943</v>
      </c>
      <c r="L14">
        <f t="shared" si="8"/>
        <v>9.5817384642504597E-2</v>
      </c>
      <c r="M14">
        <f t="shared" si="8"/>
        <v>7.2126423987362701E-2</v>
      </c>
      <c r="N14">
        <f t="shared" si="8"/>
        <v>4.9388729140253156E-2</v>
      </c>
      <c r="O14">
        <f t="shared" si="8"/>
        <v>3.0764131880845397E-2</v>
      </c>
      <c r="P14">
        <f t="shared" si="8"/>
        <v>1.7431904597041914E-2</v>
      </c>
    </row>
    <row r="15" spans="1:102" x14ac:dyDescent="0.3">
      <c r="A15" s="2" t="s">
        <v>229</v>
      </c>
      <c r="B15">
        <f>COUNTIF(lifetime_funct_triangular!C122:CW122,"&gt;0")</f>
        <v>19</v>
      </c>
      <c r="C15">
        <f t="shared" si="1"/>
        <v>10</v>
      </c>
      <c r="D15">
        <f>IF($C15&lt;&gt;1,_xlfn.NORM.DIST(D$2,$C15/2,$C15/4,FALSE),$C15)/0.952</f>
        <v>4.6605392722460316E-2</v>
      </c>
      <c r="E15">
        <f t="shared" ref="E15:M15" si="10">IF($C15&lt;&gt;1,_xlfn.NORM.DIST(E$2,$C15/2,$C15/4,FALSE),$C15)/0.952</f>
        <v>8.1590779404711336E-2</v>
      </c>
      <c r="F15">
        <f t="shared" si="10"/>
        <v>0.12171913981574906</v>
      </c>
      <c r="G15">
        <f t="shared" si="10"/>
        <v>0.15473535306862324</v>
      </c>
      <c r="H15">
        <f t="shared" si="10"/>
        <v>0.16762280689135831</v>
      </c>
      <c r="I15">
        <f t="shared" si="10"/>
        <v>0.15473535306862324</v>
      </c>
      <c r="J15">
        <f t="shared" si="10"/>
        <v>0.12171913981574906</v>
      </c>
      <c r="K15">
        <f t="shared" si="10"/>
        <v>8.1590779404711336E-2</v>
      </c>
      <c r="L15">
        <f t="shared" si="10"/>
        <v>4.6605392722460316E-2</v>
      </c>
      <c r="M15">
        <f t="shared" si="10"/>
        <v>2.2685280047558008E-2</v>
      </c>
    </row>
    <row r="16" spans="1:102" x14ac:dyDescent="0.3">
      <c r="A16" s="2" t="s">
        <v>230</v>
      </c>
      <c r="B16">
        <f>COUNTIF(lifetime_funct_triangular!C123:CW123,"&gt;0")</f>
        <v>25</v>
      </c>
      <c r="C16">
        <f t="shared" si="1"/>
        <v>13</v>
      </c>
      <c r="D16">
        <f>IF($C16&lt;&gt;1,_xlfn.NORM.DIST(D$2,$C16/2,$C16/4,FALSE),$C16)/0.953</f>
        <v>3.0764131880845397E-2</v>
      </c>
      <c r="E16">
        <f t="shared" si="8"/>
        <v>4.9388729140253156E-2</v>
      </c>
      <c r="F16">
        <f t="shared" si="8"/>
        <v>7.2126423987362701E-2</v>
      </c>
      <c r="G16">
        <f t="shared" si="8"/>
        <v>9.5817384642504597E-2</v>
      </c>
      <c r="H16">
        <f t="shared" si="8"/>
        <v>0.11579174188837943</v>
      </c>
      <c r="I16">
        <f t="shared" si="8"/>
        <v>0.12728998184269161</v>
      </c>
      <c r="J16">
        <f t="shared" si="8"/>
        <v>0.12728998184269161</v>
      </c>
      <c r="K16">
        <f t="shared" si="8"/>
        <v>0.11579174188837943</v>
      </c>
      <c r="L16">
        <f t="shared" si="8"/>
        <v>9.5817384642504597E-2</v>
      </c>
      <c r="M16">
        <f t="shared" si="8"/>
        <v>7.2126423987362701E-2</v>
      </c>
      <c r="N16">
        <f t="shared" si="8"/>
        <v>4.9388729140253156E-2</v>
      </c>
      <c r="O16">
        <f t="shared" si="8"/>
        <v>3.0764131880845397E-2</v>
      </c>
      <c r="P16">
        <f t="shared" si="8"/>
        <v>1.7431904597041914E-2</v>
      </c>
    </row>
    <row r="17" spans="1:18" x14ac:dyDescent="0.3">
      <c r="A17" s="3" t="s">
        <v>231</v>
      </c>
      <c r="B17">
        <v>14</v>
      </c>
      <c r="C17">
        <f t="shared" si="1"/>
        <v>7</v>
      </c>
      <c r="D17">
        <f>IF($C17&lt;&gt;1,_xlfn.NORM.DIST(D$2,$C17/2,$C17/4,FALSE),$C17)/0.9487</f>
        <v>8.6613478744669084E-2</v>
      </c>
      <c r="E17">
        <f t="shared" ref="E17:J17" si="11">IF($C17&lt;&gt;1,_xlfn.NORM.DIST(E$2,$C17/2,$C17/4,FALSE),$C17)/0.9487</f>
        <v>0.16642032588022754</v>
      </c>
      <c r="F17">
        <f t="shared" si="11"/>
        <v>0.23068364826707957</v>
      </c>
      <c r="G17">
        <f t="shared" si="11"/>
        <v>0.23068364826707957</v>
      </c>
      <c r="H17">
        <f t="shared" si="11"/>
        <v>0.16642032588022754</v>
      </c>
      <c r="I17">
        <f t="shared" si="11"/>
        <v>8.6613478744669084E-2</v>
      </c>
      <c r="J17">
        <f t="shared" si="11"/>
        <v>3.2520270754378508E-2</v>
      </c>
    </row>
    <row r="18" spans="1:18" x14ac:dyDescent="0.3">
      <c r="A18" s="2" t="s">
        <v>233</v>
      </c>
      <c r="B18">
        <f>COUNTIF(lifetime_funct_triangular!C126:CW126,"&gt;0")</f>
        <v>29</v>
      </c>
      <c r="C18">
        <f t="shared" si="1"/>
        <v>15</v>
      </c>
      <c r="D18">
        <f>IF($C18&lt;&gt;1,_xlfn.NORM.DIST(D$2,$C18/2,$C18/4,FALSE),$C18)/0.9533</f>
        <v>2.4845193493644349E-2</v>
      </c>
      <c r="E18">
        <f t="shared" ref="E18:R18" si="12">IF($C18&lt;&gt;1,_xlfn.NORM.DIST(E$2,$C18/2,$C18/4,FALSE),$C18)/0.9533</f>
        <v>3.806636103703713E-2</v>
      </c>
      <c r="F18">
        <f t="shared" si="12"/>
        <v>5.4319676907084287E-2</v>
      </c>
      <c r="G18">
        <f t="shared" si="12"/>
        <v>7.2192125851459871E-2</v>
      </c>
      <c r="H18">
        <f t="shared" si="12"/>
        <v>8.9359209908696738E-2</v>
      </c>
      <c r="I18">
        <f t="shared" si="12"/>
        <v>0.10301622862430808</v>
      </c>
      <c r="J18">
        <f t="shared" si="12"/>
        <v>0.11060857817009481</v>
      </c>
      <c r="K18">
        <f t="shared" si="12"/>
        <v>0.11060857817009481</v>
      </c>
      <c r="L18">
        <f t="shared" si="12"/>
        <v>0.10301622862430808</v>
      </c>
      <c r="M18">
        <f t="shared" si="12"/>
        <v>8.9359209908696738E-2</v>
      </c>
      <c r="N18">
        <f t="shared" si="12"/>
        <v>7.2192125851459871E-2</v>
      </c>
      <c r="O18">
        <f t="shared" si="12"/>
        <v>5.4319676907084287E-2</v>
      </c>
      <c r="P18">
        <f t="shared" si="12"/>
        <v>3.806636103703713E-2</v>
      </c>
      <c r="Q18">
        <f t="shared" si="12"/>
        <v>2.4845193493644349E-2</v>
      </c>
      <c r="R18">
        <f t="shared" si="12"/>
        <v>1.5102896328735427E-2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7491-B92A-4F31-8A81-ADE17EABB234}">
  <dimension ref="A1:DL18"/>
  <sheetViews>
    <sheetView workbookViewId="0">
      <pane ySplit="2" topLeftCell="A3" activePane="bottomLeft" state="frozen"/>
      <selection pane="bottomLeft" activeCell="D22" sqref="D22"/>
    </sheetView>
  </sheetViews>
  <sheetFormatPr defaultRowHeight="14.4" x14ac:dyDescent="0.3"/>
  <cols>
    <col min="1" max="1" width="46.88671875" customWidth="1"/>
    <col min="4" max="4" width="12" bestFit="1" customWidth="1"/>
    <col min="5" max="5" width="11" bestFit="1" customWidth="1"/>
  </cols>
  <sheetData>
    <row r="1" spans="1:116" x14ac:dyDescent="0.3">
      <c r="B1" t="s">
        <v>323</v>
      </c>
    </row>
    <row r="2" spans="1:116" x14ac:dyDescent="0.3">
      <c r="A2" s="8" t="s">
        <v>324</v>
      </c>
      <c r="B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</row>
    <row r="3" spans="1:116" x14ac:dyDescent="0.3">
      <c r="A3" t="s">
        <v>168</v>
      </c>
      <c r="B3">
        <f>COUNTIF(lifetime_funct_triangular!C56:CW56,"&gt;0")</f>
        <v>19</v>
      </c>
      <c r="C3">
        <f>ROUND(B3/4*1.25,0)</f>
        <v>6</v>
      </c>
      <c r="D3">
        <f>IF($B3&lt;&gt;1,_xlfn.NORM.DIST(D$2-1,$B3/2,$C3,FALSE),$B3)/0.886</f>
        <v>2.1426390918019542E-2</v>
      </c>
      <c r="E3">
        <f t="shared" ref="E3:V3" si="0">IF($B3&lt;&gt;1,_xlfn.NORM.DIST(E$2-1,$B3/2,$C3,FALSE),$B3)/0.886</f>
        <v>2.7512030526624476E-2</v>
      </c>
      <c r="F3">
        <f t="shared" si="0"/>
        <v>3.4358368207114728E-2</v>
      </c>
      <c r="G3">
        <f t="shared" si="0"/>
        <v>4.1732910967971402E-2</v>
      </c>
      <c r="H3">
        <f t="shared" si="0"/>
        <v>4.9301608931207941E-2</v>
      </c>
      <c r="I3">
        <f t="shared" si="0"/>
        <v>5.6647372489617084E-2</v>
      </c>
      <c r="J3">
        <f t="shared" si="0"/>
        <v>6.3304518951270344E-2</v>
      </c>
      <c r="K3">
        <f t="shared" si="0"/>
        <v>6.8805938001129122E-2</v>
      </c>
      <c r="L3">
        <f t="shared" si="0"/>
        <v>7.2736666065246272E-2</v>
      </c>
      <c r="M3">
        <f t="shared" si="0"/>
        <v>7.4785452644533845E-2</v>
      </c>
      <c r="N3">
        <f t="shared" si="0"/>
        <v>7.4785452644533845E-2</v>
      </c>
      <c r="O3">
        <f t="shared" si="0"/>
        <v>7.2736666065246272E-2</v>
      </c>
      <c r="P3">
        <f t="shared" si="0"/>
        <v>6.8805938001129122E-2</v>
      </c>
      <c r="Q3">
        <f t="shared" si="0"/>
        <v>6.3304518951270344E-2</v>
      </c>
      <c r="R3">
        <f t="shared" si="0"/>
        <v>5.6647372489617084E-2</v>
      </c>
      <c r="S3">
        <f t="shared" si="0"/>
        <v>4.9301608931207941E-2</v>
      </c>
      <c r="T3">
        <f t="shared" si="0"/>
        <v>4.1732910967971402E-2</v>
      </c>
      <c r="U3">
        <f t="shared" si="0"/>
        <v>3.4358368207114728E-2</v>
      </c>
      <c r="V3">
        <f t="shared" si="0"/>
        <v>2.7512030526624476E-2</v>
      </c>
    </row>
    <row r="4" spans="1:116" x14ac:dyDescent="0.3">
      <c r="A4" t="s">
        <v>170</v>
      </c>
      <c r="B4">
        <f>COUNTIF(lifetime_funct_triangular!C58:CW58,"&gt;0")</f>
        <v>5</v>
      </c>
      <c r="C4">
        <f t="shared" ref="C4:C18" si="1">ROUND(B4/4*1.25,0)</f>
        <v>2</v>
      </c>
      <c r="D4">
        <f>IF($B4&lt;&gt;1,_xlfn.NORM.DIST(D$2-1,$B4/2,$C4,FALSE),$B4)/0.78</f>
        <v>0.11708274704424482</v>
      </c>
      <c r="E4">
        <f t="shared" ref="E4:H4" si="2">IF($B4&lt;&gt;1,_xlfn.NORM.DIST(E$2-1,$B4/2,$C4,FALSE),$B4)/0.78</f>
        <v>0.19303681548384899</v>
      </c>
      <c r="F4">
        <f t="shared" si="2"/>
        <v>0.24786417743772385</v>
      </c>
      <c r="G4">
        <f t="shared" si="2"/>
        <v>0.24786417743772385</v>
      </c>
      <c r="H4">
        <f t="shared" si="2"/>
        <v>0.19303681548384899</v>
      </c>
    </row>
    <row r="5" spans="1:116" x14ac:dyDescent="0.3">
      <c r="A5" t="s">
        <v>174</v>
      </c>
      <c r="B5">
        <f>COUNTIF(lifetime_funct_triangular!C63:CW63,"&gt;0")</f>
        <v>3</v>
      </c>
      <c r="C5">
        <f t="shared" si="1"/>
        <v>1</v>
      </c>
      <c r="D5">
        <f>IF($B5&lt;&gt;1,_xlfn.NORM.DIST(D$2-1,$B5/2,$C5,FALSE),$B5)/0.834</f>
        <v>0.15529687729723232</v>
      </c>
      <c r="E5">
        <f t="shared" ref="E5:F5" si="3">IF($B5&lt;&gt;1,_xlfn.NORM.DIST(E$2-1,$B5/2,$C5,FALSE),$B5)/0.834</f>
        <v>0.42214067957350065</v>
      </c>
      <c r="F5">
        <f t="shared" si="3"/>
        <v>0.42214067957350065</v>
      </c>
    </row>
    <row r="6" spans="1:116" x14ac:dyDescent="0.3">
      <c r="A6" t="s">
        <v>175</v>
      </c>
      <c r="B6">
        <f>COUNTIF(lifetime_funct_triangular!C64:CW64,"&gt;0")</f>
        <v>9</v>
      </c>
      <c r="C6">
        <f t="shared" si="1"/>
        <v>3</v>
      </c>
      <c r="D6">
        <f>IF($B6&lt;&gt;1,_xlfn.NORM.DIST(D$2-1,$B6/2,$C6,FALSE),$B6)/0.863</f>
        <v>5.0026108793314691E-2</v>
      </c>
      <c r="E6">
        <f t="shared" ref="E6:L6" si="4">IF($B6&lt;&gt;1,_xlfn.NORM.DIST(E$2-1,$B6/2,$C6,FALSE),$B6)/0.863</f>
        <v>7.802189476788679E-2</v>
      </c>
      <c r="F6">
        <f t="shared" si="4"/>
        <v>0.10888832576682216</v>
      </c>
      <c r="G6">
        <f t="shared" si="4"/>
        <v>0.13598506248138259</v>
      </c>
      <c r="H6">
        <f t="shared" si="4"/>
        <v>0.15196590038699881</v>
      </c>
      <c r="I6">
        <f t="shared" si="4"/>
        <v>0.15196590038699881</v>
      </c>
      <c r="J6">
        <f t="shared" si="4"/>
        <v>0.13598506248138259</v>
      </c>
      <c r="K6">
        <f t="shared" si="4"/>
        <v>0.10888832576682216</v>
      </c>
      <c r="L6">
        <f t="shared" si="4"/>
        <v>7.802189476788679E-2</v>
      </c>
    </row>
    <row r="7" spans="1:116" x14ac:dyDescent="0.3">
      <c r="A7" s="2" t="s">
        <v>193</v>
      </c>
      <c r="B7">
        <f>COUNTIF(lifetime_funct_triangular!C82:CW82,"&gt;0")</f>
        <v>99</v>
      </c>
      <c r="C7">
        <f t="shared" si="1"/>
        <v>31</v>
      </c>
      <c r="D7">
        <f>IF($B7&lt;&gt;1,_xlfn.NORM.DIST(D$2-1,$B7/2,$C7,FALSE),$B7)/0.8897</f>
        <v>4.0424727858342857E-3</v>
      </c>
      <c r="E7">
        <f t="shared" ref="E7:BP7" si="5">IF($B7&lt;&gt;1,_xlfn.NORM.DIST(E$2-1,$B7/2,$C7,FALSE),$B7)/0.8897</f>
        <v>4.253937965411049E-3</v>
      </c>
      <c r="F7">
        <f t="shared" si="5"/>
        <v>4.4718093583818105E-3</v>
      </c>
      <c r="G7">
        <f t="shared" si="5"/>
        <v>4.6959502719616146E-3</v>
      </c>
      <c r="H7">
        <f t="shared" si="5"/>
        <v>4.926197037716195E-3</v>
      </c>
      <c r="I7">
        <f t="shared" si="5"/>
        <v>5.1623583575649721E-3</v>
      </c>
      <c r="J7">
        <f t="shared" si="5"/>
        <v>5.4042147645227802E-3</v>
      </c>
      <c r="K7">
        <f t="shared" si="5"/>
        <v>5.6515182072478546E-3</v>
      </c>
      <c r="L7">
        <f t="shared" si="5"/>
        <v>5.9039917669807401E-3</v>
      </c>
      <c r="M7">
        <f t="shared" si="5"/>
        <v>6.161329514879626E-3</v>
      </c>
      <c r="N7">
        <f t="shared" si="5"/>
        <v>6.4231965170833448E-3</v>
      </c>
      <c r="O7">
        <f t="shared" si="5"/>
        <v>6.6892289940657457E-3</v>
      </c>
      <c r="P7">
        <f t="shared" si="5"/>
        <v>6.9590346399877054E-3</v>
      </c>
      <c r="Q7">
        <f t="shared" si="5"/>
        <v>7.2321931068096831E-3</v>
      </c>
      <c r="R7">
        <f t="shared" si="5"/>
        <v>7.5082566569039614E-3</v>
      </c>
      <c r="S7">
        <f t="shared" si="5"/>
        <v>7.7867509868077738E-3</v>
      </c>
      <c r="T7">
        <f t="shared" si="5"/>
        <v>8.0671762235940345E-3</v>
      </c>
      <c r="U7">
        <f t="shared" si="5"/>
        <v>8.3490080941136212E-3</v>
      </c>
      <c r="V7">
        <f t="shared" si="5"/>
        <v>8.6316992660916119E-3</v>
      </c>
      <c r="W7">
        <f t="shared" si="5"/>
        <v>8.9146808587499127E-3</v>
      </c>
      <c r="X7">
        <f t="shared" si="5"/>
        <v>9.1973641192911095E-3</v>
      </c>
      <c r="Y7">
        <f t="shared" si="5"/>
        <v>9.4791422602253303E-3</v>
      </c>
      <c r="Z7">
        <f t="shared" si="5"/>
        <v>9.7593924511651768E-3</v>
      </c>
      <c r="AA7">
        <f t="shared" si="5"/>
        <v>1.0037477957366812E-2</v>
      </c>
      <c r="AB7">
        <f t="shared" si="5"/>
        <v>1.0312750415970472E-2</v>
      </c>
      <c r="AC7">
        <f t="shared" si="5"/>
        <v>1.0584552239605012E-2</v>
      </c>
      <c r="AD7">
        <f t="shared" si="5"/>
        <v>1.0852219135781155E-2</v>
      </c>
      <c r="AE7">
        <f t="shared" si="5"/>
        <v>1.1115082729320866E-2</v>
      </c>
      <c r="AF7">
        <f t="shared" si="5"/>
        <v>1.1372473273967718E-2</v>
      </c>
      <c r="AG7">
        <f t="shared" si="5"/>
        <v>1.1623722438308781E-2</v>
      </c>
      <c r="AH7">
        <f t="shared" si="5"/>
        <v>1.186816615022316E-2</v>
      </c>
      <c r="AI7">
        <f t="shared" si="5"/>
        <v>1.210514748326807E-2</v>
      </c>
      <c r="AJ7">
        <f t="shared" si="5"/>
        <v>1.2334019567729526E-2</v>
      </c>
      <c r="AK7">
        <f t="shared" si="5"/>
        <v>1.2554148508511345E-2</v>
      </c>
      <c r="AL7">
        <f t="shared" si="5"/>
        <v>1.2764916291620571E-2</v>
      </c>
      <c r="AM7">
        <f t="shared" si="5"/>
        <v>1.2965723660736957E-2</v>
      </c>
      <c r="AN7">
        <f t="shared" si="5"/>
        <v>1.3155992945233692E-2</v>
      </c>
      <c r="AO7">
        <f t="shared" si="5"/>
        <v>1.333517082105031E-2</v>
      </c>
      <c r="AP7">
        <f t="shared" si="5"/>
        <v>1.3502730986008928E-2</v>
      </c>
      <c r="AQ7">
        <f t="shared" si="5"/>
        <v>1.3658176731512406E-2</v>
      </c>
      <c r="AR7">
        <f t="shared" si="5"/>
        <v>1.3801043393066651E-2</v>
      </c>
      <c r="AS7">
        <f t="shared" si="5"/>
        <v>1.3930900662726994E-2</v>
      </c>
      <c r="AT7">
        <f t="shared" si="5"/>
        <v>1.4047354747375529E-2</v>
      </c>
      <c r="AU7">
        <f t="shared" si="5"/>
        <v>1.4150050357687415E-2</v>
      </c>
      <c r="AV7">
        <f t="shared" si="5"/>
        <v>1.4238672513731516E-2</v>
      </c>
      <c r="AW7">
        <f t="shared" si="5"/>
        <v>1.4312948154365844E-2</v>
      </c>
      <c r="AX7">
        <f t="shared" si="5"/>
        <v>1.4372647538920542E-2</v>
      </c>
      <c r="AY7">
        <f t="shared" si="5"/>
        <v>1.4417585431099358E-2</v>
      </c>
      <c r="AZ7">
        <f t="shared" si="5"/>
        <v>1.4447622056561513E-2</v>
      </c>
      <c r="BA7">
        <f t="shared" si="5"/>
        <v>1.4462663827256163E-2</v>
      </c>
      <c r="BB7">
        <f t="shared" si="5"/>
        <v>1.4462663827256163E-2</v>
      </c>
      <c r="BC7">
        <f t="shared" si="5"/>
        <v>1.4447622056561513E-2</v>
      </c>
      <c r="BD7">
        <f t="shared" si="5"/>
        <v>1.4417585431099358E-2</v>
      </c>
      <c r="BE7">
        <f t="shared" si="5"/>
        <v>1.4372647538920542E-2</v>
      </c>
      <c r="BF7">
        <f t="shared" si="5"/>
        <v>1.4312948154365844E-2</v>
      </c>
      <c r="BG7">
        <f t="shared" si="5"/>
        <v>1.4238672513731516E-2</v>
      </c>
      <c r="BH7">
        <f t="shared" si="5"/>
        <v>1.4150050357687415E-2</v>
      </c>
      <c r="BI7">
        <f t="shared" si="5"/>
        <v>1.4047354747375529E-2</v>
      </c>
      <c r="BJ7">
        <f t="shared" si="5"/>
        <v>1.3930900662726994E-2</v>
      </c>
      <c r="BK7">
        <f t="shared" si="5"/>
        <v>1.3801043393066651E-2</v>
      </c>
      <c r="BL7">
        <f t="shared" si="5"/>
        <v>1.3658176731512406E-2</v>
      </c>
      <c r="BM7">
        <f t="shared" si="5"/>
        <v>1.3502730986008928E-2</v>
      </c>
      <c r="BN7">
        <f t="shared" si="5"/>
        <v>1.333517082105031E-2</v>
      </c>
      <c r="BO7">
        <f t="shared" si="5"/>
        <v>1.3155992945233692E-2</v>
      </c>
      <c r="BP7">
        <f t="shared" si="5"/>
        <v>1.2965723660736957E-2</v>
      </c>
      <c r="BQ7">
        <f t="shared" ref="BQ7:CX7" si="6">IF($B7&lt;&gt;1,_xlfn.NORM.DIST(BQ$2-1,$B7/2,$C7,FALSE),$B7)/0.8897</f>
        <v>1.2764916291620571E-2</v>
      </c>
      <c r="BR7">
        <f t="shared" si="6"/>
        <v>1.2554148508511345E-2</v>
      </c>
      <c r="BS7">
        <f t="shared" si="6"/>
        <v>1.2334019567729526E-2</v>
      </c>
      <c r="BT7">
        <f t="shared" si="6"/>
        <v>1.210514748326807E-2</v>
      </c>
      <c r="BU7">
        <f t="shared" si="6"/>
        <v>1.186816615022316E-2</v>
      </c>
      <c r="BV7">
        <f t="shared" si="6"/>
        <v>1.1623722438308781E-2</v>
      </c>
      <c r="BW7">
        <f t="shared" si="6"/>
        <v>1.1372473273967718E-2</v>
      </c>
      <c r="BX7">
        <f t="shared" si="6"/>
        <v>1.1115082729320866E-2</v>
      </c>
      <c r="BY7">
        <f t="shared" si="6"/>
        <v>1.0852219135781155E-2</v>
      </c>
      <c r="BZ7">
        <f t="shared" si="6"/>
        <v>1.0584552239605012E-2</v>
      </c>
      <c r="CA7">
        <f t="shared" si="6"/>
        <v>1.0312750415970472E-2</v>
      </c>
      <c r="CB7">
        <f t="shared" si="6"/>
        <v>1.0037477957366812E-2</v>
      </c>
      <c r="CC7">
        <f t="shared" si="6"/>
        <v>9.7593924511651768E-3</v>
      </c>
      <c r="CD7">
        <f t="shared" si="6"/>
        <v>9.4791422602253303E-3</v>
      </c>
      <c r="CE7">
        <f t="shared" si="6"/>
        <v>9.1973641192911095E-3</v>
      </c>
      <c r="CF7">
        <f t="shared" si="6"/>
        <v>8.9146808587499127E-3</v>
      </c>
      <c r="CG7">
        <f t="shared" si="6"/>
        <v>8.6316992660916119E-3</v>
      </c>
      <c r="CH7">
        <f t="shared" si="6"/>
        <v>8.3490080941136212E-3</v>
      </c>
      <c r="CI7">
        <f t="shared" si="6"/>
        <v>8.0671762235940345E-3</v>
      </c>
      <c r="CJ7">
        <f t="shared" si="6"/>
        <v>7.7867509868077738E-3</v>
      </c>
      <c r="CK7">
        <f t="shared" si="6"/>
        <v>7.5082566569039614E-3</v>
      </c>
      <c r="CL7">
        <f t="shared" si="6"/>
        <v>7.2321931068096831E-3</v>
      </c>
      <c r="CM7">
        <f t="shared" si="6"/>
        <v>6.9590346399877054E-3</v>
      </c>
      <c r="CN7">
        <f t="shared" si="6"/>
        <v>6.6892289940657457E-3</v>
      </c>
      <c r="CO7">
        <f t="shared" si="6"/>
        <v>6.4231965170833448E-3</v>
      </c>
      <c r="CP7">
        <f t="shared" si="6"/>
        <v>6.161329514879626E-3</v>
      </c>
      <c r="CQ7">
        <f t="shared" si="6"/>
        <v>5.9039917669807401E-3</v>
      </c>
      <c r="CR7">
        <f t="shared" si="6"/>
        <v>5.6515182072478546E-3</v>
      </c>
      <c r="CS7">
        <f t="shared" si="6"/>
        <v>5.4042147645227802E-3</v>
      </c>
      <c r="CT7">
        <f t="shared" si="6"/>
        <v>5.1623583575649721E-3</v>
      </c>
      <c r="CU7">
        <f t="shared" si="6"/>
        <v>4.926197037716195E-3</v>
      </c>
      <c r="CV7">
        <f t="shared" si="6"/>
        <v>4.6959502719616146E-3</v>
      </c>
      <c r="CW7">
        <f t="shared" si="6"/>
        <v>4.4718093583818105E-3</v>
      </c>
      <c r="CX7">
        <f t="shared" si="6"/>
        <v>4.253937965411049E-3</v>
      </c>
    </row>
    <row r="8" spans="1:116" x14ac:dyDescent="0.3">
      <c r="A8" s="2" t="s">
        <v>205</v>
      </c>
      <c r="B8">
        <f>COUNTIF(lifetime_funct_triangular!C97:CW97,"&gt;0")</f>
        <v>5</v>
      </c>
      <c r="C8">
        <f t="shared" si="1"/>
        <v>2</v>
      </c>
      <c r="D8">
        <f>IF($B8&lt;&gt;1,_xlfn.NORM.DIST(D$2-1,$B8/2,$C8,FALSE),$B8)/0.78</f>
        <v>0.11708274704424482</v>
      </c>
      <c r="E8">
        <f t="shared" ref="E8:H8" si="7">IF($B8&lt;&gt;1,_xlfn.NORM.DIST(E$2-1,$B8/2,$C8,FALSE),$B8)/0.78</f>
        <v>0.19303681548384899</v>
      </c>
      <c r="F8">
        <f t="shared" si="7"/>
        <v>0.24786417743772385</v>
      </c>
      <c r="G8">
        <f t="shared" si="7"/>
        <v>0.24786417743772385</v>
      </c>
      <c r="H8">
        <f t="shared" si="7"/>
        <v>0.19303681548384899</v>
      </c>
    </row>
    <row r="9" spans="1:116" x14ac:dyDescent="0.3">
      <c r="A9" s="2" t="s">
        <v>206</v>
      </c>
      <c r="B9">
        <f>COUNTIF(lifetime_funct_triangular!C98:CW98,"&gt;0")</f>
        <v>19</v>
      </c>
      <c r="C9">
        <f t="shared" si="1"/>
        <v>6</v>
      </c>
      <c r="D9">
        <f>IF($B9&lt;&gt;1,_xlfn.NORM.DIST(D$2-1,$B9/2,$C9,FALSE),$B9)/0.8859</f>
        <v>2.1428809519545448E-2</v>
      </c>
      <c r="E9">
        <f t="shared" ref="E9:V9" si="8">IF($B9&lt;&gt;1,_xlfn.NORM.DIST(E$2-1,$B9/2,$C9,FALSE),$B9)/0.8859</f>
        <v>2.7515136072456581E-2</v>
      </c>
      <c r="F9">
        <f t="shared" si="8"/>
        <v>3.4362246564514788E-2</v>
      </c>
      <c r="G9">
        <f t="shared" si="8"/>
        <v>4.1737621760495155E-2</v>
      </c>
      <c r="H9">
        <f t="shared" si="8"/>
        <v>4.9307174075008731E-2</v>
      </c>
      <c r="I9">
        <f t="shared" si="8"/>
        <v>5.6653766819957936E-2</v>
      </c>
      <c r="J9">
        <f t="shared" si="8"/>
        <v>6.3311664737358081E-2</v>
      </c>
      <c r="K9">
        <f t="shared" si="8"/>
        <v>6.8813704784964902E-2</v>
      </c>
      <c r="L9">
        <f t="shared" si="8"/>
        <v>7.2744876547926635E-2</v>
      </c>
      <c r="M9">
        <f t="shared" si="8"/>
        <v>7.479389439333671E-2</v>
      </c>
      <c r="N9">
        <f t="shared" si="8"/>
        <v>7.479389439333671E-2</v>
      </c>
      <c r="O9">
        <f t="shared" si="8"/>
        <v>7.2744876547926635E-2</v>
      </c>
      <c r="P9">
        <f t="shared" si="8"/>
        <v>6.8813704784964902E-2</v>
      </c>
      <c r="Q9">
        <f t="shared" si="8"/>
        <v>6.3311664737358081E-2</v>
      </c>
      <c r="R9">
        <f t="shared" si="8"/>
        <v>5.6653766819957936E-2</v>
      </c>
      <c r="S9">
        <f t="shared" si="8"/>
        <v>4.9307174075008731E-2</v>
      </c>
      <c r="T9">
        <f t="shared" si="8"/>
        <v>4.1737621760495155E-2</v>
      </c>
      <c r="U9">
        <f t="shared" si="8"/>
        <v>3.4362246564514788E-2</v>
      </c>
      <c r="V9">
        <f t="shared" si="8"/>
        <v>2.7515136072456581E-2</v>
      </c>
    </row>
    <row r="10" spans="1:116" x14ac:dyDescent="0.3">
      <c r="A10" s="2" t="s">
        <v>213</v>
      </c>
      <c r="B10">
        <f>COUNTIF(lifetime_funct_triangular!C105:CW105,"&gt;0")</f>
        <v>9</v>
      </c>
      <c r="C10">
        <f t="shared" si="1"/>
        <v>3</v>
      </c>
      <c r="D10">
        <f>IF($B10&lt;&gt;1,_xlfn.NORM.DIST(D$2-1,$B10/2,$C10,FALSE),$B10)/0.8628</f>
        <v>5.003770501695709E-2</v>
      </c>
      <c r="E10">
        <f t="shared" ref="E10:L10" si="9">IF($B10&lt;&gt;1,_xlfn.NORM.DIST(E$2-1,$B10/2,$C10,FALSE),$B10)/0.8628</f>
        <v>7.8039980510762982E-2</v>
      </c>
      <c r="F10">
        <f t="shared" si="9"/>
        <v>0.10891356645429708</v>
      </c>
      <c r="G10">
        <f t="shared" si="9"/>
        <v>0.13601658428538846</v>
      </c>
      <c r="H10">
        <f t="shared" si="9"/>
        <v>0.15200112660405654</v>
      </c>
      <c r="I10">
        <f t="shared" si="9"/>
        <v>0.15200112660405654</v>
      </c>
      <c r="J10">
        <f t="shared" si="9"/>
        <v>0.13601658428538846</v>
      </c>
      <c r="K10">
        <f t="shared" si="9"/>
        <v>0.10891356645429708</v>
      </c>
      <c r="L10">
        <f t="shared" si="9"/>
        <v>7.8039980510762982E-2</v>
      </c>
    </row>
    <row r="11" spans="1:116" x14ac:dyDescent="0.3">
      <c r="A11" s="2" t="s">
        <v>225</v>
      </c>
      <c r="B11">
        <f>COUNTIF(lifetime_funct_triangular!C118:CW118,"&gt;0")</f>
        <v>23</v>
      </c>
      <c r="C11">
        <f t="shared" si="1"/>
        <v>7</v>
      </c>
      <c r="D11">
        <f>IF($B11&lt;&gt;1,_xlfn.NORM.DIST(D$2-1,$B11/2,$C11,FALSE),$B11)/0.8999</f>
        <v>1.6426377612258958E-2</v>
      </c>
      <c r="E11">
        <f t="shared" ref="E11:Z11" si="10">IF($B11&lt;&gt;1,_xlfn.NORM.DIST(E$2-1,$B11/2,$C11,FALSE),$B11)/0.8999</f>
        <v>2.056063303317698E-2</v>
      </c>
      <c r="F11">
        <f t="shared" si="10"/>
        <v>2.5215524648636634E-2</v>
      </c>
      <c r="G11">
        <f t="shared" si="10"/>
        <v>3.029956426458643E-2</v>
      </c>
      <c r="H11">
        <f t="shared" si="10"/>
        <v>3.5673161873885598E-2</v>
      </c>
      <c r="I11">
        <f t="shared" si="10"/>
        <v>4.1151310794941186E-2</v>
      </c>
      <c r="J11">
        <f t="shared" si="10"/>
        <v>4.6511740299117671E-2</v>
      </c>
      <c r="K11">
        <f t="shared" si="10"/>
        <v>5.1508434790733214E-2</v>
      </c>
      <c r="L11">
        <f t="shared" si="10"/>
        <v>5.5889595155699759E-2</v>
      </c>
      <c r="M11">
        <f t="shared" si="10"/>
        <v>5.9418327316427148E-2</v>
      </c>
      <c r="N11">
        <f t="shared" si="10"/>
        <v>6.1893740140539326E-2</v>
      </c>
      <c r="O11">
        <f t="shared" si="10"/>
        <v>6.316985498367883E-2</v>
      </c>
      <c r="P11">
        <f t="shared" si="10"/>
        <v>6.316985498367883E-2</v>
      </c>
      <c r="Q11">
        <f t="shared" si="10"/>
        <v>6.1893740140539326E-2</v>
      </c>
      <c r="R11">
        <f t="shared" si="10"/>
        <v>5.9418327316427148E-2</v>
      </c>
      <c r="S11">
        <f t="shared" si="10"/>
        <v>5.5889595155699759E-2</v>
      </c>
      <c r="T11">
        <f t="shared" si="10"/>
        <v>5.1508434790733214E-2</v>
      </c>
      <c r="U11">
        <f t="shared" si="10"/>
        <v>4.6511740299117671E-2</v>
      </c>
      <c r="V11">
        <f t="shared" si="10"/>
        <v>4.1151310794941186E-2</v>
      </c>
      <c r="W11">
        <f t="shared" si="10"/>
        <v>3.5673161873885598E-2</v>
      </c>
      <c r="X11">
        <f t="shared" si="10"/>
        <v>3.029956426458643E-2</v>
      </c>
      <c r="Y11">
        <f t="shared" si="10"/>
        <v>2.5215524648636634E-2</v>
      </c>
      <c r="Z11">
        <f t="shared" si="10"/>
        <v>2.056063303317698E-2</v>
      </c>
    </row>
    <row r="12" spans="1:116" x14ac:dyDescent="0.3">
      <c r="A12" s="2" t="s">
        <v>226</v>
      </c>
      <c r="B12">
        <f>COUNTIF(lifetime_funct_triangular!C119:CW119,"&gt;0")</f>
        <v>25</v>
      </c>
      <c r="C12">
        <f t="shared" si="1"/>
        <v>8</v>
      </c>
      <c r="D12">
        <f>IF($B12&lt;&gt;1,_xlfn.NORM.DIST(D$2-1,$B12/2,$C12,FALSE),$B12)/0.8814</f>
        <v>1.6691770368776955E-2</v>
      </c>
      <c r="E12">
        <f t="shared" ref="E12:AB16" si="11">IF($B12&lt;&gt;1,_xlfn.NORM.DIST(E$2-1,$B12/2,$C12,FALSE),$B12)/0.8814</f>
        <v>2.0134118335207559E-2</v>
      </c>
      <c r="F12">
        <f t="shared" si="11"/>
        <v>2.3909857119088256E-2</v>
      </c>
      <c r="G12">
        <f t="shared" si="11"/>
        <v>2.7953455003203329E-2</v>
      </c>
      <c r="H12">
        <f t="shared" si="11"/>
        <v>3.2174229488429296E-2</v>
      </c>
      <c r="I12">
        <f t="shared" si="11"/>
        <v>3.6458178373430718E-2</v>
      </c>
      <c r="J12">
        <f t="shared" si="11"/>
        <v>4.0672037038577045E-2</v>
      </c>
      <c r="K12">
        <f t="shared" si="11"/>
        <v>4.4669493905518685E-2</v>
      </c>
      <c r="L12">
        <f t="shared" si="11"/>
        <v>4.8299239040139365E-2</v>
      </c>
      <c r="M12">
        <f t="shared" si="11"/>
        <v>5.141427232817751E-2</v>
      </c>
      <c r="N12">
        <f t="shared" si="11"/>
        <v>5.3881694775162782E-2</v>
      </c>
      <c r="O12">
        <f t="shared" si="11"/>
        <v>5.5592083369153049E-2</v>
      </c>
      <c r="P12">
        <f t="shared" si="11"/>
        <v>5.6467531297777207E-2</v>
      </c>
      <c r="Q12">
        <f t="shared" si="11"/>
        <v>5.6467531297777207E-2</v>
      </c>
      <c r="R12">
        <f t="shared" si="11"/>
        <v>5.5592083369153049E-2</v>
      </c>
      <c r="S12">
        <f t="shared" si="11"/>
        <v>5.3881694775162782E-2</v>
      </c>
      <c r="T12">
        <f t="shared" si="11"/>
        <v>5.141427232817751E-2</v>
      </c>
      <c r="U12">
        <f t="shared" si="11"/>
        <v>4.8299239040139365E-2</v>
      </c>
      <c r="V12">
        <f t="shared" si="11"/>
        <v>4.4669493905518685E-2</v>
      </c>
      <c r="W12">
        <f t="shared" si="11"/>
        <v>4.0672037038577045E-2</v>
      </c>
      <c r="X12">
        <f t="shared" si="11"/>
        <v>3.6458178373430718E-2</v>
      </c>
      <c r="Y12">
        <f t="shared" si="11"/>
        <v>3.2174229488429296E-2</v>
      </c>
      <c r="Z12">
        <f t="shared" si="11"/>
        <v>2.7953455003203329E-2</v>
      </c>
      <c r="AA12">
        <f t="shared" si="11"/>
        <v>2.3909857119088256E-2</v>
      </c>
      <c r="AB12">
        <f t="shared" si="11"/>
        <v>2.0134118335207559E-2</v>
      </c>
    </row>
    <row r="13" spans="1:116" x14ac:dyDescent="0.3">
      <c r="A13" s="2" t="s">
        <v>227</v>
      </c>
      <c r="B13">
        <f>COUNTIF(lifetime_funct_triangular!C120:CW120,"&gt;0")</f>
        <v>5</v>
      </c>
      <c r="C13">
        <f t="shared" si="1"/>
        <v>2</v>
      </c>
      <c r="D13">
        <f>IF($B13&lt;&gt;1,_xlfn.NORM.DIST(D$2-1,$B13/2,$C13,FALSE),$B13)/0.78</f>
        <v>0.11708274704424482</v>
      </c>
      <c r="E13">
        <f t="shared" ref="E13:H13" si="12">IF($B13&lt;&gt;1,_xlfn.NORM.DIST(E$2-1,$B13/2,$C13,FALSE),$B13)/0.78</f>
        <v>0.19303681548384899</v>
      </c>
      <c r="F13">
        <f t="shared" si="12"/>
        <v>0.24786417743772385</v>
      </c>
      <c r="G13">
        <f t="shared" si="12"/>
        <v>0.24786417743772385</v>
      </c>
      <c r="H13">
        <f t="shared" si="12"/>
        <v>0.19303681548384899</v>
      </c>
    </row>
    <row r="14" spans="1:116" x14ac:dyDescent="0.3">
      <c r="A14" s="2" t="s">
        <v>228</v>
      </c>
      <c r="B14">
        <f>COUNTIF(lifetime_funct_triangular!C121:CW121,"&gt;0")</f>
        <v>25</v>
      </c>
      <c r="C14">
        <f t="shared" si="1"/>
        <v>8</v>
      </c>
      <c r="D14">
        <f>IF($B14&lt;&gt;1,_xlfn.NORM.DIST(D$2-1,$B14/2,$C14,FALSE),$B14)/0.8814</f>
        <v>1.6691770368776955E-2</v>
      </c>
      <c r="E14">
        <f t="shared" si="11"/>
        <v>2.0134118335207559E-2</v>
      </c>
      <c r="F14">
        <f t="shared" si="11"/>
        <v>2.3909857119088256E-2</v>
      </c>
      <c r="G14">
        <f t="shared" si="11"/>
        <v>2.7953455003203329E-2</v>
      </c>
      <c r="H14">
        <f t="shared" si="11"/>
        <v>3.2174229488429296E-2</v>
      </c>
      <c r="I14">
        <f t="shared" si="11"/>
        <v>3.6458178373430718E-2</v>
      </c>
      <c r="J14">
        <f t="shared" si="11"/>
        <v>4.0672037038577045E-2</v>
      </c>
      <c r="K14">
        <f t="shared" si="11"/>
        <v>4.4669493905518685E-2</v>
      </c>
      <c r="L14">
        <f t="shared" si="11"/>
        <v>4.8299239040139365E-2</v>
      </c>
      <c r="M14">
        <f t="shared" si="11"/>
        <v>5.141427232817751E-2</v>
      </c>
      <c r="N14">
        <f t="shared" si="11"/>
        <v>5.3881694775162782E-2</v>
      </c>
      <c r="O14">
        <f t="shared" si="11"/>
        <v>5.5592083369153049E-2</v>
      </c>
      <c r="P14">
        <f t="shared" si="11"/>
        <v>5.6467531297777207E-2</v>
      </c>
      <c r="Q14">
        <f t="shared" si="11"/>
        <v>5.6467531297777207E-2</v>
      </c>
      <c r="R14">
        <f t="shared" si="11"/>
        <v>5.5592083369153049E-2</v>
      </c>
      <c r="S14">
        <f t="shared" si="11"/>
        <v>5.3881694775162782E-2</v>
      </c>
      <c r="T14">
        <f t="shared" si="11"/>
        <v>5.141427232817751E-2</v>
      </c>
      <c r="U14">
        <f t="shared" si="11"/>
        <v>4.8299239040139365E-2</v>
      </c>
      <c r="V14">
        <f t="shared" si="11"/>
        <v>4.4669493905518685E-2</v>
      </c>
      <c r="W14">
        <f t="shared" si="11"/>
        <v>4.0672037038577045E-2</v>
      </c>
      <c r="X14">
        <f t="shared" si="11"/>
        <v>3.6458178373430718E-2</v>
      </c>
      <c r="Y14">
        <f t="shared" si="11"/>
        <v>3.2174229488429296E-2</v>
      </c>
      <c r="Z14">
        <f t="shared" si="11"/>
        <v>2.7953455003203329E-2</v>
      </c>
      <c r="AA14">
        <f t="shared" si="11"/>
        <v>2.3909857119088256E-2</v>
      </c>
      <c r="AB14">
        <f t="shared" si="11"/>
        <v>2.0134118335207559E-2</v>
      </c>
    </row>
    <row r="15" spans="1:116" x14ac:dyDescent="0.3">
      <c r="A15" s="2" t="s">
        <v>229</v>
      </c>
      <c r="B15">
        <f>COUNTIF(lifetime_funct_triangular!C122:CW122,"&gt;0")</f>
        <v>19</v>
      </c>
      <c r="C15">
        <f t="shared" si="1"/>
        <v>6</v>
      </c>
      <c r="D15">
        <f>IF($B15&lt;&gt;1,_xlfn.NORM.DIST(D$2-1,$B15/2,$C15,FALSE),$B15)/0.8859</f>
        <v>2.1428809519545448E-2</v>
      </c>
      <c r="E15">
        <f t="shared" ref="E15:V15" si="13">IF($B15&lt;&gt;1,_xlfn.NORM.DIST(E$2-1,$B15/2,$C15,FALSE),$B15)/0.8859</f>
        <v>2.7515136072456581E-2</v>
      </c>
      <c r="F15">
        <f t="shared" si="13"/>
        <v>3.4362246564514788E-2</v>
      </c>
      <c r="G15">
        <f t="shared" si="13"/>
        <v>4.1737621760495155E-2</v>
      </c>
      <c r="H15">
        <f t="shared" si="13"/>
        <v>4.9307174075008731E-2</v>
      </c>
      <c r="I15">
        <f t="shared" si="13"/>
        <v>5.6653766819957936E-2</v>
      </c>
      <c r="J15">
        <f t="shared" si="13"/>
        <v>6.3311664737358081E-2</v>
      </c>
      <c r="K15">
        <f t="shared" si="13"/>
        <v>6.8813704784964902E-2</v>
      </c>
      <c r="L15">
        <f t="shared" si="13"/>
        <v>7.2744876547926635E-2</v>
      </c>
      <c r="M15">
        <f t="shared" si="13"/>
        <v>7.479389439333671E-2</v>
      </c>
      <c r="N15">
        <f t="shared" si="13"/>
        <v>7.479389439333671E-2</v>
      </c>
      <c r="O15">
        <f t="shared" si="13"/>
        <v>7.2744876547926635E-2</v>
      </c>
      <c r="P15">
        <f t="shared" si="13"/>
        <v>6.8813704784964902E-2</v>
      </c>
      <c r="Q15">
        <f t="shared" si="13"/>
        <v>6.3311664737358081E-2</v>
      </c>
      <c r="R15">
        <f t="shared" si="13"/>
        <v>5.6653766819957936E-2</v>
      </c>
      <c r="S15">
        <f t="shared" si="13"/>
        <v>4.9307174075008731E-2</v>
      </c>
      <c r="T15">
        <f t="shared" si="13"/>
        <v>4.1737621760495155E-2</v>
      </c>
      <c r="U15">
        <f t="shared" si="13"/>
        <v>3.4362246564514788E-2</v>
      </c>
      <c r="V15">
        <f t="shared" si="13"/>
        <v>2.7515136072456581E-2</v>
      </c>
    </row>
    <row r="16" spans="1:116" x14ac:dyDescent="0.3">
      <c r="A16" s="2" t="s">
        <v>230</v>
      </c>
      <c r="B16">
        <f>COUNTIF(lifetime_funct_triangular!C123:CW123,"&gt;0")</f>
        <v>25</v>
      </c>
      <c r="C16">
        <f t="shared" si="1"/>
        <v>8</v>
      </c>
      <c r="D16">
        <f>IF($B16&lt;&gt;1,_xlfn.NORM.DIST(D$2-1,$B16/2,$C16,FALSE),$B16)/0.8814</f>
        <v>1.6691770368776955E-2</v>
      </c>
      <c r="E16">
        <f t="shared" si="11"/>
        <v>2.0134118335207559E-2</v>
      </c>
      <c r="F16">
        <f t="shared" si="11"/>
        <v>2.3909857119088256E-2</v>
      </c>
      <c r="G16">
        <f t="shared" si="11"/>
        <v>2.7953455003203329E-2</v>
      </c>
      <c r="H16">
        <f t="shared" si="11"/>
        <v>3.2174229488429296E-2</v>
      </c>
      <c r="I16">
        <f t="shared" si="11"/>
        <v>3.6458178373430718E-2</v>
      </c>
      <c r="J16">
        <f t="shared" si="11"/>
        <v>4.0672037038577045E-2</v>
      </c>
      <c r="K16">
        <f t="shared" si="11"/>
        <v>4.4669493905518685E-2</v>
      </c>
      <c r="L16">
        <f t="shared" si="11"/>
        <v>4.8299239040139365E-2</v>
      </c>
      <c r="M16">
        <f t="shared" si="11"/>
        <v>5.141427232817751E-2</v>
      </c>
      <c r="N16">
        <f t="shared" si="11"/>
        <v>5.3881694775162782E-2</v>
      </c>
      <c r="O16">
        <f t="shared" si="11"/>
        <v>5.5592083369153049E-2</v>
      </c>
      <c r="P16">
        <f t="shared" si="11"/>
        <v>5.6467531297777207E-2</v>
      </c>
      <c r="Q16">
        <f t="shared" si="11"/>
        <v>5.6467531297777207E-2</v>
      </c>
      <c r="R16">
        <f t="shared" si="11"/>
        <v>5.5592083369153049E-2</v>
      </c>
      <c r="S16">
        <f t="shared" si="11"/>
        <v>5.3881694775162782E-2</v>
      </c>
      <c r="T16">
        <f t="shared" si="11"/>
        <v>5.141427232817751E-2</v>
      </c>
      <c r="U16">
        <f t="shared" si="11"/>
        <v>4.8299239040139365E-2</v>
      </c>
      <c r="V16">
        <f t="shared" si="11"/>
        <v>4.4669493905518685E-2</v>
      </c>
      <c r="W16">
        <f t="shared" si="11"/>
        <v>4.0672037038577045E-2</v>
      </c>
      <c r="X16">
        <f t="shared" si="11"/>
        <v>3.6458178373430718E-2</v>
      </c>
      <c r="Y16">
        <f t="shared" si="11"/>
        <v>3.2174229488429296E-2</v>
      </c>
      <c r="Z16">
        <f t="shared" si="11"/>
        <v>2.7953455003203329E-2</v>
      </c>
      <c r="AA16">
        <f t="shared" si="11"/>
        <v>2.3909857119088256E-2</v>
      </c>
      <c r="AB16">
        <f t="shared" si="11"/>
        <v>2.0134118335207559E-2</v>
      </c>
    </row>
    <row r="17" spans="1:32" x14ac:dyDescent="0.3">
      <c r="A17" s="3" t="s">
        <v>231</v>
      </c>
      <c r="B17">
        <v>14</v>
      </c>
      <c r="C17">
        <f t="shared" si="1"/>
        <v>4</v>
      </c>
      <c r="D17">
        <f>IF($B17&lt;&gt;1,_xlfn.NORM.DIST(D$2-1,$B17/2,$C17,FALSE),$B17)/0.9184</f>
        <v>2.3485768408784715E-2</v>
      </c>
      <c r="E17">
        <f t="shared" ref="E17:Q17" si="14">IF($B17&lt;&gt;1,_xlfn.NORM.DIST(E$2-1,$B17/2,$C17,FALSE),$B17)/0.9184</f>
        <v>3.5256314151211818E-2</v>
      </c>
      <c r="F17">
        <f t="shared" si="14"/>
        <v>4.9719372111558663E-2</v>
      </c>
      <c r="G17">
        <f t="shared" si="14"/>
        <v>6.5867466386961934E-2</v>
      </c>
      <c r="H17">
        <f t="shared" si="14"/>
        <v>8.1973386366181525E-2</v>
      </c>
      <c r="I17">
        <f t="shared" si="14"/>
        <v>9.5836598095682582E-2</v>
      </c>
      <c r="J17">
        <f t="shared" si="14"/>
        <v>0.10525591158614145</v>
      </c>
      <c r="K17">
        <f t="shared" si="14"/>
        <v>0.10859709287930987</v>
      </c>
      <c r="L17">
        <f t="shared" si="14"/>
        <v>0.10525591158614145</v>
      </c>
      <c r="M17">
        <f t="shared" si="14"/>
        <v>9.5836598095682582E-2</v>
      </c>
      <c r="N17">
        <f t="shared" si="14"/>
        <v>8.1973386366181525E-2</v>
      </c>
      <c r="O17">
        <f t="shared" si="14"/>
        <v>6.5867466386961934E-2</v>
      </c>
      <c r="P17">
        <f t="shared" si="14"/>
        <v>4.9719372111558663E-2</v>
      </c>
      <c r="Q17">
        <f t="shared" si="14"/>
        <v>3.5256314151211818E-2</v>
      </c>
    </row>
    <row r="18" spans="1:32" x14ac:dyDescent="0.3">
      <c r="A18" s="2" t="s">
        <v>233</v>
      </c>
      <c r="B18">
        <f>COUNTIF(lifetime_funct_triangular!C126:CW126,"&gt;0")</f>
        <v>29</v>
      </c>
      <c r="C18">
        <f t="shared" si="1"/>
        <v>9</v>
      </c>
      <c r="D18">
        <f>IF($B18&lt;&gt;1,_xlfn.NORM.DIST(D$2-1,$B18/2,$C18,FALSE),$B18)/0.8925</f>
        <v>1.3564843752255475E-2</v>
      </c>
      <c r="E18">
        <f t="shared" ref="E18:AF18" si="15">IF($B18&lt;&gt;1,_xlfn.NORM.DIST(E$2-1,$B18/2,$C18,FALSE),$B18)/0.8925</f>
        <v>1.612419491638864E-2</v>
      </c>
      <c r="F18">
        <f t="shared" si="15"/>
        <v>1.8931264484999152E-2</v>
      </c>
      <c r="G18">
        <f t="shared" si="15"/>
        <v>2.1954297562429462E-2</v>
      </c>
      <c r="H18">
        <f t="shared" si="15"/>
        <v>2.5147673271591519E-2</v>
      </c>
      <c r="I18">
        <f t="shared" si="15"/>
        <v>2.8452105598832864E-2</v>
      </c>
      <c r="J18">
        <f t="shared" si="15"/>
        <v>3.1795770552552872E-2</v>
      </c>
      <c r="K18">
        <f t="shared" si="15"/>
        <v>3.5096405279838476E-2</v>
      </c>
      <c r="L18">
        <f t="shared" si="15"/>
        <v>3.826434278023489E-2</v>
      </c>
      <c r="M18">
        <f t="shared" si="15"/>
        <v>4.120635692328594E-2</v>
      </c>
      <c r="N18">
        <f t="shared" si="15"/>
        <v>4.3830106039750946E-2</v>
      </c>
      <c r="O18">
        <f t="shared" si="15"/>
        <v>4.6048889615155339E-2</v>
      </c>
      <c r="P18">
        <f t="shared" si="15"/>
        <v>4.7786381204189023E-2</v>
      </c>
      <c r="Q18">
        <f t="shared" si="15"/>
        <v>4.8980979284399623E-2</v>
      </c>
      <c r="R18">
        <f t="shared" si="15"/>
        <v>4.9589430878275192E-2</v>
      </c>
      <c r="S18">
        <f t="shared" si="15"/>
        <v>4.9589430878275192E-2</v>
      </c>
      <c r="T18">
        <f t="shared" si="15"/>
        <v>4.8980979284399623E-2</v>
      </c>
      <c r="U18">
        <f t="shared" si="15"/>
        <v>4.7786381204189023E-2</v>
      </c>
      <c r="V18">
        <f t="shared" si="15"/>
        <v>4.6048889615155339E-2</v>
      </c>
      <c r="W18">
        <f t="shared" si="15"/>
        <v>4.3830106039750946E-2</v>
      </c>
      <c r="X18">
        <f t="shared" si="15"/>
        <v>4.120635692328594E-2</v>
      </c>
      <c r="Y18">
        <f t="shared" si="15"/>
        <v>3.826434278023489E-2</v>
      </c>
      <c r="Z18">
        <f t="shared" si="15"/>
        <v>3.5096405279838476E-2</v>
      </c>
      <c r="AA18">
        <f t="shared" si="15"/>
        <v>3.1795770552552872E-2</v>
      </c>
      <c r="AB18">
        <f t="shared" si="15"/>
        <v>2.8452105598832864E-2</v>
      </c>
      <c r="AC18">
        <f t="shared" si="15"/>
        <v>2.5147673271591519E-2</v>
      </c>
      <c r="AD18">
        <f t="shared" si="15"/>
        <v>2.1954297562429462E-2</v>
      </c>
      <c r="AE18">
        <f t="shared" si="15"/>
        <v>1.8931264484999152E-2</v>
      </c>
      <c r="AF18">
        <f t="shared" si="15"/>
        <v>1.612419491638864E-2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Summary</vt:lpstr>
      <vt:lpstr>lifetime_funct_triangular</vt:lpstr>
      <vt:lpstr>LT_funct_baseline</vt:lpstr>
      <vt:lpstr>LT_funct_baseline mean+25%</vt:lpstr>
      <vt:lpstr>LT_funct_baseline mean+50%</vt:lpstr>
      <vt:lpstr>LT_funct_baseline mean-25%</vt:lpstr>
      <vt:lpstr>LT_funct_baseline mean-50%</vt:lpstr>
      <vt:lpstr>LT_funct_baseline sd+25%</vt:lpstr>
      <vt:lpstr>LT_funct_baseline sd+50%</vt:lpstr>
      <vt:lpstr>LT_funct_baseline sd-25% </vt:lpstr>
      <vt:lpstr>LT_funct_baseline sd-50%</vt:lpstr>
      <vt:lpstr>Het. mach</vt:lpstr>
      <vt:lpstr>Motor Vehicles</vt:lpstr>
      <vt:lpstr>Plastics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Merci</dc:creator>
  <cp:lastModifiedBy>kaan hıdıroğlu</cp:lastModifiedBy>
  <dcterms:created xsi:type="dcterms:W3CDTF">2020-04-28T16:14:41Z</dcterms:created>
  <dcterms:modified xsi:type="dcterms:W3CDTF">2024-01-15T13:17:14Z</dcterms:modified>
</cp:coreProperties>
</file>