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79D1B83B-7924-4D6B-B7E1-DAE493FFBF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ad me" sheetId="10" r:id="rId1"/>
    <sheet name="Final Results" sheetId="8" r:id="rId2"/>
    <sheet name="Durables in landfills 2020" sheetId="6" r:id="rId3"/>
    <sheet name="Heterogeneous Mach.&amp;MV Material" sheetId="2" r:id="rId4"/>
    <sheet name="Monte Carlo Range" sheetId="9" r:id="rId5"/>
    <sheet name="Incineration" sheetId="3" r:id="rId6"/>
    <sheet name="Littered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6" l="1"/>
  <c r="AD32" i="6" s="1"/>
  <c r="C31" i="6"/>
  <c r="D43" i="6"/>
  <c r="C39" i="6"/>
  <c r="C23" i="6"/>
  <c r="E23" i="6" s="1"/>
  <c r="D40" i="6"/>
  <c r="H40" i="6" s="1"/>
  <c r="C38" i="6"/>
  <c r="C37" i="6"/>
  <c r="C36" i="6"/>
  <c r="C35" i="6"/>
  <c r="C34" i="6"/>
  <c r="C33" i="6"/>
  <c r="C30" i="6"/>
  <c r="C29" i="6"/>
  <c r="C28" i="6"/>
  <c r="C27" i="6"/>
  <c r="C26" i="6"/>
  <c r="C25" i="6"/>
  <c r="C24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20" i="6"/>
  <c r="E40" i="6" l="1"/>
  <c r="D42" i="6"/>
  <c r="D41" i="6"/>
  <c r="D31" i="6"/>
  <c r="D30" i="6"/>
  <c r="D28" i="6"/>
  <c r="D25" i="6"/>
  <c r="C25" i="2"/>
  <c r="H41" i="6" l="1"/>
  <c r="E41" i="6"/>
  <c r="H42" i="6"/>
  <c r="E42" i="6"/>
  <c r="E26" i="9"/>
  <c r="P12" i="9" s="1"/>
  <c r="C26" i="9"/>
  <c r="I12" i="9" s="1"/>
  <c r="U30" i="9"/>
  <c r="X30" i="9"/>
  <c r="W30" i="9"/>
  <c r="V30" i="9"/>
  <c r="T30" i="9"/>
  <c r="R30" i="9"/>
  <c r="S30" i="9"/>
  <c r="Q30" i="9"/>
  <c r="N12" i="9" l="1"/>
  <c r="X25" i="9" s="1"/>
  <c r="K12" i="9"/>
  <c r="Z12" i="9" s="1"/>
  <c r="Z25" i="9"/>
  <c r="X12" i="9"/>
  <c r="S28" i="2"/>
  <c r="R28" i="2"/>
  <c r="Q28" i="2"/>
  <c r="P28" i="2"/>
  <c r="O28" i="2"/>
  <c r="N28" i="2"/>
  <c r="H26" i="2"/>
  <c r="S11" i="2" s="1"/>
  <c r="G26" i="2"/>
  <c r="R26" i="2" s="1"/>
  <c r="F26" i="2"/>
  <c r="Q26" i="2" s="1"/>
  <c r="E26" i="2"/>
  <c r="P11" i="2" s="1"/>
  <c r="D26" i="2"/>
  <c r="O26" i="2" s="1"/>
  <c r="C26" i="2"/>
  <c r="N26" i="2" s="1"/>
  <c r="H25" i="2"/>
  <c r="S25" i="2" s="1"/>
  <c r="G25" i="2"/>
  <c r="R10" i="2" s="1"/>
  <c r="F25" i="2"/>
  <c r="Q10" i="2" s="1"/>
  <c r="E25" i="2"/>
  <c r="P25" i="2" s="1"/>
  <c r="D25" i="2"/>
  <c r="O25" i="2" s="1"/>
  <c r="N25" i="2"/>
  <c r="H24" i="2"/>
  <c r="S24" i="2" s="1"/>
  <c r="G24" i="2"/>
  <c r="R9" i="2" s="1"/>
  <c r="F24" i="2"/>
  <c r="Q24" i="2" s="1"/>
  <c r="E24" i="2"/>
  <c r="P24" i="2" s="1"/>
  <c r="D24" i="2"/>
  <c r="O9" i="2" s="1"/>
  <c r="C24" i="2"/>
  <c r="N9" i="2" s="1"/>
  <c r="H23" i="2"/>
  <c r="S23" i="2" s="1"/>
  <c r="G23" i="2"/>
  <c r="R23" i="2" s="1"/>
  <c r="F23" i="2"/>
  <c r="Q23" i="2" s="1"/>
  <c r="E23" i="2"/>
  <c r="P23" i="2" s="1"/>
  <c r="D23" i="2"/>
  <c r="O23" i="2" s="1"/>
  <c r="C23" i="2"/>
  <c r="N23" i="2" s="1"/>
  <c r="H22" i="2"/>
  <c r="S7" i="2" s="1"/>
  <c r="G22" i="2"/>
  <c r="R22" i="2" s="1"/>
  <c r="F22" i="2"/>
  <c r="Q7" i="2" s="1"/>
  <c r="E22" i="2"/>
  <c r="P7" i="2" s="1"/>
  <c r="D22" i="2"/>
  <c r="O7" i="2" s="1"/>
  <c r="C22" i="2"/>
  <c r="N7" i="2" s="1"/>
  <c r="H21" i="2"/>
  <c r="S21" i="2" s="1"/>
  <c r="G21" i="2"/>
  <c r="R21" i="2" s="1"/>
  <c r="F21" i="2"/>
  <c r="Q21" i="2" s="1"/>
  <c r="E21" i="2"/>
  <c r="P21" i="2" s="1"/>
  <c r="D21" i="2"/>
  <c r="O21" i="2" s="1"/>
  <c r="C21" i="2"/>
  <c r="N21" i="2" s="1"/>
  <c r="H20" i="2"/>
  <c r="S5" i="2" s="1"/>
  <c r="G20" i="2"/>
  <c r="R5" i="2" s="1"/>
  <c r="F20" i="2"/>
  <c r="Q5" i="2" s="1"/>
  <c r="E20" i="2"/>
  <c r="P5" i="2" s="1"/>
  <c r="D20" i="2"/>
  <c r="O5" i="2" s="1"/>
  <c r="C20" i="2"/>
  <c r="N20" i="2" s="1"/>
  <c r="H19" i="2"/>
  <c r="G19" i="2"/>
  <c r="F19" i="2"/>
  <c r="E19" i="2"/>
  <c r="D19" i="2"/>
  <c r="C19" i="2"/>
  <c r="S13" i="2"/>
  <c r="R13" i="2"/>
  <c r="Q13" i="2"/>
  <c r="P13" i="2"/>
  <c r="O13" i="2"/>
  <c r="N13" i="2"/>
  <c r="H13" i="2"/>
  <c r="G13" i="2"/>
  <c r="F13" i="2"/>
  <c r="E13" i="2"/>
  <c r="D13" i="2"/>
  <c r="C13" i="2"/>
  <c r="R11" i="2"/>
  <c r="O4" i="2"/>
  <c r="C13" i="4"/>
  <c r="D12" i="4" s="1"/>
  <c r="E12" i="4" s="1"/>
  <c r="D9" i="4"/>
  <c r="E9" i="4" s="1"/>
  <c r="E8" i="4"/>
  <c r="E7" i="4"/>
  <c r="E6" i="4"/>
  <c r="E5" i="4"/>
  <c r="E2" i="4"/>
  <c r="D12" i="3"/>
  <c r="D11" i="3"/>
  <c r="D10" i="3"/>
  <c r="D9" i="3"/>
  <c r="D4" i="3"/>
  <c r="D3" i="3"/>
  <c r="Q36" i="6"/>
  <c r="O36" i="6"/>
  <c r="Q31" i="6"/>
  <c r="D21" i="9" s="1"/>
  <c r="H29" i="6"/>
  <c r="R30" i="6" s="1"/>
  <c r="H28" i="6"/>
  <c r="R35" i="6" s="1"/>
  <c r="E25" i="9" s="1"/>
  <c r="H27" i="6"/>
  <c r="R32" i="6" s="1"/>
  <c r="H26" i="6"/>
  <c r="R26" i="6" s="1"/>
  <c r="H25" i="6"/>
  <c r="R27" i="6" s="1"/>
  <c r="G24" i="6"/>
  <c r="Q29" i="6" s="1"/>
  <c r="H23" i="6"/>
  <c r="Q25" i="2" l="1"/>
  <c r="R7" i="2"/>
  <c r="R25" i="2"/>
  <c r="Q8" i="2"/>
  <c r="R8" i="2"/>
  <c r="S8" i="2"/>
  <c r="S9" i="2"/>
  <c r="P10" i="2"/>
  <c r="C27" i="2"/>
  <c r="C28" i="2" s="1"/>
  <c r="N4" i="2"/>
  <c r="N19" i="2"/>
  <c r="O19" i="2"/>
  <c r="D27" i="2"/>
  <c r="D28" i="2" s="1"/>
  <c r="P19" i="2"/>
  <c r="E27" i="2"/>
  <c r="E28" i="2" s="1"/>
  <c r="Q19" i="2"/>
  <c r="F27" i="2"/>
  <c r="F28" i="2" s="1"/>
  <c r="R19" i="2"/>
  <c r="G27" i="2"/>
  <c r="G28" i="2" s="1"/>
  <c r="S19" i="2"/>
  <c r="H27" i="2"/>
  <c r="H28" i="2" s="1"/>
  <c r="P26" i="2"/>
  <c r="Q9" i="2"/>
  <c r="N11" i="2"/>
  <c r="N5" i="2"/>
  <c r="O11" i="2"/>
  <c r="O10" i="2"/>
  <c r="F29" i="6"/>
  <c r="P30" i="6" s="1"/>
  <c r="H30" i="6"/>
  <c r="R33" i="6" s="1"/>
  <c r="H31" i="6"/>
  <c r="D44" i="6"/>
  <c r="F44" i="6" s="1"/>
  <c r="P31" i="6" s="1"/>
  <c r="C14" i="3"/>
  <c r="E8" i="3" s="1"/>
  <c r="D24" i="3" s="1"/>
  <c r="E24" i="3" s="1"/>
  <c r="Q11" i="2"/>
  <c r="R24" i="2"/>
  <c r="F30" i="6"/>
  <c r="P33" i="6" s="1"/>
  <c r="D19" i="9"/>
  <c r="H24" i="6"/>
  <c r="R29" i="6" s="1"/>
  <c r="E17" i="9"/>
  <c r="E28" i="6"/>
  <c r="O35" i="6" s="1"/>
  <c r="B25" i="9" s="1"/>
  <c r="F31" i="6"/>
  <c r="P34" i="6" s="1"/>
  <c r="S6" i="2"/>
  <c r="E16" i="9"/>
  <c r="T36" i="6"/>
  <c r="B26" i="9"/>
  <c r="E22" i="9"/>
  <c r="D26" i="9"/>
  <c r="E27" i="6"/>
  <c r="O32" i="6" s="1"/>
  <c r="B22" i="9" s="1"/>
  <c r="K11" i="9"/>
  <c r="Z11" i="9" s="1"/>
  <c r="P11" i="9"/>
  <c r="Z24" i="9" s="1"/>
  <c r="E25" i="6"/>
  <c r="L27" i="6" s="1"/>
  <c r="B17" i="9" s="1"/>
  <c r="E20" i="9"/>
  <c r="O7" i="9"/>
  <c r="Y20" i="9" s="1"/>
  <c r="J7" i="9"/>
  <c r="Y7" i="9" s="1"/>
  <c r="E11" i="3"/>
  <c r="D27" i="3" s="1"/>
  <c r="E27" i="3" s="1"/>
  <c r="P9" i="2"/>
  <c r="S10" i="2"/>
  <c r="S22" i="2"/>
  <c r="G23" i="6"/>
  <c r="Q28" i="6" s="1"/>
  <c r="F25" i="6"/>
  <c r="P27" i="6" s="1"/>
  <c r="R28" i="6"/>
  <c r="E10" i="3"/>
  <c r="D26" i="3" s="1"/>
  <c r="E26" i="3" s="1"/>
  <c r="E2" i="3"/>
  <c r="D18" i="3" s="1"/>
  <c r="E18" i="3" s="1"/>
  <c r="E9" i="3"/>
  <c r="D25" i="3" s="1"/>
  <c r="E25" i="3" s="1"/>
  <c r="E6" i="3"/>
  <c r="D22" i="3" s="1"/>
  <c r="E22" i="3" s="1"/>
  <c r="G25" i="6"/>
  <c r="Q27" i="6" s="1"/>
  <c r="E3" i="3"/>
  <c r="D19" i="3" s="1"/>
  <c r="E19" i="3" s="1"/>
  <c r="P4" i="2"/>
  <c r="N6" i="2"/>
  <c r="S26" i="2"/>
  <c r="F23" i="6"/>
  <c r="E29" i="6"/>
  <c r="N30" i="6" s="1"/>
  <c r="B20" i="9" s="1"/>
  <c r="E30" i="6"/>
  <c r="O33" i="6" s="1"/>
  <c r="B23" i="9" s="1"/>
  <c r="E31" i="6"/>
  <c r="O34" i="6" s="1"/>
  <c r="B24" i="9" s="1"/>
  <c r="D10" i="4"/>
  <c r="E10" i="4" s="1"/>
  <c r="Q4" i="2"/>
  <c r="O6" i="2"/>
  <c r="R4" i="2"/>
  <c r="P6" i="2"/>
  <c r="N8" i="2"/>
  <c r="O20" i="2"/>
  <c r="E26" i="6"/>
  <c r="F27" i="6"/>
  <c r="P32" i="6" s="1"/>
  <c r="F28" i="6"/>
  <c r="P35" i="6" s="1"/>
  <c r="C25" i="9" s="1"/>
  <c r="G29" i="6"/>
  <c r="Q30" i="6" s="1"/>
  <c r="G30" i="6"/>
  <c r="Q33" i="6" s="1"/>
  <c r="G31" i="6"/>
  <c r="Q34" i="6" s="1"/>
  <c r="D3" i="4"/>
  <c r="D11" i="4"/>
  <c r="E11" i="4" s="1"/>
  <c r="S4" i="2"/>
  <c r="Q6" i="2"/>
  <c r="O8" i="2"/>
  <c r="P20" i="2"/>
  <c r="N22" i="2"/>
  <c r="F26" i="6"/>
  <c r="P26" i="6" s="1"/>
  <c r="G27" i="6"/>
  <c r="Q32" i="6" s="1"/>
  <c r="G28" i="6"/>
  <c r="Q35" i="6" s="1"/>
  <c r="D25" i="9" s="1"/>
  <c r="R6" i="2"/>
  <c r="P8" i="2"/>
  <c r="N10" i="2"/>
  <c r="Q20" i="2"/>
  <c r="O22" i="2"/>
  <c r="E24" i="6"/>
  <c r="M29" i="6" s="1"/>
  <c r="B19" i="9" s="1"/>
  <c r="G26" i="6"/>
  <c r="Q26" i="6" s="1"/>
  <c r="D4" i="4"/>
  <c r="E4" i="4" s="1"/>
  <c r="R20" i="2"/>
  <c r="P22" i="2"/>
  <c r="N24" i="2"/>
  <c r="F24" i="6"/>
  <c r="P29" i="6" s="1"/>
  <c r="S20" i="2"/>
  <c r="Q22" i="2"/>
  <c r="O24" i="2"/>
  <c r="E4" i="3" l="1"/>
  <c r="D20" i="3" s="1"/>
  <c r="E20" i="3" s="1"/>
  <c r="E12" i="3"/>
  <c r="D28" i="3" s="1"/>
  <c r="E28" i="3" s="1"/>
  <c r="E5" i="3"/>
  <c r="D21" i="3" s="1"/>
  <c r="E21" i="3" s="1"/>
  <c r="E7" i="3"/>
  <c r="D23" i="3" s="1"/>
  <c r="E23" i="3" s="1"/>
  <c r="R34" i="6"/>
  <c r="K26" i="6"/>
  <c r="H44" i="6"/>
  <c r="R31" i="6" s="1"/>
  <c r="E44" i="6"/>
  <c r="O31" i="6" s="1"/>
  <c r="B21" i="9" s="1"/>
  <c r="M7" i="9" s="1"/>
  <c r="V19" i="9" s="1"/>
  <c r="U31" i="9" s="1"/>
  <c r="C20" i="9"/>
  <c r="N6" i="9" s="1"/>
  <c r="X18" i="9" s="1"/>
  <c r="E23" i="9"/>
  <c r="K9" i="9" s="1"/>
  <c r="Z9" i="9" s="1"/>
  <c r="I11" i="9"/>
  <c r="X11" i="9" s="1"/>
  <c r="N11" i="9"/>
  <c r="X24" i="9" s="1"/>
  <c r="M8" i="9"/>
  <c r="W21" i="9" s="1"/>
  <c r="H8" i="9"/>
  <c r="W8" i="9" s="1"/>
  <c r="E19" i="9"/>
  <c r="K6" i="9"/>
  <c r="Z6" i="9" s="1"/>
  <c r="P6" i="9"/>
  <c r="Z19" i="9" s="1"/>
  <c r="C19" i="9"/>
  <c r="G45" i="6"/>
  <c r="C22" i="9"/>
  <c r="C21" i="9"/>
  <c r="J12" i="9"/>
  <c r="Y12" i="9" s="1"/>
  <c r="O12" i="9"/>
  <c r="Y25" i="9" s="1"/>
  <c r="K2" i="9"/>
  <c r="Z2" i="9" s="1"/>
  <c r="P2" i="9"/>
  <c r="Z15" i="9" s="1"/>
  <c r="J5" i="9"/>
  <c r="Y5" i="9" s="1"/>
  <c r="O5" i="9"/>
  <c r="Y18" i="9" s="1"/>
  <c r="K8" i="9"/>
  <c r="Z8" i="9" s="1"/>
  <c r="P8" i="9"/>
  <c r="Z21" i="9" s="1"/>
  <c r="M3" i="9"/>
  <c r="W20" i="9" s="1"/>
  <c r="H3" i="9"/>
  <c r="T3" i="9" s="1"/>
  <c r="W29" i="9" s="1"/>
  <c r="C24" i="9"/>
  <c r="D16" i="9"/>
  <c r="D22" i="9"/>
  <c r="D24" i="9"/>
  <c r="M9" i="9"/>
  <c r="W22" i="9" s="1"/>
  <c r="H9" i="9"/>
  <c r="W9" i="9" s="1"/>
  <c r="H12" i="9"/>
  <c r="W12" i="9" s="1"/>
  <c r="M12" i="9"/>
  <c r="W25" i="9" s="1"/>
  <c r="H11" i="9"/>
  <c r="W11" i="9" s="1"/>
  <c r="M11" i="9"/>
  <c r="W24" i="9" s="1"/>
  <c r="J11" i="9"/>
  <c r="Y11" i="9" s="1"/>
  <c r="O11" i="9"/>
  <c r="Y24" i="9" s="1"/>
  <c r="M10" i="9"/>
  <c r="W23" i="9" s="1"/>
  <c r="H10" i="9"/>
  <c r="W10" i="9" s="1"/>
  <c r="D23" i="9"/>
  <c r="H6" i="9"/>
  <c r="V6" i="9" s="1"/>
  <c r="M6" i="9"/>
  <c r="U18" i="9" s="1"/>
  <c r="D17" i="9"/>
  <c r="E18" i="9"/>
  <c r="C17" i="9"/>
  <c r="K3" i="9"/>
  <c r="Z3" i="9" s="1"/>
  <c r="P3" i="9"/>
  <c r="Z16" i="9" s="1"/>
  <c r="D18" i="9"/>
  <c r="H5" i="9"/>
  <c r="U5" i="9" s="1"/>
  <c r="M5" i="9"/>
  <c r="U17" i="9" s="1"/>
  <c r="C23" i="9"/>
  <c r="C16" i="9"/>
  <c r="D20" i="9"/>
  <c r="T29" i="6"/>
  <c r="P28" i="6"/>
  <c r="F45" i="6"/>
  <c r="M28" i="6"/>
  <c r="B18" i="9" s="1"/>
  <c r="T33" i="6"/>
  <c r="T30" i="6"/>
  <c r="C14" i="4"/>
  <c r="E3" i="4"/>
  <c r="T27" i="6"/>
  <c r="T35" i="6"/>
  <c r="U35" i="6" s="1"/>
  <c r="T32" i="6"/>
  <c r="E45" i="6" l="1"/>
  <c r="C45" i="6" s="1"/>
  <c r="H45" i="6"/>
  <c r="T34" i="6"/>
  <c r="T26" i="6"/>
  <c r="B16" i="9"/>
  <c r="H2" i="9" s="1"/>
  <c r="S2" i="9" s="1"/>
  <c r="E21" i="9"/>
  <c r="K7" i="9" s="1"/>
  <c r="Z7" i="9" s="1"/>
  <c r="E24" i="9"/>
  <c r="P10" i="9" s="1"/>
  <c r="Z23" i="9" s="1"/>
  <c r="X29" i="9"/>
  <c r="M2" i="9"/>
  <c r="S15" i="9" s="1"/>
  <c r="X31" i="9" s="1"/>
  <c r="T31" i="6"/>
  <c r="H7" i="9"/>
  <c r="W7" i="9" s="1"/>
  <c r="T29" i="9" s="1"/>
  <c r="K10" i="9"/>
  <c r="Z10" i="9" s="1"/>
  <c r="I6" i="9"/>
  <c r="X6" i="9" s="1"/>
  <c r="P9" i="9"/>
  <c r="Z22" i="9" s="1"/>
  <c r="AB25" i="9"/>
  <c r="AB11" i="9"/>
  <c r="O8" i="9"/>
  <c r="Y21" i="9" s="1"/>
  <c r="J8" i="9"/>
  <c r="Y8" i="9" s="1"/>
  <c r="AB12" i="9"/>
  <c r="T31" i="9"/>
  <c r="N7" i="9"/>
  <c r="X19" i="9" s="1"/>
  <c r="I7" i="9"/>
  <c r="X7" i="9" s="1"/>
  <c r="P4" i="9"/>
  <c r="Z17" i="9" s="1"/>
  <c r="K4" i="9"/>
  <c r="Z4" i="9" s="1"/>
  <c r="J6" i="9"/>
  <c r="Y6" i="9" s="1"/>
  <c r="O6" i="9"/>
  <c r="Y19" i="9" s="1"/>
  <c r="O4" i="9"/>
  <c r="Y17" i="9" s="1"/>
  <c r="J4" i="9"/>
  <c r="Y4" i="9" s="1"/>
  <c r="J3" i="9"/>
  <c r="Y3" i="9" s="1"/>
  <c r="O3" i="9"/>
  <c r="Y16" i="9" s="1"/>
  <c r="I8" i="9"/>
  <c r="X8" i="9" s="1"/>
  <c r="N8" i="9"/>
  <c r="X21" i="9" s="1"/>
  <c r="C18" i="9"/>
  <c r="N2" i="9"/>
  <c r="X15" i="9" s="1"/>
  <c r="I2" i="9"/>
  <c r="X2" i="9" s="1"/>
  <c r="J2" i="9"/>
  <c r="Y2" i="9" s="1"/>
  <c r="O2" i="9"/>
  <c r="Y15" i="9" s="1"/>
  <c r="V31" i="9"/>
  <c r="K5" i="9"/>
  <c r="Z5" i="9" s="1"/>
  <c r="P5" i="9"/>
  <c r="Z18" i="9" s="1"/>
  <c r="AB18" i="9" s="1"/>
  <c r="J9" i="9"/>
  <c r="Y9" i="9" s="1"/>
  <c r="O9" i="9"/>
  <c r="Y22" i="9" s="1"/>
  <c r="H4" i="9"/>
  <c r="U4" i="9" s="1"/>
  <c r="M4" i="9"/>
  <c r="T16" i="9" s="1"/>
  <c r="I9" i="9"/>
  <c r="X9" i="9" s="1"/>
  <c r="N9" i="9"/>
  <c r="X22" i="9" s="1"/>
  <c r="I3" i="9"/>
  <c r="X3" i="9" s="1"/>
  <c r="N3" i="9"/>
  <c r="X20" i="9" s="1"/>
  <c r="U29" i="9"/>
  <c r="AB24" i="9"/>
  <c r="J10" i="9"/>
  <c r="Y10" i="9" s="1"/>
  <c r="O10" i="9"/>
  <c r="Y23" i="9" s="1"/>
  <c r="N10" i="9"/>
  <c r="X23" i="9" s="1"/>
  <c r="I10" i="9"/>
  <c r="X10" i="9" s="1"/>
  <c r="N5" i="9"/>
  <c r="X17" i="9" s="1"/>
  <c r="I5" i="9"/>
  <c r="X5" i="9" s="1"/>
  <c r="K37" i="6"/>
  <c r="T28" i="6"/>
  <c r="P7" i="9" l="1"/>
  <c r="Z20" i="9" s="1"/>
  <c r="AB8" i="9"/>
  <c r="AB5" i="9"/>
  <c r="AB6" i="9"/>
  <c r="AB22" i="9"/>
  <c r="AB17" i="9"/>
  <c r="Q31" i="9"/>
  <c r="AB7" i="9"/>
  <c r="AB23" i="9"/>
  <c r="AB20" i="9"/>
  <c r="AB21" i="9"/>
  <c r="AB9" i="9"/>
  <c r="AB10" i="9"/>
  <c r="W31" i="9"/>
  <c r="S31" i="9"/>
  <c r="S29" i="9"/>
  <c r="AB15" i="9"/>
  <c r="V29" i="9"/>
  <c r="AB3" i="9"/>
  <c r="Q29" i="9"/>
  <c r="AB2" i="9"/>
  <c r="R37" i="6"/>
  <c r="N4" i="9"/>
  <c r="X16" i="9" s="1"/>
  <c r="AB16" i="9" s="1"/>
  <c r="I4" i="9"/>
  <c r="X4" i="9" s="1"/>
  <c r="AB19" i="9"/>
  <c r="H46" i="6"/>
  <c r="G46" i="6"/>
  <c r="F46" i="6"/>
  <c r="E46" i="6"/>
  <c r="S36" i="6"/>
  <c r="S26" i="6"/>
  <c r="S28" i="6"/>
  <c r="S27" i="6"/>
  <c r="Q37" i="6"/>
  <c r="S31" i="6"/>
  <c r="S30" i="6"/>
  <c r="S29" i="6"/>
  <c r="P37" i="6"/>
  <c r="S34" i="6"/>
  <c r="O37" i="6"/>
  <c r="N37" i="6"/>
  <c r="M37" i="6"/>
  <c r="L37" i="6"/>
  <c r="S35" i="6"/>
  <c r="S32" i="6"/>
  <c r="S33" i="6"/>
  <c r="K38" i="6" l="1"/>
  <c r="R31" i="9"/>
  <c r="L38" i="6"/>
  <c r="M38" i="6"/>
  <c r="R29" i="9"/>
  <c r="AB4" i="9"/>
  <c r="U13" i="9" s="1"/>
  <c r="O38" i="6"/>
  <c r="N38" i="6"/>
  <c r="V13" i="9" l="1"/>
  <c r="S26" i="9"/>
  <c r="X26" i="9"/>
  <c r="Y13" i="9"/>
  <c r="Z13" i="9"/>
  <c r="Y26" i="9"/>
  <c r="W26" i="9"/>
  <c r="S13" i="9"/>
  <c r="Z26" i="9"/>
  <c r="T13" i="9"/>
  <c r="X13" i="9"/>
  <c r="T26" i="9"/>
  <c r="V26" i="9"/>
  <c r="W13" i="9"/>
  <c r="U26" i="9"/>
</calcChain>
</file>

<file path=xl/sharedStrings.xml><?xml version="1.0" encoding="utf-8"?>
<sst xmlns="http://schemas.openxmlformats.org/spreadsheetml/2006/main" count="439" uniqueCount="100">
  <si>
    <t>Textiles (17)</t>
  </si>
  <si>
    <t>Leather and leather products (19)</t>
  </si>
  <si>
    <t>Wood and products of wood and cork (except furniture); articles of straw and plaiting materials (20)</t>
  </si>
  <si>
    <t>Paper and paper products</t>
  </si>
  <si>
    <t>Bitumen</t>
  </si>
  <si>
    <t>Plastics, basic</t>
  </si>
  <si>
    <t>Rubber and plastic products (25)</t>
  </si>
  <si>
    <t>Glass and glass products</t>
  </si>
  <si>
    <t>Basic iron and steel and of ferro-alloys and first products thereof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</si>
  <si>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</si>
  <si>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</si>
  <si>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</si>
  <si>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</si>
  <si>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</si>
  <si>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</si>
  <si>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Furniture; other manufactured goods n.e.c. (36)</t>
  </si>
  <si>
    <t>Motor vehicles; trailers and semi-trailers (34)</t>
  </si>
  <si>
    <t>TOTAL</t>
  </si>
  <si>
    <t>Total Weight</t>
  </si>
  <si>
    <t>Wood</t>
  </si>
  <si>
    <t>Plastics</t>
  </si>
  <si>
    <t>Glass</t>
  </si>
  <si>
    <t>Steel</t>
  </si>
  <si>
    <t>Construction Materials</t>
  </si>
  <si>
    <t>Oils and Hazard. Mat.</t>
  </si>
  <si>
    <t>From Durables</t>
  </si>
  <si>
    <t>From Heterog. Mach.</t>
  </si>
  <si>
    <t>DECOMPOSITION IN LANDFILL</t>
  </si>
  <si>
    <t>0-1 year</t>
  </si>
  <si>
    <t>1-15 years</t>
  </si>
  <si>
    <t>15-50 years</t>
  </si>
  <si>
    <t>50-100</t>
  </si>
  <si>
    <t>Plastics (HDPE-LDPE-PET)</t>
  </si>
  <si>
    <t>Rubber</t>
  </si>
  <si>
    <t>100+</t>
  </si>
  <si>
    <t>Sent to Landfill</t>
  </si>
  <si>
    <t>Sent to Incin.</t>
  </si>
  <si>
    <t>Littered</t>
  </si>
  <si>
    <t>Landfills use %</t>
  </si>
  <si>
    <t>Tons of FC in Incinerators</t>
  </si>
  <si>
    <t>SUT index</t>
  </si>
  <si>
    <t>Machineries</t>
  </si>
  <si>
    <t>Average %</t>
  </si>
  <si>
    <t>Construction</t>
  </si>
  <si>
    <t>From Machineries</t>
  </si>
  <si>
    <t>Total Incinerator:</t>
  </si>
  <si>
    <t>In Gt of FC</t>
  </si>
  <si>
    <t>Incinerators</t>
  </si>
  <si>
    <t>Composition in Incinerators (%) from exiobase use</t>
  </si>
  <si>
    <t>DURABLES SENT TO LANDFILL IN 2020 - YEAR OF PURCHASE</t>
  </si>
  <si>
    <t>Recycled</t>
  </si>
  <si>
    <t>recycle</t>
  </si>
  <si>
    <t>landfill</t>
  </si>
  <si>
    <t>incin.</t>
  </si>
  <si>
    <t>littered</t>
  </si>
  <si>
    <t>rubber</t>
  </si>
  <si>
    <t>glass</t>
  </si>
  <si>
    <t>textiles</t>
  </si>
  <si>
    <t xml:space="preserve">plastics </t>
  </si>
  <si>
    <t>leather</t>
  </si>
  <si>
    <t>wood</t>
  </si>
  <si>
    <t>paper</t>
  </si>
  <si>
    <t>bitumen</t>
  </si>
  <si>
    <t>iron</t>
  </si>
  <si>
    <t>waste generation percentage as EU</t>
  </si>
  <si>
    <t>Incineration</t>
  </si>
  <si>
    <t>Recycle</t>
  </si>
  <si>
    <t>%</t>
  </si>
  <si>
    <t>oils and hazar.</t>
  </si>
  <si>
    <t>landfilled</t>
  </si>
  <si>
    <t>recycled</t>
  </si>
  <si>
    <t>FC WEIGHT OF FC CONTAINED IN HETEROGENEOUS PRODUCTS' MATERIALS</t>
  </si>
  <si>
    <t>PERCENTAGE OF FC CONTAINED IN HETEROGENEOUS PRODUCTS' MATERIALS</t>
  </si>
  <si>
    <t>iron and steel</t>
  </si>
  <si>
    <t>Share</t>
  </si>
  <si>
    <t>Total</t>
  </si>
  <si>
    <t>Share (%)</t>
  </si>
  <si>
    <t>Waste Generation (tonne/cap/year)</t>
  </si>
  <si>
    <t>Open dumped</t>
  </si>
  <si>
    <t>Disposed to landfills</t>
  </si>
  <si>
    <t>Incinerated</t>
  </si>
  <si>
    <t>Composted</t>
  </si>
  <si>
    <t>recycling</t>
  </si>
  <si>
    <t>IPCC WASTE TREATMENT GLOBAL WEIGHTED AV</t>
  </si>
  <si>
    <t>LOWER</t>
  </si>
  <si>
    <t>Low Range</t>
  </si>
  <si>
    <t>Default</t>
  </si>
  <si>
    <t>High Range</t>
  </si>
  <si>
    <t>UPPER</t>
  </si>
  <si>
    <t>DEFAULT</t>
  </si>
  <si>
    <t>Durable Type</t>
  </si>
  <si>
    <t>Wood and products of wood and cork (except furniture)</t>
  </si>
  <si>
    <t>Textiles</t>
  </si>
  <si>
    <t>Leather and leather products</t>
  </si>
  <si>
    <t>Oils and Hazardous Materials</t>
  </si>
  <si>
    <t>Final Results' shows the table for figure 4</t>
  </si>
  <si>
    <t>Durables in landfills 2020' is used for calculating the fossil carbon influx in durables to waste streams</t>
  </si>
  <si>
    <t>Heterogeneous Mach. &amp; MV material' displays the breakdown of motor vehicles and heterogeneous machinery to their material parts</t>
  </si>
  <si>
    <t xml:space="preserve">Incineration' sheet allocates durables to incineration </t>
  </si>
  <si>
    <t>Littered" sheet allocated durables to litter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</si>
</sst>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6"/>
      <color theme="1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Border="1"/>
    <xf numFmtId="0" fontId="2" fillId="2" borderId="3" xfId="0" applyFont="1" applyFill="1" applyBorder="1"/>
    <xf numFmtId="0" fontId="1" fillId="0" borderId="0" xfId="0" applyFont="1"/>
    <xf numFmtId="0" fontId="2" fillId="3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2" fontId="2" fillId="3" borderId="0" xfId="0" applyNumberFormat="1" applyFont="1" applyFill="1"/>
    <xf numFmtId="165" fontId="2" fillId="4" borderId="0" xfId="0" applyNumberFormat="1" applyFont="1" applyFill="1"/>
    <xf numFmtId="165" fontId="2" fillId="0" borderId="9" xfId="0" applyNumberFormat="1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0" fillId="0" borderId="1" xfId="0" applyBorder="1"/>
    <xf numFmtId="11" fontId="0" fillId="0" borderId="0" xfId="0" applyNumberFormat="1"/>
    <xf numFmtId="0" fontId="0" fillId="5" borderId="0" xfId="0" applyFill="1"/>
    <xf numFmtId="2" fontId="0" fillId="0" borderId="0" xfId="0" applyNumberFormat="1"/>
    <xf numFmtId="0" fontId="6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 textRotation="90"/>
    </xf>
    <xf numFmtId="0" fontId="2" fillId="2" borderId="14" xfId="0" applyFont="1" applyFill="1" applyBorder="1"/>
    <xf numFmtId="0" fontId="2" fillId="2" borderId="10" xfId="0" applyFont="1" applyFill="1" applyBorder="1"/>
    <xf numFmtId="164" fontId="2" fillId="3" borderId="0" xfId="0" applyNumberFormat="1" applyFont="1" applyFill="1"/>
    <xf numFmtId="165" fontId="0" fillId="5" borderId="0" xfId="0" applyNumberFormat="1" applyFill="1"/>
    <xf numFmtId="167" fontId="2" fillId="3" borderId="0" xfId="0" applyNumberFormat="1" applyFont="1" applyFill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5" borderId="16" xfId="0" applyFill="1" applyBorder="1"/>
    <xf numFmtId="166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6" fillId="0" borderId="0" xfId="0" applyFont="1" applyAlignment="1">
      <alignment horizontal="center" vertical="center" textRotation="90"/>
    </xf>
    <xf numFmtId="2" fontId="0" fillId="0" borderId="0" xfId="0" applyNumberFormat="1" applyFill="1"/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7" xfId="0" applyFont="1" applyFill="1" applyBorder="1"/>
    <xf numFmtId="165" fontId="0" fillId="0" borderId="0" xfId="0" applyNumberFormat="1" applyFill="1"/>
    <xf numFmtId="0" fontId="2" fillId="0" borderId="8" xfId="0" applyFont="1" applyFill="1" applyBorder="1"/>
    <xf numFmtId="49" fontId="0" fillId="0" borderId="0" xfId="0" applyNumberFormat="1" applyFill="1"/>
    <xf numFmtId="49" fontId="9" fillId="0" borderId="0" xfId="0" applyNumberFormat="1" applyFont="1" applyFill="1"/>
    <xf numFmtId="0" fontId="9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165" fontId="0" fillId="0" borderId="0" xfId="0" applyNumberForma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quotePrefix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DE59-7E0B-4E40-BA01-00220D1B381F}">
  <dimension ref="A1:A5"/>
  <sheetViews>
    <sheetView tabSelected="1" workbookViewId="0">
      <selection activeCell="A6" sqref="A6"/>
    </sheetView>
  </sheetViews>
  <sheetFormatPr defaultRowHeight="14.4" x14ac:dyDescent="0.3"/>
  <sheetData>
    <row r="1" spans="1:1" x14ac:dyDescent="0.3">
      <c r="A1" s="59" t="s">
        <v>95</v>
      </c>
    </row>
    <row r="2" spans="1:1" x14ac:dyDescent="0.3">
      <c r="A2" s="59" t="s">
        <v>96</v>
      </c>
    </row>
    <row r="3" spans="1:1" x14ac:dyDescent="0.3">
      <c r="A3" s="59" t="s">
        <v>97</v>
      </c>
    </row>
    <row r="4" spans="1:1" x14ac:dyDescent="0.3">
      <c r="A4" s="59" t="s">
        <v>98</v>
      </c>
    </row>
    <row r="5" spans="1:1" x14ac:dyDescent="0.3">
      <c r="A5" s="59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F12" sqref="F12"/>
    </sheetView>
  </sheetViews>
  <sheetFormatPr defaultRowHeight="14.4" x14ac:dyDescent="0.3"/>
  <cols>
    <col min="1" max="1" width="29.5546875" customWidth="1"/>
  </cols>
  <sheetData>
    <row r="1" spans="1:12" x14ac:dyDescent="0.3">
      <c r="A1" t="s">
        <v>90</v>
      </c>
      <c r="B1" t="s">
        <v>28</v>
      </c>
      <c r="C1" t="s">
        <v>29</v>
      </c>
      <c r="D1" t="s">
        <v>30</v>
      </c>
      <c r="E1" t="s">
        <v>31</v>
      </c>
      <c r="F1" t="s">
        <v>34</v>
      </c>
      <c r="G1" t="s">
        <v>47</v>
      </c>
      <c r="H1" t="s">
        <v>37</v>
      </c>
      <c r="I1" t="s">
        <v>50</v>
      </c>
      <c r="J1" t="s">
        <v>74</v>
      </c>
      <c r="K1" t="s">
        <v>75</v>
      </c>
    </row>
    <row r="2" spans="1:12" x14ac:dyDescent="0.3">
      <c r="A2" t="s">
        <v>3</v>
      </c>
      <c r="B2">
        <v>6.0887507786501448E-3</v>
      </c>
      <c r="G2">
        <v>2.8203349065469723E-3</v>
      </c>
      <c r="H2">
        <v>6.9210009780950799E-5</v>
      </c>
      <c r="I2">
        <v>6.2126045168988371E-3</v>
      </c>
      <c r="J2">
        <v>1.6196969871674557E-2</v>
      </c>
      <c r="K2">
        <v>1.5190900211876905E-2</v>
      </c>
    </row>
    <row r="3" spans="1:12" x14ac:dyDescent="0.3">
      <c r="A3" t="s">
        <v>91</v>
      </c>
      <c r="C3">
        <v>2.0803866754812077E-4</v>
      </c>
      <c r="G3">
        <v>7.3632153935545696E-5</v>
      </c>
      <c r="H3">
        <v>3.9594941909525964E-6</v>
      </c>
      <c r="I3">
        <v>1.7152332996881383E-4</v>
      </c>
      <c r="J3">
        <v>4.8743021953522584E-4</v>
      </c>
      <c r="K3">
        <v>4.5715364564343289E-4</v>
      </c>
    </row>
    <row r="4" spans="1:12" x14ac:dyDescent="0.3">
      <c r="A4" t="s">
        <v>92</v>
      </c>
      <c r="D4">
        <v>6.8374247971871825E-3</v>
      </c>
      <c r="G4">
        <v>2.0663286272201947E-3</v>
      </c>
      <c r="H4">
        <v>1.7651395935115187E-4</v>
      </c>
      <c r="I4">
        <v>5.4585925264256157E-3</v>
      </c>
      <c r="J4">
        <v>1.5501745956413885E-2</v>
      </c>
      <c r="K4">
        <v>1.4538859910184145E-2</v>
      </c>
    </row>
    <row r="5" spans="1:12" x14ac:dyDescent="0.3">
      <c r="A5" t="s">
        <v>93</v>
      </c>
      <c r="D5">
        <v>1.1414156492367536E-3</v>
      </c>
      <c r="G5">
        <v>4.0409405190507136E-4</v>
      </c>
      <c r="H5">
        <v>1.1074024363771501E-4</v>
      </c>
      <c r="I5">
        <v>9.6662601727794768E-4</v>
      </c>
      <c r="J5">
        <v>2.7965849516521589E-3</v>
      </c>
      <c r="K5">
        <v>2.6228759620574877E-3</v>
      </c>
    </row>
    <row r="6" spans="1:12" x14ac:dyDescent="0.3">
      <c r="A6" t="s">
        <v>33</v>
      </c>
      <c r="E6">
        <v>3.9599124088099347E-2</v>
      </c>
      <c r="G6">
        <v>7.9198248176198693E-2</v>
      </c>
      <c r="H6">
        <v>0</v>
      </c>
      <c r="I6">
        <v>3.9599124088099347E-2</v>
      </c>
      <c r="J6">
        <v>0.1688868495885936</v>
      </c>
      <c r="K6">
        <v>0.15839649635239739</v>
      </c>
    </row>
    <row r="7" spans="1:12" x14ac:dyDescent="0.3">
      <c r="A7" t="s">
        <v>94</v>
      </c>
      <c r="F7">
        <v>1.6024829566364696E-2</v>
      </c>
      <c r="G7">
        <v>4.9217026821741661E-3</v>
      </c>
      <c r="H7">
        <v>0</v>
      </c>
      <c r="I7">
        <v>7.8805834613383963E-3</v>
      </c>
      <c r="J7">
        <v>3.0736290682438043E-2</v>
      </c>
      <c r="K7">
        <v>2.8827115709877255E-2</v>
      </c>
    </row>
    <row r="8" spans="1:12" x14ac:dyDescent="0.3">
      <c r="A8" t="s">
        <v>4</v>
      </c>
      <c r="F8">
        <v>2.313977347074904E-3</v>
      </c>
      <c r="G8">
        <v>0</v>
      </c>
      <c r="H8">
        <v>0</v>
      </c>
      <c r="I8">
        <v>1.1297654106306882E-2</v>
      </c>
      <c r="J8">
        <v>1.4513108603161762E-2</v>
      </c>
      <c r="K8">
        <v>1.3611631453381786E-2</v>
      </c>
    </row>
    <row r="9" spans="1:12" x14ac:dyDescent="0.3">
      <c r="A9" t="s">
        <v>7</v>
      </c>
      <c r="F9">
        <v>1.8097294186102689E-2</v>
      </c>
      <c r="G9">
        <v>8.7873537201513825E-3</v>
      </c>
      <c r="H9">
        <v>9.1000230607903869E-5</v>
      </c>
      <c r="I9">
        <v>1.6069840978119362E-2</v>
      </c>
      <c r="J9">
        <v>4.5896324811727847E-2</v>
      </c>
      <c r="K9">
        <v>4.3045489114981336E-2</v>
      </c>
    </row>
    <row r="10" spans="1:12" x14ac:dyDescent="0.3">
      <c r="A10" t="s">
        <v>8</v>
      </c>
      <c r="F10">
        <v>3.7902862837257308E-2</v>
      </c>
      <c r="G10">
        <v>2.3759188435470147E-2</v>
      </c>
      <c r="H10">
        <v>4.7989116705065882E-4</v>
      </c>
      <c r="I10">
        <v>4.4032090709992693E-2</v>
      </c>
      <c r="J10">
        <v>0.1132057739893834</v>
      </c>
      <c r="K10">
        <v>0.10617403314977081</v>
      </c>
    </row>
    <row r="11" spans="1:12" x14ac:dyDescent="0.3">
      <c r="A11" t="s">
        <v>32</v>
      </c>
      <c r="F11">
        <v>0.26131534628553243</v>
      </c>
      <c r="G11">
        <v>9.7765775064559218E-2</v>
      </c>
      <c r="H11">
        <v>0.11320247639054225</v>
      </c>
      <c r="I11">
        <v>8.2643021650286225E-2</v>
      </c>
      <c r="J11">
        <v>0.59167854504354112</v>
      </c>
      <c r="K11">
        <v>0.55492661939092014</v>
      </c>
      <c r="L11">
        <v>0.58413328356938965</v>
      </c>
    </row>
    <row r="12" spans="1:12" x14ac:dyDescent="0.3">
      <c r="A12" t="s">
        <v>23</v>
      </c>
      <c r="F12">
        <v>9.4141440882712153E-5</v>
      </c>
      <c r="G12">
        <v>0</v>
      </c>
      <c r="H12">
        <v>0</v>
      </c>
      <c r="J12">
        <v>1.0037628187835508E-4</v>
      </c>
      <c r="K12">
        <v>9.4141440882712153E-5</v>
      </c>
    </row>
    <row r="13" spans="1:12" x14ac:dyDescent="0.3">
      <c r="A13" t="s">
        <v>76</v>
      </c>
      <c r="B13">
        <v>6.491999258926507E-3</v>
      </c>
      <c r="C13">
        <v>2.2181674446032732E-4</v>
      </c>
      <c r="D13">
        <v>8.5072666214071283E-3</v>
      </c>
      <c r="E13">
        <v>4.2221712397148399E-2</v>
      </c>
      <c r="F13">
        <v>0.3579845486575392</v>
      </c>
      <c r="G13">
        <v>0.23435344811179315</v>
      </c>
      <c r="H13">
        <v>0.12169269473192808</v>
      </c>
      <c r="I13">
        <v>0.22852651347679712</v>
      </c>
    </row>
    <row r="14" spans="1:12" x14ac:dyDescent="0.3">
      <c r="B14">
        <v>1.5627279613869949E-2</v>
      </c>
      <c r="C14">
        <v>5.3394834941695025E-4</v>
      </c>
      <c r="D14">
        <v>2.0478350187682438E-2</v>
      </c>
      <c r="E14">
        <v>0.10163440861447988</v>
      </c>
      <c r="F14">
        <v>0.86172601323455078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8"/>
  <sheetViews>
    <sheetView topLeftCell="A20" zoomScaleNormal="100" workbookViewId="0">
      <selection activeCell="F75" sqref="F75"/>
    </sheetView>
  </sheetViews>
  <sheetFormatPr defaultRowHeight="14.4" x14ac:dyDescent="0.3"/>
  <cols>
    <col min="3" max="3" width="12" bestFit="1" customWidth="1"/>
    <col min="6" max="6" width="12.44140625" bestFit="1" customWidth="1"/>
    <col min="18" max="18" width="10.6640625" bestFit="1" customWidth="1"/>
    <col min="19" max="19" width="9" bestFit="1" customWidth="1"/>
    <col min="20" max="20" width="10.6640625" bestFit="1" customWidth="1"/>
    <col min="21" max="22" width="11.88671875" bestFit="1" customWidth="1"/>
    <col min="28" max="28" width="12.44140625" bestFit="1" customWidth="1"/>
    <col min="30" max="30" width="12" bestFit="1" customWidth="1"/>
  </cols>
  <sheetData>
    <row r="1" spans="1:27" ht="21" x14ac:dyDescent="0.3">
      <c r="B1" s="41" t="s">
        <v>49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15" thickBot="1" x14ac:dyDescent="0.35"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  <c r="H2">
        <v>2001</v>
      </c>
      <c r="I2">
        <v>2002</v>
      </c>
      <c r="J2">
        <v>2003</v>
      </c>
      <c r="K2">
        <v>2004</v>
      </c>
      <c r="L2">
        <v>2005</v>
      </c>
      <c r="M2">
        <v>2006</v>
      </c>
      <c r="N2">
        <v>2007</v>
      </c>
      <c r="O2">
        <v>2008</v>
      </c>
      <c r="P2">
        <v>2009</v>
      </c>
      <c r="Q2">
        <v>2010</v>
      </c>
      <c r="R2">
        <v>2011</v>
      </c>
      <c r="S2">
        <v>2012</v>
      </c>
      <c r="T2">
        <v>2013</v>
      </c>
      <c r="U2">
        <v>2014</v>
      </c>
      <c r="V2">
        <v>2015</v>
      </c>
      <c r="W2">
        <v>2016</v>
      </c>
      <c r="X2">
        <v>2017</v>
      </c>
      <c r="Y2">
        <v>2018</v>
      </c>
      <c r="Z2">
        <v>2019</v>
      </c>
    </row>
    <row r="3" spans="1:27" ht="15" thickTop="1" x14ac:dyDescent="0.3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1.0223433611980939E-4</v>
      </c>
      <c r="I3">
        <v>2.0827715459782585E-4</v>
      </c>
      <c r="J3">
        <v>2.9069978318673617E-4</v>
      </c>
      <c r="K3">
        <v>4.1178824649561451E-4</v>
      </c>
      <c r="L3">
        <v>5.5884542361224704E-4</v>
      </c>
      <c r="M3">
        <v>7.3884252344077388E-4</v>
      </c>
      <c r="N3">
        <v>9.1362591187640636E-4</v>
      </c>
      <c r="O3">
        <v>1.0822331564804249E-3</v>
      </c>
      <c r="P3">
        <v>1.0223406325378863E-3</v>
      </c>
      <c r="Q3">
        <v>1.3928063019949804E-3</v>
      </c>
      <c r="R3">
        <v>1.4124303695363888E-3</v>
      </c>
      <c r="S3">
        <v>1.2864502692699134E-3</v>
      </c>
      <c r="T3">
        <v>1.1311958772349292E-3</v>
      </c>
      <c r="U3">
        <v>9.8694826849117729E-4</v>
      </c>
      <c r="V3">
        <v>9.4496391367852005E-4</v>
      </c>
      <c r="W3">
        <v>7.6570943422094528E-4</v>
      </c>
      <c r="X3">
        <v>6.3563055473291334E-4</v>
      </c>
      <c r="Y3">
        <v>4.4115634607325269E-4</v>
      </c>
      <c r="Z3">
        <v>2.2153383086006897E-4</v>
      </c>
    </row>
    <row r="4" spans="1:27" x14ac:dyDescent="0.3">
      <c r="A4" s="2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2.651667769560331E-4</v>
      </c>
      <c r="W4">
        <v>5.371652287937817E-4</v>
      </c>
      <c r="X4">
        <v>8.918229738381461E-4</v>
      </c>
      <c r="Y4">
        <v>6.1896546909695981E-4</v>
      </c>
      <c r="Z4">
        <v>3.1082357254899509E-4</v>
      </c>
    </row>
    <row r="5" spans="1:27" x14ac:dyDescent="0.3">
      <c r="A5" s="2" t="s">
        <v>2</v>
      </c>
      <c r="B5">
        <v>9.6070430691756653E-6</v>
      </c>
      <c r="C5">
        <v>9.4300973694325795E-6</v>
      </c>
      <c r="D5">
        <v>9.1026650022077399E-6</v>
      </c>
      <c r="E5">
        <v>8.6182445021209891E-6</v>
      </c>
      <c r="F5">
        <v>8.3492060171497196E-6</v>
      </c>
      <c r="G5">
        <v>9.3975470625308585E-6</v>
      </c>
      <c r="H5">
        <v>8.8415388670766883E-6</v>
      </c>
      <c r="I5">
        <v>8.5322117209153804E-6</v>
      </c>
      <c r="J5">
        <v>7.4980762544536224E-6</v>
      </c>
      <c r="K5">
        <v>7.4974126771276332E-6</v>
      </c>
      <c r="L5">
        <v>7.6311577598472918E-6</v>
      </c>
      <c r="M5">
        <v>7.8470450612885116E-6</v>
      </c>
      <c r="N5">
        <v>7.7230918333390462E-6</v>
      </c>
      <c r="O5">
        <v>7.3890664583574456E-6</v>
      </c>
      <c r="P5">
        <v>5.6875244419094714E-6</v>
      </c>
      <c r="Q5">
        <v>6.3396926176422799E-6</v>
      </c>
      <c r="R5">
        <v>6.429016277322868E-6</v>
      </c>
      <c r="S5">
        <v>5.8555875740744545E-6</v>
      </c>
      <c r="T5">
        <v>5.1489098963306591E-6</v>
      </c>
      <c r="U5">
        <v>4.4923322380048336E-6</v>
      </c>
      <c r="V5">
        <v>4.3012303569456801E-6</v>
      </c>
      <c r="W5">
        <v>3.4853105133401886E-6</v>
      </c>
      <c r="X5">
        <v>2.8932252314023773E-6</v>
      </c>
      <c r="Y5">
        <v>2.0080291325654249E-6</v>
      </c>
      <c r="Z5">
        <v>1.0083644725400291E-6</v>
      </c>
    </row>
    <row r="6" spans="1:27" x14ac:dyDescent="0.3">
      <c r="A6" s="2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3.6785294394505261E-3</v>
      </c>
      <c r="Y6">
        <v>7.6591972853449789E-3</v>
      </c>
      <c r="Z6">
        <v>3.8461904289455039E-3</v>
      </c>
    </row>
    <row r="7" spans="1:27" x14ac:dyDescent="0.3">
      <c r="A7" s="2" t="s">
        <v>4</v>
      </c>
      <c r="B7">
        <v>7.9198508602776785E-4</v>
      </c>
      <c r="C7">
        <v>7.7739804251977047E-4</v>
      </c>
      <c r="D7">
        <v>7.5040518429507106E-4</v>
      </c>
      <c r="E7">
        <v>7.1047054377432867E-4</v>
      </c>
      <c r="F7">
        <v>6.8829155840593754E-4</v>
      </c>
      <c r="G7">
        <v>7.7471466143922709E-4</v>
      </c>
      <c r="H7">
        <v>7.2887847695060105E-4</v>
      </c>
      <c r="I7">
        <v>7.033781763170669E-4</v>
      </c>
      <c r="J7">
        <v>6.1812615231002167E-4</v>
      </c>
      <c r="K7">
        <v>6.1807144834525078E-4</v>
      </c>
      <c r="L7">
        <v>6.2909712087329218E-4</v>
      </c>
      <c r="M7">
        <v>6.4689443080238114E-4</v>
      </c>
      <c r="N7">
        <v>6.3667597886101813E-4</v>
      </c>
      <c r="O7">
        <v>6.0913960648968451E-4</v>
      </c>
      <c r="P7">
        <v>4.6886794427551258E-4</v>
      </c>
      <c r="Q7">
        <v>5.226313619101792E-4</v>
      </c>
      <c r="R7">
        <v>5.2999502269394602E-4</v>
      </c>
      <c r="S7">
        <v>4.827227269830915E-4</v>
      </c>
      <c r="T7">
        <v>4.2446565689692125E-4</v>
      </c>
      <c r="U7">
        <v>3.7033873048794986E-4</v>
      </c>
      <c r="V7">
        <v>3.5458468019163036E-4</v>
      </c>
      <c r="W7">
        <v>2.8732190819438704E-4</v>
      </c>
      <c r="X7">
        <v>2.3851160209137422E-4</v>
      </c>
      <c r="Y7">
        <v>1.6553783654865519E-4</v>
      </c>
      <c r="Z7">
        <v>8.312751569671945E-5</v>
      </c>
    </row>
    <row r="8" spans="1:27" x14ac:dyDescent="0.3">
      <c r="A8" s="3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4.5936223271269172E-2</v>
      </c>
      <c r="W8">
        <v>9.3055933200579352E-2</v>
      </c>
      <c r="X8">
        <v>0.15449514345256382</v>
      </c>
      <c r="Y8">
        <v>0.10722661530994976</v>
      </c>
      <c r="Z8">
        <v>5.3845588012526889E-2</v>
      </c>
    </row>
    <row r="9" spans="1:27" x14ac:dyDescent="0.3">
      <c r="A9" s="2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1.6007006277192599E-2</v>
      </c>
      <c r="W9">
        <v>3.2426412116542597E-2</v>
      </c>
      <c r="X9">
        <v>5.3835612832971003E-2</v>
      </c>
      <c r="Y9">
        <v>3.7364349572508067E-2</v>
      </c>
      <c r="Z9">
        <v>1.8763115553183149E-2</v>
      </c>
    </row>
    <row r="10" spans="1:27" x14ac:dyDescent="0.3">
      <c r="A10" s="2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2.3984920244523927E-4</v>
      </c>
      <c r="I10">
        <v>4.8863338203037243E-4</v>
      </c>
      <c r="J10">
        <v>6.8200287491114811E-4</v>
      </c>
      <c r="K10">
        <v>9.6608523365917544E-4</v>
      </c>
      <c r="L10">
        <v>1.3110920873637621E-3</v>
      </c>
      <c r="M10">
        <v>1.733378400112293E-3</v>
      </c>
      <c r="N10">
        <v>2.1434329660052478E-3</v>
      </c>
      <c r="O10">
        <v>2.538997848408072E-3</v>
      </c>
      <c r="P10">
        <v>2.3984856228167059E-3</v>
      </c>
      <c r="Q10">
        <v>3.2676250795300997E-3</v>
      </c>
      <c r="R10">
        <v>3.3136645720057228E-3</v>
      </c>
      <c r="S10">
        <v>3.0181060764971819E-3</v>
      </c>
      <c r="T10">
        <v>2.6538679592557064E-3</v>
      </c>
      <c r="U10">
        <v>2.3154525576896765E-3</v>
      </c>
      <c r="V10">
        <v>2.2169542018614279E-3</v>
      </c>
      <c r="W10">
        <v>1.7964101306185655E-3</v>
      </c>
      <c r="X10">
        <v>1.4912356003745186E-3</v>
      </c>
      <c r="Y10">
        <v>1.0349849353481859E-3</v>
      </c>
      <c r="Z10">
        <v>5.1973451056753562E-4</v>
      </c>
    </row>
    <row r="11" spans="1:27" x14ac:dyDescent="0.3">
      <c r="A11" s="2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3.0130225033544954E-3</v>
      </c>
      <c r="S11">
        <v>6.1746287196197827E-3</v>
      </c>
      <c r="T11">
        <v>9.3076247557497896E-3</v>
      </c>
      <c r="U11">
        <v>1.2632257448217056E-2</v>
      </c>
      <c r="V11">
        <v>1.8142329975071828E-2</v>
      </c>
      <c r="W11">
        <v>1.4700829332820393E-2</v>
      </c>
      <c r="X11">
        <v>1.220344935851766E-2</v>
      </c>
      <c r="Y11">
        <v>8.469745653992021E-3</v>
      </c>
      <c r="Z11">
        <v>4.2532204689802056E-3</v>
      </c>
    </row>
    <row r="12" spans="1:27" x14ac:dyDescent="0.3">
      <c r="A12" s="2" t="s">
        <v>9</v>
      </c>
      <c r="B12">
        <v>0</v>
      </c>
      <c r="C12">
        <v>0</v>
      </c>
      <c r="D12">
        <v>6.8300529855494461E-5</v>
      </c>
      <c r="E12">
        <v>1.352102060505948E-4</v>
      </c>
      <c r="F12">
        <v>2.0584033793919688E-4</v>
      </c>
      <c r="G12">
        <v>3.2436041976309006E-4</v>
      </c>
      <c r="H12">
        <v>4.015388885936989E-4</v>
      </c>
      <c r="I12">
        <v>4.9082165748302376E-4</v>
      </c>
      <c r="J12">
        <v>5.328222108790426E-4</v>
      </c>
      <c r="K12">
        <v>6.4694113977528385E-4</v>
      </c>
      <c r="L12">
        <v>7.9017817664298702E-4</v>
      </c>
      <c r="M12">
        <v>9.6730060554377608E-4</v>
      </c>
      <c r="N12">
        <v>1.1277786809228679E-3</v>
      </c>
      <c r="O12">
        <v>1.2751841954834159E-3</v>
      </c>
      <c r="P12">
        <v>9.8153688569757721E-4</v>
      </c>
      <c r="Q12">
        <v>1.0940862253440097E-3</v>
      </c>
      <c r="R12">
        <v>1.1095014499531474E-3</v>
      </c>
      <c r="S12">
        <v>1.0105407458182059E-3</v>
      </c>
      <c r="T12">
        <v>8.8858431045003199E-4</v>
      </c>
      <c r="U12">
        <v>7.7527399476629455E-4</v>
      </c>
      <c r="V12">
        <v>7.4229417250767167E-4</v>
      </c>
      <c r="W12">
        <v>6.0148503305674313E-4</v>
      </c>
      <c r="X12">
        <v>4.9930462932638159E-4</v>
      </c>
      <c r="Y12">
        <v>3.4653998963854471E-4</v>
      </c>
      <c r="Z12">
        <v>1.7402068934102574E-4</v>
      </c>
    </row>
    <row r="13" spans="1:27" x14ac:dyDescent="0.3">
      <c r="A13" s="2" t="s">
        <v>10</v>
      </c>
      <c r="B13">
        <v>9.9171550756403675E-5</v>
      </c>
      <c r="C13">
        <v>2.0280203396451965E-4</v>
      </c>
      <c r="D13">
        <v>3.0640747370294164E-4</v>
      </c>
      <c r="E13">
        <v>4.0438356522729218E-4</v>
      </c>
      <c r="F13">
        <v>5.1301877865329078E-4</v>
      </c>
      <c r="G13">
        <v>7.2756724581133714E-4</v>
      </c>
      <c r="H13">
        <v>8.4063927171529676E-4</v>
      </c>
      <c r="I13">
        <v>9.7862539395132155E-4</v>
      </c>
      <c r="J13">
        <v>1.0244265281711318E-3</v>
      </c>
      <c r="K13">
        <v>1.2092853982516841E-3</v>
      </c>
      <c r="L13">
        <v>1.4442062939790895E-3</v>
      </c>
      <c r="M13">
        <v>1.7357882024228606E-3</v>
      </c>
      <c r="N13">
        <v>1.9930976374088142E-3</v>
      </c>
      <c r="O13">
        <v>1.9068957379523631E-3</v>
      </c>
      <c r="P13">
        <v>1.4677789378264668E-3</v>
      </c>
      <c r="Q13">
        <v>1.636083922189744E-3</v>
      </c>
      <c r="R13">
        <v>1.6591356712710597E-3</v>
      </c>
      <c r="S13">
        <v>1.5111509757203536E-3</v>
      </c>
      <c r="T13">
        <v>1.3287787289162196E-3</v>
      </c>
      <c r="U13">
        <v>1.1593357897638529E-3</v>
      </c>
      <c r="V13">
        <v>1.1100181439475528E-3</v>
      </c>
      <c r="W13">
        <v>8.9945378090514148E-4</v>
      </c>
      <c r="X13">
        <v>7.4665438371545798E-4</v>
      </c>
      <c r="Y13">
        <v>5.1821190351350433E-4</v>
      </c>
      <c r="Z13">
        <v>2.6022853168607184E-4</v>
      </c>
    </row>
    <row r="14" spans="1:27" x14ac:dyDescent="0.3">
      <c r="A14" s="2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6.7988809534590263E-4</v>
      </c>
      <c r="W14">
        <v>1.3772926174352737E-3</v>
      </c>
      <c r="X14">
        <v>2.2866357166949017E-3</v>
      </c>
      <c r="Y14">
        <v>1.5870285814085674E-3</v>
      </c>
      <c r="Z14">
        <v>7.9695220176087414E-4</v>
      </c>
    </row>
    <row r="15" spans="1:27" x14ac:dyDescent="0.3">
      <c r="A15" s="2" t="s">
        <v>12</v>
      </c>
      <c r="B15">
        <v>9.8068551597374815E-5</v>
      </c>
      <c r="C15">
        <v>2.0054644280751872E-4</v>
      </c>
      <c r="D15">
        <v>3.0299956908476475E-4</v>
      </c>
      <c r="E15">
        <v>3.9988595750644083E-4</v>
      </c>
      <c r="F15">
        <v>5.0731291566027839E-4</v>
      </c>
      <c r="G15">
        <v>7.1947514627123733E-4</v>
      </c>
      <c r="H15">
        <v>8.3128957008537878E-4</v>
      </c>
      <c r="I15">
        <v>9.6774099234320308E-4</v>
      </c>
      <c r="J15">
        <v>1.0130327202651213E-3</v>
      </c>
      <c r="K15">
        <v>1.1958355654405198E-3</v>
      </c>
      <c r="L15">
        <v>1.4281436397645157E-3</v>
      </c>
      <c r="M15">
        <v>1.7164825354959868E-3</v>
      </c>
      <c r="N15">
        <v>1.970930140771353E-3</v>
      </c>
      <c r="O15">
        <v>1.8856869902896026E-3</v>
      </c>
      <c r="P15">
        <v>1.4514541055362107E-3</v>
      </c>
      <c r="Q15">
        <v>1.6178871795098936E-3</v>
      </c>
      <c r="R15">
        <v>1.6406825439762985E-3</v>
      </c>
      <c r="S15">
        <v>1.4943437538641644E-3</v>
      </c>
      <c r="T15">
        <v>1.3139998754108416E-3</v>
      </c>
      <c r="U15">
        <v>1.146441503132371E-3</v>
      </c>
      <c r="V15">
        <v>1.0976723747229864E-3</v>
      </c>
      <c r="W15">
        <v>8.8944993649253744E-4</v>
      </c>
      <c r="X15">
        <v>7.3834999449252133E-4</v>
      </c>
      <c r="Y15">
        <v>5.124482818960694E-4</v>
      </c>
      <c r="Z15">
        <v>2.5733423539428448E-4</v>
      </c>
    </row>
    <row r="16" spans="1:27" x14ac:dyDescent="0.3">
      <c r="A16" s="2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1.1223602768359272E-4</v>
      </c>
      <c r="I16">
        <v>2.2865312552043876E-4</v>
      </c>
      <c r="J16">
        <v>3.1913924569456823E-4</v>
      </c>
      <c r="K16">
        <v>4.5207391946378164E-4</v>
      </c>
      <c r="L16">
        <v>6.1351785335494395E-4</v>
      </c>
      <c r="M16">
        <v>8.1112425689871853E-4</v>
      </c>
      <c r="N16">
        <v>1.0030068862347612E-3</v>
      </c>
      <c r="O16">
        <v>1.1881091531566485E-3</v>
      </c>
      <c r="P16">
        <v>1.12235728122805E-3</v>
      </c>
      <c r="Q16">
        <v>1.5290659929105871E-3</v>
      </c>
      <c r="R16">
        <v>1.5506099034149898E-3</v>
      </c>
      <c r="S16">
        <v>1.4123050387507374E-3</v>
      </c>
      <c r="T16">
        <v>1.2418619478696351E-3</v>
      </c>
      <c r="U16">
        <v>1.0835024453510014E-3</v>
      </c>
      <c r="V16">
        <v>1.0374107173868371E-3</v>
      </c>
      <c r="W16">
        <v>8.4061958553822882E-4</v>
      </c>
      <c r="X16">
        <v>6.9781495381293309E-4</v>
      </c>
      <c r="Y16">
        <v>4.8431513080541454E-4</v>
      </c>
      <c r="Z16">
        <v>2.4320671622618647E-4</v>
      </c>
    </row>
    <row r="17" spans="1:36" x14ac:dyDescent="0.3">
      <c r="A17" s="2" t="s">
        <v>14</v>
      </c>
      <c r="B17">
        <v>1.8282299209811945E-5</v>
      </c>
      <c r="C17">
        <v>3.7386603688441166E-5</v>
      </c>
      <c r="D17">
        <v>5.6486291397415143E-5</v>
      </c>
      <c r="E17">
        <v>7.4548207410566063E-5</v>
      </c>
      <c r="F17">
        <v>9.4575135107344429E-5</v>
      </c>
      <c r="G17">
        <v>1.3412719657731836E-4</v>
      </c>
      <c r="H17">
        <v>1.5497205172043823E-4</v>
      </c>
      <c r="I17">
        <v>1.8040982650846432E-4</v>
      </c>
      <c r="J17">
        <v>1.8885327660648807E-4</v>
      </c>
      <c r="K17">
        <v>2.2293205372173028E-4</v>
      </c>
      <c r="L17">
        <v>2.6623977729333255E-4</v>
      </c>
      <c r="M17">
        <v>3.199929721730929E-4</v>
      </c>
      <c r="N17">
        <v>3.6742802833628497E-4</v>
      </c>
      <c r="O17">
        <v>3.5153668745982697E-4</v>
      </c>
      <c r="P17">
        <v>2.7058539985037682E-4</v>
      </c>
      <c r="Q17">
        <v>3.0161246415625047E-4</v>
      </c>
      <c r="R17">
        <v>3.0586205963801637E-4</v>
      </c>
      <c r="S17">
        <v>2.7858104545707964E-4</v>
      </c>
      <c r="T17">
        <v>2.4496067794030411E-4</v>
      </c>
      <c r="U17">
        <v>2.1372383139564623E-4</v>
      </c>
      <c r="V17">
        <v>2.0463211153990017E-4</v>
      </c>
      <c r="W17">
        <v>1.6581452062090104E-4</v>
      </c>
      <c r="X17">
        <v>1.3764591503599434E-4</v>
      </c>
      <c r="Y17">
        <v>9.5532488923072756E-5</v>
      </c>
      <c r="Z17">
        <v>4.7973192341227855E-5</v>
      </c>
    </row>
    <row r="18" spans="1:36" ht="15" thickBot="1" x14ac:dyDescent="0.35">
      <c r="A18" s="4" t="s">
        <v>15</v>
      </c>
      <c r="B18">
        <v>1.6813270809860886E-4</v>
      </c>
      <c r="C18">
        <v>2.0629498027382003E-4</v>
      </c>
      <c r="D18">
        <v>2.424215584656241E-4</v>
      </c>
      <c r="E18">
        <v>2.7423229107000649E-4</v>
      </c>
      <c r="F18">
        <v>3.1311283251003909E-4</v>
      </c>
      <c r="G18">
        <v>4.1116580453797591E-4</v>
      </c>
      <c r="H18">
        <v>4.479189324831919E-4</v>
      </c>
      <c r="I18">
        <v>4.9774033917225733E-4</v>
      </c>
      <c r="J18">
        <v>5.0173772765024164E-4</v>
      </c>
      <c r="K18">
        <v>5.7405293806529333E-4</v>
      </c>
      <c r="L18">
        <v>6.6776385348344758E-4</v>
      </c>
      <c r="M18">
        <v>6.8665505464391428E-4</v>
      </c>
      <c r="N18">
        <v>6.7580853728022364E-4</v>
      </c>
      <c r="O18">
        <v>6.4657967338062133E-4</v>
      </c>
      <c r="P18">
        <v>4.9768637441807565E-4</v>
      </c>
      <c r="Q18">
        <v>5.5475429882111214E-4</v>
      </c>
      <c r="R18">
        <v>5.6257055856473838E-4</v>
      </c>
      <c r="S18">
        <v>5.1239272544563333E-4</v>
      </c>
      <c r="T18">
        <v>4.5055495139988074E-4</v>
      </c>
      <c r="U18">
        <v>3.9310117557287376E-4</v>
      </c>
      <c r="V18">
        <v>3.7637882065374995E-4</v>
      </c>
      <c r="W18">
        <v>3.0498181956350881E-4</v>
      </c>
      <c r="X18">
        <v>2.5317144400844541E-4</v>
      </c>
      <c r="Y18">
        <v>1.7571242970814278E-4</v>
      </c>
      <c r="Z18">
        <v>8.8236853055519439E-5</v>
      </c>
    </row>
    <row r="19" spans="1:36" ht="15" thickTop="1" x14ac:dyDescent="0.3">
      <c r="A19" s="2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6.1670139681282953E-6</v>
      </c>
      <c r="N19">
        <v>1.3072982010402038E-5</v>
      </c>
      <c r="O19">
        <v>1.3549870468415232E-5</v>
      </c>
      <c r="P19">
        <v>1.4222220931205097E-5</v>
      </c>
      <c r="Q19">
        <v>1.7438335599511615E-5</v>
      </c>
      <c r="R19">
        <v>1.1789356380538318E-4</v>
      </c>
      <c r="S19">
        <v>2.4160091208100755E-4</v>
      </c>
      <c r="T19">
        <v>3.2372337870674775E-4</v>
      </c>
      <c r="U19">
        <v>4.5308546279837448E-4</v>
      </c>
      <c r="V19">
        <v>5.4896861066062201E-3</v>
      </c>
      <c r="W19">
        <v>1.0401789108928128E-2</v>
      </c>
      <c r="X19">
        <v>1.6818492928081078E-2</v>
      </c>
      <c r="Y19">
        <v>1.1654383220210757E-2</v>
      </c>
      <c r="Z19">
        <v>6.0465947047746802E-3</v>
      </c>
    </row>
    <row r="20" spans="1:36" x14ac:dyDescent="0.3">
      <c r="B20">
        <f>SUM(B3:B19)</f>
        <v>1.1852472387591428E-3</v>
      </c>
      <c r="C20">
        <f t="shared" ref="C20:Z20" si="0">SUM(C3:C19)</f>
        <v>1.4338582006235027E-3</v>
      </c>
      <c r="D20">
        <f t="shared" si="0"/>
        <v>1.7361232718035189E-3</v>
      </c>
      <c r="E20">
        <f t="shared" si="0"/>
        <v>2.0073490155413497E-3</v>
      </c>
      <c r="F20">
        <f t="shared" si="0"/>
        <v>2.3305007642932369E-3</v>
      </c>
      <c r="G20">
        <f t="shared" si="0"/>
        <v>3.1008080214627166E-3</v>
      </c>
      <c r="H20">
        <f t="shared" si="0"/>
        <v>3.8683982966643241E-3</v>
      </c>
      <c r="I20">
        <f t="shared" si="0"/>
        <v>4.7528122596448893E-3</v>
      </c>
      <c r="J20">
        <f t="shared" si="0"/>
        <v>5.1783385959289531E-3</v>
      </c>
      <c r="K20">
        <f t="shared" si="0"/>
        <v>6.3045633558954624E-3</v>
      </c>
      <c r="L20">
        <f t="shared" si="0"/>
        <v>7.7167153841274649E-3</v>
      </c>
      <c r="M20">
        <f t="shared" si="0"/>
        <v>9.3704730405632149E-3</v>
      </c>
      <c r="N20">
        <f t="shared" si="0"/>
        <v>1.0852580841540716E-2</v>
      </c>
      <c r="O20">
        <f t="shared" si="0"/>
        <v>1.1505301986027434E-2</v>
      </c>
      <c r="P20">
        <f t="shared" si="0"/>
        <v>9.7010029295599761E-3</v>
      </c>
      <c r="Q20">
        <f t="shared" si="0"/>
        <v>1.194033085458401E-2</v>
      </c>
      <c r="R20">
        <f t="shared" si="0"/>
        <v>1.522179723449151E-2</v>
      </c>
      <c r="S20">
        <f t="shared" si="0"/>
        <v>1.7428678577081226E-2</v>
      </c>
      <c r="T20">
        <f t="shared" si="0"/>
        <v>1.9314767029727335E-2</v>
      </c>
      <c r="U20">
        <f t="shared" si="0"/>
        <v>2.1533953539904279E-2</v>
      </c>
      <c r="V20">
        <f t="shared" si="0"/>
        <v>9.4609510869288954E-2</v>
      </c>
      <c r="W20">
        <f t="shared" si="0"/>
        <v>0.15905415306482382</v>
      </c>
      <c r="X20">
        <f t="shared" si="0"/>
        <v>0.24965089900493906</v>
      </c>
      <c r="Y20">
        <f t="shared" si="0"/>
        <v>0.17835673246409853</v>
      </c>
      <c r="Z20">
        <f t="shared" si="0"/>
        <v>8.9758889382361498E-2</v>
      </c>
    </row>
    <row r="22" spans="1:36" ht="15" thickBot="1" x14ac:dyDescent="0.35">
      <c r="C22" t="s">
        <v>25</v>
      </c>
      <c r="D22" t="s">
        <v>26</v>
      </c>
      <c r="E22" t="s">
        <v>35</v>
      </c>
      <c r="F22" t="s">
        <v>36</v>
      </c>
      <c r="G22" t="s">
        <v>37</v>
      </c>
      <c r="H22" t="s">
        <v>50</v>
      </c>
    </row>
    <row r="23" spans="1:36" ht="15.6" thickTop="1" thickBot="1" x14ac:dyDescent="0.35">
      <c r="A23" s="42" t="s">
        <v>17</v>
      </c>
      <c r="B23" s="1" t="s">
        <v>0</v>
      </c>
      <c r="C23" s="25">
        <f t="shared" ref="C23:C39" si="1">SUM(B3:Z3)</f>
        <v>1.4547712334440814E-2</v>
      </c>
      <c r="E23">
        <f>($C23+$D23)*C51</f>
        <v>6.8374247971871825E-3</v>
      </c>
      <c r="F23">
        <f>($C23+$D23)*D51</f>
        <v>2.0663286272201947E-3</v>
      </c>
      <c r="G23">
        <f t="shared" ref="G23:G31" si="2">($C23+$D23)*E51</f>
        <v>1.7651395935115187E-4</v>
      </c>
      <c r="H23">
        <f t="shared" ref="H23:H31" si="3">($C23+$D23)*F51</f>
        <v>5.4585925264256157E-3</v>
      </c>
      <c r="J23" s="7" t="s">
        <v>27</v>
      </c>
      <c r="K23" s="7"/>
      <c r="L23" s="7"/>
      <c r="M23" s="7"/>
      <c r="N23" s="7"/>
      <c r="O23" s="7"/>
    </row>
    <row r="24" spans="1:36" ht="15.6" thickTop="1" thickBot="1" x14ac:dyDescent="0.35">
      <c r="A24" s="42"/>
      <c r="B24" s="2" t="s">
        <v>1</v>
      </c>
      <c r="C24" s="25">
        <f t="shared" si="1"/>
        <v>2.6239440212339161E-3</v>
      </c>
      <c r="E24">
        <f>($C24+$D24)*C52</f>
        <v>1.1414156492367536E-3</v>
      </c>
      <c r="F24">
        <f>($C24+$D24)*D52</f>
        <v>4.0409405190507136E-4</v>
      </c>
      <c r="G24">
        <f t="shared" si="2"/>
        <v>1.1074024363771501E-4</v>
      </c>
      <c r="H24">
        <f t="shared" si="3"/>
        <v>9.6662601727794768E-4</v>
      </c>
    </row>
    <row r="25" spans="1:36" ht="15.6" thickTop="1" thickBot="1" x14ac:dyDescent="0.35">
      <c r="A25" s="42"/>
      <c r="B25" s="2" t="s">
        <v>2</v>
      </c>
      <c r="C25" s="25">
        <f t="shared" si="1"/>
        <v>1.6511362640710144E-4</v>
      </c>
      <c r="D25" s="11">
        <f>SUM(AE32:AE38)</f>
        <v>2.9201374680344741E-4</v>
      </c>
      <c r="E25">
        <f>($C25+$D25)*C53</f>
        <v>2.0803866754812077E-4</v>
      </c>
      <c r="F25">
        <f t="shared" ref="F25:F31" si="4">($C25+$D25)*D53</f>
        <v>7.3632153935545696E-5</v>
      </c>
      <c r="G25">
        <f t="shared" si="2"/>
        <v>3.9594941909525964E-6</v>
      </c>
      <c r="H25">
        <f t="shared" si="3"/>
        <v>1.7152332996881383E-4</v>
      </c>
      <c r="J25" s="13"/>
      <c r="K25" s="14" t="s">
        <v>28</v>
      </c>
      <c r="L25" s="14" t="s">
        <v>29</v>
      </c>
      <c r="M25" s="14" t="s">
        <v>30</v>
      </c>
      <c r="N25" s="14" t="s">
        <v>31</v>
      </c>
      <c r="O25" s="14" t="s">
        <v>34</v>
      </c>
      <c r="P25" s="7" t="s">
        <v>47</v>
      </c>
      <c r="Q25" t="s">
        <v>37</v>
      </c>
      <c r="R25" s="7" t="s">
        <v>50</v>
      </c>
      <c r="S25" s="7" t="s">
        <v>74</v>
      </c>
      <c r="T25" s="7" t="s">
        <v>75</v>
      </c>
      <c r="X25">
        <v>2010</v>
      </c>
      <c r="Y25" t="s">
        <v>77</v>
      </c>
      <c r="Z25" t="s">
        <v>78</v>
      </c>
      <c r="AA25" t="s">
        <v>79</v>
      </c>
      <c r="AB25" t="s">
        <v>80</v>
      </c>
      <c r="AC25" t="s">
        <v>81</v>
      </c>
      <c r="AD25" t="s">
        <v>82</v>
      </c>
    </row>
    <row r="26" spans="1:36" ht="15.6" thickTop="1" thickBot="1" x14ac:dyDescent="0.35">
      <c r="A26" s="42"/>
      <c r="B26" s="2" t="s">
        <v>3</v>
      </c>
      <c r="C26" s="25">
        <f t="shared" si="1"/>
        <v>1.5183917153741008E-2</v>
      </c>
      <c r="E26">
        <f>($C26+$D26)*C54</f>
        <v>6.0887507786501448E-3</v>
      </c>
      <c r="F26">
        <f t="shared" si="4"/>
        <v>2.8203349065469723E-3</v>
      </c>
      <c r="G26">
        <f t="shared" si="2"/>
        <v>6.9210009780950799E-5</v>
      </c>
      <c r="H26">
        <f t="shared" si="3"/>
        <v>6.2126045168988371E-3</v>
      </c>
      <c r="J26" s="15" t="s">
        <v>3</v>
      </c>
      <c r="K26" s="9">
        <f>E26</f>
        <v>6.0887507786501448E-3</v>
      </c>
      <c r="L26" s="9"/>
      <c r="M26" s="19"/>
      <c r="N26" s="9"/>
      <c r="O26" s="9"/>
      <c r="P26">
        <f>F26</f>
        <v>2.8203349065469723E-3</v>
      </c>
      <c r="Q26">
        <f>G26</f>
        <v>6.9210009780950799E-5</v>
      </c>
      <c r="R26">
        <f>H26</f>
        <v>6.2126045168988371E-3</v>
      </c>
      <c r="S26" t="e">
        <f>SUM(K26:R26)/$P$53</f>
        <v>#DIV/0!</v>
      </c>
      <c r="T26" s="12">
        <f>SUM(K26:R26)</f>
        <v>1.5190900211876905E-2</v>
      </c>
      <c r="W26" t="s">
        <v>83</v>
      </c>
      <c r="Y26" s="36">
        <v>0.52914612793388816</v>
      </c>
      <c r="Z26" s="36">
        <v>1.5979497618961062E-2</v>
      </c>
      <c r="AA26" s="36">
        <v>0.46979933839834237</v>
      </c>
      <c r="AB26" s="36">
        <v>0.1675815187756734</v>
      </c>
      <c r="AC26" s="36">
        <v>7.8666254680286443E-2</v>
      </c>
      <c r="AD26" s="36">
        <v>0.26855938056636003</v>
      </c>
    </row>
    <row r="27" spans="1:36" ht="15.6" thickTop="1" thickBot="1" x14ac:dyDescent="0.35">
      <c r="A27" s="42"/>
      <c r="B27" s="2" t="s">
        <v>4</v>
      </c>
      <c r="C27" s="25">
        <f t="shared" si="1"/>
        <v>1.3611631453381788E-2</v>
      </c>
      <c r="E27">
        <f t="shared" ref="E27" si="5">($C27+$D27)*C55</f>
        <v>2.313977347074904E-3</v>
      </c>
      <c r="F27">
        <f t="shared" si="4"/>
        <v>0</v>
      </c>
      <c r="G27">
        <f t="shared" si="2"/>
        <v>0</v>
      </c>
      <c r="H27">
        <f t="shared" si="3"/>
        <v>1.1297654106306882E-2</v>
      </c>
      <c r="J27" s="15" t="s">
        <v>2</v>
      </c>
      <c r="K27" s="9"/>
      <c r="L27" s="9">
        <f>E25</f>
        <v>2.0803866754812077E-4</v>
      </c>
      <c r="M27" s="9"/>
      <c r="N27" s="9"/>
      <c r="O27" s="9"/>
      <c r="P27">
        <f>F25</f>
        <v>7.3632153935545696E-5</v>
      </c>
      <c r="Q27">
        <f>G25</f>
        <v>3.9594941909525964E-6</v>
      </c>
      <c r="R27">
        <f>H25</f>
        <v>1.7152332996881383E-4</v>
      </c>
      <c r="S27" t="e">
        <f>SUM(K27:R27)/$P$53</f>
        <v>#DIV/0!</v>
      </c>
      <c r="T27" s="12">
        <f t="shared" ref="T27:T36" si="6">SUM(K27:R27)</f>
        <v>4.5715364564343289E-4</v>
      </c>
    </row>
    <row r="28" spans="1:36" ht="15.6" thickTop="1" thickBot="1" x14ac:dyDescent="0.35">
      <c r="A28" s="42"/>
      <c r="B28" s="3" t="s">
        <v>5</v>
      </c>
      <c r="C28" s="25">
        <f t="shared" si="1"/>
        <v>0.45455950324688899</v>
      </c>
      <c r="D28" s="11">
        <f>SUM(AF32:AF38)</f>
        <v>5.999720761921213E-2</v>
      </c>
      <c r="E28">
        <f>($C28+$D28)*C56</f>
        <v>0.25727835543305055</v>
      </c>
      <c r="F28">
        <f>($C28+$D28)*D56</f>
        <v>9.7765775064559218E-2</v>
      </c>
      <c r="G28">
        <f>($C28+$D28)*E56</f>
        <v>0.11320247639054225</v>
      </c>
      <c r="H28">
        <f>($C28+$D28)*F56</f>
        <v>4.6310103977949095E-2</v>
      </c>
      <c r="J28" s="15" t="s">
        <v>0</v>
      </c>
      <c r="K28" s="9"/>
      <c r="L28" s="9"/>
      <c r="M28" s="19">
        <f>E23</f>
        <v>6.8374247971871825E-3</v>
      </c>
      <c r="N28" s="9"/>
      <c r="O28" s="9"/>
      <c r="P28">
        <f t="shared" ref="P28:R29" si="7">F23</f>
        <v>2.0663286272201947E-3</v>
      </c>
      <c r="Q28">
        <f t="shared" si="7"/>
        <v>1.7651395935115187E-4</v>
      </c>
      <c r="R28">
        <f t="shared" si="7"/>
        <v>5.4585925264256157E-3</v>
      </c>
      <c r="S28" t="e">
        <f>SUM(K28:R28)/$P$53</f>
        <v>#DIV/0!</v>
      </c>
      <c r="T28" s="12">
        <f t="shared" si="6"/>
        <v>1.4538859910184145E-2</v>
      </c>
    </row>
    <row r="29" spans="1:36" ht="15.6" thickTop="1" thickBot="1" x14ac:dyDescent="0.35">
      <c r="A29" s="42"/>
      <c r="B29" s="2" t="s">
        <v>6</v>
      </c>
      <c r="C29" s="25">
        <f t="shared" si="1"/>
        <v>0.15839649635239739</v>
      </c>
      <c r="E29">
        <f>($C29+$D29)*C57</f>
        <v>3.9599124088099347E-2</v>
      </c>
      <c r="F29">
        <f t="shared" si="4"/>
        <v>7.9198248176198693E-2</v>
      </c>
      <c r="G29">
        <f t="shared" si="2"/>
        <v>0</v>
      </c>
      <c r="H29">
        <f t="shared" si="3"/>
        <v>3.9599124088099347E-2</v>
      </c>
      <c r="J29" s="15" t="s">
        <v>1</v>
      </c>
      <c r="K29" s="9"/>
      <c r="L29" s="9"/>
      <c r="M29" s="9">
        <f>E24</f>
        <v>1.1414156492367536E-3</v>
      </c>
      <c r="N29" s="9"/>
      <c r="O29" s="19"/>
      <c r="P29">
        <f t="shared" si="7"/>
        <v>4.0409405190507136E-4</v>
      </c>
      <c r="Q29">
        <f t="shared" si="7"/>
        <v>1.1074024363771501E-4</v>
      </c>
      <c r="R29">
        <f t="shared" si="7"/>
        <v>9.6662601727794768E-4</v>
      </c>
      <c r="S29" t="e">
        <f>SUM(K29:R29)/$P$53</f>
        <v>#DIV/0!</v>
      </c>
      <c r="T29" s="12">
        <f t="shared" si="6"/>
        <v>2.6228759620574877E-3</v>
      </c>
      <c r="AD29" t="s">
        <v>71</v>
      </c>
      <c r="AE29" s="5"/>
    </row>
    <row r="30" spans="1:36" ht="15.6" thickTop="1" thickBot="1" x14ac:dyDescent="0.35">
      <c r="A30" s="42"/>
      <c r="B30" s="2" t="s">
        <v>7</v>
      </c>
      <c r="C30" s="25">
        <f t="shared" si="1"/>
        <v>3.4129993241500636E-2</v>
      </c>
      <c r="D30" s="11">
        <f>SUM(AG33:AG38)</f>
        <v>8.4499258205572858E-3</v>
      </c>
      <c r="E30">
        <f>($C30+$D30)*C58</f>
        <v>1.8053885682312559E-2</v>
      </c>
      <c r="F30">
        <f t="shared" si="4"/>
        <v>8.7873537201513825E-3</v>
      </c>
      <c r="G30">
        <f t="shared" si="2"/>
        <v>9.1000230607903869E-5</v>
      </c>
      <c r="H30">
        <f t="shared" si="3"/>
        <v>1.5679164444008211E-2</v>
      </c>
      <c r="J30" s="16" t="s">
        <v>33</v>
      </c>
      <c r="K30" s="9"/>
      <c r="L30" s="9"/>
      <c r="M30" s="9"/>
      <c r="N30" s="9">
        <f>E29</f>
        <v>3.9599124088099347E-2</v>
      </c>
      <c r="O30" s="9"/>
      <c r="P30">
        <f>F29</f>
        <v>7.9198248176198693E-2</v>
      </c>
      <c r="Q30">
        <f>G29</f>
        <v>0</v>
      </c>
      <c r="R30">
        <f>H29</f>
        <v>3.9599124088099347E-2</v>
      </c>
      <c r="S30" t="e">
        <f>SUM(K30:R30)/$P$53</f>
        <v>#DIV/0!</v>
      </c>
      <c r="T30" s="12">
        <f t="shared" si="6"/>
        <v>0.15839649635239739</v>
      </c>
    </row>
    <row r="31" spans="1:36" ht="15.6" thickTop="1" thickBot="1" x14ac:dyDescent="0.35">
      <c r="A31" s="42"/>
      <c r="B31" s="2" t="s">
        <v>8</v>
      </c>
      <c r="C31" s="25">
        <f t="shared" si="1"/>
        <v>8.8897108216323226E-2</v>
      </c>
      <c r="D31">
        <f>SUM(AH32:AH38)</f>
        <v>1.465835757326835E-2</v>
      </c>
      <c r="E31">
        <f>($C31+$D31)*C59</f>
        <v>3.7642411814516538E-2</v>
      </c>
      <c r="F31">
        <f t="shared" si="4"/>
        <v>2.3759188435470147E-2</v>
      </c>
      <c r="G31">
        <f t="shared" si="2"/>
        <v>4.7989116705065882E-4</v>
      </c>
      <c r="H31">
        <f t="shared" si="3"/>
        <v>4.1688031505325782E-2</v>
      </c>
      <c r="J31" s="15" t="s">
        <v>24</v>
      </c>
      <c r="L31" s="9"/>
      <c r="N31" s="9"/>
      <c r="O31" s="9">
        <f>E44</f>
        <v>1.6024829566364696E-2</v>
      </c>
      <c r="P31">
        <f>F44</f>
        <v>4.9217026821741661E-3</v>
      </c>
      <c r="Q31">
        <f>G44</f>
        <v>0</v>
      </c>
      <c r="R31">
        <f>H44</f>
        <v>7.8805834613383963E-3</v>
      </c>
      <c r="S31" t="e">
        <f>SUM(L31:R31)/$P$53</f>
        <v>#DIV/0!</v>
      </c>
      <c r="T31" s="12">
        <f t="shared" si="6"/>
        <v>2.8827115709877255E-2</v>
      </c>
      <c r="AD31" s="5" t="s">
        <v>18</v>
      </c>
      <c r="AE31" s="5" t="s">
        <v>19</v>
      </c>
      <c r="AF31" s="5" t="s">
        <v>20</v>
      </c>
      <c r="AG31" s="5" t="s">
        <v>21</v>
      </c>
      <c r="AH31" s="5" t="s">
        <v>22</v>
      </c>
      <c r="AI31" s="5" t="s">
        <v>23</v>
      </c>
      <c r="AJ31" s="5" t="s">
        <v>24</v>
      </c>
    </row>
    <row r="32" spans="1:36" ht="15.6" thickTop="1" thickBot="1" x14ac:dyDescent="0.35">
      <c r="A32" s="42"/>
      <c r="B32" s="2" t="s">
        <v>9</v>
      </c>
      <c r="C32" s="25">
        <f t="shared" si="1"/>
        <v>1.5189445174832108E-2</v>
      </c>
      <c r="J32" s="16" t="s">
        <v>4</v>
      </c>
      <c r="K32" s="9"/>
      <c r="L32" s="9"/>
      <c r="M32" s="9"/>
      <c r="N32" s="9"/>
      <c r="O32" s="19">
        <f>E27</f>
        <v>2.313977347074904E-3</v>
      </c>
      <c r="P32">
        <f>F27</f>
        <v>0</v>
      </c>
      <c r="Q32">
        <f>G27</f>
        <v>0</v>
      </c>
      <c r="R32">
        <f>H27</f>
        <v>1.1297654106306882E-2</v>
      </c>
      <c r="S32" t="e">
        <f>SUM(K32:R32)/$P$53</f>
        <v>#DIV/0!</v>
      </c>
      <c r="T32" s="12">
        <f t="shared" si="6"/>
        <v>1.3611631453381786E-2</v>
      </c>
      <c r="AC32" s="6" t="s">
        <v>9</v>
      </c>
      <c r="AD32">
        <f>C32</f>
        <v>1.5189445174832108E-2</v>
      </c>
      <c r="AE32">
        <v>0</v>
      </c>
      <c r="AF32" s="5">
        <v>0</v>
      </c>
      <c r="AG32">
        <v>0</v>
      </c>
      <c r="AH32" s="5">
        <v>7.4346432218105512E-3</v>
      </c>
      <c r="AI32">
        <v>0</v>
      </c>
      <c r="AJ32" s="5">
        <v>9.0417191349331828E-3</v>
      </c>
    </row>
    <row r="33" spans="1:36" ht="15.6" thickTop="1" thickBot="1" x14ac:dyDescent="0.35">
      <c r="A33" s="42"/>
      <c r="B33" s="2" t="s">
        <v>10</v>
      </c>
      <c r="C33" s="25">
        <f t="shared" si="1"/>
        <v>2.5683145881423768E-2</v>
      </c>
      <c r="J33" s="16" t="s">
        <v>7</v>
      </c>
      <c r="K33" s="9"/>
      <c r="L33" s="9"/>
      <c r="M33" s="9"/>
      <c r="N33" s="9"/>
      <c r="O33" s="9">
        <f>E30+E41</f>
        <v>1.8097294186102689E-2</v>
      </c>
      <c r="P33">
        <f>F30</f>
        <v>8.7873537201513825E-3</v>
      </c>
      <c r="Q33">
        <f>G30</f>
        <v>9.1000230607903869E-5</v>
      </c>
      <c r="R33">
        <f>H30+H41</f>
        <v>1.6069840978119362E-2</v>
      </c>
      <c r="S33" t="e">
        <f>SUM(K33:R33)/$P$53</f>
        <v>#DIV/0!</v>
      </c>
      <c r="T33" s="12">
        <f t="shared" si="6"/>
        <v>4.3045489114981336E-2</v>
      </c>
      <c r="AC33" s="6" t="s">
        <v>10</v>
      </c>
      <c r="AD33">
        <v>2.8651233879494184E-2</v>
      </c>
      <c r="AE33">
        <v>0</v>
      </c>
      <c r="AF33" s="5">
        <v>1.5432512406895395E-2</v>
      </c>
      <c r="AG33" s="5">
        <v>3.8100810784176325E-3</v>
      </c>
      <c r="AH33" s="5">
        <v>3.2379853597838235E-3</v>
      </c>
      <c r="AI33">
        <v>0</v>
      </c>
      <c r="AJ33" s="7">
        <v>6.1706550343973337E-3</v>
      </c>
    </row>
    <row r="34" spans="1:36" ht="15.6" thickTop="1" thickBot="1" x14ac:dyDescent="0.35">
      <c r="A34" s="42"/>
      <c r="B34" s="2" t="s">
        <v>11</v>
      </c>
      <c r="C34" s="25">
        <f t="shared" si="1"/>
        <v>6.7277972126455199E-3</v>
      </c>
      <c r="J34" s="17" t="s">
        <v>8</v>
      </c>
      <c r="K34" s="20"/>
      <c r="L34" s="20"/>
      <c r="M34" s="20"/>
      <c r="N34" s="20"/>
      <c r="O34" s="20">
        <f>E31+E42</f>
        <v>3.7902862837257308E-2</v>
      </c>
      <c r="P34">
        <f>F31</f>
        <v>2.3759188435470147E-2</v>
      </c>
      <c r="Q34">
        <f>G31</f>
        <v>4.7989116705065882E-4</v>
      </c>
      <c r="R34">
        <f>H31+H42</f>
        <v>4.4032090709992693E-2</v>
      </c>
      <c r="S34" t="e">
        <f>SUM(K34:R34)/$P$53</f>
        <v>#DIV/0!</v>
      </c>
      <c r="T34" s="12">
        <f t="shared" si="6"/>
        <v>0.10617403314977081</v>
      </c>
      <c r="AC34" s="6" t="s">
        <v>11</v>
      </c>
      <c r="AD34">
        <v>5.648618073405348E-3</v>
      </c>
      <c r="AE34">
        <v>0</v>
      </c>
      <c r="AF34" s="5">
        <v>2.9764646642389623E-3</v>
      </c>
      <c r="AG34" s="5">
        <v>2.3424755885889558E-4</v>
      </c>
      <c r="AH34" s="5">
        <v>1.8591341289081801E-4</v>
      </c>
      <c r="AI34">
        <v>0</v>
      </c>
      <c r="AJ34" s="7">
        <v>2.2519924374166727E-3</v>
      </c>
    </row>
    <row r="35" spans="1:36" ht="15.6" thickTop="1" thickBot="1" x14ac:dyDescent="0.35">
      <c r="A35" s="42"/>
      <c r="B35" s="2" t="s">
        <v>12</v>
      </c>
      <c r="C35" s="25">
        <f t="shared" si="1"/>
        <v>2.5397494521811476E-2</v>
      </c>
      <c r="J35" s="15" t="s">
        <v>32</v>
      </c>
      <c r="K35" s="9"/>
      <c r="L35" s="9"/>
      <c r="M35" s="9"/>
      <c r="N35" s="9"/>
      <c r="O35" s="9">
        <f>E28+E40</f>
        <v>0.26131534628553243</v>
      </c>
      <c r="P35">
        <f>F28</f>
        <v>9.7765775064559218E-2</v>
      </c>
      <c r="Q35">
        <f>G28</f>
        <v>0.11320247639054225</v>
      </c>
      <c r="R35">
        <f>H28+H40</f>
        <v>8.2643021650286225E-2</v>
      </c>
      <c r="S35" t="e">
        <f>SUM(K35:R35)/$P$53</f>
        <v>#DIV/0!</v>
      </c>
      <c r="T35" s="12">
        <f t="shared" si="6"/>
        <v>0.55492661939092014</v>
      </c>
      <c r="U35">
        <f>T35/0.95</f>
        <v>0.58413328356938965</v>
      </c>
      <c r="AC35" s="6" t="s">
        <v>12</v>
      </c>
      <c r="AD35">
        <v>2.8332571050959342E-2</v>
      </c>
      <c r="AE35">
        <v>0</v>
      </c>
      <c r="AF35" s="5">
        <v>2.0432459990261075E-2</v>
      </c>
      <c r="AG35" s="5">
        <v>1.8491189031449458E-3</v>
      </c>
      <c r="AH35" s="5">
        <v>2.518054305566622E-3</v>
      </c>
      <c r="AI35">
        <v>0</v>
      </c>
      <c r="AJ35" s="7">
        <v>3.5329378519866981E-3</v>
      </c>
    </row>
    <row r="36" spans="1:36" ht="15.6" thickTop="1" thickBot="1" x14ac:dyDescent="0.35">
      <c r="A36" s="42"/>
      <c r="B36" s="2" t="s">
        <v>13</v>
      </c>
      <c r="C36" s="25">
        <f t="shared" si="1"/>
        <v>1.5970930181302054E-2</v>
      </c>
      <c r="J36" s="15" t="s">
        <v>23</v>
      </c>
      <c r="K36" s="9"/>
      <c r="L36" s="9"/>
      <c r="M36" s="9"/>
      <c r="N36" s="9"/>
      <c r="O36" s="9">
        <f>D43</f>
        <v>9.4141440882712153E-5</v>
      </c>
      <c r="P36">
        <v>0</v>
      </c>
      <c r="Q36">
        <f>G43</f>
        <v>0</v>
      </c>
      <c r="S36" t="e">
        <f>SUM(K36:R36)/$P$53</f>
        <v>#DIV/0!</v>
      </c>
      <c r="T36" s="12">
        <f t="shared" si="6"/>
        <v>9.4141440882712153E-5</v>
      </c>
      <c r="AC36" s="6" t="s">
        <v>13</v>
      </c>
      <c r="AD36">
        <v>1.6212756208910811E-2</v>
      </c>
      <c r="AE36">
        <v>0</v>
      </c>
      <c r="AF36" s="5">
        <v>1.0537596786762964E-2</v>
      </c>
      <c r="AG36" s="5">
        <v>6.0048448144651642E-4</v>
      </c>
      <c r="AH36" s="5">
        <v>5.3067577410250658E-4</v>
      </c>
      <c r="AI36">
        <v>0</v>
      </c>
      <c r="AJ36" s="7">
        <v>4.5439991665988232E-3</v>
      </c>
    </row>
    <row r="37" spans="1:36" ht="15.6" thickTop="1" thickBot="1" x14ac:dyDescent="0.35">
      <c r="A37" s="42"/>
      <c r="B37" s="2" t="s">
        <v>14</v>
      </c>
      <c r="C37" s="25">
        <f t="shared" si="1"/>
        <v>4.7346941141093255E-3</v>
      </c>
      <c r="J37" s="16" t="s">
        <v>76</v>
      </c>
      <c r="K37" s="33" t="e">
        <f>SUM(K26:K36)/$P$53</f>
        <v>#DIV/0!</v>
      </c>
      <c r="L37" s="33" t="e">
        <f t="shared" ref="L37:Q37" si="8">SUM(L26:L36)/$P$53</f>
        <v>#DIV/0!</v>
      </c>
      <c r="M37" s="33" t="e">
        <f t="shared" si="8"/>
        <v>#DIV/0!</v>
      </c>
      <c r="N37" s="33" t="e">
        <f t="shared" si="8"/>
        <v>#DIV/0!</v>
      </c>
      <c r="O37" s="33" t="e">
        <f t="shared" si="8"/>
        <v>#DIV/0!</v>
      </c>
      <c r="P37" s="35" t="e">
        <f t="shared" si="8"/>
        <v>#DIV/0!</v>
      </c>
      <c r="Q37" s="18" t="e">
        <f t="shared" si="8"/>
        <v>#DIV/0!</v>
      </c>
      <c r="R37" s="18" t="e">
        <f>SUM(R26:R36)/$P$53</f>
        <v>#DIV/0!</v>
      </c>
      <c r="T37" s="12"/>
      <c r="AC37" s="6" t="s">
        <v>14</v>
      </c>
      <c r="AD37">
        <v>5.2818618496937265E-3</v>
      </c>
      <c r="AE37">
        <v>0</v>
      </c>
      <c r="AF37" s="5">
        <v>3.8847403829246692E-3</v>
      </c>
      <c r="AG37" s="5">
        <v>7.0422604519985532E-4</v>
      </c>
      <c r="AH37" s="5">
        <v>1.4739910696078839E-4</v>
      </c>
      <c r="AI37">
        <v>0</v>
      </c>
      <c r="AJ37" s="7">
        <v>5.4549631460841302E-4</v>
      </c>
    </row>
    <row r="38" spans="1:36" ht="15.6" thickTop="1" thickBot="1" x14ac:dyDescent="0.35">
      <c r="A38" s="42"/>
      <c r="B38" s="4" t="s">
        <v>15</v>
      </c>
      <c r="C38" s="25">
        <f t="shared" si="1"/>
        <v>1.0483158682326946E-2</v>
      </c>
      <c r="K38" t="e">
        <f>K37/SUM($K$37:$O$37)</f>
        <v>#DIV/0!</v>
      </c>
      <c r="L38" t="e">
        <f>L37/SUM($K$37:$O$37)</f>
        <v>#DIV/0!</v>
      </c>
      <c r="M38" t="e">
        <f>M37/SUM($K$37:$O$37)</f>
        <v>#DIV/0!</v>
      </c>
      <c r="N38" t="e">
        <f>N37/SUM($K$37:$O$37)</f>
        <v>#DIV/0!</v>
      </c>
      <c r="O38" t="e">
        <f>O37/SUM($K$37:$O$37)</f>
        <v>#DIV/0!</v>
      </c>
      <c r="T38" s="12"/>
      <c r="AC38" s="6" t="s">
        <v>15</v>
      </c>
      <c r="AD38">
        <v>1.2184092080172532E-2</v>
      </c>
      <c r="AE38" s="5">
        <v>2.9201374680344741E-4</v>
      </c>
      <c r="AF38" s="5">
        <v>6.7334333881290667E-3</v>
      </c>
      <c r="AG38" s="5">
        <v>1.2517677534894399E-3</v>
      </c>
      <c r="AH38" s="5">
        <v>6.036863921532402E-4</v>
      </c>
      <c r="AI38" s="5">
        <v>9.4141440882712153E-5</v>
      </c>
      <c r="AJ38" s="7">
        <v>3.209049358714626E-3</v>
      </c>
    </row>
    <row r="39" spans="1:36" ht="15.6" thickTop="1" thickBot="1" x14ac:dyDescent="0.35">
      <c r="A39" s="42"/>
      <c r="B39" s="2" t="s">
        <v>16</v>
      </c>
      <c r="C39" s="25">
        <f t="shared" si="1"/>
        <v>5.1611699808970034E-2</v>
      </c>
      <c r="AC39" s="6" t="s">
        <v>16</v>
      </c>
      <c r="AD39">
        <v>4.3408503790127978E-2</v>
      </c>
      <c r="AE39">
        <v>0</v>
      </c>
      <c r="AF39" s="5">
        <v>4.0369908524819025E-2</v>
      </c>
      <c r="AG39" s="5">
        <v>4.3408503790127979E-4</v>
      </c>
      <c r="AH39" s="5">
        <v>2.6045102274076786E-3</v>
      </c>
      <c r="AI39">
        <v>0</v>
      </c>
      <c r="AJ39" s="7">
        <v>0</v>
      </c>
    </row>
    <row r="40" spans="1:36" ht="15.6" thickTop="1" thickBot="1" x14ac:dyDescent="0.35">
      <c r="A40" s="30"/>
      <c r="B40" s="31" t="s">
        <v>5</v>
      </c>
      <c r="D40" s="22">
        <f>AF39</f>
        <v>4.0369908524819025E-2</v>
      </c>
      <c r="E40">
        <f>D40*0.1</f>
        <v>4.0369908524819026E-3</v>
      </c>
      <c r="H40">
        <f>D40*0.9</f>
        <v>3.6332917672337123E-2</v>
      </c>
      <c r="AE40" s="8">
        <v>2.9201374680344741E-4</v>
      </c>
      <c r="AF40" s="8">
        <v>0.10036711614403115</v>
      </c>
      <c r="AG40" s="8">
        <v>8.8840108584585659E-3</v>
      </c>
      <c r="AH40" s="8">
        <v>1.7262867800676027E-2</v>
      </c>
      <c r="AI40" s="10">
        <v>9.4141440882712153E-5</v>
      </c>
      <c r="AJ40" s="8">
        <v>2.9295849298655748E-2</v>
      </c>
    </row>
    <row r="41" spans="1:36" ht="15.6" thickTop="1" thickBot="1" x14ac:dyDescent="0.35">
      <c r="A41" s="30"/>
      <c r="B41" s="31" t="s">
        <v>7</v>
      </c>
      <c r="D41" s="22">
        <f>AG39</f>
        <v>4.3408503790127979E-4</v>
      </c>
      <c r="E41" s="26">
        <f>D41*0.1</f>
        <v>4.3408503790127984E-5</v>
      </c>
      <c r="H41">
        <f>D41*0.9</f>
        <v>3.906765341111518E-4</v>
      </c>
      <c r="J41" s="28"/>
      <c r="AC41" t="s">
        <v>42</v>
      </c>
      <c r="AE41">
        <v>2.8481891179075059E-4</v>
      </c>
      <c r="AF41">
        <v>9.7894202285484136E-2</v>
      </c>
      <c r="AG41">
        <v>8.6651205045717682E-3</v>
      </c>
      <c r="AH41">
        <v>1.6837533421622079E-2</v>
      </c>
      <c r="AI41">
        <v>9.1821919482013939E-5</v>
      </c>
      <c r="AJ41">
        <v>2.8574038066931332E-2</v>
      </c>
    </row>
    <row r="42" spans="1:36" ht="15.6" thickTop="1" thickBot="1" x14ac:dyDescent="0.35">
      <c r="A42" s="30"/>
      <c r="B42" s="31" t="s">
        <v>73</v>
      </c>
      <c r="D42" s="22">
        <f>AH39</f>
        <v>2.6045102274076786E-3</v>
      </c>
      <c r="E42">
        <f>D42*0.1</f>
        <v>2.6045102274076785E-4</v>
      </c>
      <c r="H42">
        <f>D42*0.9</f>
        <v>2.3440592046669109E-3</v>
      </c>
      <c r="J42" s="4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36" ht="16.2" thickTop="1" x14ac:dyDescent="0.3">
      <c r="B43" s="21" t="s">
        <v>23</v>
      </c>
      <c r="C43" s="22"/>
      <c r="D43" s="12">
        <f>AI40</f>
        <v>9.4141440882712153E-5</v>
      </c>
      <c r="E43" s="12">
        <v>6.5676420124193301E-5</v>
      </c>
      <c r="J43" s="48"/>
      <c r="K43" s="48"/>
      <c r="L43" s="48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6" ht="15" thickBot="1" x14ac:dyDescent="0.35">
      <c r="B44" s="23" t="s">
        <v>24</v>
      </c>
      <c r="C44" s="24"/>
      <c r="D44" s="11">
        <f>AJ40</f>
        <v>2.9295849298655748E-2</v>
      </c>
      <c r="E44">
        <f>$D$44*C60</f>
        <v>1.6024829566364696E-2</v>
      </c>
      <c r="F44">
        <f>$D$44*D60</f>
        <v>4.9217026821741661E-3</v>
      </c>
      <c r="G44">
        <v>0</v>
      </c>
      <c r="H44">
        <f>$D$44*F60</f>
        <v>7.8805834613383963E-3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 spans="1:36" ht="15" thickTop="1" x14ac:dyDescent="0.3">
      <c r="B45" s="32" t="s">
        <v>17</v>
      </c>
      <c r="C45" s="22">
        <f>SUM(E45:H45)</f>
        <v>0.93785685132121488</v>
      </c>
      <c r="E45">
        <f>SUM(E23:E44)</f>
        <v>0.38959474062317778</v>
      </c>
      <c r="F45">
        <f>SUM(F23:F44)</f>
        <v>0.21979665781816141</v>
      </c>
      <c r="G45">
        <f>SUM(G23:G44)</f>
        <v>0.11413379149516158</v>
      </c>
      <c r="H45">
        <f>SUM(H23:H44)</f>
        <v>0.2143316613847141</v>
      </c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6" ht="18.600000000000001" thickBot="1" x14ac:dyDescent="0.4">
      <c r="B46" s="44" t="s">
        <v>67</v>
      </c>
      <c r="C46" s="44"/>
      <c r="D46" s="44"/>
      <c r="E46">
        <f>E45/$C$45</f>
        <v>0.41540960123534038</v>
      </c>
      <c r="F46">
        <f t="shared" ref="F46:H46" si="9">F45/$C$45</f>
        <v>0.23436056100514779</v>
      </c>
      <c r="G46">
        <f t="shared" si="9"/>
        <v>0.12169638824344514</v>
      </c>
      <c r="H46">
        <f t="shared" si="9"/>
        <v>0.22853344951606666</v>
      </c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6" x14ac:dyDescent="0.3">
      <c r="A47" s="27"/>
      <c r="B47" s="27"/>
      <c r="C47" s="27" t="s">
        <v>38</v>
      </c>
      <c r="D47" s="27" t="s">
        <v>65</v>
      </c>
      <c r="E47" s="27" t="s">
        <v>37</v>
      </c>
      <c r="F47" s="27" t="s">
        <v>66</v>
      </c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 spans="1:36" x14ac:dyDescent="0.3">
      <c r="A48" s="27" t="s">
        <v>64</v>
      </c>
      <c r="B48" s="27"/>
      <c r="C48" s="27">
        <v>0.54700000000000004</v>
      </c>
      <c r="D48" s="27">
        <v>0.16800000000000001</v>
      </c>
      <c r="E48" s="27">
        <v>1.6E-2</v>
      </c>
      <c r="F48" s="27">
        <v>0.26900000000000002</v>
      </c>
      <c r="J48" s="47"/>
      <c r="K48" s="47"/>
      <c r="L48" s="47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47"/>
      <c r="Y48" s="47"/>
      <c r="Z48" s="47"/>
      <c r="AA48" s="47"/>
      <c r="AB48" s="47"/>
      <c r="AC48" s="47"/>
      <c r="AD48" s="47"/>
      <c r="AE48" s="47"/>
      <c r="AF48" s="47"/>
    </row>
    <row r="49" spans="2:32" x14ac:dyDescent="0.3">
      <c r="J49" s="47"/>
      <c r="K49" s="47"/>
      <c r="L49" s="47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47"/>
      <c r="Y49" s="47"/>
      <c r="Z49" s="47"/>
      <c r="AA49" s="47"/>
      <c r="AB49" s="47"/>
      <c r="AC49" s="47"/>
      <c r="AD49" s="47"/>
      <c r="AE49" s="47"/>
      <c r="AF49" s="47"/>
    </row>
    <row r="50" spans="2:32" x14ac:dyDescent="0.3">
      <c r="B50" s="27"/>
      <c r="C50" s="27" t="s">
        <v>52</v>
      </c>
      <c r="D50" s="27" t="s">
        <v>53</v>
      </c>
      <c r="E50" s="27" t="s">
        <v>54</v>
      </c>
      <c r="F50" s="27" t="s">
        <v>51</v>
      </c>
      <c r="J50" s="47"/>
      <c r="K50" s="47"/>
      <c r="L50" s="47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47"/>
      <c r="Y50" s="47"/>
      <c r="Z50" s="47"/>
      <c r="AA50" s="47"/>
      <c r="AB50" s="47"/>
      <c r="AC50" s="47"/>
      <c r="AD50" s="47"/>
      <c r="AE50" s="47"/>
      <c r="AF50" s="47"/>
    </row>
    <row r="51" spans="2:32" x14ac:dyDescent="0.3">
      <c r="B51" s="27" t="s">
        <v>57</v>
      </c>
      <c r="C51" s="27">
        <v>0.47</v>
      </c>
      <c r="D51" s="27">
        <v>0.14203804555086566</v>
      </c>
      <c r="E51" s="27">
        <v>1.2133451314765547E-2</v>
      </c>
      <c r="F51" s="27">
        <v>0.37521999342142154</v>
      </c>
      <c r="J51" s="47"/>
      <c r="K51" s="47"/>
      <c r="L51" s="47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47"/>
      <c r="Y51" s="47"/>
      <c r="Z51" s="47"/>
      <c r="AA51" s="47"/>
      <c r="AB51" s="47"/>
      <c r="AC51" s="47"/>
      <c r="AD51" s="47"/>
      <c r="AE51" s="47"/>
      <c r="AF51" s="47"/>
    </row>
    <row r="52" spans="2:32" x14ac:dyDescent="0.3">
      <c r="B52" s="27" t="s">
        <v>59</v>
      </c>
      <c r="C52" s="27">
        <v>0.435</v>
      </c>
      <c r="D52" s="27">
        <v>0.1540025429791925</v>
      </c>
      <c r="E52" s="27">
        <v>4.2203737100168448E-2</v>
      </c>
      <c r="F52" s="27">
        <v>0.36838667648991591</v>
      </c>
      <c r="J52" s="47"/>
      <c r="K52" s="47"/>
      <c r="L52" s="47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47"/>
      <c r="Y52" s="47"/>
      <c r="Z52" s="47"/>
      <c r="AA52" s="47"/>
      <c r="AB52" s="47"/>
      <c r="AC52" s="47"/>
      <c r="AD52" s="47"/>
      <c r="AE52" s="47"/>
      <c r="AF52" s="47"/>
    </row>
    <row r="53" spans="2:32" x14ac:dyDescent="0.3">
      <c r="B53" s="27" t="s">
        <v>60</v>
      </c>
      <c r="C53" s="27">
        <v>0.4551</v>
      </c>
      <c r="D53" s="27">
        <v>0.16107579254859319</v>
      </c>
      <c r="E53" s="27">
        <v>8.6616869235894307E-3</v>
      </c>
      <c r="F53" s="27">
        <v>0.37521999342142154</v>
      </c>
      <c r="J53" s="47"/>
      <c r="K53" s="47"/>
      <c r="L53" s="47"/>
      <c r="M53" s="55"/>
      <c r="N53" s="55"/>
      <c r="O53" s="56"/>
      <c r="P53" s="57"/>
      <c r="Q53" s="55"/>
      <c r="R53" s="55"/>
      <c r="S53" s="55"/>
      <c r="T53" s="55"/>
      <c r="U53" s="55"/>
      <c r="V53" s="55"/>
      <c r="W53" s="55"/>
      <c r="X53" s="47"/>
      <c r="Y53" s="50"/>
      <c r="Z53" s="47"/>
      <c r="AA53" s="47"/>
      <c r="AB53" s="47"/>
      <c r="AC53" s="47"/>
      <c r="AD53" s="47"/>
      <c r="AE53" s="47"/>
      <c r="AF53" s="47"/>
    </row>
    <row r="54" spans="2:32" x14ac:dyDescent="0.3">
      <c r="B54" s="27" t="s">
        <v>61</v>
      </c>
      <c r="C54" s="27">
        <v>0.40100000000000002</v>
      </c>
      <c r="D54" s="27">
        <v>0.18574488242990045</v>
      </c>
      <c r="E54" s="27">
        <v>4.5581129744177284E-3</v>
      </c>
      <c r="F54" s="27">
        <v>0.40915690292528883</v>
      </c>
      <c r="J54" s="47"/>
      <c r="K54" s="47"/>
      <c r="L54" s="47"/>
      <c r="M54" s="55"/>
      <c r="N54" s="55"/>
      <c r="O54" s="58"/>
      <c r="P54" s="58"/>
      <c r="Q54" s="55"/>
      <c r="R54" s="55"/>
      <c r="S54" s="55"/>
      <c r="T54" s="55"/>
      <c r="U54" s="55"/>
      <c r="V54" s="55"/>
      <c r="W54" s="55"/>
      <c r="X54" s="47"/>
      <c r="Y54" s="50"/>
      <c r="Z54" s="47"/>
      <c r="AA54" s="47"/>
      <c r="AB54" s="47"/>
      <c r="AC54" s="47"/>
      <c r="AD54" s="47"/>
      <c r="AE54" s="47"/>
      <c r="AF54" s="47"/>
    </row>
    <row r="55" spans="2:32" x14ac:dyDescent="0.3">
      <c r="B55" s="27" t="s">
        <v>62</v>
      </c>
      <c r="C55" s="37">
        <v>0.17</v>
      </c>
      <c r="D55" s="37"/>
      <c r="E55" s="37"/>
      <c r="F55" s="37">
        <v>0.83</v>
      </c>
      <c r="J55" s="47"/>
      <c r="K55" s="47"/>
      <c r="L55" s="47"/>
      <c r="M55" s="55"/>
      <c r="N55" s="55"/>
      <c r="O55" s="56"/>
      <c r="P55" s="55"/>
      <c r="Q55" s="55"/>
      <c r="R55" s="55"/>
      <c r="S55" s="55"/>
      <c r="T55" s="55"/>
      <c r="U55" s="55"/>
      <c r="V55" s="55"/>
      <c r="W55" s="55"/>
      <c r="X55" s="47"/>
      <c r="Y55" s="50"/>
      <c r="Z55" s="47"/>
      <c r="AA55" s="47"/>
      <c r="AB55" s="47"/>
      <c r="AC55" s="47"/>
      <c r="AD55" s="47"/>
      <c r="AE55" s="47"/>
      <c r="AF55" s="47"/>
    </row>
    <row r="56" spans="2:32" x14ac:dyDescent="0.3">
      <c r="B56" s="27" t="s">
        <v>58</v>
      </c>
      <c r="C56" s="37">
        <v>0.5</v>
      </c>
      <c r="D56" s="37">
        <v>0.19</v>
      </c>
      <c r="E56" s="37">
        <v>0.22</v>
      </c>
      <c r="F56" s="37">
        <v>0.09</v>
      </c>
      <c r="J56" s="47"/>
      <c r="K56" s="47"/>
      <c r="L56" s="47"/>
      <c r="M56" s="55"/>
      <c r="N56" s="55"/>
      <c r="O56" s="56"/>
      <c r="P56" s="55"/>
      <c r="Q56" s="55"/>
      <c r="R56" s="55"/>
      <c r="S56" s="55"/>
      <c r="T56" s="55"/>
      <c r="U56" s="55"/>
      <c r="V56" s="55"/>
      <c r="W56" s="55"/>
      <c r="X56" s="47"/>
      <c r="Y56" s="50"/>
      <c r="Z56" s="47"/>
      <c r="AA56" s="47"/>
      <c r="AB56" s="47"/>
      <c r="AC56" s="47"/>
      <c r="AD56" s="47"/>
      <c r="AE56" s="47"/>
      <c r="AF56" s="47"/>
    </row>
    <row r="57" spans="2:32" x14ac:dyDescent="0.3">
      <c r="B57" s="27" t="s">
        <v>55</v>
      </c>
      <c r="C57" s="37">
        <v>0.25</v>
      </c>
      <c r="D57" s="37">
        <v>0.5</v>
      </c>
      <c r="E57" s="37"/>
      <c r="F57" s="37">
        <v>0.25</v>
      </c>
      <c r="J57" s="47"/>
      <c r="K57" s="47"/>
      <c r="L57" s="47"/>
      <c r="M57" s="55"/>
      <c r="N57" s="55"/>
      <c r="O57" s="56"/>
      <c r="P57" s="55"/>
      <c r="Q57" s="55"/>
      <c r="R57" s="55"/>
      <c r="S57" s="55"/>
      <c r="T57" s="56"/>
      <c r="U57" s="57"/>
      <c r="V57" s="55"/>
      <c r="W57" s="55"/>
      <c r="X57" s="47"/>
      <c r="Y57" s="50"/>
      <c r="Z57" s="47"/>
      <c r="AA57" s="47"/>
      <c r="AB57" s="47"/>
      <c r="AC57" s="47"/>
      <c r="AD57" s="47"/>
      <c r="AE57" s="47"/>
      <c r="AF57" s="47"/>
    </row>
    <row r="58" spans="2:32" x14ac:dyDescent="0.3">
      <c r="B58" s="27" t="s">
        <v>56</v>
      </c>
      <c r="C58" s="27">
        <v>0.42399999999999999</v>
      </c>
      <c r="D58" s="27">
        <v>0.20637318984435576</v>
      </c>
      <c r="E58" s="27">
        <v>2.1371630715238321E-3</v>
      </c>
      <c r="F58" s="38">
        <v>0.36822908050052133</v>
      </c>
      <c r="J58" s="47"/>
      <c r="K58" s="47"/>
      <c r="L58" s="47"/>
      <c r="M58" s="55"/>
      <c r="N58" s="55"/>
      <c r="O58" s="56"/>
      <c r="P58" s="55"/>
      <c r="Q58" s="55"/>
      <c r="R58" s="55"/>
      <c r="S58" s="55"/>
      <c r="T58" s="56"/>
      <c r="U58" s="57"/>
      <c r="V58" s="55"/>
      <c r="W58" s="55"/>
      <c r="X58" s="47"/>
      <c r="Y58" s="50"/>
      <c r="Z58" s="47"/>
      <c r="AA58" s="47"/>
      <c r="AB58" s="47"/>
      <c r="AC58" s="47"/>
      <c r="AD58" s="47"/>
      <c r="AE58" s="47"/>
      <c r="AF58" s="47"/>
    </row>
    <row r="59" spans="2:32" x14ac:dyDescent="0.3">
      <c r="B59" s="27" t="s">
        <v>63</v>
      </c>
      <c r="C59" s="27">
        <v>0.36349999999999999</v>
      </c>
      <c r="D59" s="27">
        <v>0.22943442197194192</v>
      </c>
      <c r="E59" s="27">
        <v>4.6341461881473471E-3</v>
      </c>
      <c r="F59" s="27">
        <v>0.40256717680194021</v>
      </c>
      <c r="J59" s="47"/>
      <c r="K59" s="47"/>
      <c r="L59" s="47"/>
      <c r="M59" s="55"/>
      <c r="N59" s="55"/>
      <c r="O59" s="56"/>
      <c r="P59" s="55"/>
      <c r="Q59" s="55"/>
      <c r="R59" s="55"/>
      <c r="S59" s="55"/>
      <c r="T59" s="56"/>
      <c r="U59" s="57"/>
      <c r="V59" s="55"/>
      <c r="W59" s="55"/>
      <c r="X59" s="47"/>
      <c r="Y59" s="50"/>
      <c r="Z59" s="47"/>
      <c r="AA59" s="47"/>
      <c r="AB59" s="47"/>
      <c r="AC59" s="47"/>
      <c r="AD59" s="47"/>
      <c r="AE59" s="47"/>
      <c r="AF59" s="47"/>
    </row>
    <row r="60" spans="2:32" x14ac:dyDescent="0.3">
      <c r="B60" s="27" t="s">
        <v>68</v>
      </c>
      <c r="C60" s="27">
        <v>0.54700000000000004</v>
      </c>
      <c r="D60" s="27">
        <v>0.16800000000000001</v>
      </c>
      <c r="E60" s="27">
        <v>1.6E-2</v>
      </c>
      <c r="F60" s="27">
        <v>0.26900000000000002</v>
      </c>
      <c r="J60" s="47"/>
      <c r="K60" s="47"/>
      <c r="L60" s="47"/>
      <c r="M60" s="55"/>
      <c r="N60" s="55"/>
      <c r="O60" s="56"/>
      <c r="P60" s="55"/>
      <c r="Q60" s="55"/>
      <c r="R60" s="55"/>
      <c r="S60" s="55"/>
      <c r="T60" s="56"/>
      <c r="U60" s="57"/>
      <c r="V60" s="55"/>
      <c r="W60" s="55"/>
      <c r="X60" s="47"/>
      <c r="Y60" s="50"/>
      <c r="Z60" s="47"/>
      <c r="AA60" s="47"/>
      <c r="AB60" s="47"/>
      <c r="AC60" s="47"/>
      <c r="AD60" s="47"/>
      <c r="AE60" s="47"/>
      <c r="AF60" s="47"/>
    </row>
    <row r="61" spans="2:32" x14ac:dyDescent="0.3">
      <c r="J61" s="47"/>
      <c r="K61" s="47"/>
      <c r="L61" s="47"/>
      <c r="M61" s="55"/>
      <c r="N61" s="55"/>
      <c r="O61" s="56"/>
      <c r="P61" s="55"/>
      <c r="Q61" s="55"/>
      <c r="R61" s="55"/>
      <c r="S61" s="55"/>
      <c r="T61" s="56"/>
      <c r="U61" s="57"/>
      <c r="V61" s="55"/>
      <c r="W61" s="55"/>
      <c r="X61" s="47"/>
      <c r="Y61" s="50"/>
      <c r="Z61" s="47"/>
      <c r="AA61" s="47"/>
      <c r="AB61" s="47"/>
      <c r="AC61" s="47"/>
      <c r="AD61" s="47"/>
      <c r="AE61" s="47"/>
      <c r="AF61" s="47"/>
    </row>
    <row r="62" spans="2:32" x14ac:dyDescent="0.3">
      <c r="J62" s="47"/>
      <c r="K62" s="47"/>
      <c r="L62" s="47"/>
      <c r="M62" s="55"/>
      <c r="N62" s="55"/>
      <c r="O62" s="56"/>
      <c r="P62" s="55"/>
      <c r="Q62" s="55"/>
      <c r="R62" s="55"/>
      <c r="S62" s="55"/>
      <c r="T62" s="56"/>
      <c r="U62" s="57"/>
      <c r="V62" s="55"/>
      <c r="W62" s="55"/>
      <c r="X62" s="47"/>
      <c r="Y62" s="50"/>
      <c r="Z62" s="47"/>
      <c r="AA62" s="47"/>
      <c r="AB62" s="47"/>
      <c r="AC62" s="47"/>
      <c r="AD62" s="47"/>
      <c r="AE62" s="47"/>
      <c r="AF62" s="47"/>
    </row>
    <row r="63" spans="2:32" x14ac:dyDescent="0.3">
      <c r="B63" t="s">
        <v>78</v>
      </c>
      <c r="C63" t="s">
        <v>79</v>
      </c>
      <c r="D63" t="s">
        <v>80</v>
      </c>
      <c r="E63" t="s">
        <v>81</v>
      </c>
      <c r="F63" t="s">
        <v>82</v>
      </c>
      <c r="J63" s="47"/>
      <c r="K63" s="47"/>
      <c r="L63" s="47"/>
      <c r="M63" s="55"/>
      <c r="N63" s="55"/>
      <c r="O63" s="56"/>
      <c r="P63" s="55"/>
      <c r="Q63" s="55"/>
      <c r="R63" s="55"/>
      <c r="S63" s="55"/>
      <c r="T63" s="56"/>
      <c r="U63" s="57"/>
      <c r="V63" s="55"/>
      <c r="W63" s="55"/>
      <c r="X63" s="47"/>
      <c r="Y63" s="50"/>
      <c r="Z63" s="47"/>
      <c r="AA63" s="47"/>
      <c r="AB63" s="47"/>
      <c r="AC63" s="47"/>
      <c r="AD63" s="47"/>
      <c r="AE63" s="47"/>
      <c r="AF63" s="47"/>
    </row>
    <row r="64" spans="2:32" x14ac:dyDescent="0.3">
      <c r="B64">
        <v>5.5540344862140011E-4</v>
      </c>
      <c r="C64">
        <v>4.056781668265716E-2</v>
      </c>
      <c r="D64">
        <v>2.7497766367749803E-2</v>
      </c>
      <c r="E64">
        <v>2.9814698871125441E-3</v>
      </c>
      <c r="F64">
        <v>4.8247765439390432E-2</v>
      </c>
      <c r="J64" s="47"/>
      <c r="K64" s="47"/>
      <c r="L64" s="47"/>
      <c r="M64" s="55"/>
      <c r="N64" s="55"/>
      <c r="O64" s="56"/>
      <c r="P64" s="55"/>
      <c r="Q64" s="55"/>
      <c r="R64" s="55"/>
      <c r="S64" s="55"/>
      <c r="T64" s="56"/>
      <c r="U64" s="57"/>
      <c r="V64" s="55"/>
      <c r="W64" s="55"/>
      <c r="X64" s="47"/>
      <c r="Y64" s="50"/>
      <c r="Z64" s="47"/>
      <c r="AA64" s="47"/>
      <c r="AB64" s="47"/>
      <c r="AC64" s="47"/>
      <c r="AD64" s="47"/>
      <c r="AE64" s="47"/>
      <c r="AF64" s="47"/>
    </row>
    <row r="65" spans="2:32" x14ac:dyDescent="0.3">
      <c r="B65">
        <v>4.6341461881473471E-3</v>
      </c>
      <c r="C65">
        <v>0.33848762284072065</v>
      </c>
      <c r="D65">
        <v>0.22943442197194192</v>
      </c>
      <c r="E65">
        <v>2.4876632197249803E-2</v>
      </c>
      <c r="F65">
        <v>0.40256717680194021</v>
      </c>
      <c r="J65" s="47"/>
      <c r="K65" s="47"/>
      <c r="L65" s="47"/>
      <c r="M65" s="55"/>
      <c r="N65" s="55"/>
      <c r="O65" s="56"/>
      <c r="P65" s="55"/>
      <c r="Q65" s="55"/>
      <c r="R65" s="55"/>
      <c r="S65" s="55"/>
      <c r="T65" s="56"/>
      <c r="U65" s="57"/>
      <c r="V65" s="55"/>
      <c r="W65" s="55"/>
      <c r="X65" s="47"/>
      <c r="Y65" s="47"/>
      <c r="Z65" s="47"/>
      <c r="AA65" s="47"/>
      <c r="AB65" s="47"/>
      <c r="AC65" s="47"/>
      <c r="AD65" s="47"/>
      <c r="AE65" s="47"/>
      <c r="AF65" s="47"/>
    </row>
    <row r="66" spans="2:32" x14ac:dyDescent="0.3">
      <c r="J66" s="47"/>
      <c r="K66" s="47"/>
      <c r="L66" s="47"/>
      <c r="M66" s="55"/>
      <c r="N66" s="55"/>
      <c r="O66" s="55"/>
      <c r="P66" s="55"/>
      <c r="Q66" s="55"/>
      <c r="R66" s="55"/>
      <c r="S66" s="55"/>
      <c r="T66" s="56"/>
      <c r="U66" s="57"/>
      <c r="V66" s="55"/>
      <c r="W66" s="55"/>
      <c r="X66" s="47"/>
      <c r="Y66" s="47"/>
      <c r="Z66" s="47"/>
      <c r="AA66" s="47"/>
      <c r="AB66" s="47"/>
      <c r="AC66" s="47"/>
      <c r="AD66" s="47"/>
      <c r="AE66" s="47"/>
      <c r="AF66" s="47"/>
    </row>
    <row r="67" spans="2:32" x14ac:dyDescent="0.3">
      <c r="J67" s="47"/>
      <c r="K67" s="47"/>
      <c r="L67" s="47"/>
      <c r="M67" s="55"/>
      <c r="N67" s="55"/>
      <c r="O67" s="55"/>
      <c r="P67" s="55"/>
      <c r="Q67" s="55"/>
      <c r="R67" s="55"/>
      <c r="S67" s="55"/>
      <c r="T67" s="56"/>
      <c r="U67" s="57"/>
      <c r="V67" s="55"/>
      <c r="W67" s="55"/>
      <c r="X67" s="47"/>
      <c r="Y67" s="47"/>
      <c r="Z67" s="47"/>
      <c r="AA67" s="47"/>
      <c r="AB67" s="47"/>
      <c r="AC67" s="47"/>
      <c r="AD67" s="47"/>
      <c r="AE67" s="47"/>
      <c r="AF67" s="47"/>
    </row>
    <row r="68" spans="2:32" x14ac:dyDescent="0.3">
      <c r="J68" s="47"/>
      <c r="K68" s="47"/>
      <c r="L68" s="47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47"/>
      <c r="Y68" s="47"/>
      <c r="Z68" s="47"/>
      <c r="AA68" s="47"/>
      <c r="AB68" s="47"/>
      <c r="AC68" s="47"/>
      <c r="AD68" s="47"/>
      <c r="AE68" s="47"/>
      <c r="AF68" s="47"/>
    </row>
    <row r="69" spans="2:32" x14ac:dyDescent="0.3">
      <c r="J69" s="47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47"/>
      <c r="Y69" s="47"/>
      <c r="Z69" s="47"/>
      <c r="AA69" s="47"/>
      <c r="AB69" s="47"/>
      <c r="AC69" s="47"/>
      <c r="AD69" s="47"/>
      <c r="AE69" s="47"/>
      <c r="AF69" s="47"/>
    </row>
    <row r="70" spans="2:32" x14ac:dyDescent="0.3">
      <c r="J70" s="47"/>
      <c r="K70" s="52"/>
      <c r="L70" s="52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47"/>
      <c r="Y70" s="47"/>
      <c r="Z70" s="47"/>
      <c r="AA70" s="47"/>
      <c r="AB70" s="47"/>
      <c r="AC70" s="47"/>
      <c r="AD70" s="47"/>
      <c r="AE70" s="47"/>
      <c r="AF70" s="47"/>
    </row>
    <row r="71" spans="2:32" x14ac:dyDescent="0.3">
      <c r="J71" s="47"/>
      <c r="K71" s="52"/>
      <c r="L71" s="52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47"/>
      <c r="Y71" s="47"/>
      <c r="Z71" s="47"/>
      <c r="AA71" s="47"/>
      <c r="AB71" s="47"/>
      <c r="AC71" s="47"/>
      <c r="AD71" s="47"/>
      <c r="AE71" s="47"/>
      <c r="AF71" s="47"/>
    </row>
    <row r="72" spans="2:32" x14ac:dyDescent="0.3">
      <c r="J72" s="47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47"/>
      <c r="Y72" s="47"/>
      <c r="Z72" s="47"/>
      <c r="AA72" s="47"/>
      <c r="AB72" s="47"/>
      <c r="AC72" s="47"/>
      <c r="AD72" s="47"/>
      <c r="AE72" s="47"/>
      <c r="AF72" s="47"/>
    </row>
    <row r="73" spans="2:32" x14ac:dyDescent="0.3">
      <c r="J73" s="47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47"/>
      <c r="Y73" s="47"/>
      <c r="Z73" s="47"/>
      <c r="AA73" s="47"/>
      <c r="AB73" s="47"/>
      <c r="AC73" s="47"/>
      <c r="AD73" s="47"/>
      <c r="AE73" s="47"/>
      <c r="AF73" s="47"/>
    </row>
    <row r="74" spans="2:32" x14ac:dyDescent="0.3">
      <c r="J74" s="47"/>
      <c r="K74" s="52"/>
      <c r="L74" s="52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</row>
    <row r="75" spans="2:32" x14ac:dyDescent="0.3">
      <c r="J75" s="47"/>
      <c r="K75" s="52"/>
      <c r="L75" s="52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</row>
    <row r="76" spans="2:32" x14ac:dyDescent="0.3">
      <c r="J76" s="47"/>
      <c r="K76" s="52"/>
      <c r="L76" s="52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</row>
    <row r="77" spans="2:32" x14ac:dyDescent="0.3">
      <c r="J77" s="47"/>
      <c r="K77" s="53"/>
      <c r="L77" s="53"/>
      <c r="M77" s="5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</row>
    <row r="78" spans="2:32" x14ac:dyDescent="0.3">
      <c r="J78" s="47"/>
      <c r="K78" s="52"/>
      <c r="L78" s="52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</row>
    <row r="79" spans="2:32" x14ac:dyDescent="0.3">
      <c r="J79" s="47"/>
      <c r="K79" s="52"/>
      <c r="L79" s="52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2:32" x14ac:dyDescent="0.3">
      <c r="J80" s="47"/>
      <c r="K80" s="52"/>
      <c r="L80" s="52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</row>
    <row r="81" spans="10:32" x14ac:dyDescent="0.3">
      <c r="J81" s="47"/>
      <c r="K81" s="52"/>
      <c r="L81" s="52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</row>
    <row r="82" spans="10:32" x14ac:dyDescent="0.3">
      <c r="J82" s="47"/>
      <c r="K82" s="52"/>
      <c r="L82" s="52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</row>
    <row r="83" spans="10:32" x14ac:dyDescent="0.3">
      <c r="J83" s="47"/>
      <c r="K83" s="52"/>
      <c r="L83" s="52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</row>
    <row r="84" spans="10:32" x14ac:dyDescent="0.3">
      <c r="J84" s="47"/>
      <c r="K84" s="52"/>
      <c r="L84" s="52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</row>
    <row r="85" spans="10:32" x14ac:dyDescent="0.3">
      <c r="J85" s="47"/>
      <c r="K85" s="52"/>
      <c r="L85" s="52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</row>
    <row r="86" spans="10:32" x14ac:dyDescent="0.3">
      <c r="J86" s="47"/>
      <c r="K86" s="52"/>
      <c r="L86" s="52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</row>
    <row r="87" spans="10:32" x14ac:dyDescent="0.3">
      <c r="J87" s="47"/>
      <c r="K87" s="52"/>
      <c r="L87" s="52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</row>
    <row r="88" spans="10:32" x14ac:dyDescent="0.3"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</row>
  </sheetData>
  <mergeCells count="5">
    <mergeCell ref="B1:AA1"/>
    <mergeCell ref="A23:A39"/>
    <mergeCell ref="J43:L43"/>
    <mergeCell ref="B46:D46"/>
    <mergeCell ref="O54:P5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zoomScaleNormal="100" workbookViewId="0">
      <selection activeCell="P29" sqref="P29"/>
    </sheetView>
  </sheetViews>
  <sheetFormatPr defaultRowHeight="14.4" x14ac:dyDescent="0.3"/>
  <cols>
    <col min="12" max="12" width="26.44140625" customWidth="1"/>
  </cols>
  <sheetData>
    <row r="1" spans="1:19" x14ac:dyDescent="0.3">
      <c r="C1" t="s">
        <v>72</v>
      </c>
    </row>
    <row r="3" spans="1:19" x14ac:dyDescent="0.3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ht="14.4" customHeight="1" x14ac:dyDescent="0.3">
      <c r="A4" t="s">
        <v>9</v>
      </c>
      <c r="B4">
        <v>1.6476362356743733E-2</v>
      </c>
      <c r="D4">
        <v>0</v>
      </c>
      <c r="F4">
        <v>0.45123086400000001</v>
      </c>
      <c r="H4">
        <v>0.54876913599999999</v>
      </c>
      <c r="K4" s="45" t="s">
        <v>69</v>
      </c>
      <c r="L4" t="s">
        <v>9</v>
      </c>
      <c r="M4">
        <v>1.6476362356743733E-2</v>
      </c>
      <c r="N4">
        <f>C19*0.1</f>
        <v>0</v>
      </c>
      <c r="O4">
        <f t="shared" ref="N4:S11" si="0">D19*0.1</f>
        <v>0</v>
      </c>
      <c r="P4">
        <f t="shared" si="0"/>
        <v>0</v>
      </c>
      <c r="Q4">
        <f t="shared" si="0"/>
        <v>7.4346432218105516E-4</v>
      </c>
      <c r="R4">
        <f t="shared" si="0"/>
        <v>0</v>
      </c>
      <c r="S4">
        <f t="shared" si="0"/>
        <v>9.0417191349331837E-4</v>
      </c>
    </row>
    <row r="5" spans="1:19" x14ac:dyDescent="0.3">
      <c r="A5" t="s">
        <v>10</v>
      </c>
      <c r="B5">
        <v>2.8651233879494184E-2</v>
      </c>
      <c r="D5">
        <v>0.53863343100000005</v>
      </c>
      <c r="E5">
        <v>0.132981396</v>
      </c>
      <c r="F5">
        <v>0.113013819</v>
      </c>
      <c r="H5">
        <v>0.21537135399999996</v>
      </c>
      <c r="K5" s="45"/>
      <c r="L5" t="s">
        <v>10</v>
      </c>
      <c r="M5">
        <v>2.8651233879494184E-2</v>
      </c>
      <c r="N5">
        <f t="shared" si="0"/>
        <v>0</v>
      </c>
      <c r="O5">
        <f t="shared" si="0"/>
        <v>1.5432512406895395E-3</v>
      </c>
      <c r="P5">
        <f t="shared" si="0"/>
        <v>3.8100810784176325E-4</v>
      </c>
      <c r="Q5">
        <f t="shared" si="0"/>
        <v>3.2379853597838237E-4</v>
      </c>
      <c r="R5">
        <f t="shared" si="0"/>
        <v>0</v>
      </c>
      <c r="S5">
        <f t="shared" si="0"/>
        <v>6.1706550343973345E-4</v>
      </c>
    </row>
    <row r="6" spans="1:19" x14ac:dyDescent="0.3">
      <c r="A6" t="s">
        <v>11</v>
      </c>
      <c r="B6">
        <v>5.648618073405348E-3</v>
      </c>
      <c r="D6">
        <v>0.52693678799999999</v>
      </c>
      <c r="E6">
        <v>4.1469888000000003E-2</v>
      </c>
      <c r="F6">
        <v>3.2913078999999998E-2</v>
      </c>
      <c r="H6">
        <v>0.3986802450000001</v>
      </c>
      <c r="K6" s="45"/>
      <c r="L6" t="s">
        <v>11</v>
      </c>
      <c r="M6">
        <v>5.648618073405348E-3</v>
      </c>
      <c r="N6">
        <f t="shared" si="0"/>
        <v>0</v>
      </c>
      <c r="O6">
        <f t="shared" si="0"/>
        <v>2.9764646642389624E-4</v>
      </c>
      <c r="P6">
        <f t="shared" si="0"/>
        <v>2.342475588588956E-5</v>
      </c>
      <c r="Q6">
        <f t="shared" si="0"/>
        <v>1.8591341289081803E-5</v>
      </c>
      <c r="R6">
        <f t="shared" si="0"/>
        <v>0</v>
      </c>
      <c r="S6">
        <f t="shared" si="0"/>
        <v>2.2519924374166729E-4</v>
      </c>
    </row>
    <row r="7" spans="1:19" x14ac:dyDescent="0.3">
      <c r="A7" t="s">
        <v>12</v>
      </c>
      <c r="B7">
        <v>2.8332571050959342E-2</v>
      </c>
      <c r="D7">
        <v>0.721165049</v>
      </c>
      <c r="E7">
        <v>6.5264775999999997E-2</v>
      </c>
      <c r="F7">
        <v>8.8874895999999995E-2</v>
      </c>
      <c r="H7">
        <v>0.12469527899999999</v>
      </c>
      <c r="K7" s="45"/>
      <c r="L7" t="s">
        <v>12</v>
      </c>
      <c r="M7">
        <v>2.8332571050959342E-2</v>
      </c>
      <c r="N7">
        <f t="shared" si="0"/>
        <v>0</v>
      </c>
      <c r="O7">
        <f t="shared" si="0"/>
        <v>2.0432459990261075E-3</v>
      </c>
      <c r="P7">
        <f t="shared" si="0"/>
        <v>1.8491189031449461E-4</v>
      </c>
      <c r="Q7">
        <f t="shared" si="0"/>
        <v>2.5180543055666223E-4</v>
      </c>
      <c r="R7">
        <f t="shared" si="0"/>
        <v>0</v>
      </c>
      <c r="S7">
        <f t="shared" si="0"/>
        <v>3.5329378519866983E-4</v>
      </c>
    </row>
    <row r="8" spans="1:19" x14ac:dyDescent="0.3">
      <c r="A8" t="s">
        <v>13</v>
      </c>
      <c r="B8">
        <v>1.6212756208910811E-2</v>
      </c>
      <c r="D8">
        <v>0.64995714800000004</v>
      </c>
      <c r="E8">
        <v>3.7037779E-2</v>
      </c>
      <c r="F8">
        <v>3.2731990000000002E-2</v>
      </c>
      <c r="H8">
        <v>0.28027308299999987</v>
      </c>
      <c r="K8" s="45"/>
      <c r="L8" t="s">
        <v>13</v>
      </c>
      <c r="M8">
        <v>1.6212756208910811E-2</v>
      </c>
      <c r="N8">
        <f t="shared" si="0"/>
        <v>0</v>
      </c>
      <c r="O8">
        <f t="shared" si="0"/>
        <v>1.0537596786762964E-3</v>
      </c>
      <c r="P8">
        <f t="shared" si="0"/>
        <v>6.0048448144651642E-5</v>
      </c>
      <c r="Q8">
        <f t="shared" si="0"/>
        <v>5.3067577410250661E-5</v>
      </c>
      <c r="R8">
        <f t="shared" si="0"/>
        <v>0</v>
      </c>
      <c r="S8">
        <f t="shared" si="0"/>
        <v>4.5439991665988236E-4</v>
      </c>
    </row>
    <row r="9" spans="1:19" x14ac:dyDescent="0.3">
      <c r="A9" t="s">
        <v>14</v>
      </c>
      <c r="B9">
        <v>5.2818618496937265E-3</v>
      </c>
      <c r="D9">
        <v>0.73548693499999995</v>
      </c>
      <c r="E9">
        <v>0.13332912999999999</v>
      </c>
      <c r="F9">
        <v>2.7906657000000001E-2</v>
      </c>
      <c r="H9">
        <v>0.10327727799999997</v>
      </c>
      <c r="K9" s="45"/>
      <c r="L9" t="s">
        <v>14</v>
      </c>
      <c r="M9">
        <v>5.2818618496937265E-3</v>
      </c>
      <c r="N9">
        <f t="shared" si="0"/>
        <v>0</v>
      </c>
      <c r="O9">
        <f t="shared" si="0"/>
        <v>3.8847403829246694E-4</v>
      </c>
      <c r="P9">
        <f t="shared" si="0"/>
        <v>7.042260451998554E-5</v>
      </c>
      <c r="Q9">
        <f t="shared" si="0"/>
        <v>1.473991069607884E-5</v>
      </c>
      <c r="R9">
        <f t="shared" si="0"/>
        <v>0</v>
      </c>
      <c r="S9">
        <f t="shared" si="0"/>
        <v>5.4549631460841308E-5</v>
      </c>
    </row>
    <row r="10" spans="1:19" x14ac:dyDescent="0.3">
      <c r="A10" t="s">
        <v>15</v>
      </c>
      <c r="B10">
        <v>1.2184092080172532E-2</v>
      </c>
      <c r="C10">
        <v>2.3966804000000001E-2</v>
      </c>
      <c r="D10">
        <v>0.55264137400000002</v>
      </c>
      <c r="E10">
        <v>0.10273787700000001</v>
      </c>
      <c r="F10">
        <v>4.9547096999999998E-2</v>
      </c>
      <c r="G10">
        <v>7.7265864590691001E-3</v>
      </c>
      <c r="H10">
        <v>0.26338026154093086</v>
      </c>
      <c r="K10" s="45"/>
      <c r="L10" t="s">
        <v>15</v>
      </c>
      <c r="M10">
        <v>1.2184092080172532E-2</v>
      </c>
      <c r="N10">
        <f t="shared" si="0"/>
        <v>2.9201374680344741E-5</v>
      </c>
      <c r="O10">
        <f t="shared" si="0"/>
        <v>6.7334333881290673E-4</v>
      </c>
      <c r="P10">
        <f t="shared" si="0"/>
        <v>1.2517677534894399E-4</v>
      </c>
      <c r="Q10">
        <f t="shared" si="0"/>
        <v>6.0368639215324025E-5</v>
      </c>
      <c r="R10">
        <f t="shared" si="0"/>
        <v>9.4141440882712166E-6</v>
      </c>
      <c r="S10">
        <f t="shared" si="0"/>
        <v>3.2090493587146263E-4</v>
      </c>
    </row>
    <row r="11" spans="1:19" x14ac:dyDescent="0.3">
      <c r="A11" t="s">
        <v>16</v>
      </c>
      <c r="B11">
        <v>4.3408503790127978E-2</v>
      </c>
      <c r="D11">
        <v>0.93</v>
      </c>
      <c r="E11">
        <v>0.01</v>
      </c>
      <c r="F11">
        <v>0.06</v>
      </c>
      <c r="H11">
        <v>0</v>
      </c>
      <c r="K11" s="45"/>
      <c r="L11" t="s">
        <v>16</v>
      </c>
      <c r="M11">
        <v>4.3408503790127978E-2</v>
      </c>
      <c r="N11">
        <f t="shared" si="0"/>
        <v>0</v>
      </c>
      <c r="O11">
        <f t="shared" si="0"/>
        <v>4.0369908524819026E-3</v>
      </c>
      <c r="P11">
        <f t="shared" si="0"/>
        <v>4.3408503790127984E-5</v>
      </c>
      <c r="Q11">
        <f t="shared" si="0"/>
        <v>2.6045102274076785E-4</v>
      </c>
      <c r="R11">
        <f t="shared" si="0"/>
        <v>0</v>
      </c>
      <c r="S11">
        <f t="shared" si="0"/>
        <v>0</v>
      </c>
    </row>
    <row r="12" spans="1:19" x14ac:dyDescent="0.3">
      <c r="C12">
        <v>3.2566012049503373E-4</v>
      </c>
      <c r="D12">
        <v>0.60274530289226702</v>
      </c>
      <c r="E12">
        <v>5.6668350621861735E-2</v>
      </c>
      <c r="F12">
        <v>5.3179552899589942E-2</v>
      </c>
      <c r="G12">
        <v>1.0498859494473018E-4</v>
      </c>
      <c r="H12">
        <v>0.31223723082703919</v>
      </c>
      <c r="K12" s="29"/>
      <c r="N12">
        <v>3.2566012049503373E-4</v>
      </c>
      <c r="O12">
        <v>0.60274530289226702</v>
      </c>
      <c r="P12">
        <v>5.6668350621861735E-2</v>
      </c>
      <c r="Q12">
        <v>5.3179552899589942E-2</v>
      </c>
      <c r="R12">
        <v>1.0498859494473018E-4</v>
      </c>
      <c r="S12">
        <v>0.31223723082703919</v>
      </c>
    </row>
    <row r="13" spans="1:19" x14ac:dyDescent="0.3">
      <c r="A13" t="s">
        <v>42</v>
      </c>
      <c r="C13" s="27">
        <f>C12/SUM($B$4:$B$11)</f>
        <v>2.0849453377575059E-3</v>
      </c>
      <c r="D13" s="27">
        <f>D12/SUM($C$12:$H$12)</f>
        <v>0.58789445064144197</v>
      </c>
      <c r="E13" s="27">
        <f>E12/SUM($C$12:$H$12)</f>
        <v>5.5272116925232428E-2</v>
      </c>
      <c r="F13" s="27">
        <f>F12/SUM($C$12:$H$12)</f>
        <v>5.1869278594527612E-2</v>
      </c>
      <c r="G13" s="27">
        <f>G12/SUM($C$12:$H$12)</f>
        <v>1.0240181392119628E-4</v>
      </c>
      <c r="H13" s="27">
        <f>H12/SUM($C$12:$H$12)</f>
        <v>0.3045441157418306</v>
      </c>
      <c r="K13" s="29"/>
      <c r="L13" t="s">
        <v>42</v>
      </c>
      <c r="N13" s="27">
        <f t="shared" ref="N13:S13" si="1">N12/SUM($C$12:$H$12)</f>
        <v>3.1763628304619661E-4</v>
      </c>
      <c r="O13" s="27">
        <f t="shared" si="1"/>
        <v>0.58789445064144197</v>
      </c>
      <c r="P13" s="27">
        <f t="shared" si="1"/>
        <v>5.5272116925232428E-2</v>
      </c>
      <c r="Q13" s="27">
        <f t="shared" si="1"/>
        <v>5.1869278594527612E-2</v>
      </c>
      <c r="R13" s="27">
        <f t="shared" si="1"/>
        <v>1.0240181392119628E-4</v>
      </c>
      <c r="S13" s="27">
        <f t="shared" si="1"/>
        <v>0.3045441157418306</v>
      </c>
    </row>
    <row r="16" spans="1:19" ht="15.6" x14ac:dyDescent="0.3">
      <c r="B16" s="43" t="s">
        <v>71</v>
      </c>
      <c r="C16" s="43"/>
      <c r="D16" s="43"/>
      <c r="E16" s="43"/>
      <c r="F16" s="43"/>
      <c r="G16" s="43"/>
      <c r="H16" s="43"/>
      <c r="I16" s="43"/>
    </row>
    <row r="18" spans="1:19" x14ac:dyDescent="0.3"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24</v>
      </c>
      <c r="K18" s="45" t="s">
        <v>70</v>
      </c>
      <c r="M18" t="s">
        <v>18</v>
      </c>
      <c r="N18" t="s">
        <v>19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1:19" x14ac:dyDescent="0.3">
      <c r="A19" t="s">
        <v>9</v>
      </c>
      <c r="B19">
        <v>1.6476362356743733E-2</v>
      </c>
      <c r="C19">
        <f t="shared" ref="C19:H19" si="2">$B19*C4</f>
        <v>0</v>
      </c>
      <c r="D19">
        <f t="shared" si="2"/>
        <v>0</v>
      </c>
      <c r="E19">
        <f t="shared" si="2"/>
        <v>0</v>
      </c>
      <c r="F19">
        <f t="shared" si="2"/>
        <v>7.4346432218105512E-3</v>
      </c>
      <c r="G19">
        <f t="shared" si="2"/>
        <v>0</v>
      </c>
      <c r="H19">
        <f t="shared" si="2"/>
        <v>9.0417191349331828E-3</v>
      </c>
      <c r="K19" s="45"/>
      <c r="L19" t="s">
        <v>9</v>
      </c>
      <c r="M19">
        <v>1.6476362356743733E-2</v>
      </c>
      <c r="N19">
        <f>C19*0.9</f>
        <v>0</v>
      </c>
      <c r="O19">
        <f t="shared" ref="O19:S26" si="3">D19*0.9</f>
        <v>0</v>
      </c>
      <c r="P19">
        <f t="shared" si="3"/>
        <v>0</v>
      </c>
      <c r="Q19">
        <f t="shared" si="3"/>
        <v>6.6911788996294958E-3</v>
      </c>
      <c r="R19">
        <f t="shared" si="3"/>
        <v>0</v>
      </c>
      <c r="S19">
        <f t="shared" si="3"/>
        <v>8.1375472214398649E-3</v>
      </c>
    </row>
    <row r="20" spans="1:19" x14ac:dyDescent="0.3">
      <c r="A20" t="s">
        <v>10</v>
      </c>
      <c r="B20">
        <v>2.8651233879494184E-2</v>
      </c>
      <c r="C20">
        <f t="shared" ref="C20:H20" si="4">$B20*C5</f>
        <v>0</v>
      </c>
      <c r="D20">
        <f t="shared" si="4"/>
        <v>1.5432512406895395E-2</v>
      </c>
      <c r="E20">
        <f t="shared" si="4"/>
        <v>3.8100810784176325E-3</v>
      </c>
      <c r="F20">
        <f t="shared" si="4"/>
        <v>3.2379853597838235E-3</v>
      </c>
      <c r="G20">
        <f t="shared" si="4"/>
        <v>0</v>
      </c>
      <c r="H20">
        <f t="shared" si="4"/>
        <v>6.1706550343973337E-3</v>
      </c>
      <c r="K20" s="45"/>
      <c r="L20" t="s">
        <v>10</v>
      </c>
      <c r="M20">
        <v>2.8651233879494184E-2</v>
      </c>
      <c r="N20">
        <f t="shared" ref="N20:N26" si="5">C20*0.9</f>
        <v>0</v>
      </c>
      <c r="O20">
        <f t="shared" si="3"/>
        <v>1.3889261166205856E-2</v>
      </c>
      <c r="P20">
        <f t="shared" si="3"/>
        <v>3.4290729705758693E-3</v>
      </c>
      <c r="Q20">
        <f t="shared" si="3"/>
        <v>2.914186823805441E-3</v>
      </c>
      <c r="R20">
        <f t="shared" si="3"/>
        <v>0</v>
      </c>
      <c r="S20">
        <f t="shared" si="3"/>
        <v>5.5535895309576002E-3</v>
      </c>
    </row>
    <row r="21" spans="1:19" x14ac:dyDescent="0.3">
      <c r="A21" t="s">
        <v>11</v>
      </c>
      <c r="B21">
        <v>5.648618073405348E-3</v>
      </c>
      <c r="C21">
        <f t="shared" ref="C21:H21" si="6">$B21*C6</f>
        <v>0</v>
      </c>
      <c r="D21">
        <f t="shared" si="6"/>
        <v>2.9764646642389623E-3</v>
      </c>
      <c r="E21">
        <f t="shared" si="6"/>
        <v>2.3424755885889558E-4</v>
      </c>
      <c r="F21">
        <f t="shared" si="6"/>
        <v>1.8591341289081801E-4</v>
      </c>
      <c r="G21">
        <f t="shared" si="6"/>
        <v>0</v>
      </c>
      <c r="H21">
        <f t="shared" si="6"/>
        <v>2.2519924374166727E-3</v>
      </c>
      <c r="K21" s="45"/>
      <c r="L21" t="s">
        <v>11</v>
      </c>
      <c r="M21">
        <v>5.648618073405348E-3</v>
      </c>
      <c r="N21">
        <f t="shared" si="5"/>
        <v>0</v>
      </c>
      <c r="O21">
        <f t="shared" si="3"/>
        <v>2.6788181978150663E-3</v>
      </c>
      <c r="P21">
        <f t="shared" si="3"/>
        <v>2.1082280297300603E-4</v>
      </c>
      <c r="Q21">
        <f t="shared" si="3"/>
        <v>1.673220716017362E-4</v>
      </c>
      <c r="R21">
        <f t="shared" si="3"/>
        <v>0</v>
      </c>
      <c r="S21">
        <f t="shared" si="3"/>
        <v>2.0267931936750055E-3</v>
      </c>
    </row>
    <row r="22" spans="1:19" x14ac:dyDescent="0.3">
      <c r="A22" t="s">
        <v>12</v>
      </c>
      <c r="B22">
        <v>2.8332571050959342E-2</v>
      </c>
      <c r="C22">
        <f t="shared" ref="C22:H22" si="7">$B22*C7</f>
        <v>0</v>
      </c>
      <c r="D22">
        <f>$B22*D7</f>
        <v>2.0432459990261075E-2</v>
      </c>
      <c r="E22">
        <f t="shared" si="7"/>
        <v>1.8491189031449458E-3</v>
      </c>
      <c r="F22">
        <f t="shared" si="7"/>
        <v>2.518054305566622E-3</v>
      </c>
      <c r="G22">
        <f t="shared" si="7"/>
        <v>0</v>
      </c>
      <c r="H22">
        <f t="shared" si="7"/>
        <v>3.5329378519866981E-3</v>
      </c>
      <c r="K22" s="45"/>
      <c r="L22" t="s">
        <v>12</v>
      </c>
      <c r="M22">
        <v>2.8332571050959342E-2</v>
      </c>
      <c r="N22">
        <f t="shared" si="5"/>
        <v>0</v>
      </c>
      <c r="O22">
        <f t="shared" si="3"/>
        <v>1.8389213991234967E-2</v>
      </c>
      <c r="P22">
        <f>E22*0.9</f>
        <v>1.6642070128304513E-3</v>
      </c>
      <c r="Q22">
        <f t="shared" si="3"/>
        <v>2.2662488750099597E-3</v>
      </c>
      <c r="R22">
        <f t="shared" si="3"/>
        <v>0</v>
      </c>
      <c r="S22">
        <f t="shared" si="3"/>
        <v>3.1796440667880284E-3</v>
      </c>
    </row>
    <row r="23" spans="1:19" x14ac:dyDescent="0.3">
      <c r="A23" t="s">
        <v>13</v>
      </c>
      <c r="B23">
        <v>1.6212756208910811E-2</v>
      </c>
      <c r="C23">
        <f t="shared" ref="C23:H23" si="8">$B23*C8</f>
        <v>0</v>
      </c>
      <c r="D23">
        <f t="shared" si="8"/>
        <v>1.0537596786762964E-2</v>
      </c>
      <c r="E23">
        <f t="shared" si="8"/>
        <v>6.0048448144651642E-4</v>
      </c>
      <c r="F23">
        <f t="shared" si="8"/>
        <v>5.3067577410250658E-4</v>
      </c>
      <c r="G23">
        <f t="shared" si="8"/>
        <v>0</v>
      </c>
      <c r="H23">
        <f t="shared" si="8"/>
        <v>4.5439991665988232E-3</v>
      </c>
      <c r="K23" s="45"/>
      <c r="L23" t="s">
        <v>13</v>
      </c>
      <c r="M23">
        <v>1.6212756208910811E-2</v>
      </c>
      <c r="N23">
        <f t="shared" si="5"/>
        <v>0</v>
      </c>
      <c r="O23">
        <f t="shared" si="3"/>
        <v>9.4838371080866683E-3</v>
      </c>
      <c r="P23">
        <f t="shared" si="3"/>
        <v>5.4043603330186478E-4</v>
      </c>
      <c r="Q23">
        <f t="shared" si="3"/>
        <v>4.7760819669225593E-4</v>
      </c>
      <c r="R23">
        <f t="shared" si="3"/>
        <v>0</v>
      </c>
      <c r="S23">
        <f t="shared" si="3"/>
        <v>4.0895992499389413E-3</v>
      </c>
    </row>
    <row r="24" spans="1:19" x14ac:dyDescent="0.3">
      <c r="A24" t="s">
        <v>14</v>
      </c>
      <c r="B24">
        <v>5.2818618496937265E-3</v>
      </c>
      <c r="C24">
        <f t="shared" ref="C24:H24" si="9">$B24*C9</f>
        <v>0</v>
      </c>
      <c r="D24">
        <f t="shared" si="9"/>
        <v>3.8847403829246692E-3</v>
      </c>
      <c r="E24">
        <f t="shared" si="9"/>
        <v>7.0422604519985532E-4</v>
      </c>
      <c r="F24">
        <f t="shared" si="9"/>
        <v>1.4739910696078839E-4</v>
      </c>
      <c r="G24">
        <f t="shared" si="9"/>
        <v>0</v>
      </c>
      <c r="H24">
        <f t="shared" si="9"/>
        <v>5.4549631460841302E-4</v>
      </c>
      <c r="K24" s="45"/>
      <c r="L24" t="s">
        <v>14</v>
      </c>
      <c r="M24">
        <v>5.2818618496937265E-3</v>
      </c>
      <c r="N24">
        <f t="shared" si="5"/>
        <v>0</v>
      </c>
      <c r="O24">
        <f t="shared" si="3"/>
        <v>3.4962663446322022E-3</v>
      </c>
      <c r="P24">
        <f t="shared" si="3"/>
        <v>6.3380344067986982E-4</v>
      </c>
      <c r="Q24">
        <f t="shared" si="3"/>
        <v>1.3265919626470954E-4</v>
      </c>
      <c r="R24">
        <f t="shared" si="3"/>
        <v>0</v>
      </c>
      <c r="S24">
        <f t="shared" si="3"/>
        <v>4.9094668314757174E-4</v>
      </c>
    </row>
    <row r="25" spans="1:19" x14ac:dyDescent="0.3">
      <c r="A25" t="s">
        <v>15</v>
      </c>
      <c r="B25">
        <v>1.2184092080172532E-2</v>
      </c>
      <c r="C25">
        <f t="shared" ref="C25:H25" si="10">$B25*C10</f>
        <v>2.9201374680344741E-4</v>
      </c>
      <c r="D25">
        <f t="shared" si="10"/>
        <v>6.7334333881290667E-3</v>
      </c>
      <c r="E25">
        <f t="shared" si="10"/>
        <v>1.2517677534894399E-3</v>
      </c>
      <c r="F25">
        <f t="shared" si="10"/>
        <v>6.036863921532402E-4</v>
      </c>
      <c r="G25">
        <f t="shared" si="10"/>
        <v>9.4141440882712153E-5</v>
      </c>
      <c r="H25">
        <f t="shared" si="10"/>
        <v>3.209049358714626E-3</v>
      </c>
      <c r="K25" s="45"/>
      <c r="L25" t="s">
        <v>15</v>
      </c>
      <c r="M25">
        <v>1.2184092080172532E-2</v>
      </c>
      <c r="N25">
        <f t="shared" si="5"/>
        <v>2.6281237212310269E-4</v>
      </c>
      <c r="O25">
        <f t="shared" si="3"/>
        <v>6.0600900493161603E-3</v>
      </c>
      <c r="P25">
        <f t="shared" si="3"/>
        <v>1.1265909781404959E-3</v>
      </c>
      <c r="Q25">
        <f t="shared" si="3"/>
        <v>5.433177529379162E-4</v>
      </c>
      <c r="R25">
        <f t="shared" si="3"/>
        <v>8.4727296794440943E-5</v>
      </c>
      <c r="S25">
        <f t="shared" si="3"/>
        <v>2.8881444228431633E-3</v>
      </c>
    </row>
    <row r="26" spans="1:19" x14ac:dyDescent="0.3">
      <c r="A26" t="s">
        <v>16</v>
      </c>
      <c r="B26">
        <v>4.3408503790127978E-2</v>
      </c>
      <c r="C26">
        <f t="shared" ref="C26:H26" si="11">$B26*C11</f>
        <v>0</v>
      </c>
      <c r="D26">
        <f t="shared" si="11"/>
        <v>4.0369908524819025E-2</v>
      </c>
      <c r="E26">
        <f t="shared" si="11"/>
        <v>4.3408503790127979E-4</v>
      </c>
      <c r="F26">
        <f t="shared" si="11"/>
        <v>2.6045102274076786E-3</v>
      </c>
      <c r="G26">
        <f t="shared" si="11"/>
        <v>0</v>
      </c>
      <c r="H26">
        <f t="shared" si="11"/>
        <v>0</v>
      </c>
      <c r="K26" s="45"/>
      <c r="L26" t="s">
        <v>16</v>
      </c>
      <c r="M26">
        <v>4.3408503790127978E-2</v>
      </c>
      <c r="N26">
        <f t="shared" si="5"/>
        <v>0</v>
      </c>
      <c r="O26">
        <f t="shared" si="3"/>
        <v>3.6332917672337123E-2</v>
      </c>
      <c r="P26">
        <f t="shared" si="3"/>
        <v>3.906765341111518E-4</v>
      </c>
      <c r="Q26">
        <f t="shared" si="3"/>
        <v>2.3440592046669109E-3</v>
      </c>
      <c r="R26">
        <f t="shared" si="3"/>
        <v>0</v>
      </c>
      <c r="S26">
        <f t="shared" si="3"/>
        <v>0</v>
      </c>
    </row>
    <row r="27" spans="1:19" x14ac:dyDescent="0.3">
      <c r="C27">
        <f>SUM(C19:C26)</f>
        <v>2.9201374680344741E-4</v>
      </c>
      <c r="D27">
        <f t="shared" ref="D27:H27" si="12">SUM(D19:D26)</f>
        <v>0.10036711614403115</v>
      </c>
      <c r="E27">
        <f t="shared" si="12"/>
        <v>8.8840108584585659E-3</v>
      </c>
      <c r="F27">
        <f t="shared" si="12"/>
        <v>1.7262867800676027E-2</v>
      </c>
      <c r="G27">
        <f t="shared" si="12"/>
        <v>9.4141440882712153E-5</v>
      </c>
      <c r="H27">
        <f t="shared" si="12"/>
        <v>2.9295849298655748E-2</v>
      </c>
      <c r="K27" s="45"/>
      <c r="N27">
        <v>3.2566012049503373E-4</v>
      </c>
      <c r="O27">
        <v>0.60274530289226702</v>
      </c>
      <c r="P27">
        <v>5.6668350621861735E-2</v>
      </c>
      <c r="Q27">
        <v>5.3179552899589942E-2</v>
      </c>
      <c r="R27">
        <v>1.0498859494473018E-4</v>
      </c>
      <c r="S27">
        <v>0.31223723082703919</v>
      </c>
    </row>
    <row r="28" spans="1:19" x14ac:dyDescent="0.3">
      <c r="A28" t="s">
        <v>42</v>
      </c>
      <c r="C28" s="27">
        <f t="shared" ref="C28:H28" si="13">C27/SUM($C$12:$H$12)</f>
        <v>2.8481891179075059E-4</v>
      </c>
      <c r="D28" s="27">
        <f t="shared" si="13"/>
        <v>9.7894202285484136E-2</v>
      </c>
      <c r="E28" s="27">
        <f t="shared" si="13"/>
        <v>8.6651205045717682E-3</v>
      </c>
      <c r="F28" s="27">
        <f t="shared" si="13"/>
        <v>1.6837533421622079E-2</v>
      </c>
      <c r="G28" s="27">
        <f t="shared" si="13"/>
        <v>9.1821919482013939E-5</v>
      </c>
      <c r="H28" s="27">
        <f t="shared" si="13"/>
        <v>2.8574038066931332E-2</v>
      </c>
      <c r="K28" s="45"/>
      <c r="L28" t="s">
        <v>42</v>
      </c>
      <c r="N28" s="27">
        <f t="shared" ref="N28:S28" si="14">N27/SUM($C$12:$H$12)</f>
        <v>3.1763628304619661E-4</v>
      </c>
      <c r="O28" s="27">
        <f t="shared" si="14"/>
        <v>0.58789445064144197</v>
      </c>
      <c r="P28" s="27">
        <f t="shared" si="14"/>
        <v>5.5272116925232428E-2</v>
      </c>
      <c r="Q28" s="27">
        <f t="shared" si="14"/>
        <v>5.1869278594527612E-2</v>
      </c>
      <c r="R28" s="27">
        <f t="shared" si="14"/>
        <v>1.0240181392119628E-4</v>
      </c>
      <c r="S28" s="27">
        <f t="shared" si="14"/>
        <v>0.3045441157418306</v>
      </c>
    </row>
  </sheetData>
  <mergeCells count="3">
    <mergeCell ref="K18:K28"/>
    <mergeCell ref="B16:I16"/>
    <mergeCell ref="K4:K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1"/>
  <sheetViews>
    <sheetView zoomScale="85" zoomScaleNormal="85" workbookViewId="0">
      <selection activeCell="E32" sqref="E32"/>
    </sheetView>
  </sheetViews>
  <sheetFormatPr defaultRowHeight="14.4" x14ac:dyDescent="0.3"/>
  <cols>
    <col min="1" max="3" width="12.6640625" customWidth="1"/>
  </cols>
  <sheetData>
    <row r="1" spans="1:28" x14ac:dyDescent="0.3">
      <c r="B1" t="s">
        <v>85</v>
      </c>
      <c r="C1" t="s">
        <v>86</v>
      </c>
      <c r="D1" t="s">
        <v>87</v>
      </c>
      <c r="G1" s="39" t="s">
        <v>84</v>
      </c>
      <c r="H1" s="27" t="s">
        <v>52</v>
      </c>
      <c r="I1" s="27" t="s">
        <v>53</v>
      </c>
      <c r="J1" s="27" t="s">
        <v>54</v>
      </c>
      <c r="K1" s="27" t="s">
        <v>51</v>
      </c>
      <c r="L1" s="39" t="s">
        <v>88</v>
      </c>
      <c r="M1" s="27" t="s">
        <v>52</v>
      </c>
      <c r="N1" s="27" t="s">
        <v>53</v>
      </c>
      <c r="O1" s="27" t="s">
        <v>54</v>
      </c>
      <c r="P1" s="27" t="s">
        <v>51</v>
      </c>
      <c r="R1" s="39" t="s">
        <v>84</v>
      </c>
      <c r="S1" t="s">
        <v>28</v>
      </c>
      <c r="T1" t="s">
        <v>29</v>
      </c>
      <c r="U1" t="s">
        <v>30</v>
      </c>
      <c r="V1" t="s">
        <v>31</v>
      </c>
      <c r="W1" t="s">
        <v>34</v>
      </c>
      <c r="X1" t="s">
        <v>47</v>
      </c>
      <c r="Y1" t="s">
        <v>37</v>
      </c>
      <c r="Z1" t="s">
        <v>50</v>
      </c>
      <c r="AA1" t="s">
        <v>74</v>
      </c>
      <c r="AB1" t="s">
        <v>75</v>
      </c>
    </row>
    <row r="2" spans="1:28" x14ac:dyDescent="0.3">
      <c r="A2" s="15" t="s">
        <v>3</v>
      </c>
      <c r="B2">
        <v>0.39184658390367488</v>
      </c>
      <c r="C2">
        <v>0.15</v>
      </c>
      <c r="D2">
        <v>0.56693876217270445</v>
      </c>
      <c r="G2" s="15" t="s">
        <v>3</v>
      </c>
      <c r="H2" s="34">
        <f>B16/$C2*$B2</f>
        <v>1.5905707952366E-2</v>
      </c>
      <c r="I2" s="34">
        <f t="shared" ref="I2:I11" si="0">C16/$C2*$B2</f>
        <v>7.3675906572981424E-3</v>
      </c>
      <c r="J2" s="34">
        <f t="shared" ref="I2:K12" si="1">D16/$C2*$B2</f>
        <v>1.8079803936403666E-4</v>
      </c>
      <c r="K2" s="34">
        <f t="shared" si="1"/>
        <v>1.6229252380608999E-2</v>
      </c>
      <c r="L2" s="15" t="s">
        <v>3</v>
      </c>
      <c r="M2" s="34">
        <f t="shared" ref="M2:M7" si="2">B16/$C2*$D2</f>
        <v>2.3012992197506691E-2</v>
      </c>
      <c r="N2" s="34">
        <f t="shared" ref="N2:P12" si="3">C16/$C2*$D2</f>
        <v>1.0659714538868071E-2</v>
      </c>
      <c r="O2" s="34">
        <f t="shared" si="3"/>
        <v>2.6158558183448678E-4</v>
      </c>
      <c r="P2" s="34">
        <f t="shared" si="3"/>
        <v>2.3481108764527862E-2</v>
      </c>
      <c r="R2" s="15" t="s">
        <v>3</v>
      </c>
      <c r="S2" s="12">
        <f>H2</f>
        <v>1.5905707952366E-2</v>
      </c>
      <c r="X2" s="12">
        <f>I2</f>
        <v>7.3675906572981424E-3</v>
      </c>
      <c r="Y2" s="12">
        <f t="shared" ref="Y2:Z12" si="4">J2</f>
        <v>1.8079803936403666E-4</v>
      </c>
      <c r="Z2" s="12">
        <f t="shared" si="4"/>
        <v>1.6229252380608999E-2</v>
      </c>
      <c r="AA2">
        <v>1.6245969793028604E-2</v>
      </c>
      <c r="AB2" s="12">
        <f>SUM(S2:Z2)</f>
        <v>3.9683349029637174E-2</v>
      </c>
    </row>
    <row r="3" spans="1:28" x14ac:dyDescent="0.3">
      <c r="A3" s="15" t="s">
        <v>2</v>
      </c>
      <c r="B3">
        <v>5.0000000000000001E-3</v>
      </c>
      <c r="C3">
        <v>5.0000000000000001E-3</v>
      </c>
      <c r="D3">
        <v>5.0000000000000001E-3</v>
      </c>
      <c r="G3" s="15" t="s">
        <v>2</v>
      </c>
      <c r="H3" s="34">
        <f t="shared" ref="H3:H11" si="5">B17/$C3*$B3</f>
        <v>2.0803866754812077E-4</v>
      </c>
      <c r="I3" s="34">
        <f t="shared" si="0"/>
        <v>7.3632153935545696E-5</v>
      </c>
      <c r="J3" s="34">
        <f t="shared" si="1"/>
        <v>3.9594941909525964E-6</v>
      </c>
      <c r="K3" s="34">
        <f t="shared" si="1"/>
        <v>1.7152332996881383E-4</v>
      </c>
      <c r="L3" s="15" t="s">
        <v>2</v>
      </c>
      <c r="M3" s="34">
        <f t="shared" si="2"/>
        <v>2.0803866754812077E-4</v>
      </c>
      <c r="N3" s="34">
        <f t="shared" si="3"/>
        <v>7.3632153935545696E-5</v>
      </c>
      <c r="O3" s="34">
        <f t="shared" si="3"/>
        <v>3.9594941909525964E-6</v>
      </c>
      <c r="P3" s="34">
        <f t="shared" si="3"/>
        <v>1.7152332996881383E-4</v>
      </c>
      <c r="R3" s="15" t="s">
        <v>2</v>
      </c>
      <c r="T3" s="12">
        <f>H3</f>
        <v>2.0803866754812077E-4</v>
      </c>
      <c r="X3" s="12">
        <f t="shared" ref="X3:X12" si="6">I3</f>
        <v>7.3632153935545696E-5</v>
      </c>
      <c r="Y3" s="12">
        <f t="shared" si="4"/>
        <v>3.9594941909525964E-6</v>
      </c>
      <c r="Z3" s="12">
        <f t="shared" si="4"/>
        <v>1.7152332996881383E-4</v>
      </c>
      <c r="AA3">
        <v>2.7989532227269947E-4</v>
      </c>
      <c r="AB3" s="12">
        <f t="shared" ref="AB3:AB12" si="7">SUM(S3:Z3)</f>
        <v>4.5715364564343289E-4</v>
      </c>
    </row>
    <row r="4" spans="1:28" x14ac:dyDescent="0.3">
      <c r="A4" s="15" t="s">
        <v>0</v>
      </c>
      <c r="B4">
        <v>0.3</v>
      </c>
      <c r="C4">
        <v>0.3</v>
      </c>
      <c r="D4">
        <v>0.3</v>
      </c>
      <c r="G4" s="15" t="s">
        <v>0</v>
      </c>
      <c r="H4" s="34">
        <f t="shared" si="5"/>
        <v>6.8374247971871825E-3</v>
      </c>
      <c r="I4" s="34">
        <f t="shared" si="0"/>
        <v>2.0663286272201947E-3</v>
      </c>
      <c r="J4" s="34">
        <f t="shared" si="1"/>
        <v>1.7651395935115187E-4</v>
      </c>
      <c r="K4" s="34">
        <f t="shared" si="1"/>
        <v>5.4585925264256157E-3</v>
      </c>
      <c r="L4" s="15" t="s">
        <v>0</v>
      </c>
      <c r="M4" s="34">
        <f t="shared" si="2"/>
        <v>6.8374247971871825E-3</v>
      </c>
      <c r="N4" s="34">
        <f t="shared" si="3"/>
        <v>2.0663286272201947E-3</v>
      </c>
      <c r="O4" s="34">
        <f t="shared" si="3"/>
        <v>1.7651395935115187E-4</v>
      </c>
      <c r="P4" s="34">
        <f t="shared" si="3"/>
        <v>5.4585925264256157E-3</v>
      </c>
      <c r="R4" s="15" t="s">
        <v>0</v>
      </c>
      <c r="U4" s="12">
        <f>H4</f>
        <v>6.8374247971871825E-3</v>
      </c>
      <c r="X4" s="12">
        <f t="shared" si="6"/>
        <v>2.0663286272201947E-3</v>
      </c>
      <c r="Y4" s="12">
        <f t="shared" si="4"/>
        <v>1.7651395935115187E-4</v>
      </c>
      <c r="Z4" s="12">
        <f t="shared" si="4"/>
        <v>5.4585925264256157E-3</v>
      </c>
      <c r="AA4">
        <v>1.2538493080616695E-2</v>
      </c>
      <c r="AB4" s="12">
        <f t="shared" si="7"/>
        <v>1.4538859910184145E-2</v>
      </c>
    </row>
    <row r="5" spans="1:28" x14ac:dyDescent="0.3">
      <c r="A5" s="15" t="s">
        <v>1</v>
      </c>
      <c r="B5">
        <v>0.43485121826082995</v>
      </c>
      <c r="C5">
        <v>0.39</v>
      </c>
      <c r="D5">
        <v>0.51283757880120984</v>
      </c>
      <c r="G5" s="15" t="s">
        <v>1</v>
      </c>
      <c r="H5" s="34">
        <f t="shared" si="5"/>
        <v>1.2726820143912267E-3</v>
      </c>
      <c r="I5" s="34">
        <f t="shared" si="0"/>
        <v>4.5056613016121878E-4</v>
      </c>
      <c r="J5" s="34">
        <f t="shared" si="1"/>
        <v>1.2347571758041407E-4</v>
      </c>
      <c r="K5" s="34">
        <f t="shared" si="1"/>
        <v>1.0777910287587938E-3</v>
      </c>
      <c r="L5" s="15" t="s">
        <v>1</v>
      </c>
      <c r="M5" s="34">
        <f t="shared" si="2"/>
        <v>1.5009252255394556E-3</v>
      </c>
      <c r="N5" s="34">
        <f t="shared" si="3"/>
        <v>5.3137080817171074E-4</v>
      </c>
      <c r="O5" s="34">
        <f t="shared" si="3"/>
        <v>1.4561989339236368E-4</v>
      </c>
      <c r="P5" s="34">
        <f t="shared" si="3"/>
        <v>1.2710824264284078E-3</v>
      </c>
      <c r="R5" s="15" t="s">
        <v>1</v>
      </c>
      <c r="U5" s="12">
        <f>H5</f>
        <v>1.2726820143912267E-3</v>
      </c>
      <c r="X5" s="12">
        <f t="shared" si="6"/>
        <v>4.5056613016121878E-4</v>
      </c>
      <c r="Y5" s="12">
        <f t="shared" si="4"/>
        <v>1.2347571758041407E-4</v>
      </c>
      <c r="Z5" s="12">
        <f t="shared" si="4"/>
        <v>1.0777910287587938E-3</v>
      </c>
      <c r="AA5">
        <v>2.7616009189441156E-3</v>
      </c>
      <c r="AB5" s="12">
        <f t="shared" si="7"/>
        <v>2.9245148908916534E-3</v>
      </c>
    </row>
    <row r="6" spans="1:28" x14ac:dyDescent="0.3">
      <c r="A6" s="16" t="s">
        <v>33</v>
      </c>
      <c r="B6">
        <v>0.52210801043430655</v>
      </c>
      <c r="C6">
        <v>0.52</v>
      </c>
      <c r="D6">
        <v>0.82540737269241204</v>
      </c>
      <c r="G6" s="16" t="s">
        <v>33</v>
      </c>
      <c r="H6" s="34">
        <f t="shared" si="5"/>
        <v>3.9759653639574566E-2</v>
      </c>
      <c r="I6" s="34">
        <f t="shared" si="0"/>
        <v>7.9519307279149132E-2</v>
      </c>
      <c r="J6" s="34">
        <f t="shared" si="1"/>
        <v>0</v>
      </c>
      <c r="K6" s="34">
        <f t="shared" si="1"/>
        <v>3.9759653639574566E-2</v>
      </c>
      <c r="L6" s="16" t="s">
        <v>33</v>
      </c>
      <c r="M6" s="34">
        <f t="shared" si="2"/>
        <v>6.2856555720151711E-2</v>
      </c>
      <c r="N6" s="34">
        <f t="shared" si="3"/>
        <v>0.12571311144030342</v>
      </c>
      <c r="O6" s="34">
        <f t="shared" si="3"/>
        <v>0</v>
      </c>
      <c r="P6" s="34">
        <f t="shared" si="3"/>
        <v>6.2856555720151711E-2</v>
      </c>
      <c r="R6" s="16" t="s">
        <v>33</v>
      </c>
      <c r="V6" s="12">
        <f>H6</f>
        <v>3.9759653639574566E-2</v>
      </c>
      <c r="X6" s="12">
        <f t="shared" si="6"/>
        <v>7.9519307279149132E-2</v>
      </c>
      <c r="Y6" s="12">
        <f t="shared" si="4"/>
        <v>0</v>
      </c>
      <c r="Z6" s="12">
        <f t="shared" si="4"/>
        <v>3.9759653639574566E-2</v>
      </c>
      <c r="AA6">
        <v>0.16677415028851511</v>
      </c>
      <c r="AB6" s="12">
        <f t="shared" si="7"/>
        <v>0.15903861455829826</v>
      </c>
    </row>
    <row r="7" spans="1:28" x14ac:dyDescent="0.3">
      <c r="A7" s="15" t="s">
        <v>24</v>
      </c>
      <c r="B7">
        <v>0.84499999999999997</v>
      </c>
      <c r="C7">
        <v>0.84499999999999997</v>
      </c>
      <c r="D7">
        <v>0.84499999999999997</v>
      </c>
      <c r="G7" s="15" t="s">
        <v>24</v>
      </c>
      <c r="H7" s="34">
        <f t="shared" si="5"/>
        <v>1.6024829566364696E-2</v>
      </c>
      <c r="I7" s="34">
        <f t="shared" si="0"/>
        <v>4.9217026821741661E-3</v>
      </c>
      <c r="J7" s="34">
        <f t="shared" si="1"/>
        <v>0</v>
      </c>
      <c r="K7" s="34">
        <f t="shared" si="1"/>
        <v>7.8805834613383963E-3</v>
      </c>
      <c r="L7" s="15" t="s">
        <v>24</v>
      </c>
      <c r="M7" s="34">
        <f t="shared" si="2"/>
        <v>1.6024829566364696E-2</v>
      </c>
      <c r="N7" s="34">
        <f t="shared" si="3"/>
        <v>4.9217026821741661E-3</v>
      </c>
      <c r="O7" s="34">
        <f t="shared" si="3"/>
        <v>0</v>
      </c>
      <c r="P7" s="34">
        <f t="shared" si="3"/>
        <v>7.8805834613383963E-3</v>
      </c>
      <c r="R7" s="15" t="s">
        <v>24</v>
      </c>
      <c r="W7" s="40">
        <f>H7</f>
        <v>1.6024829566364696E-2</v>
      </c>
      <c r="X7" s="12">
        <f t="shared" si="6"/>
        <v>4.9217026821741661E-3</v>
      </c>
      <c r="Y7" s="12">
        <f t="shared" si="4"/>
        <v>0</v>
      </c>
      <c r="Z7" s="12">
        <f t="shared" si="4"/>
        <v>7.8805834613383963E-3</v>
      </c>
      <c r="AA7">
        <v>2.1825255428355277E-2</v>
      </c>
      <c r="AB7" s="12">
        <f t="shared" si="7"/>
        <v>2.8827115709877255E-2</v>
      </c>
    </row>
    <row r="8" spans="1:28" x14ac:dyDescent="0.3">
      <c r="A8" s="16" t="s">
        <v>4</v>
      </c>
      <c r="B8">
        <v>0.89609045450000002</v>
      </c>
      <c r="C8">
        <v>0.89609045450000002</v>
      </c>
      <c r="D8">
        <v>0.89609045450000002</v>
      </c>
      <c r="G8" s="16" t="s">
        <v>4</v>
      </c>
      <c r="H8" s="34">
        <f t="shared" si="5"/>
        <v>2.313977347074904E-3</v>
      </c>
      <c r="I8" s="34">
        <f t="shared" si="0"/>
        <v>0</v>
      </c>
      <c r="J8" s="34">
        <f t="shared" si="1"/>
        <v>0</v>
      </c>
      <c r="K8" s="34">
        <f t="shared" si="1"/>
        <v>1.1297654106306882E-2</v>
      </c>
      <c r="L8" s="16" t="s">
        <v>4</v>
      </c>
      <c r="M8" s="34">
        <f t="shared" ref="M8:M12" si="8">B22/$C8*$D8</f>
        <v>2.313977347074904E-3</v>
      </c>
      <c r="N8" s="34">
        <f t="shared" si="3"/>
        <v>0</v>
      </c>
      <c r="O8" s="34">
        <f t="shared" si="3"/>
        <v>0</v>
      </c>
      <c r="P8" s="34">
        <f t="shared" si="3"/>
        <v>1.1297654106306882E-2</v>
      </c>
      <c r="R8" s="16" t="s">
        <v>4</v>
      </c>
      <c r="W8" s="40">
        <f t="shared" ref="W8:W12" si="9">H8</f>
        <v>2.313977347074904E-3</v>
      </c>
      <c r="X8" s="12">
        <f t="shared" si="6"/>
        <v>0</v>
      </c>
      <c r="Y8" s="12">
        <f t="shared" si="4"/>
        <v>0</v>
      </c>
      <c r="Z8" s="12">
        <f t="shared" si="4"/>
        <v>1.1297654106306882E-2</v>
      </c>
      <c r="AA8">
        <v>8.4306685277655714E-3</v>
      </c>
      <c r="AB8" s="12">
        <f t="shared" si="7"/>
        <v>1.3611631453381786E-2</v>
      </c>
    </row>
    <row r="9" spans="1:28" x14ac:dyDescent="0.3">
      <c r="A9" s="16" t="s">
        <v>7</v>
      </c>
      <c r="B9">
        <v>0.23</v>
      </c>
      <c r="C9">
        <v>0.23</v>
      </c>
      <c r="D9">
        <v>0.23</v>
      </c>
      <c r="G9" s="16" t="s">
        <v>7</v>
      </c>
      <c r="H9" s="34">
        <f t="shared" si="5"/>
        <v>1.8097294186102689E-2</v>
      </c>
      <c r="I9" s="34">
        <f t="shared" si="0"/>
        <v>8.7873537201513825E-3</v>
      </c>
      <c r="J9" s="34">
        <f t="shared" si="1"/>
        <v>9.1000230607903869E-5</v>
      </c>
      <c r="K9" s="34">
        <f t="shared" si="1"/>
        <v>1.6069840978119362E-2</v>
      </c>
      <c r="L9" s="16" t="s">
        <v>7</v>
      </c>
      <c r="M9" s="34">
        <f t="shared" si="8"/>
        <v>1.8097294186102689E-2</v>
      </c>
      <c r="N9" s="34">
        <f t="shared" si="3"/>
        <v>8.7873537201513825E-3</v>
      </c>
      <c r="O9" s="34">
        <f t="shared" si="3"/>
        <v>9.1000230607903869E-5</v>
      </c>
      <c r="P9" s="34">
        <f t="shared" si="3"/>
        <v>1.6069840978119362E-2</v>
      </c>
      <c r="R9" s="16" t="s">
        <v>7</v>
      </c>
      <c r="W9" s="40">
        <f t="shared" si="9"/>
        <v>1.8097294186102689E-2</v>
      </c>
      <c r="X9" s="12">
        <f t="shared" si="6"/>
        <v>8.7873537201513825E-3</v>
      </c>
      <c r="Y9" s="12">
        <f t="shared" si="4"/>
        <v>9.1000230607903869E-5</v>
      </c>
      <c r="Z9" s="12">
        <f t="shared" si="4"/>
        <v>1.6069840978119362E-2</v>
      </c>
      <c r="AA9">
        <v>3.5884995857248345E-2</v>
      </c>
      <c r="AB9" s="12">
        <f t="shared" si="7"/>
        <v>4.3045489114981336E-2</v>
      </c>
    </row>
    <row r="10" spans="1:28" ht="15" thickBot="1" x14ac:dyDescent="0.35">
      <c r="A10" s="17" t="s">
        <v>8</v>
      </c>
      <c r="B10">
        <v>2.9000000000000001E-2</v>
      </c>
      <c r="C10">
        <v>2.9000000000000001E-2</v>
      </c>
      <c r="D10">
        <v>2.9000000000000001E-2</v>
      </c>
      <c r="G10" s="17" t="s">
        <v>8</v>
      </c>
      <c r="H10" s="34">
        <f t="shared" si="5"/>
        <v>3.7902862837257308E-2</v>
      </c>
      <c r="I10" s="34">
        <f t="shared" si="0"/>
        <v>2.3759188435470147E-2</v>
      </c>
      <c r="J10" s="34">
        <f t="shared" si="1"/>
        <v>4.7989116705065882E-4</v>
      </c>
      <c r="K10" s="34">
        <f t="shared" si="1"/>
        <v>4.4032090709992693E-2</v>
      </c>
      <c r="L10" s="17" t="s">
        <v>8</v>
      </c>
      <c r="M10" s="34">
        <f t="shared" si="8"/>
        <v>3.7902862837257308E-2</v>
      </c>
      <c r="N10" s="34">
        <f t="shared" si="3"/>
        <v>2.3759188435470147E-2</v>
      </c>
      <c r="O10" s="34">
        <f t="shared" si="3"/>
        <v>4.7989116705065882E-4</v>
      </c>
      <c r="P10" s="34">
        <f t="shared" si="3"/>
        <v>4.4032090709992693E-2</v>
      </c>
      <c r="R10" s="17" t="s">
        <v>8</v>
      </c>
      <c r="W10" s="40">
        <f t="shared" si="9"/>
        <v>3.7902862837257308E-2</v>
      </c>
      <c r="X10" s="12">
        <f t="shared" si="6"/>
        <v>2.3759188435470147E-2</v>
      </c>
      <c r="Y10" s="12">
        <f t="shared" si="4"/>
        <v>4.7989116705065882E-4</v>
      </c>
      <c r="Z10" s="12">
        <f t="shared" si="4"/>
        <v>4.4032090709992693E-2</v>
      </c>
      <c r="AA10">
        <v>0.10503864350913769</v>
      </c>
      <c r="AB10" s="12">
        <f t="shared" si="7"/>
        <v>0.10617403314977081</v>
      </c>
    </row>
    <row r="11" spans="1:28" x14ac:dyDescent="0.3">
      <c r="A11" s="15" t="s">
        <v>32</v>
      </c>
      <c r="B11">
        <v>0.44413600950932886</v>
      </c>
      <c r="C11">
        <v>0.95</v>
      </c>
      <c r="D11">
        <v>0.86639313484410041</v>
      </c>
      <c r="G11" s="15" t="s">
        <v>32</v>
      </c>
      <c r="H11" s="34">
        <f t="shared" si="5"/>
        <v>0.12216795276084717</v>
      </c>
      <c r="I11" s="34">
        <f t="shared" si="0"/>
        <v>4.570663284606314E-2</v>
      </c>
      <c r="J11" s="34">
        <f t="shared" si="1"/>
        <v>5.2923469611230997E-2</v>
      </c>
      <c r="K11" s="34">
        <f t="shared" si="1"/>
        <v>3.8636570367948625E-2</v>
      </c>
      <c r="L11" s="15" t="s">
        <v>32</v>
      </c>
      <c r="M11" s="34">
        <f t="shared" si="8"/>
        <v>0.23831770742230959</v>
      </c>
      <c r="N11" s="34">
        <f t="shared" si="3"/>
        <v>8.9161680356470152E-2</v>
      </c>
      <c r="O11" s="34">
        <f t="shared" si="3"/>
        <v>0.10323984041275491</v>
      </c>
      <c r="P11" s="34">
        <f t="shared" si="3"/>
        <v>7.5369838526926677E-2</v>
      </c>
      <c r="R11" s="15" t="s">
        <v>32</v>
      </c>
      <c r="W11" s="40">
        <f t="shared" si="9"/>
        <v>0.12216795276084717</v>
      </c>
      <c r="X11" s="12">
        <f t="shared" si="6"/>
        <v>4.570663284606314E-2</v>
      </c>
      <c r="Y11" s="12">
        <f t="shared" si="4"/>
        <v>5.2923469611230997E-2</v>
      </c>
      <c r="Z11" s="12">
        <f t="shared" si="4"/>
        <v>3.8636570367948625E-2</v>
      </c>
      <c r="AA11">
        <v>0.63016306733656391</v>
      </c>
      <c r="AB11" s="12">
        <f t="shared" si="7"/>
        <v>0.25943462558608998</v>
      </c>
    </row>
    <row r="12" spans="1:28" x14ac:dyDescent="0.3">
      <c r="A12" s="15" t="s">
        <v>23</v>
      </c>
      <c r="B12">
        <v>0.44136199575624346</v>
      </c>
      <c r="C12">
        <v>5.0000000000000001E-3</v>
      </c>
      <c r="D12">
        <v>0.51975248651642514</v>
      </c>
      <c r="G12" s="15" t="s">
        <v>23</v>
      </c>
      <c r="H12" s="34">
        <f>B26/$C12*$B12</f>
        <v>8.3100908462724488E-3</v>
      </c>
      <c r="I12" s="34">
        <f t="shared" si="1"/>
        <v>0</v>
      </c>
      <c r="J12" s="34">
        <f t="shared" si="1"/>
        <v>0</v>
      </c>
      <c r="K12" s="34">
        <f t="shared" si="1"/>
        <v>0</v>
      </c>
      <c r="L12" s="15" t="s">
        <v>23</v>
      </c>
      <c r="M12" s="34">
        <f t="shared" si="8"/>
        <v>9.7860495966057351E-3</v>
      </c>
      <c r="N12" s="34">
        <f t="shared" si="3"/>
        <v>0</v>
      </c>
      <c r="O12" s="34">
        <f t="shared" si="3"/>
        <v>0</v>
      </c>
      <c r="P12" s="34">
        <f t="shared" si="3"/>
        <v>0</v>
      </c>
      <c r="R12" s="15" t="s">
        <v>23</v>
      </c>
      <c r="W12" s="40">
        <f t="shared" si="9"/>
        <v>8.3100908462724488E-3</v>
      </c>
      <c r="X12" s="12">
        <f t="shared" si="6"/>
        <v>0</v>
      </c>
      <c r="Y12" s="12">
        <f t="shared" si="4"/>
        <v>0</v>
      </c>
      <c r="Z12" s="12">
        <f t="shared" si="4"/>
        <v>0</v>
      </c>
      <c r="AA12">
        <v>5.7259937552084337E-5</v>
      </c>
      <c r="AB12" s="12">
        <f t="shared" si="7"/>
        <v>8.3100908462724488E-3</v>
      </c>
    </row>
    <row r="13" spans="1:28" x14ac:dyDescent="0.3">
      <c r="R13" t="s">
        <v>76</v>
      </c>
      <c r="S13">
        <f t="shared" ref="S13:Z13" si="10">SUM(S$2:S$12)/SUM($AB$2:$AB$12)</f>
        <v>2.3527570958526148E-2</v>
      </c>
      <c r="T13">
        <f t="shared" si="10"/>
        <v>3.0772880575413535E-4</v>
      </c>
      <c r="U13">
        <f t="shared" si="10"/>
        <v>1.1996392368203506E-2</v>
      </c>
      <c r="V13">
        <f t="shared" si="10"/>
        <v>5.8812099096309862E-2</v>
      </c>
      <c r="W13">
        <f t="shared" si="10"/>
        <v>0.30296335711267308</v>
      </c>
      <c r="X13">
        <f t="shared" si="10"/>
        <v>0.2553856333292881</v>
      </c>
      <c r="Y13">
        <f t="shared" si="10"/>
        <v>7.984538020644466E-2</v>
      </c>
      <c r="Z13">
        <f t="shared" si="10"/>
        <v>0.26716183812280037</v>
      </c>
    </row>
    <row r="14" spans="1:28" x14ac:dyDescent="0.3">
      <c r="G14" t="s">
        <v>89</v>
      </c>
      <c r="H14" t="s">
        <v>28</v>
      </c>
      <c r="I14" t="s">
        <v>29</v>
      </c>
      <c r="J14" t="s">
        <v>30</v>
      </c>
      <c r="K14" t="s">
        <v>31</v>
      </c>
      <c r="L14" t="s">
        <v>34</v>
      </c>
      <c r="M14" t="s">
        <v>47</v>
      </c>
      <c r="N14" t="s">
        <v>37</v>
      </c>
      <c r="O14" t="s">
        <v>50</v>
      </c>
      <c r="P14" t="s">
        <v>74</v>
      </c>
      <c r="R14" s="39" t="s">
        <v>88</v>
      </c>
      <c r="S14" t="s">
        <v>28</v>
      </c>
      <c r="T14" t="s">
        <v>29</v>
      </c>
      <c r="U14" t="s">
        <v>30</v>
      </c>
      <c r="V14" t="s">
        <v>31</v>
      </c>
      <c r="W14" t="s">
        <v>34</v>
      </c>
      <c r="X14" t="s">
        <v>47</v>
      </c>
      <c r="Y14" t="s">
        <v>37</v>
      </c>
      <c r="Z14" t="s">
        <v>50</v>
      </c>
      <c r="AA14" t="s">
        <v>74</v>
      </c>
      <c r="AB14" t="s">
        <v>75</v>
      </c>
    </row>
    <row r="15" spans="1:28" x14ac:dyDescent="0.3">
      <c r="B15" t="s">
        <v>52</v>
      </c>
      <c r="C15" t="s">
        <v>53</v>
      </c>
      <c r="D15" t="s">
        <v>54</v>
      </c>
      <c r="E15" t="s">
        <v>51</v>
      </c>
      <c r="G15" t="s">
        <v>3</v>
      </c>
      <c r="H15">
        <v>7.4687673398177896E-3</v>
      </c>
      <c r="M15">
        <v>3.4595643676576947E-3</v>
      </c>
      <c r="N15">
        <v>8.4896472106061962E-5</v>
      </c>
      <c r="O15">
        <v>7.620692552193005E-3</v>
      </c>
      <c r="P15">
        <v>1.6245969793028604E-2</v>
      </c>
      <c r="R15" t="s">
        <v>3</v>
      </c>
      <c r="S15" s="12">
        <f>M2</f>
        <v>2.3012992197506691E-2</v>
      </c>
      <c r="X15" s="12">
        <f>N2</f>
        <v>1.0659714538868071E-2</v>
      </c>
      <c r="Y15" s="12">
        <f>O2</f>
        <v>2.6158558183448678E-4</v>
      </c>
      <c r="Z15" s="12">
        <f>P2</f>
        <v>2.3481108764527862E-2</v>
      </c>
      <c r="AA15">
        <v>1.6245969793028604E-2</v>
      </c>
      <c r="AB15" s="12">
        <f>SUM(S15:Z15)</f>
        <v>5.7415401082737114E-2</v>
      </c>
    </row>
    <row r="16" spans="1:28" x14ac:dyDescent="0.3">
      <c r="A16" s="15" t="s">
        <v>3</v>
      </c>
      <c r="B16">
        <f>SUM('Durables in landfills 2020'!K26:O26)</f>
        <v>6.0887507786501448E-3</v>
      </c>
      <c r="C16">
        <f>'Durables in landfills 2020'!P26</f>
        <v>2.8203349065469723E-3</v>
      </c>
      <c r="D16">
        <f>'Durables in landfills 2020'!Q26</f>
        <v>6.9210009780950799E-5</v>
      </c>
      <c r="E16">
        <f>'Durables in landfills 2020'!R26</f>
        <v>6.2126045168988371E-3</v>
      </c>
      <c r="G16" t="s">
        <v>2</v>
      </c>
      <c r="I16">
        <v>1.460952576811652E-4</v>
      </c>
      <c r="M16">
        <v>5.1708216696516437E-5</v>
      </c>
      <c r="N16">
        <v>2.7805567634703952E-6</v>
      </c>
      <c r="O16">
        <v>1.2045234371792504E-4</v>
      </c>
      <c r="P16">
        <v>2.7989532227269947E-4</v>
      </c>
      <c r="R16" t="s">
        <v>2</v>
      </c>
      <c r="T16" s="12">
        <f>M4</f>
        <v>6.8374247971871825E-3</v>
      </c>
      <c r="X16" s="12">
        <f>N4</f>
        <v>2.0663286272201947E-3</v>
      </c>
      <c r="Y16" s="12">
        <f t="shared" ref="Y16:Z25" si="11">O3</f>
        <v>3.9594941909525964E-6</v>
      </c>
      <c r="Z16" s="12">
        <f t="shared" si="11"/>
        <v>1.7152332996881383E-4</v>
      </c>
      <c r="AA16">
        <v>2.7989532227269947E-4</v>
      </c>
      <c r="AB16" s="12">
        <f t="shared" ref="AB16:AB25" si="12">SUM(S16:Z16)</f>
        <v>9.0792362485671452E-3</v>
      </c>
    </row>
    <row r="17" spans="1:28" x14ac:dyDescent="0.3">
      <c r="A17" s="15" t="s">
        <v>2</v>
      </c>
      <c r="B17">
        <f>SUM('Durables in landfills 2020'!K27:O27)</f>
        <v>2.0803866754812077E-4</v>
      </c>
      <c r="C17">
        <f>'Durables in landfills 2020'!P27</f>
        <v>7.3632153935545696E-5</v>
      </c>
      <c r="D17">
        <f>'Durables in landfills 2020'!Q27</f>
        <v>3.9594941909525964E-6</v>
      </c>
      <c r="E17">
        <f>'Durables in landfills 2020'!R27</f>
        <v>1.7152332996881383E-4</v>
      </c>
      <c r="G17" t="s">
        <v>0</v>
      </c>
      <c r="J17">
        <v>6.7634168896955667E-3</v>
      </c>
      <c r="M17">
        <v>2.0439628005490917E-3</v>
      </c>
      <c r="N17">
        <v>1.7460338202677486E-4</v>
      </c>
      <c r="O17">
        <v>5.3995090231019191E-3</v>
      </c>
      <c r="P17">
        <v>1.2538493080616695E-2</v>
      </c>
      <c r="R17" t="s">
        <v>0</v>
      </c>
      <c r="U17" s="12">
        <f>M5</f>
        <v>1.5009252255394556E-3</v>
      </c>
      <c r="X17" s="12">
        <f>N5</f>
        <v>5.3137080817171074E-4</v>
      </c>
      <c r="Y17" s="12">
        <f t="shared" si="11"/>
        <v>1.7651395935115187E-4</v>
      </c>
      <c r="Z17" s="12">
        <f t="shared" si="11"/>
        <v>5.4585925264256157E-3</v>
      </c>
      <c r="AA17">
        <v>1.2538493080616695E-2</v>
      </c>
      <c r="AB17" s="12">
        <f t="shared" si="12"/>
        <v>7.6674025194879338E-3</v>
      </c>
    </row>
    <row r="18" spans="1:28" x14ac:dyDescent="0.3">
      <c r="A18" s="15" t="s">
        <v>0</v>
      </c>
      <c r="B18">
        <f>SUM('Durables in landfills 2020'!K28:O28)</f>
        <v>6.8374247971871825E-3</v>
      </c>
      <c r="C18">
        <f>'Durables in landfills 2020'!P28</f>
        <v>2.0663286272201947E-3</v>
      </c>
      <c r="D18">
        <f>'Durables in landfills 2020'!Q28</f>
        <v>1.7651395935115187E-4</v>
      </c>
      <c r="E18">
        <f>'Durables in landfills 2020'!R28</f>
        <v>5.4585925264256157E-3</v>
      </c>
      <c r="G18" t="s">
        <v>1</v>
      </c>
      <c r="J18">
        <v>1.3784327740812767E-3</v>
      </c>
      <c r="M18">
        <v>4.880049483548951E-4</v>
      </c>
      <c r="N18">
        <v>1.3373566530478642E-4</v>
      </c>
      <c r="O18">
        <v>1.1673477434679923E-3</v>
      </c>
      <c r="P18">
        <v>2.7616009189441156E-3</v>
      </c>
      <c r="R18" t="s">
        <v>1</v>
      </c>
      <c r="U18" s="12">
        <f>M6</f>
        <v>6.2856555720151711E-2</v>
      </c>
      <c r="X18" s="12">
        <f>N6</f>
        <v>0.12571311144030342</v>
      </c>
      <c r="Y18" s="12">
        <f t="shared" si="11"/>
        <v>1.4561989339236368E-4</v>
      </c>
      <c r="Z18" s="12">
        <f t="shared" si="11"/>
        <v>1.2710824264284078E-3</v>
      </c>
      <c r="AA18">
        <v>2.7616009189441156E-3</v>
      </c>
      <c r="AB18" s="12">
        <f t="shared" si="12"/>
        <v>0.18998636948027592</v>
      </c>
    </row>
    <row r="19" spans="1:28" x14ac:dyDescent="0.3">
      <c r="A19" s="15" t="s">
        <v>1</v>
      </c>
      <c r="B19">
        <f>SUM('Durables in landfills 2020'!K29:O29)</f>
        <v>1.1414156492367536E-3</v>
      </c>
      <c r="C19">
        <f>'Durables in landfills 2020'!P29</f>
        <v>4.0409405190507136E-4</v>
      </c>
      <c r="D19">
        <f>'Durables in landfills 2020'!Q29</f>
        <v>1.1074024363771501E-4</v>
      </c>
      <c r="E19">
        <f>'Durables in landfills 2020'!R29</f>
        <v>9.6662601727794768E-4</v>
      </c>
      <c r="G19" t="s">
        <v>33</v>
      </c>
      <c r="K19">
        <v>4.7821957325052844E-2</v>
      </c>
      <c r="M19">
        <v>9.5643914650105688E-2</v>
      </c>
      <c r="N19">
        <v>0</v>
      </c>
      <c r="O19">
        <v>4.7821957325052844E-2</v>
      </c>
      <c r="P19">
        <v>0.16677415028851511</v>
      </c>
      <c r="R19" t="s">
        <v>33</v>
      </c>
      <c r="V19" s="12">
        <f>M7</f>
        <v>1.6024829566364696E-2</v>
      </c>
      <c r="X19" s="12">
        <f>N7</f>
        <v>4.9217026821741661E-3</v>
      </c>
      <c r="Y19" s="12">
        <f t="shared" si="11"/>
        <v>0</v>
      </c>
      <c r="Z19" s="12">
        <f t="shared" si="11"/>
        <v>6.2856555720151711E-2</v>
      </c>
      <c r="AA19">
        <v>0.16677415028851511</v>
      </c>
      <c r="AB19" s="12">
        <f t="shared" si="12"/>
        <v>8.3803087968690571E-2</v>
      </c>
    </row>
    <row r="20" spans="1:28" x14ac:dyDescent="0.3">
      <c r="A20" s="16" t="s">
        <v>33</v>
      </c>
      <c r="B20">
        <f>SUM('Durables in landfills 2020'!K30:O30)</f>
        <v>3.9599124088099347E-2</v>
      </c>
      <c r="C20">
        <f>'Durables in landfills 2020'!P30</f>
        <v>7.9198248176198693E-2</v>
      </c>
      <c r="D20">
        <f>'Durables in landfills 2020'!Q30</f>
        <v>0</v>
      </c>
      <c r="E20">
        <f>'Durables in landfills 2020'!R30</f>
        <v>3.9599124088099347E-2</v>
      </c>
      <c r="G20" t="s">
        <v>24</v>
      </c>
      <c r="L20">
        <v>1.3915863665570054E-2</v>
      </c>
      <c r="M20">
        <v>4.2739764091695963E-3</v>
      </c>
      <c r="N20">
        <v>0</v>
      </c>
      <c r="O20">
        <v>6.8434503218251274E-3</v>
      </c>
      <c r="P20">
        <v>2.1825255428355277E-2</v>
      </c>
      <c r="R20" t="s">
        <v>24</v>
      </c>
      <c r="W20" s="40">
        <f>M3</f>
        <v>2.0803866754812077E-4</v>
      </c>
      <c r="X20" s="12">
        <f>N3</f>
        <v>7.3632153935545696E-5</v>
      </c>
      <c r="Y20" s="12">
        <f t="shared" si="11"/>
        <v>0</v>
      </c>
      <c r="Z20" s="12">
        <f t="shared" si="11"/>
        <v>7.8805834613383963E-3</v>
      </c>
      <c r="AA20">
        <v>2.1825255428355277E-2</v>
      </c>
      <c r="AB20" s="12">
        <f t="shared" si="12"/>
        <v>8.1622542828220634E-3</v>
      </c>
    </row>
    <row r="21" spans="1:28" x14ac:dyDescent="0.3">
      <c r="A21" s="15" t="s">
        <v>24</v>
      </c>
      <c r="B21">
        <f>SUM('Durables in landfills 2020'!K31:O31)</f>
        <v>1.6024829566364696E-2</v>
      </c>
      <c r="C21">
        <f>'Durables in landfills 2020'!P31</f>
        <v>4.9217026821741661E-3</v>
      </c>
      <c r="D21">
        <f>'Durables in landfills 2020'!Q31</f>
        <v>0</v>
      </c>
      <c r="E21">
        <f>'Durables in landfills 2020'!R31</f>
        <v>7.8805834613383963E-3</v>
      </c>
      <c r="G21" t="s">
        <v>4</v>
      </c>
      <c r="L21">
        <v>1.6438778282132865E-3</v>
      </c>
      <c r="M21">
        <v>0</v>
      </c>
      <c r="N21">
        <v>0</v>
      </c>
      <c r="O21">
        <v>8.0259917495119279E-3</v>
      </c>
      <c r="P21">
        <v>8.4306685277655714E-3</v>
      </c>
      <c r="R21" t="s">
        <v>4</v>
      </c>
      <c r="W21" s="12">
        <f t="shared" ref="W21:X25" si="13">M8</f>
        <v>2.313977347074904E-3</v>
      </c>
      <c r="X21" s="12">
        <f t="shared" si="13"/>
        <v>0</v>
      </c>
      <c r="Y21" s="12">
        <f t="shared" si="11"/>
        <v>0</v>
      </c>
      <c r="Z21" s="12">
        <f t="shared" si="11"/>
        <v>1.1297654106306882E-2</v>
      </c>
      <c r="AA21">
        <v>8.4306685277655714E-3</v>
      </c>
      <c r="AB21" s="12">
        <f t="shared" si="12"/>
        <v>1.3611631453381786E-2</v>
      </c>
    </row>
    <row r="22" spans="1:28" x14ac:dyDescent="0.3">
      <c r="A22" s="16" t="s">
        <v>4</v>
      </c>
      <c r="B22">
        <f>SUM('Durables in landfills 2020'!K32:O32)</f>
        <v>2.313977347074904E-3</v>
      </c>
      <c r="C22">
        <f>'Durables in landfills 2020'!P32</f>
        <v>0</v>
      </c>
      <c r="D22">
        <f>'Durables in landfills 2020'!Q32</f>
        <v>0</v>
      </c>
      <c r="E22">
        <f>'Durables in landfills 2020'!R32</f>
        <v>1.1297654106306882E-2</v>
      </c>
      <c r="G22" t="s">
        <v>7</v>
      </c>
      <c r="L22">
        <v>1.7237372057417693E-2</v>
      </c>
      <c r="M22">
        <v>8.3596581217333411E-3</v>
      </c>
      <c r="N22">
        <v>8.6571093085332772E-5</v>
      </c>
      <c r="O22">
        <v>1.5476032580521616E-2</v>
      </c>
      <c r="P22">
        <v>3.5884995857248345E-2</v>
      </c>
      <c r="R22" t="s">
        <v>7</v>
      </c>
      <c r="W22" s="12">
        <f t="shared" si="13"/>
        <v>1.8097294186102689E-2</v>
      </c>
      <c r="X22" s="12">
        <f t="shared" si="13"/>
        <v>8.7873537201513825E-3</v>
      </c>
      <c r="Y22" s="12">
        <f t="shared" si="11"/>
        <v>9.1000230607903869E-5</v>
      </c>
      <c r="Z22" s="12">
        <f t="shared" si="11"/>
        <v>1.6069840978119362E-2</v>
      </c>
      <c r="AA22">
        <v>3.5884995857248345E-2</v>
      </c>
      <c r="AB22" s="12">
        <f t="shared" si="12"/>
        <v>4.3045489114981336E-2</v>
      </c>
    </row>
    <row r="23" spans="1:28" x14ac:dyDescent="0.3">
      <c r="A23" s="16" t="s">
        <v>7</v>
      </c>
      <c r="B23">
        <f>SUM('Durables in landfills 2020'!K33:O33)</f>
        <v>1.8097294186102689E-2</v>
      </c>
      <c r="C23">
        <f>'Durables in landfills 2020'!P33</f>
        <v>8.7873537201513825E-3</v>
      </c>
      <c r="D23">
        <f>'Durables in landfills 2020'!Q33</f>
        <v>9.1000230607903869E-5</v>
      </c>
      <c r="E23">
        <f>'Durables in landfills 2020'!R33</f>
        <v>1.6069840978119362E-2</v>
      </c>
      <c r="G23" t="s">
        <v>8</v>
      </c>
      <c r="L23">
        <v>4.280404340809383E-2</v>
      </c>
      <c r="M23">
        <v>2.6781683405783727E-2</v>
      </c>
      <c r="N23">
        <v>5.4093991215607338E-4</v>
      </c>
      <c r="O23">
        <v>5.0351321467831937E-2</v>
      </c>
      <c r="P23">
        <v>0.10503864350913769</v>
      </c>
      <c r="R23" t="s">
        <v>8</v>
      </c>
      <c r="W23" s="12">
        <f t="shared" si="13"/>
        <v>3.7902862837257308E-2</v>
      </c>
      <c r="X23" s="12">
        <f t="shared" si="13"/>
        <v>2.3759188435470147E-2</v>
      </c>
      <c r="Y23" s="12">
        <f t="shared" si="11"/>
        <v>4.7989116705065882E-4</v>
      </c>
      <c r="Z23" s="12">
        <f t="shared" si="11"/>
        <v>4.4032090709992693E-2</v>
      </c>
      <c r="AA23">
        <v>0.10503864350913769</v>
      </c>
      <c r="AB23" s="12">
        <f t="shared" si="12"/>
        <v>0.10617403314977081</v>
      </c>
    </row>
    <row r="24" spans="1:28" ht="15" thickBot="1" x14ac:dyDescent="0.35">
      <c r="A24" s="17" t="s">
        <v>8</v>
      </c>
      <c r="B24">
        <f>SUM('Durables in landfills 2020'!K34:O34)</f>
        <v>3.7902862837257308E-2</v>
      </c>
      <c r="C24">
        <f>'Durables in landfills 2020'!P34</f>
        <v>2.3759188435470147E-2</v>
      </c>
      <c r="D24">
        <f>'Durables in landfills 2020'!Q34</f>
        <v>4.7989116705065882E-4</v>
      </c>
      <c r="E24">
        <f>'Durables in landfills 2020'!R34</f>
        <v>4.4032090709992693E-2</v>
      </c>
      <c r="G24" t="s">
        <v>32</v>
      </c>
      <c r="L24">
        <v>0.33824501182164224</v>
      </c>
      <c r="M24">
        <v>0.12633404449222405</v>
      </c>
      <c r="N24">
        <v>0.1462815252015226</v>
      </c>
      <c r="O24">
        <v>0.1119284421278956</v>
      </c>
      <c r="P24">
        <v>0.63016306733656391</v>
      </c>
      <c r="R24" t="s">
        <v>32</v>
      </c>
      <c r="W24" s="12">
        <f t="shared" si="13"/>
        <v>0.23831770742230959</v>
      </c>
      <c r="X24" s="12">
        <f t="shared" si="13"/>
        <v>8.9161680356470152E-2</v>
      </c>
      <c r="Y24" s="12">
        <f t="shared" si="11"/>
        <v>0.10323984041275491</v>
      </c>
      <c r="Z24" s="12">
        <f t="shared" si="11"/>
        <v>7.5369838526926677E-2</v>
      </c>
      <c r="AA24">
        <v>0.63016306733656391</v>
      </c>
      <c r="AB24" s="12">
        <f t="shared" si="12"/>
        <v>0.50608906671846132</v>
      </c>
    </row>
    <row r="25" spans="1:28" x14ac:dyDescent="0.3">
      <c r="A25" s="15" t="s">
        <v>32</v>
      </c>
      <c r="B25">
        <f>SUM('Durables in landfills 2020'!K35:O35)</f>
        <v>0.26131534628553243</v>
      </c>
      <c r="C25">
        <f>'Durables in landfills 2020'!P35</f>
        <v>9.7765775064559218E-2</v>
      </c>
      <c r="D25">
        <f>'Durables in landfills 2020'!Q35</f>
        <v>0.11320247639054225</v>
      </c>
      <c r="E25">
        <f>'Durables in landfills 2020'!R35</f>
        <v>8.2643021650286225E-2</v>
      </c>
      <c r="G25" t="s">
        <v>23</v>
      </c>
      <c r="L25">
        <v>6.5676420124193301E-5</v>
      </c>
      <c r="M25">
        <v>0</v>
      </c>
      <c r="N25">
        <v>0</v>
      </c>
      <c r="P25">
        <v>5.7259937552084337E-5</v>
      </c>
      <c r="R25" t="s">
        <v>23</v>
      </c>
      <c r="W25" s="12">
        <f t="shared" si="13"/>
        <v>9.7860495966057351E-3</v>
      </c>
      <c r="X25" s="12">
        <f t="shared" si="13"/>
        <v>0</v>
      </c>
      <c r="Y25" s="12">
        <f t="shared" si="11"/>
        <v>0</v>
      </c>
      <c r="Z25" s="12">
        <f t="shared" si="11"/>
        <v>0</v>
      </c>
      <c r="AA25">
        <v>5.7259937552084337E-5</v>
      </c>
      <c r="AB25" s="12">
        <f t="shared" si="12"/>
        <v>9.7860495966057351E-3</v>
      </c>
    </row>
    <row r="26" spans="1:28" x14ac:dyDescent="0.3">
      <c r="A26" s="15" t="s">
        <v>23</v>
      </c>
      <c r="B26">
        <f>SUM('Durables in landfills 2020'!K36:O36)</f>
        <v>9.4141440882712153E-5</v>
      </c>
      <c r="C26">
        <f>'Durables in landfills 2020'!P36</f>
        <v>0</v>
      </c>
      <c r="D26">
        <f>'Durables in landfills 2020'!Q36</f>
        <v>0</v>
      </c>
      <c r="E26">
        <f>'Durables in landfills 2020'!R36</f>
        <v>0</v>
      </c>
      <c r="G26" t="s">
        <v>76</v>
      </c>
      <c r="H26">
        <v>6.5116391950156803E-3</v>
      </c>
      <c r="I26">
        <v>1.2737304066909113E-4</v>
      </c>
      <c r="J26">
        <v>7.0984655135700007E-3</v>
      </c>
      <c r="K26">
        <v>4.1693537572128778E-2</v>
      </c>
      <c r="L26">
        <v>0.36086873132645303</v>
      </c>
      <c r="M26">
        <v>0.23316432681952382</v>
      </c>
      <c r="N26">
        <v>0.12842779918392669</v>
      </c>
      <c r="O26">
        <v>0.22210812734871282</v>
      </c>
      <c r="R26" t="s">
        <v>76</v>
      </c>
      <c r="S26">
        <f t="shared" ref="S26:Z26" si="14">SUM(S$2:S$12)/SUM($AB$2:$AB$12)</f>
        <v>2.3527570958526148E-2</v>
      </c>
      <c r="T26">
        <f t="shared" si="14"/>
        <v>3.0772880575413535E-4</v>
      </c>
      <c r="U26">
        <f t="shared" si="14"/>
        <v>1.1996392368203506E-2</v>
      </c>
      <c r="V26">
        <f t="shared" si="14"/>
        <v>5.8812099096309862E-2</v>
      </c>
      <c r="W26">
        <f t="shared" si="14"/>
        <v>0.30296335711267308</v>
      </c>
      <c r="X26">
        <f t="shared" si="14"/>
        <v>0.2553856333292881</v>
      </c>
      <c r="Y26">
        <f t="shared" si="14"/>
        <v>7.984538020644466E-2</v>
      </c>
      <c r="Z26">
        <f t="shared" si="14"/>
        <v>0.26716183812280037</v>
      </c>
    </row>
    <row r="27" spans="1:28" x14ac:dyDescent="0.3">
      <c r="H27">
        <v>1.5641708282191479E-2</v>
      </c>
      <c r="I27">
        <v>3.0596473261090097E-4</v>
      </c>
      <c r="J27">
        <v>1.7051332773389497E-2</v>
      </c>
      <c r="K27">
        <v>0.10015268543364954</v>
      </c>
      <c r="L27">
        <v>0.86684830877815855</v>
      </c>
    </row>
    <row r="28" spans="1:28" x14ac:dyDescent="0.3">
      <c r="Q28" t="s">
        <v>50</v>
      </c>
      <c r="R28" t="s">
        <v>47</v>
      </c>
      <c r="S28" t="s">
        <v>37</v>
      </c>
      <c r="T28" t="s">
        <v>34</v>
      </c>
      <c r="U28" t="s">
        <v>31</v>
      </c>
      <c r="V28" t="s">
        <v>30</v>
      </c>
      <c r="W28" t="s">
        <v>29</v>
      </c>
      <c r="X28" t="s">
        <v>28</v>
      </c>
    </row>
    <row r="29" spans="1:28" x14ac:dyDescent="0.3">
      <c r="Q29" s="12">
        <f>SUM(Z2:Z12)</f>
        <v>0.18061355252904276</v>
      </c>
      <c r="R29" s="12">
        <f>SUM(X2:X12)</f>
        <v>0.17265230253162306</v>
      </c>
      <c r="S29" s="12">
        <f>SUM(Y2:Y12)</f>
        <v>5.3979108219376112E-2</v>
      </c>
      <c r="T29" s="12">
        <f>SUM(W2:W12)</f>
        <v>0.20481700754391921</v>
      </c>
      <c r="U29" s="12">
        <f>SUM(V2:V12)</f>
        <v>3.9759653639574566E-2</v>
      </c>
      <c r="V29" s="12">
        <f>SUM(U2:U12)</f>
        <v>8.1101068115784092E-3</v>
      </c>
      <c r="W29" s="12">
        <f>SUM(T2:T12)</f>
        <v>2.0803866754812077E-4</v>
      </c>
      <c r="X29" s="12">
        <f>SUM(S2:S12)</f>
        <v>1.5905707952366E-2</v>
      </c>
    </row>
    <row r="30" spans="1:28" x14ac:dyDescent="0.3">
      <c r="H30" s="12"/>
      <c r="Q30">
        <f>SUM(O15:O25)</f>
        <v>0.25475519723511986</v>
      </c>
      <c r="R30">
        <f>SUM(M15:M25)</f>
        <v>0.26743651741227459</v>
      </c>
      <c r="S30">
        <f>SUM(N15:N25)</f>
        <v>0.14730505228296509</v>
      </c>
      <c r="T30">
        <f>SUM(L15:L25)</f>
        <v>0.41391184520106128</v>
      </c>
      <c r="U30">
        <f>SUM(K15:K25)</f>
        <v>4.7821957325052844E-2</v>
      </c>
      <c r="V30">
        <f>SUM(J15:J25)</f>
        <v>8.1418496637768439E-3</v>
      </c>
      <c r="W30">
        <f>SUM(I15:I25)</f>
        <v>1.460952576811652E-4</v>
      </c>
      <c r="X30">
        <f>SUM(H15:H25)</f>
        <v>7.4687673398177896E-3</v>
      </c>
    </row>
    <row r="31" spans="1:28" x14ac:dyDescent="0.3">
      <c r="Q31" s="12">
        <f>SUM(Z15:Z25)</f>
        <v>0.24788887055018644</v>
      </c>
      <c r="R31" s="12">
        <f>SUM(X15:X25)</f>
        <v>0.26567408276276483</v>
      </c>
      <c r="S31" s="12">
        <f>SUM(Y15:Y25)</f>
        <v>0.10439841073918243</v>
      </c>
      <c r="T31" s="12">
        <f>SUM(W15:W25)</f>
        <v>0.30662593005689837</v>
      </c>
      <c r="U31" s="12">
        <f>SUM(V15:V25)</f>
        <v>1.6024829566364696E-2</v>
      </c>
      <c r="V31" s="12">
        <f>SUM(U15:U25)</f>
        <v>6.4357480945691173E-2</v>
      </c>
      <c r="W31" s="12">
        <f>SUM(T15:T25)</f>
        <v>6.8374247971871825E-3</v>
      </c>
      <c r="X31" s="12">
        <f>SUM(S15:S25)</f>
        <v>2.3012992197506691E-2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workbookViewId="0">
      <selection activeCell="J11" sqref="J11"/>
    </sheetView>
  </sheetViews>
  <sheetFormatPr defaultRowHeight="14.4" x14ac:dyDescent="0.3"/>
  <cols>
    <col min="2" max="2" width="39.6640625" customWidth="1"/>
    <col min="3" max="3" width="22" bestFit="1" customWidth="1"/>
  </cols>
  <sheetData>
    <row r="1" spans="1:10" x14ac:dyDescent="0.3">
      <c r="A1" t="s">
        <v>40</v>
      </c>
      <c r="C1" t="s">
        <v>39</v>
      </c>
      <c r="D1" t="s">
        <v>44</v>
      </c>
    </row>
    <row r="2" spans="1:10" x14ac:dyDescent="0.3">
      <c r="A2">
        <v>62</v>
      </c>
      <c r="B2" s="15" t="s">
        <v>3</v>
      </c>
      <c r="C2" s="26">
        <v>2234.6999999999998</v>
      </c>
      <c r="E2" s="28">
        <f>(C2+D2)/$C$14</f>
        <v>7.5820240852340686E-3</v>
      </c>
      <c r="F2" s="15" t="s">
        <v>3</v>
      </c>
      <c r="I2" t="s">
        <v>19</v>
      </c>
      <c r="J2">
        <v>3.1763628304619666E-4</v>
      </c>
    </row>
    <row r="3" spans="1:10" x14ac:dyDescent="0.3">
      <c r="B3" s="15" t="s">
        <v>24</v>
      </c>
      <c r="D3" s="26">
        <f>C13*J7</f>
        <v>27649.255724085062</v>
      </c>
      <c r="E3" s="28">
        <f t="shared" ref="E3:E12" si="0">(C3+D3)/$C$14</f>
        <v>9.3810051836402605E-2</v>
      </c>
      <c r="F3" s="15" t="s">
        <v>24</v>
      </c>
      <c r="I3" t="s">
        <v>20</v>
      </c>
      <c r="J3">
        <v>0.58789445064144186</v>
      </c>
    </row>
    <row r="4" spans="1:10" x14ac:dyDescent="0.3">
      <c r="A4">
        <v>58</v>
      </c>
      <c r="B4" s="15" t="s">
        <v>2</v>
      </c>
      <c r="C4">
        <v>950</v>
      </c>
      <c r="D4" s="26">
        <f>C13*J2</f>
        <v>28.837880501481148</v>
      </c>
      <c r="E4" s="28">
        <f t="shared" si="0"/>
        <v>3.3210598225720217E-3</v>
      </c>
      <c r="F4" s="15" t="s">
        <v>2</v>
      </c>
      <c r="I4" t="s">
        <v>21</v>
      </c>
      <c r="J4">
        <v>5.5272116925232442E-2</v>
      </c>
    </row>
    <row r="5" spans="1:10" x14ac:dyDescent="0.3">
      <c r="A5">
        <v>55</v>
      </c>
      <c r="B5" s="15" t="s">
        <v>0</v>
      </c>
      <c r="C5" s="26">
        <v>1701.3</v>
      </c>
      <c r="E5" s="28">
        <f t="shared" si="0"/>
        <v>5.7722725986524906E-3</v>
      </c>
      <c r="F5" s="15" t="s">
        <v>0</v>
      </c>
      <c r="I5" t="s">
        <v>22</v>
      </c>
      <c r="J5">
        <v>5.1869278594527626E-2</v>
      </c>
    </row>
    <row r="6" spans="1:10" x14ac:dyDescent="0.3">
      <c r="A6">
        <v>57</v>
      </c>
      <c r="B6" s="15" t="s">
        <v>1</v>
      </c>
      <c r="C6" s="26">
        <v>3549.6</v>
      </c>
      <c r="E6" s="28">
        <f t="shared" si="0"/>
        <v>1.2043295606992818E-2</v>
      </c>
      <c r="F6" s="15" t="s">
        <v>1</v>
      </c>
      <c r="I6" t="s">
        <v>23</v>
      </c>
      <c r="J6">
        <v>1.0240181392119629E-4</v>
      </c>
    </row>
    <row r="7" spans="1:10" x14ac:dyDescent="0.3">
      <c r="A7">
        <v>96</v>
      </c>
      <c r="B7" s="49" t="s">
        <v>33</v>
      </c>
      <c r="C7" s="60">
        <v>51028</v>
      </c>
      <c r="D7" s="47"/>
      <c r="E7" s="46">
        <f t="shared" si="0"/>
        <v>0.1731308565003464</v>
      </c>
      <c r="F7" s="49" t="s">
        <v>33</v>
      </c>
      <c r="G7" s="47"/>
      <c r="H7" s="47"/>
      <c r="I7" s="47" t="s">
        <v>24</v>
      </c>
      <c r="J7">
        <v>0.30454411574183066</v>
      </c>
    </row>
    <row r="8" spans="1:10" x14ac:dyDescent="0.3">
      <c r="A8">
        <v>81</v>
      </c>
      <c r="B8" s="49" t="s">
        <v>4</v>
      </c>
      <c r="C8" s="60">
        <v>0</v>
      </c>
      <c r="D8" s="47"/>
      <c r="E8" s="46">
        <f t="shared" si="0"/>
        <v>0</v>
      </c>
      <c r="F8" s="49" t="s">
        <v>4</v>
      </c>
      <c r="G8" s="47"/>
      <c r="H8" s="47"/>
      <c r="I8" s="47"/>
    </row>
    <row r="9" spans="1:10" x14ac:dyDescent="0.3">
      <c r="A9">
        <v>97</v>
      </c>
      <c r="B9" s="49" t="s">
        <v>7</v>
      </c>
      <c r="C9" s="60">
        <v>16464</v>
      </c>
      <c r="D9" s="60">
        <f>C13*J4</f>
        <v>5018.100223524928</v>
      </c>
      <c r="E9" s="46">
        <f t="shared" si="0"/>
        <v>7.288575705740287E-2</v>
      </c>
      <c r="F9" s="49" t="s">
        <v>7</v>
      </c>
      <c r="G9" s="47"/>
      <c r="H9" s="47"/>
      <c r="I9" s="47"/>
    </row>
    <row r="10" spans="1:10" ht="15" thickBot="1" x14ac:dyDescent="0.35">
      <c r="A10">
        <v>104</v>
      </c>
      <c r="B10" s="51" t="s">
        <v>8</v>
      </c>
      <c r="C10" s="60">
        <v>0</v>
      </c>
      <c r="D10" s="60">
        <f>C13*J5</f>
        <v>4709.159934318569</v>
      </c>
      <c r="E10" s="46">
        <f t="shared" si="0"/>
        <v>1.5977520044400895E-2</v>
      </c>
      <c r="F10" s="51" t="s">
        <v>8</v>
      </c>
      <c r="G10" s="47"/>
      <c r="H10" s="47"/>
      <c r="I10" s="47"/>
    </row>
    <row r="11" spans="1:10" x14ac:dyDescent="0.3">
      <c r="A11">
        <v>86</v>
      </c>
      <c r="B11" s="49" t="s">
        <v>32</v>
      </c>
      <c r="C11" s="60">
        <v>128020</v>
      </c>
      <c r="D11" s="60">
        <f>C13*J3</f>
        <v>53374.349279285867</v>
      </c>
      <c r="E11" s="46">
        <f t="shared" si="0"/>
        <v>0.61544561917076412</v>
      </c>
      <c r="F11" s="49" t="s">
        <v>32</v>
      </c>
      <c r="G11" s="47"/>
      <c r="H11" s="47"/>
      <c r="I11" s="47"/>
    </row>
    <row r="12" spans="1:10" x14ac:dyDescent="0.3">
      <c r="B12" s="49" t="s">
        <v>43</v>
      </c>
      <c r="C12" s="47"/>
      <c r="D12" s="60">
        <f>C13*J6</f>
        <v>9.2969582840914899</v>
      </c>
      <c r="E12" s="46">
        <f t="shared" si="0"/>
        <v>3.1543277231573851E-5</v>
      </c>
      <c r="F12" s="49" t="s">
        <v>43</v>
      </c>
      <c r="G12" s="47"/>
      <c r="H12" s="47"/>
      <c r="I12" s="47"/>
    </row>
    <row r="13" spans="1:10" x14ac:dyDescent="0.3">
      <c r="B13" s="49" t="s">
        <v>41</v>
      </c>
      <c r="C13" s="60">
        <v>90789</v>
      </c>
      <c r="D13" s="47"/>
      <c r="E13" s="46"/>
      <c r="F13" s="47"/>
      <c r="G13" s="47"/>
      <c r="H13" s="47"/>
      <c r="I13" s="47"/>
    </row>
    <row r="14" spans="1:10" x14ac:dyDescent="0.3">
      <c r="C14" s="26">
        <f>SUM(C2:D12)</f>
        <v>294736.60000000003</v>
      </c>
    </row>
    <row r="17" spans="3:9" x14ac:dyDescent="0.3">
      <c r="D17" t="s">
        <v>48</v>
      </c>
      <c r="E17" t="s">
        <v>46</v>
      </c>
    </row>
    <row r="18" spans="3:9" x14ac:dyDescent="0.3">
      <c r="C18" t="s">
        <v>3</v>
      </c>
      <c r="D18" s="28">
        <f>E2</f>
        <v>7.5820240852340686E-3</v>
      </c>
      <c r="E18">
        <f>$I$18*D18</f>
        <v>3.4922111541633473E-3</v>
      </c>
      <c r="G18" t="s">
        <v>45</v>
      </c>
      <c r="I18">
        <v>0.46059088112953911</v>
      </c>
    </row>
    <row r="19" spans="3:9" x14ac:dyDescent="0.3">
      <c r="C19" t="s">
        <v>24</v>
      </c>
      <c r="D19" s="28">
        <f t="shared" ref="D19:D28" si="1">E3</f>
        <v>9.3810051836402605E-2</v>
      </c>
      <c r="E19">
        <f t="shared" ref="E19:E28" si="2">$I$18*D19</f>
        <v>4.3208054434136417E-2</v>
      </c>
    </row>
    <row r="20" spans="3:9" x14ac:dyDescent="0.3">
      <c r="C20" t="s">
        <v>2</v>
      </c>
      <c r="D20" s="28">
        <f t="shared" si="1"/>
        <v>3.3210598225720217E-3</v>
      </c>
      <c r="E20">
        <f t="shared" si="2"/>
        <v>1.5296498699623583E-3</v>
      </c>
    </row>
    <row r="21" spans="3:9" x14ac:dyDescent="0.3">
      <c r="C21" t="s">
        <v>0</v>
      </c>
      <c r="D21" s="28">
        <f t="shared" si="1"/>
        <v>5.7722725986524906E-3</v>
      </c>
      <c r="E21">
        <f t="shared" si="2"/>
        <v>2.6586561223332452E-3</v>
      </c>
    </row>
    <row r="22" spans="3:9" x14ac:dyDescent="0.3">
      <c r="C22" t="s">
        <v>1</v>
      </c>
      <c r="D22" s="28">
        <f t="shared" si="1"/>
        <v>1.2043295606992818E-2</v>
      </c>
      <c r="E22">
        <f t="shared" si="2"/>
        <v>5.5470321353283296E-3</v>
      </c>
    </row>
    <row r="23" spans="3:9" x14ac:dyDescent="0.3">
      <c r="C23" t="s">
        <v>33</v>
      </c>
      <c r="D23" s="28">
        <f t="shared" si="1"/>
        <v>0.1731308565003464</v>
      </c>
      <c r="E23">
        <f t="shared" si="2"/>
        <v>7.9742493746206344E-2</v>
      </c>
    </row>
    <row r="24" spans="3:9" x14ac:dyDescent="0.3">
      <c r="C24" t="s">
        <v>4</v>
      </c>
      <c r="D24" s="28">
        <f t="shared" si="1"/>
        <v>0</v>
      </c>
      <c r="E24">
        <f t="shared" si="2"/>
        <v>0</v>
      </c>
    </row>
    <row r="25" spans="3:9" x14ac:dyDescent="0.3">
      <c r="C25" t="s">
        <v>7</v>
      </c>
      <c r="D25" s="28">
        <f t="shared" si="1"/>
        <v>7.288575705740287E-2</v>
      </c>
      <c r="E25">
        <f t="shared" si="2"/>
        <v>3.3570515064862715E-2</v>
      </c>
    </row>
    <row r="26" spans="3:9" x14ac:dyDescent="0.3">
      <c r="C26" t="s">
        <v>8</v>
      </c>
      <c r="D26" s="28">
        <f t="shared" si="1"/>
        <v>1.5977520044400895E-2</v>
      </c>
      <c r="E26">
        <f t="shared" si="2"/>
        <v>7.3591000355154807E-3</v>
      </c>
    </row>
    <row r="27" spans="3:9" x14ac:dyDescent="0.3">
      <c r="C27" t="s">
        <v>32</v>
      </c>
      <c r="D27" s="28">
        <f t="shared" si="1"/>
        <v>0.61544561917076412</v>
      </c>
      <c r="E27">
        <f t="shared" si="2"/>
        <v>0.283468640021177</v>
      </c>
    </row>
    <row r="28" spans="3:9" x14ac:dyDescent="0.3">
      <c r="C28" t="s">
        <v>43</v>
      </c>
      <c r="D28" s="28">
        <f t="shared" si="1"/>
        <v>3.1543277231573851E-5</v>
      </c>
      <c r="E28">
        <f t="shared" si="2"/>
        <v>1.452854585380393E-5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>
      <selection activeCell="G15" sqref="G15"/>
    </sheetView>
  </sheetViews>
  <sheetFormatPr defaultRowHeight="14.4" x14ac:dyDescent="0.3"/>
  <sheetData>
    <row r="1" spans="1:14" x14ac:dyDescent="0.3">
      <c r="A1" t="s">
        <v>40</v>
      </c>
      <c r="C1" t="s">
        <v>39</v>
      </c>
      <c r="D1" t="s">
        <v>44</v>
      </c>
    </row>
    <row r="2" spans="1:14" x14ac:dyDescent="0.3">
      <c r="A2">
        <v>62</v>
      </c>
      <c r="B2" s="15" t="s">
        <v>3</v>
      </c>
      <c r="C2">
        <v>6.0081790200448794E-4</v>
      </c>
      <c r="E2">
        <f>C2+D2</f>
        <v>6.0081790200448794E-4</v>
      </c>
      <c r="J2" t="s">
        <v>19</v>
      </c>
      <c r="K2">
        <v>3.1763628304619666E-4</v>
      </c>
      <c r="M2" t="s">
        <v>0</v>
      </c>
      <c r="N2">
        <v>4.6420157101548156E-4</v>
      </c>
    </row>
    <row r="3" spans="1:14" x14ac:dyDescent="0.3">
      <c r="B3" s="15" t="s">
        <v>24</v>
      </c>
      <c r="D3" s="26">
        <f>K7*C13</f>
        <v>1.7917221491721416E-3</v>
      </c>
      <c r="E3">
        <f t="shared" ref="E3:E12" si="0">C3+D3</f>
        <v>1.7917221491721416E-3</v>
      </c>
      <c r="J3" t="s">
        <v>20</v>
      </c>
      <c r="K3">
        <v>0.58789445064144186</v>
      </c>
      <c r="M3" t="s">
        <v>1</v>
      </c>
      <c r="N3">
        <v>1.0221970886772537E-4</v>
      </c>
    </row>
    <row r="4" spans="1:14" x14ac:dyDescent="0.3">
      <c r="A4">
        <v>58</v>
      </c>
      <c r="B4" s="15" t="s">
        <v>2</v>
      </c>
      <c r="C4">
        <v>1.0355416936452477E-5</v>
      </c>
      <c r="D4" s="26">
        <f>C13*K2</f>
        <v>1.8687472004779609E-6</v>
      </c>
      <c r="E4">
        <f t="shared" si="0"/>
        <v>1.2224164136930437E-5</v>
      </c>
      <c r="J4" t="s">
        <v>21</v>
      </c>
      <c r="K4">
        <v>5.5272116925232442E-2</v>
      </c>
      <c r="M4" t="s">
        <v>2</v>
      </c>
      <c r="N4">
        <v>1.0355416936452477E-5</v>
      </c>
    </row>
    <row r="5" spans="1:14" x14ac:dyDescent="0.3">
      <c r="A5">
        <v>55</v>
      </c>
      <c r="B5" s="15" t="s">
        <v>0</v>
      </c>
      <c r="C5">
        <v>4.6420157101548156E-4</v>
      </c>
      <c r="E5">
        <f t="shared" si="0"/>
        <v>4.6420157101548156E-4</v>
      </c>
      <c r="J5" t="s">
        <v>22</v>
      </c>
      <c r="K5">
        <v>5.1869278594527626E-2</v>
      </c>
      <c r="M5" t="s">
        <v>3</v>
      </c>
      <c r="N5">
        <v>6.0081790200448794E-4</v>
      </c>
    </row>
    <row r="6" spans="1:14" x14ac:dyDescent="0.3">
      <c r="A6">
        <v>57</v>
      </c>
      <c r="B6" s="15" t="s">
        <v>1</v>
      </c>
      <c r="C6">
        <v>1.0221970886772537E-4</v>
      </c>
      <c r="E6">
        <f t="shared" si="0"/>
        <v>1.0221970886772537E-4</v>
      </c>
      <c r="J6" t="s">
        <v>23</v>
      </c>
      <c r="K6">
        <v>1.0240181392119629E-4</v>
      </c>
      <c r="M6" t="s">
        <v>4</v>
      </c>
      <c r="N6">
        <v>3.1193127670081335E-4</v>
      </c>
    </row>
    <row r="7" spans="1:14" x14ac:dyDescent="0.3">
      <c r="A7">
        <v>96</v>
      </c>
      <c r="B7" s="16" t="s">
        <v>33</v>
      </c>
      <c r="C7">
        <v>6.1705751387164959E-3</v>
      </c>
      <c r="E7">
        <f t="shared" si="0"/>
        <v>6.1705751387164959E-3</v>
      </c>
      <c r="J7" t="s">
        <v>24</v>
      </c>
      <c r="K7">
        <v>0.30454411574183066</v>
      </c>
      <c r="M7" t="s">
        <v>5</v>
      </c>
      <c r="N7">
        <v>2.3919067610332499E-2</v>
      </c>
    </row>
    <row r="8" spans="1:14" x14ac:dyDescent="0.3">
      <c r="A8">
        <v>81</v>
      </c>
      <c r="B8" s="16" t="s">
        <v>4</v>
      </c>
      <c r="C8">
        <v>3.1193127670081335E-4</v>
      </c>
      <c r="E8">
        <f t="shared" si="0"/>
        <v>3.1193127670081335E-4</v>
      </c>
      <c r="M8" t="s">
        <v>6</v>
      </c>
      <c r="N8">
        <v>6.1705751387164959E-3</v>
      </c>
    </row>
    <row r="9" spans="1:14" x14ac:dyDescent="0.3">
      <c r="A9">
        <v>97</v>
      </c>
      <c r="B9" s="16" t="s">
        <v>7</v>
      </c>
      <c r="C9">
        <v>1.3267574602417601E-3</v>
      </c>
      <c r="D9" s="26">
        <f>K4*C13</f>
        <v>3.2518203770032255E-4</v>
      </c>
      <c r="E9">
        <f t="shared" si="0"/>
        <v>1.6519394979420826E-3</v>
      </c>
      <c r="M9" t="s">
        <v>7</v>
      </c>
      <c r="N9">
        <v>1.3267574602417601E-3</v>
      </c>
    </row>
    <row r="10" spans="1:14" ht="15" thickBot="1" x14ac:dyDescent="0.35">
      <c r="A10">
        <v>104</v>
      </c>
      <c r="B10" s="17" t="s">
        <v>8</v>
      </c>
      <c r="C10">
        <v>3.885907832284141E-3</v>
      </c>
      <c r="D10" s="26">
        <f>K5*C13</f>
        <v>3.0516214405593411E-4</v>
      </c>
      <c r="E10">
        <f t="shared" si="0"/>
        <v>4.1910699763400752E-3</v>
      </c>
      <c r="M10" t="s">
        <v>8</v>
      </c>
      <c r="N10">
        <v>3.885907832284141E-3</v>
      </c>
    </row>
    <row r="11" spans="1:14" x14ac:dyDescent="0.3">
      <c r="A11">
        <v>86</v>
      </c>
      <c r="B11" s="15" t="s">
        <v>32</v>
      </c>
      <c r="C11">
        <v>2.3919067610332499E-2</v>
      </c>
      <c r="D11" s="26">
        <f>K3*C13</f>
        <v>3.4587550838861198E-3</v>
      </c>
      <c r="E11">
        <f t="shared" si="0"/>
        <v>2.737782269421862E-2</v>
      </c>
      <c r="K11" t="s">
        <v>9</v>
      </c>
      <c r="L11">
        <v>4.4439347901986106E-4</v>
      </c>
    </row>
    <row r="12" spans="1:14" x14ac:dyDescent="0.3">
      <c r="B12" s="15" t="s">
        <v>43</v>
      </c>
      <c r="D12" s="26">
        <f>C13*K6</f>
        <v>6.0245983630676425E-7</v>
      </c>
      <c r="E12">
        <f t="shared" si="0"/>
        <v>6.0245983630676425E-7</v>
      </c>
      <c r="K12" t="s">
        <v>10</v>
      </c>
      <c r="L12">
        <v>7.1913124592625757E-4</v>
      </c>
    </row>
    <row r="13" spans="1:14" x14ac:dyDescent="0.3">
      <c r="B13" s="15" t="s">
        <v>41</v>
      </c>
      <c r="C13" s="26">
        <f>SUM(L11:L21)</f>
        <v>5.8832926218513031E-3</v>
      </c>
      <c r="K13" t="s">
        <v>11</v>
      </c>
      <c r="L13">
        <v>2.6209151827649143E-4</v>
      </c>
    </row>
    <row r="14" spans="1:14" x14ac:dyDescent="0.3">
      <c r="C14" s="26">
        <f>SUM(C2:D12)</f>
        <v>4.2675126538951155E-2</v>
      </c>
      <c r="K14" t="s">
        <v>12</v>
      </c>
      <c r="L14">
        <v>7.1113297269731111E-4</v>
      </c>
    </row>
    <row r="15" spans="1:14" x14ac:dyDescent="0.3">
      <c r="K15" t="s">
        <v>13</v>
      </c>
      <c r="L15">
        <v>5.0961489410176423E-4</v>
      </c>
    </row>
    <row r="16" spans="1:14" x14ac:dyDescent="0.3">
      <c r="K16" t="s">
        <v>14</v>
      </c>
      <c r="L16">
        <v>1.3257201797159306E-4</v>
      </c>
    </row>
    <row r="17" spans="11:12" x14ac:dyDescent="0.3">
      <c r="K17" t="s">
        <v>15</v>
      </c>
      <c r="L17">
        <v>2.7419536541494567E-4</v>
      </c>
    </row>
    <row r="18" spans="11:12" x14ac:dyDescent="0.3">
      <c r="K18" t="s">
        <v>16</v>
      </c>
      <c r="L18">
        <v>2.0073865417014392E-3</v>
      </c>
    </row>
    <row r="20" spans="11:12" x14ac:dyDescent="0.3">
      <c r="K20" t="s">
        <v>23</v>
      </c>
      <c r="L20">
        <v>2.1185941975546231E-6</v>
      </c>
    </row>
    <row r="21" spans="11:12" x14ac:dyDescent="0.3">
      <c r="K21" t="s">
        <v>24</v>
      </c>
      <c r="L21">
        <v>8.2065599254408522E-4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Final Results</vt:lpstr>
      <vt:lpstr>Durables in landfills 2020</vt:lpstr>
      <vt:lpstr>Heterogeneous Mach.&amp;MV Material</vt:lpstr>
      <vt:lpstr>Monte Carlo Range</vt:lpstr>
      <vt:lpstr>Incineration</vt:lpstr>
      <vt:lpstr>Littered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2023-08-05T09:25:21Z</dcterms:modified>
</cp:coreProperties>
</file>