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hidePivotFieldList="1"/>
  <mc:AlternateContent xmlns:mc="http://schemas.openxmlformats.org/markup-compatibility/2006">
    <mc:Choice Requires="x15">
      <x15ac:absPath xmlns:x15ac="http://schemas.microsoft.com/office/spreadsheetml/2010/11/ac" url="https://alumni-my.sharepoint.com/personal/cxb592_ku_dk/Documents/R/current_project/NewSImbaProject/RawData/"/>
    </mc:Choice>
  </mc:AlternateContent>
  <xr:revisionPtr revIDLastSave="70" documentId="11_A6C28E26CA04E3A50B0DBEE0B1F6568769D63287" xr6:coauthVersionLast="47" xr6:coauthVersionMax="47" xr10:uidLastSave="{92FD4B1F-5825-F741-B0AE-9375C02093E4}"/>
  <bookViews>
    <workbookView xWindow="0" yWindow="500" windowWidth="28800" windowHeight="17500" xr2:uid="{00000000-000D-0000-FFFF-FFFF00000000}"/>
  </bookViews>
  <sheets>
    <sheet name="Data completed_trim" sheetId="10" r:id="rId1"/>
    <sheet name="Raw data" sheetId="1" r:id="rId2"/>
    <sheet name="Changes" sheetId="4" r:id="rId3"/>
    <sheet name="Descriptions" sheetId="2" r:id="rId4"/>
    <sheet name="Data completed" sheetId="11" r:id="rId5"/>
  </sheets>
  <definedNames>
    <definedName name="Slicer_Completed_status">#N/A</definedName>
    <definedName name="Slicer_diet">#N/A</definedName>
    <definedName name="Slicer_diet1">#N/A</definedName>
    <definedName name="Slicer_sex">#N/A</definedName>
    <definedName name="Slicer_status_v2">#N/A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4:slicerCache r:id="rId8"/>
        <x14:slicerCache r:id="rId9"/>
        <x14:slicerCache r:id="rId10"/>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 i="10" l="1"/>
  <c r="Q3" i="10"/>
  <c r="Q4" i="10"/>
  <c r="Q5" i="10"/>
  <c r="Q6" i="10"/>
  <c r="Q7" i="10"/>
  <c r="Q8" i="10"/>
  <c r="Q9" i="10"/>
  <c r="Q10" i="10"/>
  <c r="Q11" i="10"/>
  <c r="Q12" i="10"/>
  <c r="Q13" i="10"/>
  <c r="Q14" i="10"/>
  <c r="Q15" i="10"/>
  <c r="Q16" i="10"/>
  <c r="Q17" i="10"/>
  <c r="Q18" i="10"/>
  <c r="Q19" i="10"/>
  <c r="Q20" i="10"/>
  <c r="Q21" i="10"/>
  <c r="Q22" i="10"/>
  <c r="Q23" i="10"/>
  <c r="Q24" i="10"/>
  <c r="Q25" i="10"/>
  <c r="Q26" i="10"/>
  <c r="Q27" i="10"/>
  <c r="Q28" i="10"/>
  <c r="Q29" i="10"/>
  <c r="Q30" i="10"/>
  <c r="Q31" i="10"/>
  <c r="Q32" i="10"/>
  <c r="Q33" i="10"/>
  <c r="Q34" i="10"/>
  <c r="Q35" i="10"/>
  <c r="Q36" i="10"/>
  <c r="Q37" i="10"/>
  <c r="Q38" i="10"/>
  <c r="Q39" i="10"/>
  <c r="Q40" i="10"/>
  <c r="Q41" i="10"/>
  <c r="Q42" i="10"/>
  <c r="Q43" i="10"/>
  <c r="Q44" i="10"/>
  <c r="Q45" i="10"/>
  <c r="Q46" i="10"/>
  <c r="Q47" i="10"/>
  <c r="Q48" i="10"/>
  <c r="Q49" i="10"/>
  <c r="Q50" i="10"/>
  <c r="Q51" i="10"/>
  <c r="Q52" i="10"/>
  <c r="Q53" i="10"/>
  <c r="Q54" i="10"/>
  <c r="Q55" i="10"/>
  <c r="Q56" i="10"/>
  <c r="Q57" i="10"/>
  <c r="Q58" i="10"/>
  <c r="Q59" i="10"/>
  <c r="Q60" i="10"/>
  <c r="Q61" i="10"/>
  <c r="Q62" i="10"/>
  <c r="Q63" i="10"/>
  <c r="Q64" i="10"/>
  <c r="Q65" i="10"/>
  <c r="Q66" i="10"/>
  <c r="Q67" i="10"/>
  <c r="Q68" i="10"/>
  <c r="Q69" i="10"/>
  <c r="Q70" i="10"/>
  <c r="Q71" i="10"/>
  <c r="Q72" i="10"/>
  <c r="Q73" i="10"/>
  <c r="Q74" i="10"/>
  <c r="Q75" i="10"/>
  <c r="Q76" i="10"/>
  <c r="Q77" i="10"/>
  <c r="Q78" i="10"/>
  <c r="Q79" i="10"/>
  <c r="Q80" i="10"/>
  <c r="Q81" i="10"/>
  <c r="Q82" i="10"/>
  <c r="Q83" i="10"/>
  <c r="P2" i="10"/>
  <c r="P3" i="10"/>
  <c r="P4" i="10"/>
  <c r="P5" i="10"/>
  <c r="P6" i="10"/>
  <c r="P7" i="10"/>
  <c r="P8" i="10"/>
  <c r="P9" i="10"/>
  <c r="P10" i="10"/>
  <c r="P11" i="10"/>
  <c r="P12" i="10"/>
  <c r="P13" i="10"/>
  <c r="P14" i="10"/>
  <c r="P15" i="10"/>
  <c r="P16" i="10"/>
  <c r="P17" i="10"/>
  <c r="P18" i="10"/>
  <c r="P19" i="10"/>
  <c r="P20" i="10"/>
  <c r="P21" i="10"/>
  <c r="P22" i="10"/>
  <c r="P23" i="10"/>
  <c r="P24" i="10"/>
  <c r="P25" i="10"/>
  <c r="P26" i="10"/>
  <c r="P27" i="10"/>
  <c r="P28" i="10"/>
  <c r="P29" i="10"/>
  <c r="P30" i="10"/>
  <c r="P31" i="10"/>
  <c r="P32" i="10"/>
  <c r="P33" i="10"/>
  <c r="P34" i="10"/>
  <c r="P35" i="10"/>
  <c r="P36" i="10"/>
  <c r="P37" i="10"/>
  <c r="P38" i="10"/>
  <c r="P39" i="10"/>
  <c r="P40" i="10"/>
  <c r="P41" i="10"/>
  <c r="P42" i="10"/>
  <c r="P43" i="10"/>
  <c r="P44" i="10"/>
  <c r="P45" i="10"/>
  <c r="P46" i="10"/>
  <c r="P47" i="10"/>
  <c r="P48" i="10"/>
  <c r="P49" i="10"/>
  <c r="P50" i="10"/>
  <c r="P51" i="10"/>
  <c r="P52" i="10"/>
  <c r="P53" i="10"/>
  <c r="P54" i="10"/>
  <c r="P55" i="10"/>
  <c r="P56" i="10"/>
  <c r="P57" i="10"/>
  <c r="P58" i="10"/>
  <c r="P59" i="10"/>
  <c r="P60" i="10"/>
  <c r="P61" i="10"/>
  <c r="P62" i="10"/>
  <c r="P63" i="10"/>
  <c r="P64" i="10"/>
  <c r="P65" i="10"/>
  <c r="P66" i="10"/>
  <c r="P67" i="10"/>
  <c r="P68" i="10"/>
  <c r="P69" i="10"/>
  <c r="P70" i="10"/>
  <c r="P71" i="10"/>
  <c r="P72" i="10"/>
  <c r="P73" i="10"/>
  <c r="P74" i="10"/>
  <c r="P75" i="10"/>
  <c r="P76" i="10"/>
  <c r="P77" i="10"/>
  <c r="P78" i="10"/>
  <c r="P79" i="10"/>
  <c r="P80" i="10"/>
  <c r="P81" i="10"/>
  <c r="P82" i="10"/>
  <c r="P83" i="10"/>
  <c r="BZ83" i="11" l="1"/>
  <c r="BW83" i="11"/>
  <c r="BT83" i="11"/>
  <c r="BQ83" i="11"/>
  <c r="BN83" i="11"/>
  <c r="BK83" i="11"/>
  <c r="BH83" i="11"/>
  <c r="BE83" i="11"/>
  <c r="BB83" i="11"/>
  <c r="AY83" i="11"/>
  <c r="AV83" i="11"/>
  <c r="AS83" i="11"/>
  <c r="AP83" i="11"/>
  <c r="AM83" i="11"/>
  <c r="AJ83" i="11"/>
  <c r="AG83" i="11"/>
  <c r="AD83" i="11"/>
  <c r="AA83" i="11"/>
  <c r="X83" i="11"/>
  <c r="U83" i="11"/>
  <c r="R83" i="11"/>
  <c r="O83" i="11"/>
  <c r="L83" i="11"/>
  <c r="BZ82" i="11"/>
  <c r="BW82" i="11"/>
  <c r="BT82" i="11"/>
  <c r="BQ82" i="11"/>
  <c r="BN82" i="11"/>
  <c r="BK82" i="11"/>
  <c r="BH82" i="11"/>
  <c r="BE82" i="11"/>
  <c r="BB82" i="11"/>
  <c r="AY82" i="11"/>
  <c r="AV82" i="11"/>
  <c r="AS82" i="11"/>
  <c r="AP82" i="11"/>
  <c r="AM82" i="11"/>
  <c r="AJ82" i="11"/>
  <c r="AG82" i="11"/>
  <c r="AD82" i="11"/>
  <c r="AA82" i="11"/>
  <c r="X82" i="11"/>
  <c r="U82" i="11"/>
  <c r="R82" i="11"/>
  <c r="O82" i="11"/>
  <c r="L82" i="11"/>
  <c r="BZ81" i="11"/>
  <c r="BW81" i="11"/>
  <c r="BT81" i="11"/>
  <c r="BQ81" i="11"/>
  <c r="BN81" i="11"/>
  <c r="BK81" i="11"/>
  <c r="BH81" i="11"/>
  <c r="BE81" i="11"/>
  <c r="BB81" i="11"/>
  <c r="AY81" i="11"/>
  <c r="AV81" i="11"/>
  <c r="AS81" i="11"/>
  <c r="AP81" i="11"/>
  <c r="AM81" i="11"/>
  <c r="AJ81" i="11"/>
  <c r="AG81" i="11"/>
  <c r="AD81" i="11"/>
  <c r="AA81" i="11"/>
  <c r="X81" i="11"/>
  <c r="U81" i="11"/>
  <c r="R81" i="11"/>
  <c r="O81" i="11"/>
  <c r="L81" i="11"/>
  <c r="BZ80" i="11"/>
  <c r="BW80" i="11"/>
  <c r="BT80" i="11"/>
  <c r="BQ80" i="11"/>
  <c r="BN80" i="11"/>
  <c r="BK80" i="11"/>
  <c r="BH80" i="11"/>
  <c r="BE80" i="11"/>
  <c r="BB80" i="11"/>
  <c r="AY80" i="11"/>
  <c r="AV80" i="11"/>
  <c r="AS80" i="11"/>
  <c r="AP80" i="11"/>
  <c r="AM80" i="11"/>
  <c r="AJ80" i="11"/>
  <c r="AG80" i="11"/>
  <c r="AD80" i="11"/>
  <c r="AA80" i="11"/>
  <c r="X80" i="11"/>
  <c r="U80" i="11"/>
  <c r="R80" i="11"/>
  <c r="O80" i="11"/>
  <c r="L80" i="11"/>
  <c r="BZ79" i="11"/>
  <c r="BW79" i="11"/>
  <c r="BT79" i="11"/>
  <c r="BQ79" i="11"/>
  <c r="BN79" i="11"/>
  <c r="BK79" i="11"/>
  <c r="BH79" i="11"/>
  <c r="BE79" i="11"/>
  <c r="BB79" i="11"/>
  <c r="AY79" i="11"/>
  <c r="AV79" i="11"/>
  <c r="AS79" i="11"/>
  <c r="AP79" i="11"/>
  <c r="AM79" i="11"/>
  <c r="AJ79" i="11"/>
  <c r="AG79" i="11"/>
  <c r="AD79" i="11"/>
  <c r="AA79" i="11"/>
  <c r="X79" i="11"/>
  <c r="U79" i="11"/>
  <c r="R79" i="11"/>
  <c r="O79" i="11"/>
  <c r="L79" i="11"/>
  <c r="BZ78" i="11"/>
  <c r="BW78" i="11"/>
  <c r="BT78" i="11"/>
  <c r="BQ78" i="11"/>
  <c r="BN78" i="11"/>
  <c r="BK78" i="11"/>
  <c r="BH78" i="11"/>
  <c r="BE78" i="11"/>
  <c r="BB78" i="11"/>
  <c r="AY78" i="11"/>
  <c r="AV78" i="11"/>
  <c r="AS78" i="11"/>
  <c r="AP78" i="11"/>
  <c r="AM78" i="11"/>
  <c r="AJ78" i="11"/>
  <c r="AG78" i="11"/>
  <c r="AD78" i="11"/>
  <c r="AA78" i="11"/>
  <c r="X78" i="11"/>
  <c r="U78" i="11"/>
  <c r="R78" i="11"/>
  <c r="O78" i="11"/>
  <c r="L78" i="11"/>
  <c r="BZ77" i="11"/>
  <c r="BW77" i="11"/>
  <c r="BT77" i="11"/>
  <c r="BQ77" i="11"/>
  <c r="BN77" i="11"/>
  <c r="BK77" i="11"/>
  <c r="BH77" i="11"/>
  <c r="BE77" i="11"/>
  <c r="BB77" i="11"/>
  <c r="AY77" i="11"/>
  <c r="AV77" i="11"/>
  <c r="AS77" i="11"/>
  <c r="AP77" i="11"/>
  <c r="AM77" i="11"/>
  <c r="AJ77" i="11"/>
  <c r="AG77" i="11"/>
  <c r="AD77" i="11"/>
  <c r="AA77" i="11"/>
  <c r="X77" i="11"/>
  <c r="U77" i="11"/>
  <c r="R77" i="11"/>
  <c r="O77" i="11"/>
  <c r="L77" i="11"/>
  <c r="BZ76" i="11"/>
  <c r="BW76" i="11"/>
  <c r="BT76" i="11"/>
  <c r="BQ76" i="11"/>
  <c r="BN76" i="11"/>
  <c r="BK76" i="11"/>
  <c r="BH76" i="11"/>
  <c r="BE76" i="11"/>
  <c r="BB76" i="11"/>
  <c r="AY76" i="11"/>
  <c r="AV76" i="11"/>
  <c r="AS76" i="11"/>
  <c r="AP76" i="11"/>
  <c r="AM76" i="11"/>
  <c r="AJ76" i="11"/>
  <c r="AG76" i="11"/>
  <c r="AD76" i="11"/>
  <c r="AA76" i="11"/>
  <c r="X76" i="11"/>
  <c r="U76" i="11"/>
  <c r="R76" i="11"/>
  <c r="O76" i="11"/>
  <c r="L76" i="11"/>
  <c r="BZ75" i="11"/>
  <c r="BW75" i="11"/>
  <c r="BT75" i="11"/>
  <c r="BQ75" i="11"/>
  <c r="BN75" i="11"/>
  <c r="BK75" i="11"/>
  <c r="BH75" i="11"/>
  <c r="BE75" i="11"/>
  <c r="BB75" i="11"/>
  <c r="AY75" i="11"/>
  <c r="AV75" i="11"/>
  <c r="AS75" i="11"/>
  <c r="AP75" i="11"/>
  <c r="AM75" i="11"/>
  <c r="AJ75" i="11"/>
  <c r="AG75" i="11"/>
  <c r="AD75" i="11"/>
  <c r="AA75" i="11"/>
  <c r="X75" i="11"/>
  <c r="U75" i="11"/>
  <c r="R75" i="11"/>
  <c r="O75" i="11"/>
  <c r="L75" i="11"/>
  <c r="BZ74" i="11"/>
  <c r="BW74" i="11"/>
  <c r="BT74" i="11"/>
  <c r="BQ74" i="11"/>
  <c r="BN74" i="11"/>
  <c r="BK74" i="11"/>
  <c r="BH74" i="11"/>
  <c r="BE74" i="11"/>
  <c r="BB74" i="11"/>
  <c r="AY74" i="11"/>
  <c r="AV74" i="11"/>
  <c r="AS74" i="11"/>
  <c r="AP74" i="11"/>
  <c r="AM74" i="11"/>
  <c r="AJ74" i="11"/>
  <c r="AG74" i="11"/>
  <c r="AD74" i="11"/>
  <c r="AA74" i="11"/>
  <c r="X74" i="11"/>
  <c r="U74" i="11"/>
  <c r="R74" i="11"/>
  <c r="O74" i="11"/>
  <c r="L74" i="11"/>
  <c r="BZ73" i="11"/>
  <c r="BW73" i="11"/>
  <c r="BT73" i="11"/>
  <c r="BQ73" i="11"/>
  <c r="BN73" i="11"/>
  <c r="BK73" i="11"/>
  <c r="BH73" i="11"/>
  <c r="BE73" i="11"/>
  <c r="BB73" i="11"/>
  <c r="AY73" i="11"/>
  <c r="AV73" i="11"/>
  <c r="AS73" i="11"/>
  <c r="AP73" i="11"/>
  <c r="AM73" i="11"/>
  <c r="AJ73" i="11"/>
  <c r="AG73" i="11"/>
  <c r="AD73" i="11"/>
  <c r="AA73" i="11"/>
  <c r="X73" i="11"/>
  <c r="U73" i="11"/>
  <c r="R73" i="11"/>
  <c r="O73" i="11"/>
  <c r="L73" i="11"/>
  <c r="BZ72" i="11"/>
  <c r="BW72" i="11"/>
  <c r="BT72" i="11"/>
  <c r="BQ72" i="11"/>
  <c r="BN72" i="11"/>
  <c r="BK72" i="11"/>
  <c r="BH72" i="11"/>
  <c r="BE72" i="11"/>
  <c r="BB72" i="11"/>
  <c r="AY72" i="11"/>
  <c r="AV72" i="11"/>
  <c r="AS72" i="11"/>
  <c r="AP72" i="11"/>
  <c r="AM72" i="11"/>
  <c r="AJ72" i="11"/>
  <c r="AG72" i="11"/>
  <c r="AD72" i="11"/>
  <c r="AA72" i="11"/>
  <c r="X72" i="11"/>
  <c r="U72" i="11"/>
  <c r="R72" i="11"/>
  <c r="O72" i="11"/>
  <c r="L72" i="11"/>
  <c r="BZ71" i="11"/>
  <c r="BW71" i="11"/>
  <c r="BT71" i="11"/>
  <c r="BQ71" i="11"/>
  <c r="BN71" i="11"/>
  <c r="BK71" i="11"/>
  <c r="BH71" i="11"/>
  <c r="BE71" i="11"/>
  <c r="BB71" i="11"/>
  <c r="AY71" i="11"/>
  <c r="AV71" i="11"/>
  <c r="AS71" i="11"/>
  <c r="AP71" i="11"/>
  <c r="AM71" i="11"/>
  <c r="AJ71" i="11"/>
  <c r="AG71" i="11"/>
  <c r="AD71" i="11"/>
  <c r="AA71" i="11"/>
  <c r="X71" i="11"/>
  <c r="U71" i="11"/>
  <c r="R71" i="11"/>
  <c r="O71" i="11"/>
  <c r="L71" i="11"/>
  <c r="BZ70" i="11"/>
  <c r="BW70" i="11"/>
  <c r="BT70" i="11"/>
  <c r="BQ70" i="11"/>
  <c r="BN70" i="11"/>
  <c r="BK70" i="11"/>
  <c r="BH70" i="11"/>
  <c r="BE70" i="11"/>
  <c r="BB70" i="11"/>
  <c r="AY70" i="11"/>
  <c r="AV70" i="11"/>
  <c r="AS70" i="11"/>
  <c r="AP70" i="11"/>
  <c r="AM70" i="11"/>
  <c r="AJ70" i="11"/>
  <c r="AG70" i="11"/>
  <c r="AD70" i="11"/>
  <c r="AA70" i="11"/>
  <c r="X70" i="11"/>
  <c r="U70" i="11"/>
  <c r="R70" i="11"/>
  <c r="O70" i="11"/>
  <c r="L70" i="11"/>
  <c r="BZ69" i="11"/>
  <c r="BW69" i="11"/>
  <c r="BT69" i="11"/>
  <c r="BQ69" i="11"/>
  <c r="BN69" i="11"/>
  <c r="BK69" i="11"/>
  <c r="BH69" i="11"/>
  <c r="BE69" i="11"/>
  <c r="BB69" i="11"/>
  <c r="AY69" i="11"/>
  <c r="AV69" i="11"/>
  <c r="AS69" i="11"/>
  <c r="AP69" i="11"/>
  <c r="AM69" i="11"/>
  <c r="AJ69" i="11"/>
  <c r="AG69" i="11"/>
  <c r="AD69" i="11"/>
  <c r="AA69" i="11"/>
  <c r="X69" i="11"/>
  <c r="U69" i="11"/>
  <c r="R69" i="11"/>
  <c r="O69" i="11"/>
  <c r="L69" i="11"/>
  <c r="BZ68" i="11"/>
  <c r="BW68" i="11"/>
  <c r="BT68" i="11"/>
  <c r="BQ68" i="11"/>
  <c r="BN68" i="11"/>
  <c r="BK68" i="11"/>
  <c r="BH68" i="11"/>
  <c r="BE68" i="11"/>
  <c r="BB68" i="11"/>
  <c r="AY68" i="11"/>
  <c r="AV68" i="11"/>
  <c r="AS68" i="11"/>
  <c r="AP68" i="11"/>
  <c r="AM68" i="11"/>
  <c r="AJ68" i="11"/>
  <c r="AG68" i="11"/>
  <c r="AD68" i="11"/>
  <c r="AA68" i="11"/>
  <c r="X68" i="11"/>
  <c r="U68" i="11"/>
  <c r="R68" i="11"/>
  <c r="O68" i="11"/>
  <c r="L68" i="11"/>
  <c r="BZ67" i="11"/>
  <c r="BW67" i="11"/>
  <c r="BT67" i="11"/>
  <c r="BQ67" i="11"/>
  <c r="BN67" i="11"/>
  <c r="BK67" i="11"/>
  <c r="BH67" i="11"/>
  <c r="BE67" i="11"/>
  <c r="BB67" i="11"/>
  <c r="AY67" i="11"/>
  <c r="AV67" i="11"/>
  <c r="AS67" i="11"/>
  <c r="AP67" i="11"/>
  <c r="AM67" i="11"/>
  <c r="AJ67" i="11"/>
  <c r="AG67" i="11"/>
  <c r="AD67" i="11"/>
  <c r="AA67" i="11"/>
  <c r="X67" i="11"/>
  <c r="U67" i="11"/>
  <c r="R67" i="11"/>
  <c r="O67" i="11"/>
  <c r="L67" i="11"/>
  <c r="BZ66" i="11"/>
  <c r="BW66" i="11"/>
  <c r="BT66" i="11"/>
  <c r="BQ66" i="11"/>
  <c r="BN66" i="11"/>
  <c r="BK66" i="11"/>
  <c r="BH66" i="11"/>
  <c r="BE66" i="11"/>
  <c r="BB66" i="11"/>
  <c r="AY66" i="11"/>
  <c r="AV66" i="11"/>
  <c r="AS66" i="11"/>
  <c r="AP66" i="11"/>
  <c r="AM66" i="11"/>
  <c r="AJ66" i="11"/>
  <c r="AG66" i="11"/>
  <c r="AD66" i="11"/>
  <c r="AA66" i="11"/>
  <c r="X66" i="11"/>
  <c r="U66" i="11"/>
  <c r="R66" i="11"/>
  <c r="O66" i="11"/>
  <c r="L66" i="11"/>
  <c r="BZ65" i="11"/>
  <c r="BW65" i="11"/>
  <c r="BT65" i="11"/>
  <c r="BQ65" i="11"/>
  <c r="BN65" i="11"/>
  <c r="BK65" i="11"/>
  <c r="BH65" i="11"/>
  <c r="BE65" i="11"/>
  <c r="BB65" i="11"/>
  <c r="AY65" i="11"/>
  <c r="AV65" i="11"/>
  <c r="AS65" i="11"/>
  <c r="AP65" i="11"/>
  <c r="AM65" i="11"/>
  <c r="AJ65" i="11"/>
  <c r="AG65" i="11"/>
  <c r="AD65" i="11"/>
  <c r="AA65" i="11"/>
  <c r="X65" i="11"/>
  <c r="U65" i="11"/>
  <c r="R65" i="11"/>
  <c r="O65" i="11"/>
  <c r="L65" i="11"/>
  <c r="BZ64" i="11"/>
  <c r="BW64" i="11"/>
  <c r="BT64" i="11"/>
  <c r="BQ64" i="11"/>
  <c r="BN64" i="11"/>
  <c r="BK64" i="11"/>
  <c r="BH64" i="11"/>
  <c r="BE64" i="11"/>
  <c r="BB64" i="11"/>
  <c r="AY64" i="11"/>
  <c r="AV64" i="11"/>
  <c r="AS64" i="11"/>
  <c r="AP64" i="11"/>
  <c r="AM64" i="11"/>
  <c r="AJ64" i="11"/>
  <c r="AG64" i="11"/>
  <c r="AD64" i="11"/>
  <c r="AA64" i="11"/>
  <c r="X64" i="11"/>
  <c r="U64" i="11"/>
  <c r="R64" i="11"/>
  <c r="O64" i="11"/>
  <c r="L64" i="11"/>
  <c r="BZ63" i="11"/>
  <c r="BW63" i="11"/>
  <c r="BT63" i="11"/>
  <c r="BQ63" i="11"/>
  <c r="BN63" i="11"/>
  <c r="BK63" i="11"/>
  <c r="BH63" i="11"/>
  <c r="BE63" i="11"/>
  <c r="BB63" i="11"/>
  <c r="AY63" i="11"/>
  <c r="AV63" i="11"/>
  <c r="AS63" i="11"/>
  <c r="AP63" i="11"/>
  <c r="AM63" i="11"/>
  <c r="AJ63" i="11"/>
  <c r="AG63" i="11"/>
  <c r="AD63" i="11"/>
  <c r="AA63" i="11"/>
  <c r="X63" i="11"/>
  <c r="U63" i="11"/>
  <c r="R63" i="11"/>
  <c r="O63" i="11"/>
  <c r="L63" i="11"/>
  <c r="BZ62" i="11"/>
  <c r="BW62" i="11"/>
  <c r="BT62" i="11"/>
  <c r="BQ62" i="11"/>
  <c r="BN62" i="11"/>
  <c r="BK62" i="11"/>
  <c r="BH62" i="11"/>
  <c r="BE62" i="11"/>
  <c r="BB62" i="11"/>
  <c r="AY62" i="11"/>
  <c r="AV62" i="11"/>
  <c r="AS62" i="11"/>
  <c r="AP62" i="11"/>
  <c r="AM62" i="11"/>
  <c r="AJ62" i="11"/>
  <c r="AG62" i="11"/>
  <c r="AD62" i="11"/>
  <c r="AA62" i="11"/>
  <c r="X62" i="11"/>
  <c r="U62" i="11"/>
  <c r="R62" i="11"/>
  <c r="O62" i="11"/>
  <c r="L62" i="11"/>
  <c r="BZ61" i="11"/>
  <c r="BW61" i="11"/>
  <c r="BT61" i="11"/>
  <c r="BQ61" i="11"/>
  <c r="BN61" i="11"/>
  <c r="BK61" i="11"/>
  <c r="BH61" i="11"/>
  <c r="BE61" i="11"/>
  <c r="BB61" i="11"/>
  <c r="AY61" i="11"/>
  <c r="AV61" i="11"/>
  <c r="AS61" i="11"/>
  <c r="AP61" i="11"/>
  <c r="AM61" i="11"/>
  <c r="AJ61" i="11"/>
  <c r="AG61" i="11"/>
  <c r="AD61" i="11"/>
  <c r="AA61" i="11"/>
  <c r="X61" i="11"/>
  <c r="U61" i="11"/>
  <c r="R61" i="11"/>
  <c r="O61" i="11"/>
  <c r="L61" i="11"/>
  <c r="BZ60" i="11"/>
  <c r="BW60" i="11"/>
  <c r="BT60" i="11"/>
  <c r="BQ60" i="11"/>
  <c r="BN60" i="11"/>
  <c r="BK60" i="11"/>
  <c r="BH60" i="11"/>
  <c r="BE60" i="11"/>
  <c r="BB60" i="11"/>
  <c r="AY60" i="11"/>
  <c r="AV60" i="11"/>
  <c r="AS60" i="11"/>
  <c r="AP60" i="11"/>
  <c r="AM60" i="11"/>
  <c r="AJ60" i="11"/>
  <c r="AG60" i="11"/>
  <c r="AD60" i="11"/>
  <c r="AA60" i="11"/>
  <c r="X60" i="11"/>
  <c r="U60" i="11"/>
  <c r="R60" i="11"/>
  <c r="O60" i="11"/>
  <c r="L60" i="11"/>
  <c r="BZ59" i="11"/>
  <c r="BW59" i="11"/>
  <c r="BT59" i="11"/>
  <c r="BQ59" i="11"/>
  <c r="BN59" i="11"/>
  <c r="BK59" i="11"/>
  <c r="BH59" i="11"/>
  <c r="BE59" i="11"/>
  <c r="BB59" i="11"/>
  <c r="AY59" i="11"/>
  <c r="AV59" i="11"/>
  <c r="AS59" i="11"/>
  <c r="AP59" i="11"/>
  <c r="AM59" i="11"/>
  <c r="AJ59" i="11"/>
  <c r="AG59" i="11"/>
  <c r="AD59" i="11"/>
  <c r="AA59" i="11"/>
  <c r="X59" i="11"/>
  <c r="U59" i="11"/>
  <c r="R59" i="11"/>
  <c r="O59" i="11"/>
  <c r="L59" i="11"/>
  <c r="BZ58" i="11"/>
  <c r="BW58" i="11"/>
  <c r="BT58" i="11"/>
  <c r="BQ58" i="11"/>
  <c r="BN58" i="11"/>
  <c r="BK58" i="11"/>
  <c r="BH58" i="11"/>
  <c r="BE58" i="11"/>
  <c r="BB58" i="11"/>
  <c r="AY58" i="11"/>
  <c r="AV58" i="11"/>
  <c r="AS58" i="11"/>
  <c r="AP58" i="11"/>
  <c r="AM58" i="11"/>
  <c r="AJ58" i="11"/>
  <c r="AG58" i="11"/>
  <c r="AD58" i="11"/>
  <c r="AA58" i="11"/>
  <c r="X58" i="11"/>
  <c r="U58" i="11"/>
  <c r="R58" i="11"/>
  <c r="O58" i="11"/>
  <c r="L58" i="11"/>
  <c r="BZ57" i="11"/>
  <c r="BW57" i="11"/>
  <c r="BT57" i="11"/>
  <c r="BQ57" i="11"/>
  <c r="BN57" i="11"/>
  <c r="BK57" i="11"/>
  <c r="BH57" i="11"/>
  <c r="BE57" i="11"/>
  <c r="BB57" i="11"/>
  <c r="AY57" i="11"/>
  <c r="AV57" i="11"/>
  <c r="AS57" i="11"/>
  <c r="AP57" i="11"/>
  <c r="AM57" i="11"/>
  <c r="AJ57" i="11"/>
  <c r="AG57" i="11"/>
  <c r="AD57" i="11"/>
  <c r="AA57" i="11"/>
  <c r="X57" i="11"/>
  <c r="U57" i="11"/>
  <c r="R57" i="11"/>
  <c r="O57" i="11"/>
  <c r="L57" i="11"/>
  <c r="BZ56" i="11"/>
  <c r="BW56" i="11"/>
  <c r="BT56" i="11"/>
  <c r="BQ56" i="11"/>
  <c r="BN56" i="11"/>
  <c r="BK56" i="11"/>
  <c r="BH56" i="11"/>
  <c r="BE56" i="11"/>
  <c r="BB56" i="11"/>
  <c r="AY56" i="11"/>
  <c r="AV56" i="11"/>
  <c r="AS56" i="11"/>
  <c r="AP56" i="11"/>
  <c r="AM56" i="11"/>
  <c r="AJ56" i="11"/>
  <c r="AG56" i="11"/>
  <c r="AD56" i="11"/>
  <c r="AA56" i="11"/>
  <c r="X56" i="11"/>
  <c r="U56" i="11"/>
  <c r="R56" i="11"/>
  <c r="O56" i="11"/>
  <c r="L56" i="11"/>
  <c r="BZ55" i="11"/>
  <c r="BW55" i="11"/>
  <c r="BT55" i="11"/>
  <c r="BQ55" i="11"/>
  <c r="BN55" i="11"/>
  <c r="BK55" i="11"/>
  <c r="BH55" i="11"/>
  <c r="BE55" i="11"/>
  <c r="BB55" i="11"/>
  <c r="AY55" i="11"/>
  <c r="AV55" i="11"/>
  <c r="AS55" i="11"/>
  <c r="AP55" i="11"/>
  <c r="AM55" i="11"/>
  <c r="AJ55" i="11"/>
  <c r="AG55" i="11"/>
  <c r="AD55" i="11"/>
  <c r="AA55" i="11"/>
  <c r="X55" i="11"/>
  <c r="U55" i="11"/>
  <c r="R55" i="11"/>
  <c r="O55" i="11"/>
  <c r="L55" i="11"/>
  <c r="BZ54" i="11"/>
  <c r="BW54" i="11"/>
  <c r="BT54" i="11"/>
  <c r="BQ54" i="11"/>
  <c r="BN54" i="11"/>
  <c r="BK54" i="11"/>
  <c r="BH54" i="11"/>
  <c r="BE54" i="11"/>
  <c r="BB54" i="11"/>
  <c r="AY54" i="11"/>
  <c r="AV54" i="11"/>
  <c r="AS54" i="11"/>
  <c r="AP54" i="11"/>
  <c r="AM54" i="11"/>
  <c r="AJ54" i="11"/>
  <c r="AG54" i="11"/>
  <c r="AD54" i="11"/>
  <c r="AA54" i="11"/>
  <c r="X54" i="11"/>
  <c r="U54" i="11"/>
  <c r="R54" i="11"/>
  <c r="O54" i="11"/>
  <c r="L54" i="11"/>
  <c r="BZ53" i="11"/>
  <c r="BW53" i="11"/>
  <c r="BT53" i="11"/>
  <c r="BQ53" i="11"/>
  <c r="BN53" i="11"/>
  <c r="BK53" i="11"/>
  <c r="BH53" i="11"/>
  <c r="BE53" i="11"/>
  <c r="BB53" i="11"/>
  <c r="AY53" i="11"/>
  <c r="AV53" i="11"/>
  <c r="AS53" i="11"/>
  <c r="AP53" i="11"/>
  <c r="AM53" i="11"/>
  <c r="AJ53" i="11"/>
  <c r="AG53" i="11"/>
  <c r="AD53" i="11"/>
  <c r="AA53" i="11"/>
  <c r="X53" i="11"/>
  <c r="U53" i="11"/>
  <c r="R53" i="11"/>
  <c r="O53" i="11"/>
  <c r="L53" i="11"/>
  <c r="BZ52" i="11"/>
  <c r="BW52" i="11"/>
  <c r="BT52" i="11"/>
  <c r="BQ52" i="11"/>
  <c r="BN52" i="11"/>
  <c r="BK52" i="11"/>
  <c r="BH52" i="11"/>
  <c r="BE52" i="11"/>
  <c r="BB52" i="11"/>
  <c r="AY52" i="11"/>
  <c r="AV52" i="11"/>
  <c r="AS52" i="11"/>
  <c r="AP52" i="11"/>
  <c r="AM52" i="11"/>
  <c r="AJ52" i="11"/>
  <c r="AG52" i="11"/>
  <c r="AD52" i="11"/>
  <c r="AA52" i="11"/>
  <c r="X52" i="11"/>
  <c r="U52" i="11"/>
  <c r="R52" i="11"/>
  <c r="O52" i="11"/>
  <c r="L52" i="11"/>
  <c r="BZ51" i="11"/>
  <c r="BW51" i="11"/>
  <c r="BT51" i="11"/>
  <c r="BQ51" i="11"/>
  <c r="BN51" i="11"/>
  <c r="BK51" i="11"/>
  <c r="BH51" i="11"/>
  <c r="BE51" i="11"/>
  <c r="BB51" i="11"/>
  <c r="AY51" i="11"/>
  <c r="AV51" i="11"/>
  <c r="AS51" i="11"/>
  <c r="AP51" i="11"/>
  <c r="AM51" i="11"/>
  <c r="AJ51" i="11"/>
  <c r="AG51" i="11"/>
  <c r="AD51" i="11"/>
  <c r="AA51" i="11"/>
  <c r="X51" i="11"/>
  <c r="U51" i="11"/>
  <c r="R51" i="11"/>
  <c r="O51" i="11"/>
  <c r="L51" i="11"/>
  <c r="BZ50" i="11"/>
  <c r="BW50" i="11"/>
  <c r="BT50" i="11"/>
  <c r="BQ50" i="11"/>
  <c r="BN50" i="11"/>
  <c r="BK50" i="11"/>
  <c r="BH50" i="11"/>
  <c r="BE50" i="11"/>
  <c r="BB50" i="11"/>
  <c r="AY50" i="11"/>
  <c r="AV50" i="11"/>
  <c r="AS50" i="11"/>
  <c r="AP50" i="11"/>
  <c r="AM50" i="11"/>
  <c r="AJ50" i="11"/>
  <c r="AG50" i="11"/>
  <c r="AD50" i="11"/>
  <c r="AA50" i="11"/>
  <c r="X50" i="11"/>
  <c r="U50" i="11"/>
  <c r="R50" i="11"/>
  <c r="O50" i="11"/>
  <c r="L50" i="11"/>
  <c r="BZ49" i="11"/>
  <c r="BW49" i="11"/>
  <c r="BT49" i="11"/>
  <c r="BQ49" i="11"/>
  <c r="BN49" i="11"/>
  <c r="BK49" i="11"/>
  <c r="BH49" i="11"/>
  <c r="BE49" i="11"/>
  <c r="BB49" i="11"/>
  <c r="AY49" i="11"/>
  <c r="AV49" i="11"/>
  <c r="AS49" i="11"/>
  <c r="AP49" i="11"/>
  <c r="AM49" i="11"/>
  <c r="AJ49" i="11"/>
  <c r="AG49" i="11"/>
  <c r="AD49" i="11"/>
  <c r="AA49" i="11"/>
  <c r="X49" i="11"/>
  <c r="U49" i="11"/>
  <c r="R49" i="11"/>
  <c r="O49" i="11"/>
  <c r="L49" i="11"/>
  <c r="BZ48" i="11"/>
  <c r="BW48" i="11"/>
  <c r="BT48" i="11"/>
  <c r="BQ48" i="11"/>
  <c r="BN48" i="11"/>
  <c r="BK48" i="11"/>
  <c r="BH48" i="11"/>
  <c r="BE48" i="11"/>
  <c r="BB48" i="11"/>
  <c r="AY48" i="11"/>
  <c r="AV48" i="11"/>
  <c r="AS48" i="11"/>
  <c r="AP48" i="11"/>
  <c r="AM48" i="11"/>
  <c r="AJ48" i="11"/>
  <c r="AG48" i="11"/>
  <c r="AD48" i="11"/>
  <c r="AA48" i="11"/>
  <c r="X48" i="11"/>
  <c r="U48" i="11"/>
  <c r="R48" i="11"/>
  <c r="O48" i="11"/>
  <c r="L48" i="11"/>
  <c r="BZ47" i="11"/>
  <c r="BW47" i="11"/>
  <c r="BT47" i="11"/>
  <c r="BQ47" i="11"/>
  <c r="BN47" i="11"/>
  <c r="BK47" i="11"/>
  <c r="BH47" i="11"/>
  <c r="BE47" i="11"/>
  <c r="BB47" i="11"/>
  <c r="AY47" i="11"/>
  <c r="AV47" i="11"/>
  <c r="AS47" i="11"/>
  <c r="AP47" i="11"/>
  <c r="AM47" i="11"/>
  <c r="AJ47" i="11"/>
  <c r="AG47" i="11"/>
  <c r="AD47" i="11"/>
  <c r="AA47" i="11"/>
  <c r="X47" i="11"/>
  <c r="U47" i="11"/>
  <c r="R47" i="11"/>
  <c r="O47" i="11"/>
  <c r="L47" i="11"/>
  <c r="BZ46" i="11"/>
  <c r="BW46" i="11"/>
  <c r="BT46" i="11"/>
  <c r="BQ46" i="11"/>
  <c r="BN46" i="11"/>
  <c r="BK46" i="11"/>
  <c r="BH46" i="11"/>
  <c r="BE46" i="11"/>
  <c r="BB46" i="11"/>
  <c r="AY46" i="11"/>
  <c r="AV46" i="11"/>
  <c r="AS46" i="11"/>
  <c r="AP46" i="11"/>
  <c r="AM46" i="11"/>
  <c r="AJ46" i="11"/>
  <c r="AG46" i="11"/>
  <c r="AD46" i="11"/>
  <c r="AA46" i="11"/>
  <c r="X46" i="11"/>
  <c r="U46" i="11"/>
  <c r="R46" i="11"/>
  <c r="O46" i="11"/>
  <c r="L46" i="11"/>
  <c r="BZ45" i="11"/>
  <c r="BW45" i="11"/>
  <c r="BT45" i="11"/>
  <c r="BQ45" i="11"/>
  <c r="BN45" i="11"/>
  <c r="BK45" i="11"/>
  <c r="BH45" i="11"/>
  <c r="BE45" i="11"/>
  <c r="BB45" i="11"/>
  <c r="AY45" i="11"/>
  <c r="AV45" i="11"/>
  <c r="AS45" i="11"/>
  <c r="AP45" i="11"/>
  <c r="AM45" i="11"/>
  <c r="AJ45" i="11"/>
  <c r="AG45" i="11"/>
  <c r="AD45" i="11"/>
  <c r="AA45" i="11"/>
  <c r="X45" i="11"/>
  <c r="U45" i="11"/>
  <c r="R45" i="11"/>
  <c r="O45" i="11"/>
  <c r="L45" i="11"/>
  <c r="BZ44" i="11"/>
  <c r="BW44" i="11"/>
  <c r="BT44" i="11"/>
  <c r="BQ44" i="11"/>
  <c r="BN44" i="11"/>
  <c r="BK44" i="11"/>
  <c r="BH44" i="11"/>
  <c r="BE44" i="11"/>
  <c r="BB44" i="11"/>
  <c r="AY44" i="11"/>
  <c r="AV44" i="11"/>
  <c r="AS44" i="11"/>
  <c r="AP44" i="11"/>
  <c r="AM44" i="11"/>
  <c r="AJ44" i="11"/>
  <c r="AG44" i="11"/>
  <c r="AD44" i="11"/>
  <c r="AA44" i="11"/>
  <c r="X44" i="11"/>
  <c r="U44" i="11"/>
  <c r="R44" i="11"/>
  <c r="O44" i="11"/>
  <c r="L44" i="11"/>
  <c r="BZ43" i="11"/>
  <c r="BW43" i="11"/>
  <c r="BT43" i="11"/>
  <c r="BQ43" i="11"/>
  <c r="BN43" i="11"/>
  <c r="BK43" i="11"/>
  <c r="BH43" i="11"/>
  <c r="BE43" i="11"/>
  <c r="BB43" i="11"/>
  <c r="AY43" i="11"/>
  <c r="AV43" i="11"/>
  <c r="AS43" i="11"/>
  <c r="AP43" i="11"/>
  <c r="AM43" i="11"/>
  <c r="AJ43" i="11"/>
  <c r="AG43" i="11"/>
  <c r="AD43" i="11"/>
  <c r="AA43" i="11"/>
  <c r="X43" i="11"/>
  <c r="U43" i="11"/>
  <c r="R43" i="11"/>
  <c r="O43" i="11"/>
  <c r="L43" i="11"/>
  <c r="BZ42" i="11"/>
  <c r="BW42" i="11"/>
  <c r="BT42" i="11"/>
  <c r="BQ42" i="11"/>
  <c r="BN42" i="11"/>
  <c r="BK42" i="11"/>
  <c r="BH42" i="11"/>
  <c r="BE42" i="11"/>
  <c r="BB42" i="11"/>
  <c r="AY42" i="11"/>
  <c r="AV42" i="11"/>
  <c r="AS42" i="11"/>
  <c r="AP42" i="11"/>
  <c r="AM42" i="11"/>
  <c r="AJ42" i="11"/>
  <c r="AG42" i="11"/>
  <c r="AD42" i="11"/>
  <c r="AA42" i="11"/>
  <c r="X42" i="11"/>
  <c r="U42" i="11"/>
  <c r="R42" i="11"/>
  <c r="O42" i="11"/>
  <c r="L42" i="11"/>
  <c r="BZ41" i="11"/>
  <c r="BW41" i="11"/>
  <c r="BT41" i="11"/>
  <c r="BQ41" i="11"/>
  <c r="BN41" i="11"/>
  <c r="BK41" i="11"/>
  <c r="BH41" i="11"/>
  <c r="BE41" i="11"/>
  <c r="BB41" i="11"/>
  <c r="AY41" i="11"/>
  <c r="AV41" i="11"/>
  <c r="AS41" i="11"/>
  <c r="AP41" i="11"/>
  <c r="AM41" i="11"/>
  <c r="AJ41" i="11"/>
  <c r="AG41" i="11"/>
  <c r="AD41" i="11"/>
  <c r="AA41" i="11"/>
  <c r="X41" i="11"/>
  <c r="U41" i="11"/>
  <c r="R41" i="11"/>
  <c r="O41" i="11"/>
  <c r="L41" i="11"/>
  <c r="BZ40" i="11"/>
  <c r="BW40" i="11"/>
  <c r="BT40" i="11"/>
  <c r="BQ40" i="11"/>
  <c r="BN40" i="11"/>
  <c r="BK40" i="11"/>
  <c r="BH40" i="11"/>
  <c r="BE40" i="11"/>
  <c r="BB40" i="11"/>
  <c r="AY40" i="11"/>
  <c r="AV40" i="11"/>
  <c r="AS40" i="11"/>
  <c r="AP40" i="11"/>
  <c r="AM40" i="11"/>
  <c r="AJ40" i="11"/>
  <c r="AG40" i="11"/>
  <c r="AD40" i="11"/>
  <c r="AA40" i="11"/>
  <c r="X40" i="11"/>
  <c r="U40" i="11"/>
  <c r="R40" i="11"/>
  <c r="O40" i="11"/>
  <c r="L40" i="11"/>
  <c r="BZ39" i="11"/>
  <c r="BW39" i="11"/>
  <c r="BT39" i="11"/>
  <c r="BQ39" i="11"/>
  <c r="BN39" i="11"/>
  <c r="BK39" i="11"/>
  <c r="BH39" i="11"/>
  <c r="BE39" i="11"/>
  <c r="BB39" i="11"/>
  <c r="AY39" i="11"/>
  <c r="AV39" i="11"/>
  <c r="AS39" i="11"/>
  <c r="AP39" i="11"/>
  <c r="AM39" i="11"/>
  <c r="AJ39" i="11"/>
  <c r="AG39" i="11"/>
  <c r="AD39" i="11"/>
  <c r="AA39" i="11"/>
  <c r="X39" i="11"/>
  <c r="U39" i="11"/>
  <c r="R39" i="11"/>
  <c r="O39" i="11"/>
  <c r="L39" i="11"/>
  <c r="BZ38" i="11"/>
  <c r="BW38" i="11"/>
  <c r="BT38" i="11"/>
  <c r="BQ38" i="11"/>
  <c r="BN38" i="11"/>
  <c r="BK38" i="11"/>
  <c r="BH38" i="11"/>
  <c r="BE38" i="11"/>
  <c r="BB38" i="11"/>
  <c r="AY38" i="11"/>
  <c r="AV38" i="11"/>
  <c r="AS38" i="11"/>
  <c r="AP38" i="11"/>
  <c r="AM38" i="11"/>
  <c r="AJ38" i="11"/>
  <c r="AG38" i="11"/>
  <c r="AD38" i="11"/>
  <c r="AA38" i="11"/>
  <c r="X38" i="11"/>
  <c r="U38" i="11"/>
  <c r="R38" i="11"/>
  <c r="O38" i="11"/>
  <c r="L38" i="11"/>
  <c r="BZ37" i="11"/>
  <c r="BW37" i="11"/>
  <c r="BT37" i="11"/>
  <c r="BQ37" i="11"/>
  <c r="BN37" i="11"/>
  <c r="BK37" i="11"/>
  <c r="BH37" i="11"/>
  <c r="BE37" i="11"/>
  <c r="BB37" i="11"/>
  <c r="AY37" i="11"/>
  <c r="AV37" i="11"/>
  <c r="AS37" i="11"/>
  <c r="AP37" i="11"/>
  <c r="AM37" i="11"/>
  <c r="AJ37" i="11"/>
  <c r="AG37" i="11"/>
  <c r="AD37" i="11"/>
  <c r="AA37" i="11"/>
  <c r="X37" i="11"/>
  <c r="U37" i="11"/>
  <c r="R37" i="11"/>
  <c r="O37" i="11"/>
  <c r="L37" i="11"/>
  <c r="BZ36" i="11"/>
  <c r="BW36" i="11"/>
  <c r="BT36" i="11"/>
  <c r="BQ36" i="11"/>
  <c r="BN36" i="11"/>
  <c r="BK36" i="11"/>
  <c r="BH36" i="11"/>
  <c r="BE36" i="11"/>
  <c r="BB36" i="11"/>
  <c r="AY36" i="11"/>
  <c r="AV36" i="11"/>
  <c r="AS36" i="11"/>
  <c r="AP36" i="11"/>
  <c r="AM36" i="11"/>
  <c r="AJ36" i="11"/>
  <c r="AG36" i="11"/>
  <c r="AD36" i="11"/>
  <c r="AA36" i="11"/>
  <c r="X36" i="11"/>
  <c r="U36" i="11"/>
  <c r="R36" i="11"/>
  <c r="O36" i="11"/>
  <c r="L36" i="11"/>
  <c r="BZ35" i="11"/>
  <c r="BW35" i="11"/>
  <c r="BT35" i="11"/>
  <c r="BQ35" i="11"/>
  <c r="BN35" i="11"/>
  <c r="BK35" i="11"/>
  <c r="BH35" i="11"/>
  <c r="BE35" i="11"/>
  <c r="BB35" i="11"/>
  <c r="AY35" i="11"/>
  <c r="AV35" i="11"/>
  <c r="AS35" i="11"/>
  <c r="AP35" i="11"/>
  <c r="AM35" i="11"/>
  <c r="AJ35" i="11"/>
  <c r="AG35" i="11"/>
  <c r="AD35" i="11"/>
  <c r="AA35" i="11"/>
  <c r="X35" i="11"/>
  <c r="U35" i="11"/>
  <c r="R35" i="11"/>
  <c r="O35" i="11"/>
  <c r="L35" i="11"/>
  <c r="BZ34" i="11"/>
  <c r="BW34" i="11"/>
  <c r="BT34" i="11"/>
  <c r="BQ34" i="11"/>
  <c r="BN34" i="11"/>
  <c r="BK34" i="11"/>
  <c r="BH34" i="11"/>
  <c r="BE34" i="11"/>
  <c r="BB34" i="11"/>
  <c r="AY34" i="11"/>
  <c r="AV34" i="11"/>
  <c r="AS34" i="11"/>
  <c r="AP34" i="11"/>
  <c r="AM34" i="11"/>
  <c r="AJ34" i="11"/>
  <c r="AG34" i="11"/>
  <c r="AD34" i="11"/>
  <c r="AA34" i="11"/>
  <c r="X34" i="11"/>
  <c r="U34" i="11"/>
  <c r="R34" i="11"/>
  <c r="O34" i="11"/>
  <c r="L34" i="11"/>
  <c r="BZ33" i="11"/>
  <c r="BW33" i="11"/>
  <c r="BT33" i="11"/>
  <c r="BQ33" i="11"/>
  <c r="BN33" i="11"/>
  <c r="BK33" i="11"/>
  <c r="BH33" i="11"/>
  <c r="BE33" i="11"/>
  <c r="BB33" i="11"/>
  <c r="AY33" i="11"/>
  <c r="AV33" i="11"/>
  <c r="AS33" i="11"/>
  <c r="AP33" i="11"/>
  <c r="AM33" i="11"/>
  <c r="AJ33" i="11"/>
  <c r="AG33" i="11"/>
  <c r="AD33" i="11"/>
  <c r="AA33" i="11"/>
  <c r="X33" i="11"/>
  <c r="U33" i="11"/>
  <c r="R33" i="11"/>
  <c r="O33" i="11"/>
  <c r="L33" i="11"/>
  <c r="BZ32" i="11"/>
  <c r="BW32" i="11"/>
  <c r="BT32" i="11"/>
  <c r="BQ32" i="11"/>
  <c r="BN32" i="11"/>
  <c r="BK32" i="11"/>
  <c r="BH32" i="11"/>
  <c r="BE32" i="11"/>
  <c r="BB32" i="11"/>
  <c r="AY32" i="11"/>
  <c r="AV32" i="11"/>
  <c r="AS32" i="11"/>
  <c r="AP32" i="11"/>
  <c r="AM32" i="11"/>
  <c r="AJ32" i="11"/>
  <c r="AG32" i="11"/>
  <c r="AD32" i="11"/>
  <c r="AA32" i="11"/>
  <c r="X32" i="11"/>
  <c r="U32" i="11"/>
  <c r="R32" i="11"/>
  <c r="O32" i="11"/>
  <c r="L32" i="11"/>
  <c r="BZ31" i="11"/>
  <c r="BW31" i="11"/>
  <c r="BT31" i="11"/>
  <c r="BQ31" i="11"/>
  <c r="BN31" i="11"/>
  <c r="BK31" i="11"/>
  <c r="BH31" i="11"/>
  <c r="BE31" i="11"/>
  <c r="BB31" i="11"/>
  <c r="AY31" i="11"/>
  <c r="AV31" i="11"/>
  <c r="AS31" i="11"/>
  <c r="AP31" i="11"/>
  <c r="AM31" i="11"/>
  <c r="AJ31" i="11"/>
  <c r="AG31" i="11"/>
  <c r="AD31" i="11"/>
  <c r="AA31" i="11"/>
  <c r="X31" i="11"/>
  <c r="U31" i="11"/>
  <c r="R31" i="11"/>
  <c r="O31" i="11"/>
  <c r="L31" i="11"/>
  <c r="BZ30" i="11"/>
  <c r="BW30" i="11"/>
  <c r="BT30" i="11"/>
  <c r="BQ30" i="11"/>
  <c r="BN30" i="11"/>
  <c r="BK30" i="11"/>
  <c r="BH30" i="11"/>
  <c r="BE30" i="11"/>
  <c r="BB30" i="11"/>
  <c r="AY30" i="11"/>
  <c r="AV30" i="11"/>
  <c r="AS30" i="11"/>
  <c r="AP30" i="11"/>
  <c r="AM30" i="11"/>
  <c r="AJ30" i="11"/>
  <c r="AG30" i="11"/>
  <c r="AD30" i="11"/>
  <c r="AA30" i="11"/>
  <c r="X30" i="11"/>
  <c r="U30" i="11"/>
  <c r="R30" i="11"/>
  <c r="O30" i="11"/>
  <c r="L30" i="11"/>
  <c r="BZ29" i="11"/>
  <c r="BW29" i="11"/>
  <c r="BT29" i="11"/>
  <c r="BQ29" i="11"/>
  <c r="BN29" i="11"/>
  <c r="BK29" i="11"/>
  <c r="BH29" i="11"/>
  <c r="BE29" i="11"/>
  <c r="BB29" i="11"/>
  <c r="AY29" i="11"/>
  <c r="AV29" i="11"/>
  <c r="AS29" i="11"/>
  <c r="AP29" i="11"/>
  <c r="AM29" i="11"/>
  <c r="AJ29" i="11"/>
  <c r="AG29" i="11"/>
  <c r="AD29" i="11"/>
  <c r="AA29" i="11"/>
  <c r="X29" i="11"/>
  <c r="U29" i="11"/>
  <c r="R29" i="11"/>
  <c r="O29" i="11"/>
  <c r="L29" i="11"/>
  <c r="BZ28" i="11"/>
  <c r="BW28" i="11"/>
  <c r="BT28" i="11"/>
  <c r="BQ28" i="11"/>
  <c r="BN28" i="11"/>
  <c r="BK28" i="11"/>
  <c r="BH28" i="11"/>
  <c r="BE28" i="11"/>
  <c r="BB28" i="11"/>
  <c r="AY28" i="11"/>
  <c r="AV28" i="11"/>
  <c r="AS28" i="11"/>
  <c r="AP28" i="11"/>
  <c r="AM28" i="11"/>
  <c r="AJ28" i="11"/>
  <c r="AG28" i="11"/>
  <c r="AD28" i="11"/>
  <c r="AA28" i="11"/>
  <c r="X28" i="11"/>
  <c r="U28" i="11"/>
  <c r="R28" i="11"/>
  <c r="O28" i="11"/>
  <c r="L28" i="11"/>
  <c r="BZ27" i="11"/>
  <c r="BW27" i="11"/>
  <c r="BT27" i="11"/>
  <c r="BQ27" i="11"/>
  <c r="BN27" i="11"/>
  <c r="BK27" i="11"/>
  <c r="BH27" i="11"/>
  <c r="BE27" i="11"/>
  <c r="BB27" i="11"/>
  <c r="AY27" i="11"/>
  <c r="AV27" i="11"/>
  <c r="AS27" i="11"/>
  <c r="AP27" i="11"/>
  <c r="AM27" i="11"/>
  <c r="AJ27" i="11"/>
  <c r="AG27" i="11"/>
  <c r="AD27" i="11"/>
  <c r="AA27" i="11"/>
  <c r="X27" i="11"/>
  <c r="U27" i="11"/>
  <c r="R27" i="11"/>
  <c r="O27" i="11"/>
  <c r="L27" i="11"/>
  <c r="BZ26" i="11"/>
  <c r="BW26" i="11"/>
  <c r="BT26" i="11"/>
  <c r="BQ26" i="11"/>
  <c r="BN26" i="11"/>
  <c r="BK26" i="11"/>
  <c r="BH26" i="11"/>
  <c r="BE26" i="11"/>
  <c r="BB26" i="11"/>
  <c r="AY26" i="11"/>
  <c r="AV26" i="11"/>
  <c r="AS26" i="11"/>
  <c r="AP26" i="11"/>
  <c r="AM26" i="11"/>
  <c r="AJ26" i="11"/>
  <c r="AG26" i="11"/>
  <c r="AD26" i="11"/>
  <c r="AA26" i="11"/>
  <c r="X26" i="11"/>
  <c r="U26" i="11"/>
  <c r="R26" i="11"/>
  <c r="O26" i="11"/>
  <c r="L26" i="11"/>
  <c r="BZ25" i="11"/>
  <c r="BW25" i="11"/>
  <c r="BT25" i="11"/>
  <c r="BQ25" i="11"/>
  <c r="BN25" i="11"/>
  <c r="BK25" i="11"/>
  <c r="BH25" i="11"/>
  <c r="BE25" i="11"/>
  <c r="BB25" i="11"/>
  <c r="AY25" i="11"/>
  <c r="AV25" i="11"/>
  <c r="AS25" i="11"/>
  <c r="AP25" i="11"/>
  <c r="AM25" i="11"/>
  <c r="AJ25" i="11"/>
  <c r="AG25" i="11"/>
  <c r="AD25" i="11"/>
  <c r="AA25" i="11"/>
  <c r="X25" i="11"/>
  <c r="U25" i="11"/>
  <c r="R25" i="11"/>
  <c r="O25" i="11"/>
  <c r="L25" i="11"/>
  <c r="BZ24" i="11"/>
  <c r="BW24" i="11"/>
  <c r="BT24" i="11"/>
  <c r="BQ24" i="11"/>
  <c r="BN24" i="11"/>
  <c r="BK24" i="11"/>
  <c r="BH24" i="11"/>
  <c r="BE24" i="11"/>
  <c r="BB24" i="11"/>
  <c r="AY24" i="11"/>
  <c r="AV24" i="11"/>
  <c r="AS24" i="11"/>
  <c r="AP24" i="11"/>
  <c r="AM24" i="11"/>
  <c r="AJ24" i="11"/>
  <c r="AG24" i="11"/>
  <c r="AD24" i="11"/>
  <c r="AA24" i="11"/>
  <c r="X24" i="11"/>
  <c r="U24" i="11"/>
  <c r="R24" i="11"/>
  <c r="O24" i="11"/>
  <c r="L24" i="11"/>
  <c r="BZ23" i="11"/>
  <c r="BW23" i="11"/>
  <c r="BT23" i="11"/>
  <c r="BQ23" i="11"/>
  <c r="BN23" i="11"/>
  <c r="BK23" i="11"/>
  <c r="BH23" i="11"/>
  <c r="BE23" i="11"/>
  <c r="BB23" i="11"/>
  <c r="AY23" i="11"/>
  <c r="AV23" i="11"/>
  <c r="AS23" i="11"/>
  <c r="AP23" i="11"/>
  <c r="AM23" i="11"/>
  <c r="AJ23" i="11"/>
  <c r="AG23" i="11"/>
  <c r="AD23" i="11"/>
  <c r="AA23" i="11"/>
  <c r="X23" i="11"/>
  <c r="U23" i="11"/>
  <c r="R23" i="11"/>
  <c r="O23" i="11"/>
  <c r="L23" i="11"/>
  <c r="BZ22" i="11"/>
  <c r="BW22" i="11"/>
  <c r="BT22" i="11"/>
  <c r="BQ22" i="11"/>
  <c r="BN22" i="11"/>
  <c r="BK22" i="11"/>
  <c r="BH22" i="11"/>
  <c r="BE22" i="11"/>
  <c r="BB22" i="11"/>
  <c r="AY22" i="11"/>
  <c r="AV22" i="11"/>
  <c r="AS22" i="11"/>
  <c r="AP22" i="11"/>
  <c r="AM22" i="11"/>
  <c r="AJ22" i="11"/>
  <c r="AG22" i="11"/>
  <c r="AD22" i="11"/>
  <c r="AA22" i="11"/>
  <c r="X22" i="11"/>
  <c r="U22" i="11"/>
  <c r="R22" i="11"/>
  <c r="O22" i="11"/>
  <c r="L22" i="11"/>
  <c r="BZ21" i="11"/>
  <c r="BW21" i="11"/>
  <c r="BT21" i="11"/>
  <c r="BQ21" i="11"/>
  <c r="BN21" i="11"/>
  <c r="BK21" i="11"/>
  <c r="BH21" i="11"/>
  <c r="BE21" i="11"/>
  <c r="BB21" i="11"/>
  <c r="AY21" i="11"/>
  <c r="AV21" i="11"/>
  <c r="AS21" i="11"/>
  <c r="AP21" i="11"/>
  <c r="AM21" i="11"/>
  <c r="AJ21" i="11"/>
  <c r="AG21" i="11"/>
  <c r="AD21" i="11"/>
  <c r="AA21" i="11"/>
  <c r="X21" i="11"/>
  <c r="U21" i="11"/>
  <c r="R21" i="11"/>
  <c r="O21" i="11"/>
  <c r="L21" i="11"/>
  <c r="BZ20" i="11"/>
  <c r="BW20" i="11"/>
  <c r="BT20" i="11"/>
  <c r="BQ20" i="11"/>
  <c r="BN20" i="11"/>
  <c r="BK20" i="11"/>
  <c r="BH20" i="11"/>
  <c r="BE20" i="11"/>
  <c r="BB20" i="11"/>
  <c r="AY20" i="11"/>
  <c r="AV20" i="11"/>
  <c r="AS20" i="11"/>
  <c r="AP20" i="11"/>
  <c r="AM20" i="11"/>
  <c r="AJ20" i="11"/>
  <c r="AG20" i="11"/>
  <c r="AD20" i="11"/>
  <c r="AA20" i="11"/>
  <c r="X20" i="11"/>
  <c r="U20" i="11"/>
  <c r="R20" i="11"/>
  <c r="O20" i="11"/>
  <c r="L20" i="11"/>
  <c r="BZ19" i="11"/>
  <c r="BW19" i="11"/>
  <c r="BT19" i="11"/>
  <c r="BQ19" i="11"/>
  <c r="BN19" i="11"/>
  <c r="BK19" i="11"/>
  <c r="BH19" i="11"/>
  <c r="BE19" i="11"/>
  <c r="BB19" i="11"/>
  <c r="AY19" i="11"/>
  <c r="AV19" i="11"/>
  <c r="AS19" i="11"/>
  <c r="AP19" i="11"/>
  <c r="AM19" i="11"/>
  <c r="AJ19" i="11"/>
  <c r="AG19" i="11"/>
  <c r="AD19" i="11"/>
  <c r="AA19" i="11"/>
  <c r="X19" i="11"/>
  <c r="U19" i="11"/>
  <c r="R19" i="11"/>
  <c r="O19" i="11"/>
  <c r="L19" i="11"/>
  <c r="BZ18" i="11"/>
  <c r="BW18" i="11"/>
  <c r="BT18" i="11"/>
  <c r="BQ18" i="11"/>
  <c r="BN18" i="11"/>
  <c r="BK18" i="11"/>
  <c r="BH18" i="11"/>
  <c r="BE18" i="11"/>
  <c r="BB18" i="11"/>
  <c r="AY18" i="11"/>
  <c r="AV18" i="11"/>
  <c r="AS18" i="11"/>
  <c r="AP18" i="11"/>
  <c r="AM18" i="11"/>
  <c r="AJ18" i="11"/>
  <c r="AG18" i="11"/>
  <c r="AD18" i="11"/>
  <c r="AA18" i="11"/>
  <c r="X18" i="11"/>
  <c r="U18" i="11"/>
  <c r="R18" i="11"/>
  <c r="O18" i="11"/>
  <c r="L18" i="11"/>
  <c r="BZ17" i="11"/>
  <c r="BW17" i="11"/>
  <c r="BT17" i="11"/>
  <c r="BQ17" i="11"/>
  <c r="BN17" i="11"/>
  <c r="BK17" i="11"/>
  <c r="BH17" i="11"/>
  <c r="BE17" i="11"/>
  <c r="BB17" i="11"/>
  <c r="AY17" i="11"/>
  <c r="AV17" i="11"/>
  <c r="AS17" i="11"/>
  <c r="AP17" i="11"/>
  <c r="AM17" i="11"/>
  <c r="AJ17" i="11"/>
  <c r="AG17" i="11"/>
  <c r="AD17" i="11"/>
  <c r="AA17" i="11"/>
  <c r="X17" i="11"/>
  <c r="U17" i="11"/>
  <c r="R17" i="11"/>
  <c r="O17" i="11"/>
  <c r="L17" i="11"/>
  <c r="BZ16" i="11"/>
  <c r="BW16" i="11"/>
  <c r="BT16" i="11"/>
  <c r="BQ16" i="11"/>
  <c r="BN16" i="11"/>
  <c r="BK16" i="11"/>
  <c r="BH16" i="11"/>
  <c r="BE16" i="11"/>
  <c r="BB16" i="11"/>
  <c r="AY16" i="11"/>
  <c r="AV16" i="11"/>
  <c r="AS16" i="11"/>
  <c r="AP16" i="11"/>
  <c r="AM16" i="11"/>
  <c r="AJ16" i="11"/>
  <c r="AG16" i="11"/>
  <c r="AD16" i="11"/>
  <c r="AA16" i="11"/>
  <c r="X16" i="11"/>
  <c r="U16" i="11"/>
  <c r="R16" i="11"/>
  <c r="O16" i="11"/>
  <c r="L16" i="11"/>
  <c r="BZ15" i="11"/>
  <c r="BW15" i="11"/>
  <c r="BT15" i="11"/>
  <c r="BQ15" i="11"/>
  <c r="BN15" i="11"/>
  <c r="BK15" i="11"/>
  <c r="BH15" i="11"/>
  <c r="BE15" i="11"/>
  <c r="BB15" i="11"/>
  <c r="AY15" i="11"/>
  <c r="AV15" i="11"/>
  <c r="AS15" i="11"/>
  <c r="AP15" i="11"/>
  <c r="AM15" i="11"/>
  <c r="AJ15" i="11"/>
  <c r="AG15" i="11"/>
  <c r="AD15" i="11"/>
  <c r="AA15" i="11"/>
  <c r="X15" i="11"/>
  <c r="U15" i="11"/>
  <c r="R15" i="11"/>
  <c r="O15" i="11"/>
  <c r="L15" i="11"/>
  <c r="BZ14" i="11"/>
  <c r="BW14" i="11"/>
  <c r="BT14" i="11"/>
  <c r="BQ14" i="11"/>
  <c r="BN14" i="11"/>
  <c r="BK14" i="11"/>
  <c r="BH14" i="11"/>
  <c r="BE14" i="11"/>
  <c r="BB14" i="11"/>
  <c r="AY14" i="11"/>
  <c r="AV14" i="11"/>
  <c r="AS14" i="11"/>
  <c r="AP14" i="11"/>
  <c r="AM14" i="11"/>
  <c r="AJ14" i="11"/>
  <c r="AG14" i="11"/>
  <c r="AD14" i="11"/>
  <c r="AA14" i="11"/>
  <c r="X14" i="11"/>
  <c r="U14" i="11"/>
  <c r="R14" i="11"/>
  <c r="O14" i="11"/>
  <c r="L14" i="11"/>
  <c r="BZ13" i="11"/>
  <c r="BW13" i="11"/>
  <c r="BT13" i="11"/>
  <c r="BQ13" i="11"/>
  <c r="BN13" i="11"/>
  <c r="BK13" i="11"/>
  <c r="BH13" i="11"/>
  <c r="BE13" i="11"/>
  <c r="BB13" i="11"/>
  <c r="AY13" i="11"/>
  <c r="AV13" i="11"/>
  <c r="AS13" i="11"/>
  <c r="AP13" i="11"/>
  <c r="AM13" i="11"/>
  <c r="AJ13" i="11"/>
  <c r="AG13" i="11"/>
  <c r="AD13" i="11"/>
  <c r="AA13" i="11"/>
  <c r="X13" i="11"/>
  <c r="U13" i="11"/>
  <c r="R13" i="11"/>
  <c r="O13" i="11"/>
  <c r="L13" i="11"/>
  <c r="BZ12" i="11"/>
  <c r="BW12" i="11"/>
  <c r="BT12" i="11"/>
  <c r="BQ12" i="11"/>
  <c r="BN12" i="11"/>
  <c r="BK12" i="11"/>
  <c r="BH12" i="11"/>
  <c r="BE12" i="11"/>
  <c r="BB12" i="11"/>
  <c r="AY12" i="11"/>
  <c r="AV12" i="11"/>
  <c r="AS12" i="11"/>
  <c r="AP12" i="11"/>
  <c r="AM12" i="11"/>
  <c r="AJ12" i="11"/>
  <c r="AG12" i="11"/>
  <c r="AD12" i="11"/>
  <c r="AA12" i="11"/>
  <c r="X12" i="11"/>
  <c r="U12" i="11"/>
  <c r="R12" i="11"/>
  <c r="O12" i="11"/>
  <c r="L12" i="11"/>
  <c r="BZ11" i="11"/>
  <c r="BW11" i="11"/>
  <c r="BT11" i="11"/>
  <c r="BQ11" i="11"/>
  <c r="BN11" i="11"/>
  <c r="BK11" i="11"/>
  <c r="BH11" i="11"/>
  <c r="BE11" i="11"/>
  <c r="BB11" i="11"/>
  <c r="AY11" i="11"/>
  <c r="AV11" i="11"/>
  <c r="AS11" i="11"/>
  <c r="AP11" i="11"/>
  <c r="AM11" i="11"/>
  <c r="AJ11" i="11"/>
  <c r="AG11" i="11"/>
  <c r="AD11" i="11"/>
  <c r="AA11" i="11"/>
  <c r="X11" i="11"/>
  <c r="U11" i="11"/>
  <c r="R11" i="11"/>
  <c r="O11" i="11"/>
  <c r="L11" i="11"/>
  <c r="BZ10" i="11"/>
  <c r="BW10" i="11"/>
  <c r="BT10" i="11"/>
  <c r="BQ10" i="11"/>
  <c r="BN10" i="11"/>
  <c r="BK10" i="11"/>
  <c r="BH10" i="11"/>
  <c r="BE10" i="11"/>
  <c r="BB10" i="11"/>
  <c r="AY10" i="11"/>
  <c r="AV10" i="11"/>
  <c r="AS10" i="11"/>
  <c r="AP10" i="11"/>
  <c r="AM10" i="11"/>
  <c r="AJ10" i="11"/>
  <c r="AG10" i="11"/>
  <c r="AD10" i="11"/>
  <c r="AA10" i="11"/>
  <c r="X10" i="11"/>
  <c r="U10" i="11"/>
  <c r="R10" i="11"/>
  <c r="O10" i="11"/>
  <c r="L10" i="11"/>
  <c r="BZ9" i="11"/>
  <c r="BW9" i="11"/>
  <c r="BT9" i="11"/>
  <c r="BQ9" i="11"/>
  <c r="BN9" i="11"/>
  <c r="BK9" i="11"/>
  <c r="BH9" i="11"/>
  <c r="BE9" i="11"/>
  <c r="BB9" i="11"/>
  <c r="AY9" i="11"/>
  <c r="AV9" i="11"/>
  <c r="AS9" i="11"/>
  <c r="AP9" i="11"/>
  <c r="AM9" i="11"/>
  <c r="AJ9" i="11"/>
  <c r="AG9" i="11"/>
  <c r="AD9" i="11"/>
  <c r="AA9" i="11"/>
  <c r="X9" i="11"/>
  <c r="U9" i="11"/>
  <c r="R9" i="11"/>
  <c r="O9" i="11"/>
  <c r="L9" i="11"/>
  <c r="BZ8" i="11"/>
  <c r="BW8" i="11"/>
  <c r="BT8" i="11"/>
  <c r="BQ8" i="11"/>
  <c r="BN8" i="11"/>
  <c r="BK8" i="11"/>
  <c r="BH8" i="11"/>
  <c r="BE8" i="11"/>
  <c r="BB8" i="11"/>
  <c r="AY8" i="11"/>
  <c r="AV8" i="11"/>
  <c r="AS8" i="11"/>
  <c r="AP8" i="11"/>
  <c r="AM8" i="11"/>
  <c r="AJ8" i="11"/>
  <c r="AG8" i="11"/>
  <c r="AD8" i="11"/>
  <c r="AA8" i="11"/>
  <c r="X8" i="11"/>
  <c r="U8" i="11"/>
  <c r="R8" i="11"/>
  <c r="O8" i="11"/>
  <c r="L8" i="11"/>
  <c r="BZ7" i="11"/>
  <c r="BW7" i="11"/>
  <c r="BT7" i="11"/>
  <c r="BQ7" i="11"/>
  <c r="BN7" i="11"/>
  <c r="BK7" i="11"/>
  <c r="BH7" i="11"/>
  <c r="BE7" i="11"/>
  <c r="BB7" i="11"/>
  <c r="AY7" i="11"/>
  <c r="AV7" i="11"/>
  <c r="AS7" i="11"/>
  <c r="AP7" i="11"/>
  <c r="AM7" i="11"/>
  <c r="AJ7" i="11"/>
  <c r="AG7" i="11"/>
  <c r="AD7" i="11"/>
  <c r="AA7" i="11"/>
  <c r="X7" i="11"/>
  <c r="U7" i="11"/>
  <c r="R7" i="11"/>
  <c r="O7" i="11"/>
  <c r="L7" i="11"/>
  <c r="BZ6" i="11"/>
  <c r="BW6" i="11"/>
  <c r="BT6" i="11"/>
  <c r="BQ6" i="11"/>
  <c r="BN6" i="11"/>
  <c r="BK6" i="11"/>
  <c r="BH6" i="11"/>
  <c r="BE6" i="11"/>
  <c r="BB6" i="11"/>
  <c r="AY6" i="11"/>
  <c r="AV6" i="11"/>
  <c r="AS6" i="11"/>
  <c r="AP6" i="11"/>
  <c r="AM6" i="11"/>
  <c r="AJ6" i="11"/>
  <c r="AG6" i="11"/>
  <c r="AD6" i="11"/>
  <c r="AA6" i="11"/>
  <c r="X6" i="11"/>
  <c r="U6" i="11"/>
  <c r="R6" i="11"/>
  <c r="O6" i="11"/>
  <c r="L6" i="11"/>
  <c r="BZ5" i="11"/>
  <c r="BW5" i="11"/>
  <c r="BT5" i="11"/>
  <c r="BQ5" i="11"/>
  <c r="BN5" i="11"/>
  <c r="BK5" i="11"/>
  <c r="BH5" i="11"/>
  <c r="BE5" i="11"/>
  <c r="BB5" i="11"/>
  <c r="AY5" i="11"/>
  <c r="AV5" i="11"/>
  <c r="AS5" i="11"/>
  <c r="AP5" i="11"/>
  <c r="AM5" i="11"/>
  <c r="AJ5" i="11"/>
  <c r="AG5" i="11"/>
  <c r="AD5" i="11"/>
  <c r="AA5" i="11"/>
  <c r="X5" i="11"/>
  <c r="U5" i="11"/>
  <c r="R5" i="11"/>
  <c r="O5" i="11"/>
  <c r="L5" i="11"/>
  <c r="BZ4" i="11"/>
  <c r="BW4" i="11"/>
  <c r="BT4" i="11"/>
  <c r="BQ4" i="11"/>
  <c r="BN4" i="11"/>
  <c r="BK4" i="11"/>
  <c r="BH4" i="11"/>
  <c r="BE4" i="11"/>
  <c r="BB4" i="11"/>
  <c r="AY4" i="11"/>
  <c r="AV4" i="11"/>
  <c r="AS4" i="11"/>
  <c r="AP4" i="11"/>
  <c r="AM4" i="11"/>
  <c r="AJ4" i="11"/>
  <c r="AG4" i="11"/>
  <c r="AD4" i="11"/>
  <c r="AA4" i="11"/>
  <c r="X4" i="11"/>
  <c r="U4" i="11"/>
  <c r="R4" i="11"/>
  <c r="O4" i="11"/>
  <c r="L4" i="11"/>
  <c r="BZ3" i="11"/>
  <c r="BW3" i="11"/>
  <c r="BT3" i="11"/>
  <c r="BQ3" i="11"/>
  <c r="BN3" i="11"/>
  <c r="BK3" i="11"/>
  <c r="BH3" i="11"/>
  <c r="BE3" i="11"/>
  <c r="BB3" i="11"/>
  <c r="AY3" i="11"/>
  <c r="AV3" i="11"/>
  <c r="AS3" i="11"/>
  <c r="AP3" i="11"/>
  <c r="AM3" i="11"/>
  <c r="AJ3" i="11"/>
  <c r="AG3" i="11"/>
  <c r="AD3" i="11"/>
  <c r="AA3" i="11"/>
  <c r="X3" i="11"/>
  <c r="U3" i="11"/>
  <c r="R3" i="11"/>
  <c r="O3" i="11"/>
  <c r="L3" i="11"/>
  <c r="BZ2" i="11"/>
  <c r="BW2" i="11"/>
  <c r="BT2" i="11"/>
  <c r="BQ2" i="11"/>
  <c r="BN2" i="11"/>
  <c r="BK2" i="11"/>
  <c r="BH2" i="11"/>
  <c r="BE2" i="11"/>
  <c r="BB2" i="11"/>
  <c r="AY2" i="11"/>
  <c r="AV2" i="11"/>
  <c r="AS2" i="11"/>
  <c r="AP2" i="11"/>
  <c r="AM2" i="11"/>
  <c r="AJ2" i="11"/>
  <c r="AG2" i="11"/>
  <c r="AD2" i="11"/>
  <c r="AA2" i="11"/>
  <c r="X2" i="11"/>
  <c r="U2" i="11"/>
  <c r="R2" i="11"/>
  <c r="O2" i="11"/>
  <c r="L2" i="11"/>
  <c r="K99" i="1" l="1"/>
  <c r="J99" i="1"/>
  <c r="I99" i="1"/>
  <c r="G99" i="1"/>
  <c r="BI99" i="1"/>
  <c r="BO91" i="1"/>
  <c r="BN91" i="1"/>
  <c r="I8" i="4"/>
  <c r="I52" i="4"/>
  <c r="I42" i="4"/>
  <c r="I98" i="4"/>
  <c r="I92" i="4"/>
  <c r="I90" i="4"/>
  <c r="I46" i="4"/>
  <c r="I41" i="4"/>
  <c r="I6" i="4"/>
  <c r="I87" i="4"/>
  <c r="I45" i="4"/>
  <c r="I97" i="4"/>
  <c r="I34" i="4"/>
  <c r="I36" i="4"/>
  <c r="I93" i="4"/>
  <c r="I35" i="4"/>
  <c r="I96" i="4"/>
  <c r="I30" i="4"/>
  <c r="I82" i="4"/>
  <c r="I88" i="4"/>
  <c r="I38" i="4"/>
  <c r="I27" i="4"/>
  <c r="I94" i="4"/>
  <c r="I85" i="4"/>
  <c r="I32" i="4"/>
  <c r="I84" i="4"/>
  <c r="I33" i="4"/>
  <c r="I89" i="4"/>
  <c r="I80" i="4"/>
  <c r="I28" i="4"/>
  <c r="I77" i="4"/>
  <c r="I29" i="4"/>
  <c r="I31" i="4"/>
  <c r="I78" i="4"/>
  <c r="I79" i="4"/>
  <c r="I75" i="4"/>
  <c r="I26" i="4"/>
  <c r="I24" i="4"/>
  <c r="I23" i="4"/>
  <c r="I72" i="4"/>
  <c r="I21" i="4"/>
  <c r="I74" i="4"/>
  <c r="I22" i="4"/>
  <c r="I70" i="4"/>
  <c r="I19" i="4"/>
  <c r="I68" i="4"/>
  <c r="I69" i="4"/>
  <c r="I71" i="4"/>
  <c r="I16" i="4"/>
  <c r="I64" i="4"/>
  <c r="I18" i="4"/>
  <c r="I17" i="4"/>
  <c r="I66" i="4"/>
  <c r="I65" i="4"/>
  <c r="I20" i="4"/>
  <c r="I15" i="4"/>
  <c r="I67" i="4"/>
  <c r="I59" i="4"/>
  <c r="I56" i="4"/>
  <c r="I14" i="4"/>
  <c r="I9" i="4"/>
  <c r="I62" i="4"/>
  <c r="I12" i="4"/>
  <c r="I63" i="4"/>
  <c r="I60" i="4"/>
  <c r="I11" i="4"/>
  <c r="I4" i="4"/>
  <c r="I57" i="4"/>
  <c r="I55" i="4"/>
  <c r="I13" i="4"/>
  <c r="I61" i="4"/>
  <c r="I2" i="4"/>
  <c r="I10" i="4"/>
  <c r="I54" i="4"/>
  <c r="I53" i="4"/>
  <c r="I47" i="4"/>
  <c r="I95" i="4"/>
  <c r="I7" i="4"/>
  <c r="I43" i="4"/>
  <c r="I3" i="4"/>
  <c r="I40" i="4"/>
  <c r="I48" i="4"/>
  <c r="P27" i="4" l="1"/>
  <c r="K89" i="4"/>
  <c r="K59" i="4"/>
  <c r="K12" i="4"/>
  <c r="K5" i="4"/>
  <c r="K6" i="4"/>
  <c r="K61" i="4"/>
  <c r="K34" i="4"/>
  <c r="K22" i="4"/>
  <c r="K33" i="4"/>
  <c r="K69" i="4"/>
  <c r="K31" i="4"/>
  <c r="K14" i="4"/>
  <c r="K52" i="4"/>
  <c r="K55" i="4"/>
  <c r="K79" i="4"/>
  <c r="K18" i="4"/>
  <c r="K94" i="4"/>
  <c r="K21" i="4"/>
  <c r="K93" i="4"/>
  <c r="K9" i="4"/>
  <c r="K87" i="4"/>
  <c r="K98" i="4"/>
  <c r="K29" i="4"/>
  <c r="K25" i="4"/>
  <c r="K38" i="4"/>
  <c r="K85" i="4"/>
  <c r="K45" i="4"/>
  <c r="K72" i="4"/>
  <c r="K95" i="4"/>
  <c r="K71" i="4"/>
  <c r="K53" i="4"/>
  <c r="K4" i="4"/>
  <c r="K43" i="4"/>
  <c r="K27" i="4"/>
  <c r="K64" i="4"/>
  <c r="K37" i="4"/>
  <c r="K26" i="4"/>
  <c r="K39" i="4"/>
  <c r="K24" i="4"/>
  <c r="K23" i="4"/>
  <c r="K48" i="4"/>
  <c r="K92" i="4"/>
  <c r="K44" i="4"/>
  <c r="K90" i="4"/>
  <c r="K28" i="4"/>
  <c r="K96" i="4"/>
  <c r="K62" i="4"/>
  <c r="K49" i="4"/>
  <c r="K50" i="4"/>
  <c r="K51" i="4"/>
  <c r="K97" i="4"/>
  <c r="K40" i="4"/>
  <c r="K36" i="4"/>
  <c r="K19" i="4"/>
  <c r="K74" i="4"/>
  <c r="K77" i="4"/>
  <c r="K58" i="4"/>
  <c r="K57" i="4"/>
  <c r="K68" i="4"/>
  <c r="K2" i="4"/>
  <c r="K75" i="4"/>
  <c r="K60" i="4"/>
  <c r="K70" i="4"/>
  <c r="K42" i="4"/>
  <c r="K41" i="4"/>
  <c r="K84" i="4"/>
  <c r="K35" i="4"/>
  <c r="K46" i="4"/>
  <c r="K8" i="4"/>
  <c r="K78" i="4"/>
  <c r="K17" i="4"/>
  <c r="K73" i="4"/>
  <c r="K67" i="4"/>
  <c r="K10" i="4"/>
  <c r="K76" i="4"/>
  <c r="K63" i="4"/>
  <c r="K7" i="4"/>
  <c r="K15" i="4"/>
  <c r="K65" i="4"/>
  <c r="K81" i="4"/>
  <c r="K54" i="4"/>
  <c r="K83" i="4"/>
  <c r="K47" i="4"/>
  <c r="K16" i="4"/>
  <c r="K86" i="4"/>
  <c r="K66" i="4"/>
  <c r="K13" i="4"/>
  <c r="K88" i="4"/>
  <c r="K80" i="4"/>
  <c r="K91" i="4"/>
  <c r="K11" i="4"/>
  <c r="K30" i="4"/>
  <c r="K56" i="4"/>
  <c r="K3" i="4"/>
  <c r="K32" i="4"/>
  <c r="K82" i="4"/>
  <c r="K20" i="4"/>
  <c r="J89" i="4"/>
  <c r="J59" i="4"/>
  <c r="J12" i="4"/>
  <c r="J5" i="4"/>
  <c r="J6" i="4"/>
  <c r="J61" i="4"/>
  <c r="J34" i="4"/>
  <c r="J22" i="4"/>
  <c r="J33" i="4"/>
  <c r="J69" i="4"/>
  <c r="J31" i="4"/>
  <c r="J14" i="4"/>
  <c r="J52" i="4"/>
  <c r="J55" i="4"/>
  <c r="J79" i="4"/>
  <c r="J18" i="4"/>
  <c r="J94" i="4"/>
  <c r="J21" i="4"/>
  <c r="J93" i="4"/>
  <c r="J9" i="4"/>
  <c r="J87" i="4"/>
  <c r="J98" i="4"/>
  <c r="J29" i="4"/>
  <c r="J25" i="4"/>
  <c r="J38" i="4"/>
  <c r="J85" i="4"/>
  <c r="J45" i="4"/>
  <c r="J72" i="4"/>
  <c r="J95" i="4"/>
  <c r="J71" i="4"/>
  <c r="J53" i="4"/>
  <c r="J4" i="4"/>
  <c r="J43" i="4"/>
  <c r="J27" i="4"/>
  <c r="J64" i="4"/>
  <c r="J37" i="4"/>
  <c r="J26" i="4"/>
  <c r="J39" i="4"/>
  <c r="J24" i="4"/>
  <c r="J23" i="4"/>
  <c r="J48" i="4"/>
  <c r="J92" i="4"/>
  <c r="J44" i="4"/>
  <c r="J90" i="4"/>
  <c r="J28" i="4"/>
  <c r="J96" i="4"/>
  <c r="J62" i="4"/>
  <c r="J49" i="4"/>
  <c r="J50" i="4"/>
  <c r="J51" i="4"/>
  <c r="J97" i="4"/>
  <c r="J40" i="4"/>
  <c r="J36" i="4"/>
  <c r="J19" i="4"/>
  <c r="J74" i="4"/>
  <c r="J77" i="4"/>
  <c r="J58" i="4"/>
  <c r="J57" i="4"/>
  <c r="J68" i="4"/>
  <c r="J2" i="4"/>
  <c r="J75" i="4"/>
  <c r="J60" i="4"/>
  <c r="J70" i="4"/>
  <c r="J42" i="4"/>
  <c r="J41" i="4"/>
  <c r="J84" i="4"/>
  <c r="J35" i="4"/>
  <c r="J46" i="4"/>
  <c r="J8" i="4"/>
  <c r="J78" i="4"/>
  <c r="J17" i="4"/>
  <c r="J73" i="4"/>
  <c r="J67" i="4"/>
  <c r="J10" i="4"/>
  <c r="J76" i="4"/>
  <c r="J63" i="4"/>
  <c r="J7" i="4"/>
  <c r="J15" i="4"/>
  <c r="J65" i="4"/>
  <c r="J81" i="4"/>
  <c r="J54" i="4"/>
  <c r="J83" i="4"/>
  <c r="J47" i="4"/>
  <c r="J16" i="4"/>
  <c r="J86" i="4"/>
  <c r="J66" i="4"/>
  <c r="J13" i="4"/>
  <c r="J88" i="4"/>
  <c r="J80" i="4"/>
  <c r="J91" i="4"/>
  <c r="J11" i="4"/>
  <c r="J30" i="4"/>
  <c r="J56" i="4"/>
  <c r="J3" i="4"/>
  <c r="J32" i="4"/>
  <c r="J82" i="4"/>
  <c r="J20" i="4"/>
  <c r="U89" i="4"/>
  <c r="U59" i="4"/>
  <c r="U12" i="4"/>
  <c r="U5" i="4"/>
  <c r="U6" i="4"/>
  <c r="U61" i="4"/>
  <c r="U34" i="4"/>
  <c r="U22" i="4"/>
  <c r="U33" i="4"/>
  <c r="U69" i="4"/>
  <c r="U31" i="4"/>
  <c r="U14" i="4"/>
  <c r="U52" i="4"/>
  <c r="U55" i="4"/>
  <c r="U79" i="4"/>
  <c r="U18" i="4"/>
  <c r="U94" i="4"/>
  <c r="U21" i="4"/>
  <c r="U93" i="4"/>
  <c r="U9" i="4"/>
  <c r="U87" i="4"/>
  <c r="U98" i="4"/>
  <c r="U29" i="4"/>
  <c r="U25" i="4"/>
  <c r="U38" i="4"/>
  <c r="U85" i="4"/>
  <c r="U45" i="4"/>
  <c r="U72" i="4"/>
  <c r="U95" i="4"/>
  <c r="U71" i="4"/>
  <c r="U53" i="4"/>
  <c r="U4" i="4"/>
  <c r="U43" i="4"/>
  <c r="U27" i="4"/>
  <c r="U64" i="4"/>
  <c r="U37" i="4"/>
  <c r="U26" i="4"/>
  <c r="U39" i="4"/>
  <c r="U24" i="4"/>
  <c r="U23" i="4"/>
  <c r="U48" i="4"/>
  <c r="U92" i="4"/>
  <c r="U44" i="4"/>
  <c r="U90" i="4"/>
  <c r="U28" i="4"/>
  <c r="U96" i="4"/>
  <c r="U62" i="4"/>
  <c r="U49" i="4"/>
  <c r="U50" i="4"/>
  <c r="U51" i="4"/>
  <c r="U97" i="4"/>
  <c r="U40" i="4"/>
  <c r="U36" i="4"/>
  <c r="U19" i="4"/>
  <c r="U74" i="4"/>
  <c r="U77" i="4"/>
  <c r="U58" i="4"/>
  <c r="U57" i="4"/>
  <c r="U68" i="4"/>
  <c r="U2" i="4"/>
  <c r="U75" i="4"/>
  <c r="U60" i="4"/>
  <c r="U70" i="4"/>
  <c r="U42" i="4"/>
  <c r="U41" i="4"/>
  <c r="U84" i="4"/>
  <c r="U35" i="4"/>
  <c r="U46" i="4"/>
  <c r="U8" i="4"/>
  <c r="U78" i="4"/>
  <c r="U17" i="4"/>
  <c r="U73" i="4"/>
  <c r="U67" i="4"/>
  <c r="U10" i="4"/>
  <c r="U76" i="4"/>
  <c r="U63" i="4"/>
  <c r="U7" i="4"/>
  <c r="U15" i="4"/>
  <c r="U65" i="4"/>
  <c r="U81" i="4"/>
  <c r="U54" i="4"/>
  <c r="U83" i="4"/>
  <c r="U47" i="4"/>
  <c r="U16" i="4"/>
  <c r="U86" i="4"/>
  <c r="U66" i="4"/>
  <c r="U13" i="4"/>
  <c r="U88" i="4"/>
  <c r="U80" i="4"/>
  <c r="U91" i="4"/>
  <c r="U11" i="4"/>
  <c r="U30" i="4"/>
  <c r="U56" i="4"/>
  <c r="U3" i="4"/>
  <c r="U32" i="4"/>
  <c r="U82" i="4"/>
  <c r="U20" i="4"/>
  <c r="T89" i="4"/>
  <c r="T59" i="4"/>
  <c r="T12" i="4"/>
  <c r="T5" i="4"/>
  <c r="T6" i="4"/>
  <c r="T61" i="4"/>
  <c r="T34" i="4"/>
  <c r="T22" i="4"/>
  <c r="T33" i="4"/>
  <c r="T69" i="4"/>
  <c r="T31" i="4"/>
  <c r="T14" i="4"/>
  <c r="T52" i="4"/>
  <c r="T55" i="4"/>
  <c r="T79" i="4"/>
  <c r="T18" i="4"/>
  <c r="T94" i="4"/>
  <c r="T21" i="4"/>
  <c r="T93" i="4"/>
  <c r="T9" i="4"/>
  <c r="T87" i="4"/>
  <c r="T98" i="4"/>
  <c r="T29" i="4"/>
  <c r="T25" i="4"/>
  <c r="T38" i="4"/>
  <c r="T85" i="4"/>
  <c r="T45" i="4"/>
  <c r="T72" i="4"/>
  <c r="T95" i="4"/>
  <c r="T71" i="4"/>
  <c r="T53" i="4"/>
  <c r="T4" i="4"/>
  <c r="T43" i="4"/>
  <c r="T27" i="4"/>
  <c r="T64" i="4"/>
  <c r="T37" i="4"/>
  <c r="T26" i="4"/>
  <c r="T39" i="4"/>
  <c r="T24" i="4"/>
  <c r="T23" i="4"/>
  <c r="T48" i="4"/>
  <c r="T92" i="4"/>
  <c r="T44" i="4"/>
  <c r="T90" i="4"/>
  <c r="T28" i="4"/>
  <c r="T96" i="4"/>
  <c r="T62" i="4"/>
  <c r="T49" i="4"/>
  <c r="T50" i="4"/>
  <c r="T51" i="4"/>
  <c r="T97" i="4"/>
  <c r="T40" i="4"/>
  <c r="T36" i="4"/>
  <c r="T19" i="4"/>
  <c r="T74" i="4"/>
  <c r="T77" i="4"/>
  <c r="T58" i="4"/>
  <c r="T57" i="4"/>
  <c r="T68" i="4"/>
  <c r="T2" i="4"/>
  <c r="T75" i="4"/>
  <c r="T60" i="4"/>
  <c r="T70" i="4"/>
  <c r="T42" i="4"/>
  <c r="T41" i="4"/>
  <c r="T84" i="4"/>
  <c r="T35" i="4"/>
  <c r="T46" i="4"/>
  <c r="T8" i="4"/>
  <c r="T78" i="4"/>
  <c r="T17" i="4"/>
  <c r="T73" i="4"/>
  <c r="T67" i="4"/>
  <c r="T10" i="4"/>
  <c r="T76" i="4"/>
  <c r="T63" i="4"/>
  <c r="T7" i="4"/>
  <c r="T15" i="4"/>
  <c r="T65" i="4"/>
  <c r="T81" i="4"/>
  <c r="T54" i="4"/>
  <c r="T83" i="4"/>
  <c r="T47" i="4"/>
  <c r="T16" i="4"/>
  <c r="T86" i="4"/>
  <c r="T66" i="4"/>
  <c r="T13" i="4"/>
  <c r="T88" i="4"/>
  <c r="T80" i="4"/>
  <c r="T91" i="4"/>
  <c r="T11" i="4"/>
  <c r="T30" i="4"/>
  <c r="T56" i="4"/>
  <c r="T3" i="4"/>
  <c r="T32" i="4"/>
  <c r="T82" i="4"/>
  <c r="T20" i="4"/>
  <c r="S89" i="4"/>
  <c r="S59" i="4"/>
  <c r="S12" i="4"/>
  <c r="S5" i="4"/>
  <c r="S6" i="4"/>
  <c r="S61" i="4"/>
  <c r="S34" i="4"/>
  <c r="S22" i="4"/>
  <c r="S33" i="4"/>
  <c r="S69" i="4"/>
  <c r="S31" i="4"/>
  <c r="S14" i="4"/>
  <c r="S52" i="4"/>
  <c r="S55" i="4"/>
  <c r="S79" i="4"/>
  <c r="S18" i="4"/>
  <c r="S94" i="4"/>
  <c r="S21" i="4"/>
  <c r="S93" i="4"/>
  <c r="S9" i="4"/>
  <c r="S87" i="4"/>
  <c r="S98" i="4"/>
  <c r="S29" i="4"/>
  <c r="S25" i="4"/>
  <c r="S38" i="4"/>
  <c r="S85" i="4"/>
  <c r="S45" i="4"/>
  <c r="S72" i="4"/>
  <c r="S95" i="4"/>
  <c r="S71" i="4"/>
  <c r="S53" i="4"/>
  <c r="S4" i="4"/>
  <c r="S43" i="4"/>
  <c r="S27" i="4"/>
  <c r="S64" i="4"/>
  <c r="S37" i="4"/>
  <c r="S26" i="4"/>
  <c r="S39" i="4"/>
  <c r="S24" i="4"/>
  <c r="S23" i="4"/>
  <c r="S48" i="4"/>
  <c r="S92" i="4"/>
  <c r="S44" i="4"/>
  <c r="S90" i="4"/>
  <c r="S28" i="4"/>
  <c r="S96" i="4"/>
  <c r="S62" i="4"/>
  <c r="S49" i="4"/>
  <c r="S50" i="4"/>
  <c r="S51" i="4"/>
  <c r="S97" i="4"/>
  <c r="S40" i="4"/>
  <c r="S36" i="4"/>
  <c r="S19" i="4"/>
  <c r="S74" i="4"/>
  <c r="S77" i="4"/>
  <c r="S58" i="4"/>
  <c r="S57" i="4"/>
  <c r="S68" i="4"/>
  <c r="S2" i="4"/>
  <c r="S75" i="4"/>
  <c r="S60" i="4"/>
  <c r="S70" i="4"/>
  <c r="S42" i="4"/>
  <c r="S41" i="4"/>
  <c r="S84" i="4"/>
  <c r="S35" i="4"/>
  <c r="S46" i="4"/>
  <c r="S8" i="4"/>
  <c r="S78" i="4"/>
  <c r="S17" i="4"/>
  <c r="S73" i="4"/>
  <c r="S67" i="4"/>
  <c r="S10" i="4"/>
  <c r="S76" i="4"/>
  <c r="S63" i="4"/>
  <c r="S7" i="4"/>
  <c r="S15" i="4"/>
  <c r="S65" i="4"/>
  <c r="S81" i="4"/>
  <c r="S54" i="4"/>
  <c r="S83" i="4"/>
  <c r="S47" i="4"/>
  <c r="S16" i="4"/>
  <c r="S86" i="4"/>
  <c r="S66" i="4"/>
  <c r="S13" i="4"/>
  <c r="S88" i="4"/>
  <c r="S80" i="4"/>
  <c r="S91" i="4"/>
  <c r="S11" i="4"/>
  <c r="S30" i="4"/>
  <c r="S56" i="4"/>
  <c r="S3" i="4"/>
  <c r="S32" i="4"/>
  <c r="S82" i="4"/>
  <c r="S20" i="4"/>
  <c r="R89" i="4" l="1"/>
  <c r="R59" i="4"/>
  <c r="R12" i="4"/>
  <c r="R5" i="4"/>
  <c r="R6" i="4"/>
  <c r="R61" i="4"/>
  <c r="R34" i="4"/>
  <c r="R22" i="4"/>
  <c r="R33" i="4"/>
  <c r="R69" i="4"/>
  <c r="R31" i="4"/>
  <c r="R14" i="4"/>
  <c r="R52" i="4"/>
  <c r="R55" i="4"/>
  <c r="R79" i="4"/>
  <c r="R18" i="4"/>
  <c r="R94" i="4"/>
  <c r="R21" i="4"/>
  <c r="R93" i="4"/>
  <c r="R9" i="4"/>
  <c r="R87" i="4"/>
  <c r="R98" i="4"/>
  <c r="R29" i="4"/>
  <c r="R25" i="4"/>
  <c r="R38" i="4"/>
  <c r="R85" i="4"/>
  <c r="R45" i="4"/>
  <c r="R72" i="4"/>
  <c r="R95" i="4"/>
  <c r="R71" i="4"/>
  <c r="R53" i="4"/>
  <c r="R4" i="4"/>
  <c r="R43" i="4"/>
  <c r="R27" i="4"/>
  <c r="R64" i="4"/>
  <c r="R37" i="4"/>
  <c r="R26" i="4"/>
  <c r="R39" i="4"/>
  <c r="R24" i="4"/>
  <c r="R23" i="4"/>
  <c r="R48" i="4"/>
  <c r="R92" i="4"/>
  <c r="R44" i="4"/>
  <c r="R90" i="4"/>
  <c r="R28" i="4"/>
  <c r="R96" i="4"/>
  <c r="R62" i="4"/>
  <c r="R49" i="4"/>
  <c r="R50" i="4"/>
  <c r="R51" i="4"/>
  <c r="R97" i="4"/>
  <c r="R40" i="4"/>
  <c r="R36" i="4"/>
  <c r="R19" i="4"/>
  <c r="R74" i="4"/>
  <c r="R77" i="4"/>
  <c r="R58" i="4"/>
  <c r="R57" i="4"/>
  <c r="R68" i="4"/>
  <c r="R2" i="4"/>
  <c r="R75" i="4"/>
  <c r="R60" i="4"/>
  <c r="R70" i="4"/>
  <c r="R42" i="4"/>
  <c r="R41" i="4"/>
  <c r="R84" i="4"/>
  <c r="R35" i="4"/>
  <c r="R46" i="4"/>
  <c r="R8" i="4"/>
  <c r="R78" i="4"/>
  <c r="R17" i="4"/>
  <c r="R73" i="4"/>
  <c r="R67" i="4"/>
  <c r="R10" i="4"/>
  <c r="R76" i="4"/>
  <c r="R63" i="4"/>
  <c r="R7" i="4"/>
  <c r="R15" i="4"/>
  <c r="R65" i="4"/>
  <c r="R81" i="4"/>
  <c r="R54" i="4"/>
  <c r="R83" i="4"/>
  <c r="R47" i="4"/>
  <c r="R16" i="4"/>
  <c r="R86" i="4"/>
  <c r="R66" i="4"/>
  <c r="R13" i="4"/>
  <c r="R88" i="4"/>
  <c r="R80" i="4"/>
  <c r="R91" i="4"/>
  <c r="R11" i="4"/>
  <c r="R30" i="4"/>
  <c r="R56" i="4"/>
  <c r="R3" i="4"/>
  <c r="R32" i="4"/>
  <c r="R82" i="4"/>
  <c r="R20" i="4"/>
  <c r="Q89" i="4"/>
  <c r="Q59" i="4"/>
  <c r="Q12" i="4"/>
  <c r="Q5" i="4"/>
  <c r="Q6" i="4"/>
  <c r="Q61" i="4"/>
  <c r="Q34" i="4"/>
  <c r="Q22" i="4"/>
  <c r="Q33" i="4"/>
  <c r="Q69" i="4"/>
  <c r="Q31" i="4"/>
  <c r="Q14" i="4"/>
  <c r="Q52" i="4"/>
  <c r="Q55" i="4"/>
  <c r="Q79" i="4"/>
  <c r="Q18" i="4"/>
  <c r="Q94" i="4"/>
  <c r="Q21" i="4"/>
  <c r="Q93" i="4"/>
  <c r="Q9" i="4"/>
  <c r="Q87" i="4"/>
  <c r="Q98" i="4"/>
  <c r="Q29" i="4"/>
  <c r="Q25" i="4"/>
  <c r="Q38" i="4"/>
  <c r="Q85" i="4"/>
  <c r="Q45" i="4"/>
  <c r="Q72" i="4"/>
  <c r="Q95" i="4"/>
  <c r="Q71" i="4"/>
  <c r="Q53" i="4"/>
  <c r="Q4" i="4"/>
  <c r="Q43" i="4"/>
  <c r="Q27" i="4"/>
  <c r="Q64" i="4"/>
  <c r="Q37" i="4"/>
  <c r="Q26" i="4"/>
  <c r="Q39" i="4"/>
  <c r="Q24" i="4"/>
  <c r="Q23" i="4"/>
  <c r="Q48" i="4"/>
  <c r="Q92" i="4"/>
  <c r="Q44" i="4"/>
  <c r="Q90" i="4"/>
  <c r="Q28" i="4"/>
  <c r="Q96" i="4"/>
  <c r="Q62" i="4"/>
  <c r="Q49" i="4"/>
  <c r="Q50" i="4"/>
  <c r="Q51" i="4"/>
  <c r="Q97" i="4"/>
  <c r="Q40" i="4"/>
  <c r="Q36" i="4"/>
  <c r="Q19" i="4"/>
  <c r="Q74" i="4"/>
  <c r="Q77" i="4"/>
  <c r="Q58" i="4"/>
  <c r="Q57" i="4"/>
  <c r="Q68" i="4"/>
  <c r="Q2" i="4"/>
  <c r="Q75" i="4"/>
  <c r="Q60" i="4"/>
  <c r="Q70" i="4"/>
  <c r="Q42" i="4"/>
  <c r="Q41" i="4"/>
  <c r="Q84" i="4"/>
  <c r="Q35" i="4"/>
  <c r="Q46" i="4"/>
  <c r="Q8" i="4"/>
  <c r="Q78" i="4"/>
  <c r="Q17" i="4"/>
  <c r="Q73" i="4"/>
  <c r="Q67" i="4"/>
  <c r="Q10" i="4"/>
  <c r="Q76" i="4"/>
  <c r="Q63" i="4"/>
  <c r="Q7" i="4"/>
  <c r="Q15" i="4"/>
  <c r="Q65" i="4"/>
  <c r="Q81" i="4"/>
  <c r="Q54" i="4"/>
  <c r="Q83" i="4"/>
  <c r="Q47" i="4"/>
  <c r="Q16" i="4"/>
  <c r="Q86" i="4"/>
  <c r="Q66" i="4"/>
  <c r="Q13" i="4"/>
  <c r="Q88" i="4"/>
  <c r="Q80" i="4"/>
  <c r="Q91" i="4"/>
  <c r="Q11" i="4"/>
  <c r="Q30" i="4"/>
  <c r="Q56" i="4"/>
  <c r="Q3" i="4"/>
  <c r="Q32" i="4"/>
  <c r="Q82" i="4"/>
  <c r="Q20" i="4"/>
  <c r="P89" i="4"/>
  <c r="P59" i="4"/>
  <c r="P12" i="4"/>
  <c r="P5" i="4"/>
  <c r="P6" i="4"/>
  <c r="P61" i="4"/>
  <c r="P34" i="4"/>
  <c r="P22" i="4"/>
  <c r="P33" i="4"/>
  <c r="P69" i="4"/>
  <c r="P31" i="4"/>
  <c r="P14" i="4"/>
  <c r="P52" i="4"/>
  <c r="P55" i="4"/>
  <c r="P79" i="4"/>
  <c r="P18" i="4"/>
  <c r="P94" i="4"/>
  <c r="P21" i="4"/>
  <c r="P93" i="4"/>
  <c r="P9" i="4"/>
  <c r="P87" i="4"/>
  <c r="P98" i="4"/>
  <c r="P29" i="4"/>
  <c r="P25" i="4"/>
  <c r="P38" i="4"/>
  <c r="P85" i="4"/>
  <c r="P45" i="4"/>
  <c r="P72" i="4"/>
  <c r="P95" i="4"/>
  <c r="P71" i="4"/>
  <c r="P53" i="4"/>
  <c r="P4" i="4"/>
  <c r="P43" i="4"/>
  <c r="P64" i="4"/>
  <c r="P37" i="4"/>
  <c r="P26" i="4"/>
  <c r="P39" i="4"/>
  <c r="P24" i="4"/>
  <c r="P23" i="4"/>
  <c r="P48" i="4"/>
  <c r="P92" i="4"/>
  <c r="P44" i="4"/>
  <c r="P90" i="4"/>
  <c r="P28" i="4"/>
  <c r="P96" i="4"/>
  <c r="P62" i="4"/>
  <c r="P49" i="4"/>
  <c r="P50" i="4"/>
  <c r="P51" i="4"/>
  <c r="P97" i="4"/>
  <c r="P40" i="4"/>
  <c r="P36" i="4"/>
  <c r="P19" i="4"/>
  <c r="P74" i="4"/>
  <c r="P77" i="4"/>
  <c r="P58" i="4"/>
  <c r="P57" i="4"/>
  <c r="P68" i="4"/>
  <c r="P2" i="4"/>
  <c r="P75" i="4"/>
  <c r="P60" i="4"/>
  <c r="P70" i="4"/>
  <c r="P42" i="4"/>
  <c r="P41" i="4"/>
  <c r="P84" i="4"/>
  <c r="P35" i="4"/>
  <c r="P46" i="4"/>
  <c r="P8" i="4"/>
  <c r="P78" i="4"/>
  <c r="P17" i="4"/>
  <c r="P73" i="4"/>
  <c r="P67" i="4"/>
  <c r="P10" i="4"/>
  <c r="P76" i="4"/>
  <c r="P63" i="4"/>
  <c r="P7" i="4"/>
  <c r="P15" i="4"/>
  <c r="P65" i="4"/>
  <c r="P81" i="4"/>
  <c r="P54" i="4"/>
  <c r="P83" i="4"/>
  <c r="P47" i="4"/>
  <c r="P16" i="4"/>
  <c r="P86" i="4"/>
  <c r="P66" i="4"/>
  <c r="P13" i="4"/>
  <c r="P88" i="4"/>
  <c r="P80" i="4"/>
  <c r="P91" i="4"/>
  <c r="P11" i="4"/>
  <c r="P30" i="4"/>
  <c r="P56" i="4"/>
  <c r="P3" i="4"/>
  <c r="P32" i="4"/>
  <c r="P82" i="4"/>
  <c r="P20" i="4"/>
  <c r="O89" i="4"/>
  <c r="O59" i="4"/>
  <c r="O12" i="4"/>
  <c r="O5" i="4"/>
  <c r="O6" i="4"/>
  <c r="O61" i="4"/>
  <c r="O34" i="4"/>
  <c r="O22" i="4"/>
  <c r="O33" i="4"/>
  <c r="O69" i="4"/>
  <c r="O31" i="4"/>
  <c r="O14" i="4"/>
  <c r="O52" i="4"/>
  <c r="O55" i="4"/>
  <c r="O79" i="4"/>
  <c r="O18" i="4"/>
  <c r="O94" i="4"/>
  <c r="O21" i="4"/>
  <c r="O93" i="4"/>
  <c r="O9" i="4"/>
  <c r="O87" i="4"/>
  <c r="O98" i="4"/>
  <c r="O29" i="4"/>
  <c r="O25" i="4"/>
  <c r="O38" i="4"/>
  <c r="O85" i="4"/>
  <c r="O45" i="4"/>
  <c r="O72" i="4"/>
  <c r="O95" i="4"/>
  <c r="O71" i="4"/>
  <c r="O53" i="4"/>
  <c r="O4" i="4"/>
  <c r="O43" i="4"/>
  <c r="O27" i="4"/>
  <c r="O64" i="4"/>
  <c r="O37" i="4"/>
  <c r="O26" i="4"/>
  <c r="O39" i="4"/>
  <c r="O24" i="4"/>
  <c r="O23" i="4"/>
  <c r="O48" i="4"/>
  <c r="O92" i="4"/>
  <c r="O44" i="4"/>
  <c r="O90" i="4"/>
  <c r="O28" i="4"/>
  <c r="O96" i="4"/>
  <c r="O62" i="4"/>
  <c r="O49" i="4"/>
  <c r="O50" i="4"/>
  <c r="O51" i="4"/>
  <c r="O97" i="4"/>
  <c r="O40" i="4"/>
  <c r="O36" i="4"/>
  <c r="O19" i="4"/>
  <c r="O74" i="4"/>
  <c r="O77" i="4"/>
  <c r="O58" i="4"/>
  <c r="O57" i="4"/>
  <c r="O68" i="4"/>
  <c r="O2" i="4"/>
  <c r="O75" i="4"/>
  <c r="O60" i="4"/>
  <c r="O70" i="4"/>
  <c r="O42" i="4"/>
  <c r="O41" i="4"/>
  <c r="O84" i="4"/>
  <c r="O35" i="4"/>
  <c r="O46" i="4"/>
  <c r="O8" i="4"/>
  <c r="O78" i="4"/>
  <c r="O17" i="4"/>
  <c r="O73" i="4"/>
  <c r="O67" i="4"/>
  <c r="O10" i="4"/>
  <c r="O76" i="4"/>
  <c r="O63" i="4"/>
  <c r="O7" i="4"/>
  <c r="O15" i="4"/>
  <c r="O65" i="4"/>
  <c r="O81" i="4"/>
  <c r="O54" i="4"/>
  <c r="O83" i="4"/>
  <c r="O47" i="4"/>
  <c r="O16" i="4"/>
  <c r="O86" i="4"/>
  <c r="O66" i="4"/>
  <c r="O13" i="4"/>
  <c r="O88" i="4"/>
  <c r="O80" i="4"/>
  <c r="O91" i="4"/>
  <c r="O11" i="4"/>
  <c r="O30" i="4"/>
  <c r="O56" i="4"/>
  <c r="O3" i="4"/>
  <c r="O32" i="4"/>
  <c r="O82" i="4"/>
  <c r="O20" i="4"/>
  <c r="N89" i="4"/>
  <c r="N59" i="4"/>
  <c r="N12" i="4"/>
  <c r="N5" i="4"/>
  <c r="N6" i="4"/>
  <c r="N61" i="4"/>
  <c r="N34" i="4"/>
  <c r="N22" i="4"/>
  <c r="N33" i="4"/>
  <c r="N69" i="4"/>
  <c r="N31" i="4"/>
  <c r="N14" i="4"/>
  <c r="N52" i="4"/>
  <c r="N55" i="4"/>
  <c r="N79" i="4"/>
  <c r="N18" i="4"/>
  <c r="N94" i="4"/>
  <c r="N21" i="4"/>
  <c r="N93" i="4"/>
  <c r="N9" i="4"/>
  <c r="N87" i="4"/>
  <c r="N98" i="4"/>
  <c r="N29" i="4"/>
  <c r="N25" i="4"/>
  <c r="N38" i="4"/>
  <c r="N85" i="4"/>
  <c r="N45" i="4"/>
  <c r="N72" i="4"/>
  <c r="N95" i="4"/>
  <c r="N71" i="4"/>
  <c r="N53" i="4"/>
  <c r="N4" i="4"/>
  <c r="N43" i="4"/>
  <c r="N27" i="4"/>
  <c r="N64" i="4"/>
  <c r="N37" i="4"/>
  <c r="N26" i="4"/>
  <c r="N39" i="4"/>
  <c r="N24" i="4"/>
  <c r="N23" i="4"/>
  <c r="N48" i="4"/>
  <c r="N92" i="4"/>
  <c r="N44" i="4"/>
  <c r="N90" i="4"/>
  <c r="N28" i="4"/>
  <c r="N96" i="4"/>
  <c r="N62" i="4"/>
  <c r="N49" i="4"/>
  <c r="N50" i="4"/>
  <c r="N51" i="4"/>
  <c r="N97" i="4"/>
  <c r="N40" i="4"/>
  <c r="N36" i="4"/>
  <c r="N19" i="4"/>
  <c r="N74" i="4"/>
  <c r="N77" i="4"/>
  <c r="N58" i="4"/>
  <c r="N57" i="4"/>
  <c r="N68" i="4"/>
  <c r="N2" i="4"/>
  <c r="N75" i="4"/>
  <c r="N60" i="4"/>
  <c r="N70" i="4"/>
  <c r="N42" i="4"/>
  <c r="N41" i="4"/>
  <c r="N84" i="4"/>
  <c r="N35" i="4"/>
  <c r="N46" i="4"/>
  <c r="N8" i="4"/>
  <c r="N78" i="4"/>
  <c r="N17" i="4"/>
  <c r="N73" i="4"/>
  <c r="N67" i="4"/>
  <c r="N10" i="4"/>
  <c r="N76" i="4"/>
  <c r="N63" i="4"/>
  <c r="N7" i="4"/>
  <c r="N15" i="4"/>
  <c r="N65" i="4"/>
  <c r="N81" i="4"/>
  <c r="N54" i="4"/>
  <c r="N83" i="4"/>
  <c r="N47" i="4"/>
  <c r="N16" i="4"/>
  <c r="N86" i="4"/>
  <c r="N66" i="4"/>
  <c r="N13" i="4"/>
  <c r="N88" i="4"/>
  <c r="N80" i="4"/>
  <c r="N91" i="4"/>
  <c r="N11" i="4"/>
  <c r="N30" i="4"/>
  <c r="N56" i="4"/>
  <c r="N3" i="4"/>
  <c r="N32" i="4"/>
  <c r="N82" i="4"/>
  <c r="N20" i="4"/>
  <c r="M89" i="4"/>
  <c r="M59" i="4"/>
  <c r="M12" i="4"/>
  <c r="M5" i="4"/>
  <c r="M6" i="4"/>
  <c r="M61" i="4"/>
  <c r="M34" i="4"/>
  <c r="M22" i="4"/>
  <c r="M33" i="4"/>
  <c r="M69" i="4"/>
  <c r="M31" i="4"/>
  <c r="M14" i="4"/>
  <c r="M52" i="4"/>
  <c r="M55" i="4"/>
  <c r="M79" i="4"/>
  <c r="M18" i="4"/>
  <c r="M94" i="4"/>
  <c r="M21" i="4"/>
  <c r="M93" i="4"/>
  <c r="M9" i="4"/>
  <c r="M87" i="4"/>
  <c r="M98" i="4"/>
  <c r="M29" i="4"/>
  <c r="M25" i="4"/>
  <c r="M38" i="4"/>
  <c r="M85" i="4"/>
  <c r="M45" i="4"/>
  <c r="M72" i="4"/>
  <c r="M95" i="4"/>
  <c r="M71" i="4"/>
  <c r="M53" i="4"/>
  <c r="M4" i="4"/>
  <c r="M43" i="4"/>
  <c r="M27" i="4"/>
  <c r="M64" i="4"/>
  <c r="M37" i="4"/>
  <c r="M26" i="4"/>
  <c r="M39" i="4"/>
  <c r="M24" i="4"/>
  <c r="M23" i="4"/>
  <c r="M48" i="4"/>
  <c r="M92" i="4"/>
  <c r="M44" i="4"/>
  <c r="M90" i="4"/>
  <c r="M28" i="4"/>
  <c r="M96" i="4"/>
  <c r="M62" i="4"/>
  <c r="M49" i="4"/>
  <c r="M50" i="4"/>
  <c r="M51" i="4"/>
  <c r="M97" i="4"/>
  <c r="M40" i="4"/>
  <c r="M36" i="4"/>
  <c r="M19" i="4"/>
  <c r="M74" i="4"/>
  <c r="M77" i="4"/>
  <c r="M58" i="4"/>
  <c r="M57" i="4"/>
  <c r="M68" i="4"/>
  <c r="M2" i="4"/>
  <c r="M75" i="4"/>
  <c r="M60" i="4"/>
  <c r="M70" i="4"/>
  <c r="M42" i="4"/>
  <c r="M41" i="4"/>
  <c r="M84" i="4"/>
  <c r="M35" i="4"/>
  <c r="M46" i="4"/>
  <c r="M8" i="4"/>
  <c r="M78" i="4"/>
  <c r="M17" i="4"/>
  <c r="M73" i="4"/>
  <c r="M67" i="4"/>
  <c r="M10" i="4"/>
  <c r="M76" i="4"/>
  <c r="M63" i="4"/>
  <c r="M7" i="4"/>
  <c r="M15" i="4"/>
  <c r="M65" i="4"/>
  <c r="M81" i="4"/>
  <c r="M54" i="4"/>
  <c r="M83" i="4"/>
  <c r="M47" i="4"/>
  <c r="M16" i="4"/>
  <c r="M86" i="4"/>
  <c r="M66" i="4"/>
  <c r="M13" i="4"/>
  <c r="M88" i="4"/>
  <c r="M80" i="4"/>
  <c r="M91" i="4"/>
  <c r="M11" i="4"/>
  <c r="M30" i="4"/>
  <c r="M56" i="4"/>
  <c r="M3" i="4"/>
  <c r="M32" i="4"/>
  <c r="M82" i="4"/>
  <c r="M20" i="4"/>
  <c r="B89" i="4"/>
  <c r="B59" i="4"/>
  <c r="B12" i="4"/>
  <c r="B5" i="4"/>
  <c r="B6" i="4"/>
  <c r="B61" i="4"/>
  <c r="B34" i="4"/>
  <c r="B22" i="4"/>
  <c r="B33" i="4"/>
  <c r="B69" i="4"/>
  <c r="B31" i="4"/>
  <c r="B14" i="4"/>
  <c r="B52" i="4"/>
  <c r="B55" i="4"/>
  <c r="B79" i="4"/>
  <c r="B18" i="4"/>
  <c r="B94" i="4"/>
  <c r="B21" i="4"/>
  <c r="B93" i="4"/>
  <c r="B9" i="4"/>
  <c r="B87" i="4"/>
  <c r="B98" i="4"/>
  <c r="B29" i="4"/>
  <c r="B25" i="4"/>
  <c r="B38" i="4"/>
  <c r="B85" i="4"/>
  <c r="B45" i="4"/>
  <c r="B72" i="4"/>
  <c r="B95" i="4"/>
  <c r="B71" i="4"/>
  <c r="B53" i="4"/>
  <c r="B4" i="4"/>
  <c r="B43" i="4"/>
  <c r="B27" i="4"/>
  <c r="B64" i="4"/>
  <c r="B37" i="4"/>
  <c r="B26" i="4"/>
  <c r="B39" i="4"/>
  <c r="B24" i="4"/>
  <c r="B23" i="4"/>
  <c r="B48" i="4"/>
  <c r="B92" i="4"/>
  <c r="B44" i="4"/>
  <c r="B90" i="4"/>
  <c r="B28" i="4"/>
  <c r="B96" i="4"/>
  <c r="B62" i="4"/>
  <c r="B49" i="4"/>
  <c r="B50" i="4"/>
  <c r="B51" i="4"/>
  <c r="B97" i="4"/>
  <c r="B40" i="4"/>
  <c r="B36" i="4"/>
  <c r="B19" i="4"/>
  <c r="B74" i="4"/>
  <c r="B77" i="4"/>
  <c r="B58" i="4"/>
  <c r="B57" i="4"/>
  <c r="B68" i="4"/>
  <c r="B2" i="4"/>
  <c r="B75" i="4"/>
  <c r="B60" i="4"/>
  <c r="B70" i="4"/>
  <c r="B42" i="4"/>
  <c r="B41" i="4"/>
  <c r="B84" i="4"/>
  <c r="B35" i="4"/>
  <c r="B46" i="4"/>
  <c r="B8" i="4"/>
  <c r="B78" i="4"/>
  <c r="B17" i="4"/>
  <c r="B73" i="4"/>
  <c r="B67" i="4"/>
  <c r="B10" i="4"/>
  <c r="B76" i="4"/>
  <c r="B63" i="4"/>
  <c r="B7" i="4"/>
  <c r="B15" i="4"/>
  <c r="B65" i="4"/>
  <c r="B81" i="4"/>
  <c r="B54" i="4"/>
  <c r="B83" i="4"/>
  <c r="B47" i="4"/>
  <c r="B16" i="4"/>
  <c r="B86" i="4"/>
  <c r="B66" i="4"/>
  <c r="B13" i="4"/>
  <c r="B88" i="4"/>
  <c r="B80" i="4"/>
  <c r="B91" i="4"/>
  <c r="B11" i="4"/>
  <c r="B30" i="4"/>
  <c r="B56" i="4"/>
  <c r="B3" i="4"/>
  <c r="B32" i="4"/>
  <c r="B82" i="4"/>
  <c r="B20" i="4"/>
  <c r="G59" i="4"/>
  <c r="G12" i="4"/>
  <c r="G5" i="4"/>
  <c r="G6" i="4"/>
  <c r="G61" i="4"/>
  <c r="G34" i="4"/>
  <c r="G22" i="4"/>
  <c r="G33" i="4"/>
  <c r="G69" i="4"/>
  <c r="G31" i="4"/>
  <c r="G14" i="4"/>
  <c r="G52" i="4"/>
  <c r="G55" i="4"/>
  <c r="G79" i="4"/>
  <c r="G18" i="4"/>
  <c r="G94" i="4"/>
  <c r="G21" i="4"/>
  <c r="G93" i="4"/>
  <c r="G9" i="4"/>
  <c r="G87" i="4"/>
  <c r="G98" i="4"/>
  <c r="G29" i="4"/>
  <c r="G25" i="4"/>
  <c r="G38" i="4"/>
  <c r="G85" i="4"/>
  <c r="G45" i="4"/>
  <c r="G72" i="4"/>
  <c r="G95" i="4"/>
  <c r="G71" i="4"/>
  <c r="G53" i="4"/>
  <c r="G4" i="4"/>
  <c r="G43" i="4"/>
  <c r="G27" i="4"/>
  <c r="G64" i="4"/>
  <c r="G37" i="4"/>
  <c r="G26" i="4"/>
  <c r="G39" i="4"/>
  <c r="G24" i="4"/>
  <c r="G23" i="4"/>
  <c r="G48" i="4"/>
  <c r="G92" i="4"/>
  <c r="G44" i="4"/>
  <c r="G90" i="4"/>
  <c r="G28" i="4"/>
  <c r="G96" i="4"/>
  <c r="G62" i="4"/>
  <c r="G49" i="4"/>
  <c r="G50" i="4"/>
  <c r="G51" i="4"/>
  <c r="G97" i="4"/>
  <c r="G40" i="4"/>
  <c r="G36" i="4"/>
  <c r="G19" i="4"/>
  <c r="G74" i="4"/>
  <c r="G77" i="4"/>
  <c r="G58" i="4"/>
  <c r="G57" i="4"/>
  <c r="G68" i="4"/>
  <c r="G2" i="4"/>
  <c r="G75" i="4"/>
  <c r="G60" i="4"/>
  <c r="G70" i="4"/>
  <c r="G42" i="4"/>
  <c r="G41" i="4"/>
  <c r="G84" i="4"/>
  <c r="G35" i="4"/>
  <c r="G46" i="4"/>
  <c r="G8" i="4"/>
  <c r="G78" i="4"/>
  <c r="G17" i="4"/>
  <c r="G73" i="4"/>
  <c r="G67" i="4"/>
  <c r="G10" i="4"/>
  <c r="G76" i="4"/>
  <c r="G63" i="4"/>
  <c r="G7" i="4"/>
  <c r="G15" i="4"/>
  <c r="G65" i="4"/>
  <c r="G81" i="4"/>
  <c r="G54" i="4"/>
  <c r="G83" i="4"/>
  <c r="G47" i="4"/>
  <c r="G16" i="4"/>
  <c r="G86" i="4"/>
  <c r="G66" i="4"/>
  <c r="G13" i="4"/>
  <c r="G88" i="4"/>
  <c r="G80" i="4"/>
  <c r="G91" i="4"/>
  <c r="G11" i="4"/>
  <c r="G30" i="4"/>
  <c r="G56" i="4"/>
  <c r="G3" i="4"/>
  <c r="G32" i="4"/>
  <c r="G82" i="4"/>
  <c r="G20" i="4"/>
  <c r="D59" i="4"/>
  <c r="E59" i="4"/>
  <c r="F59" i="4"/>
  <c r="H59" i="4"/>
  <c r="D12" i="4"/>
  <c r="E12" i="4"/>
  <c r="F12" i="4"/>
  <c r="H12" i="4"/>
  <c r="D5" i="4"/>
  <c r="E5" i="4"/>
  <c r="F5" i="4"/>
  <c r="H5" i="4"/>
  <c r="D6" i="4"/>
  <c r="E6" i="4"/>
  <c r="F6" i="4"/>
  <c r="H6" i="4"/>
  <c r="D61" i="4"/>
  <c r="E61" i="4"/>
  <c r="F61" i="4"/>
  <c r="H61" i="4"/>
  <c r="D34" i="4"/>
  <c r="E34" i="4"/>
  <c r="F34" i="4"/>
  <c r="H34" i="4"/>
  <c r="D22" i="4"/>
  <c r="E22" i="4"/>
  <c r="F22" i="4"/>
  <c r="H22" i="4"/>
  <c r="D33" i="4"/>
  <c r="E33" i="4"/>
  <c r="F33" i="4"/>
  <c r="H33" i="4"/>
  <c r="D69" i="4"/>
  <c r="E69" i="4"/>
  <c r="F69" i="4"/>
  <c r="H69" i="4"/>
  <c r="D31" i="4"/>
  <c r="E31" i="4"/>
  <c r="F31" i="4"/>
  <c r="H31" i="4"/>
  <c r="D14" i="4"/>
  <c r="E14" i="4"/>
  <c r="F14" i="4"/>
  <c r="H14" i="4"/>
  <c r="D52" i="4"/>
  <c r="E52" i="4"/>
  <c r="F52" i="4"/>
  <c r="H52" i="4"/>
  <c r="D55" i="4"/>
  <c r="E55" i="4"/>
  <c r="F55" i="4"/>
  <c r="H55" i="4"/>
  <c r="D79" i="4"/>
  <c r="E79" i="4"/>
  <c r="F79" i="4"/>
  <c r="H79" i="4"/>
  <c r="D18" i="4"/>
  <c r="E18" i="4"/>
  <c r="F18" i="4"/>
  <c r="H18" i="4"/>
  <c r="D94" i="4"/>
  <c r="E94" i="4"/>
  <c r="F94" i="4"/>
  <c r="H94" i="4"/>
  <c r="D21" i="4"/>
  <c r="E21" i="4"/>
  <c r="F21" i="4"/>
  <c r="H21" i="4"/>
  <c r="D93" i="4"/>
  <c r="E93" i="4"/>
  <c r="F93" i="4"/>
  <c r="H93" i="4"/>
  <c r="D9" i="4"/>
  <c r="E9" i="4"/>
  <c r="F9" i="4"/>
  <c r="H9" i="4"/>
  <c r="D87" i="4"/>
  <c r="E87" i="4"/>
  <c r="F87" i="4"/>
  <c r="H87" i="4"/>
  <c r="D98" i="4"/>
  <c r="E98" i="4"/>
  <c r="F98" i="4"/>
  <c r="H98" i="4"/>
  <c r="D29" i="4"/>
  <c r="E29" i="4"/>
  <c r="F29" i="4"/>
  <c r="H29" i="4"/>
  <c r="D25" i="4"/>
  <c r="E25" i="4"/>
  <c r="F25" i="4"/>
  <c r="H25" i="4"/>
  <c r="D38" i="4"/>
  <c r="E38" i="4"/>
  <c r="F38" i="4"/>
  <c r="H38" i="4"/>
  <c r="D85" i="4"/>
  <c r="E85" i="4"/>
  <c r="F85" i="4"/>
  <c r="H85" i="4"/>
  <c r="D45" i="4"/>
  <c r="E45" i="4"/>
  <c r="F45" i="4"/>
  <c r="H45" i="4"/>
  <c r="D72" i="4"/>
  <c r="E72" i="4"/>
  <c r="F72" i="4"/>
  <c r="H72" i="4"/>
  <c r="D95" i="4"/>
  <c r="E95" i="4"/>
  <c r="F95" i="4"/>
  <c r="H95" i="4"/>
  <c r="D71" i="4"/>
  <c r="E71" i="4"/>
  <c r="F71" i="4"/>
  <c r="H71" i="4"/>
  <c r="D53" i="4"/>
  <c r="E53" i="4"/>
  <c r="F53" i="4"/>
  <c r="H53" i="4"/>
  <c r="D4" i="4"/>
  <c r="E4" i="4"/>
  <c r="F4" i="4"/>
  <c r="H4" i="4"/>
  <c r="D43" i="4"/>
  <c r="E43" i="4"/>
  <c r="F43" i="4"/>
  <c r="H43" i="4"/>
  <c r="D27" i="4"/>
  <c r="E27" i="4"/>
  <c r="F27" i="4"/>
  <c r="H27" i="4"/>
  <c r="D64" i="4"/>
  <c r="E64" i="4"/>
  <c r="F64" i="4"/>
  <c r="H64" i="4"/>
  <c r="D37" i="4"/>
  <c r="E37" i="4"/>
  <c r="F37" i="4"/>
  <c r="H37" i="4"/>
  <c r="D26" i="4"/>
  <c r="E26" i="4"/>
  <c r="F26" i="4"/>
  <c r="H26" i="4"/>
  <c r="D39" i="4"/>
  <c r="E39" i="4"/>
  <c r="F39" i="4"/>
  <c r="H39" i="4"/>
  <c r="D24" i="4"/>
  <c r="E24" i="4"/>
  <c r="F24" i="4"/>
  <c r="H24" i="4"/>
  <c r="D23" i="4"/>
  <c r="E23" i="4"/>
  <c r="F23" i="4"/>
  <c r="H23" i="4"/>
  <c r="D48" i="4"/>
  <c r="E48" i="4"/>
  <c r="F48" i="4"/>
  <c r="H48" i="4"/>
  <c r="D92" i="4"/>
  <c r="E92" i="4"/>
  <c r="F92" i="4"/>
  <c r="H92" i="4"/>
  <c r="D44" i="4"/>
  <c r="E44" i="4"/>
  <c r="F44" i="4"/>
  <c r="H44" i="4"/>
  <c r="D90" i="4"/>
  <c r="E90" i="4"/>
  <c r="F90" i="4"/>
  <c r="H90" i="4"/>
  <c r="D28" i="4"/>
  <c r="E28" i="4"/>
  <c r="F28" i="4"/>
  <c r="H28" i="4"/>
  <c r="D96" i="4"/>
  <c r="E96" i="4"/>
  <c r="F96" i="4"/>
  <c r="H96" i="4"/>
  <c r="D62" i="4"/>
  <c r="E62" i="4"/>
  <c r="F62" i="4"/>
  <c r="H62" i="4"/>
  <c r="D49" i="4"/>
  <c r="E49" i="4"/>
  <c r="F49" i="4"/>
  <c r="H49" i="4"/>
  <c r="D50" i="4"/>
  <c r="E50" i="4"/>
  <c r="F50" i="4"/>
  <c r="H50" i="4"/>
  <c r="D51" i="4"/>
  <c r="E51" i="4"/>
  <c r="F51" i="4"/>
  <c r="H51" i="4"/>
  <c r="D97" i="4"/>
  <c r="E97" i="4"/>
  <c r="F97" i="4"/>
  <c r="H97" i="4"/>
  <c r="D40" i="4"/>
  <c r="E40" i="4"/>
  <c r="F40" i="4"/>
  <c r="H40" i="4"/>
  <c r="D36" i="4"/>
  <c r="E36" i="4"/>
  <c r="F36" i="4"/>
  <c r="H36" i="4"/>
  <c r="D19" i="4"/>
  <c r="E19" i="4"/>
  <c r="F19" i="4"/>
  <c r="H19" i="4"/>
  <c r="D74" i="4"/>
  <c r="E74" i="4"/>
  <c r="F74" i="4"/>
  <c r="H74" i="4"/>
  <c r="D77" i="4"/>
  <c r="E77" i="4"/>
  <c r="F77" i="4"/>
  <c r="H77" i="4"/>
  <c r="D58" i="4"/>
  <c r="E58" i="4"/>
  <c r="F58" i="4"/>
  <c r="H58" i="4"/>
  <c r="D57" i="4"/>
  <c r="E57" i="4"/>
  <c r="F57" i="4"/>
  <c r="H57" i="4"/>
  <c r="D68" i="4"/>
  <c r="E68" i="4"/>
  <c r="F68" i="4"/>
  <c r="H68" i="4"/>
  <c r="D2" i="4"/>
  <c r="E2" i="4"/>
  <c r="F2" i="4"/>
  <c r="H2" i="4"/>
  <c r="D75" i="4"/>
  <c r="E75" i="4"/>
  <c r="F75" i="4"/>
  <c r="H75" i="4"/>
  <c r="D60" i="4"/>
  <c r="E60" i="4"/>
  <c r="F60" i="4"/>
  <c r="H60" i="4"/>
  <c r="D70" i="4"/>
  <c r="E70" i="4"/>
  <c r="F70" i="4"/>
  <c r="H70" i="4"/>
  <c r="D42" i="4"/>
  <c r="E42" i="4"/>
  <c r="F42" i="4"/>
  <c r="H42" i="4"/>
  <c r="D41" i="4"/>
  <c r="E41" i="4"/>
  <c r="F41" i="4"/>
  <c r="H41" i="4"/>
  <c r="D84" i="4"/>
  <c r="E84" i="4"/>
  <c r="F84" i="4"/>
  <c r="H84" i="4"/>
  <c r="D35" i="4"/>
  <c r="E35" i="4"/>
  <c r="F35" i="4"/>
  <c r="H35" i="4"/>
  <c r="D46" i="4"/>
  <c r="E46" i="4"/>
  <c r="F46" i="4"/>
  <c r="H46" i="4"/>
  <c r="D8" i="4"/>
  <c r="E8" i="4"/>
  <c r="F8" i="4"/>
  <c r="H8" i="4"/>
  <c r="D78" i="4"/>
  <c r="E78" i="4"/>
  <c r="F78" i="4"/>
  <c r="H78" i="4"/>
  <c r="D17" i="4"/>
  <c r="E17" i="4"/>
  <c r="F17" i="4"/>
  <c r="H17" i="4"/>
  <c r="D73" i="4"/>
  <c r="E73" i="4"/>
  <c r="F73" i="4"/>
  <c r="H73" i="4"/>
  <c r="D67" i="4"/>
  <c r="E67" i="4"/>
  <c r="F67" i="4"/>
  <c r="H67" i="4"/>
  <c r="D10" i="4"/>
  <c r="E10" i="4"/>
  <c r="F10" i="4"/>
  <c r="H10" i="4"/>
  <c r="D76" i="4"/>
  <c r="E76" i="4"/>
  <c r="F76" i="4"/>
  <c r="H76" i="4"/>
  <c r="D63" i="4"/>
  <c r="E63" i="4"/>
  <c r="F63" i="4"/>
  <c r="H63" i="4"/>
  <c r="D7" i="4"/>
  <c r="E7" i="4"/>
  <c r="F7" i="4"/>
  <c r="H7" i="4"/>
  <c r="D15" i="4"/>
  <c r="E15" i="4"/>
  <c r="F15" i="4"/>
  <c r="H15" i="4"/>
  <c r="D65" i="4"/>
  <c r="E65" i="4"/>
  <c r="F65" i="4"/>
  <c r="H65" i="4"/>
  <c r="D81" i="4"/>
  <c r="E81" i="4"/>
  <c r="F81" i="4"/>
  <c r="H81" i="4"/>
  <c r="D54" i="4"/>
  <c r="E54" i="4"/>
  <c r="F54" i="4"/>
  <c r="H54" i="4"/>
  <c r="D83" i="4"/>
  <c r="E83" i="4"/>
  <c r="F83" i="4"/>
  <c r="H83" i="4"/>
  <c r="D47" i="4"/>
  <c r="E47" i="4"/>
  <c r="F47" i="4"/>
  <c r="H47" i="4"/>
  <c r="D16" i="4"/>
  <c r="E16" i="4"/>
  <c r="F16" i="4"/>
  <c r="H16" i="4"/>
  <c r="D86" i="4"/>
  <c r="E86" i="4"/>
  <c r="F86" i="4"/>
  <c r="H86" i="4"/>
  <c r="D66" i="4"/>
  <c r="E66" i="4"/>
  <c r="F66" i="4"/>
  <c r="H66" i="4"/>
  <c r="D13" i="4"/>
  <c r="E13" i="4"/>
  <c r="F13" i="4"/>
  <c r="H13" i="4"/>
  <c r="D88" i="4"/>
  <c r="E88" i="4"/>
  <c r="F88" i="4"/>
  <c r="H88" i="4"/>
  <c r="D80" i="4"/>
  <c r="E80" i="4"/>
  <c r="F80" i="4"/>
  <c r="H80" i="4"/>
  <c r="D91" i="4"/>
  <c r="E91" i="4"/>
  <c r="F91" i="4"/>
  <c r="H91" i="4"/>
  <c r="D11" i="4"/>
  <c r="E11" i="4"/>
  <c r="F11" i="4"/>
  <c r="H11" i="4"/>
  <c r="D30" i="4"/>
  <c r="E30" i="4"/>
  <c r="F30" i="4"/>
  <c r="H30" i="4"/>
  <c r="D56" i="4"/>
  <c r="E56" i="4"/>
  <c r="F56" i="4"/>
  <c r="H56" i="4"/>
  <c r="D3" i="4"/>
  <c r="E3" i="4"/>
  <c r="F3" i="4"/>
  <c r="H3" i="4"/>
  <c r="D32" i="4"/>
  <c r="E32" i="4"/>
  <c r="F32" i="4"/>
  <c r="H32" i="4"/>
  <c r="D82" i="4"/>
  <c r="E82" i="4"/>
  <c r="F82" i="4"/>
  <c r="H82" i="4"/>
  <c r="D20" i="4"/>
  <c r="E20" i="4"/>
  <c r="F20" i="4"/>
  <c r="H20" i="4"/>
  <c r="E89" i="4"/>
  <c r="F89" i="4"/>
  <c r="G89" i="4"/>
  <c r="H89" i="4"/>
  <c r="D89" i="4"/>
  <c r="C59" i="4"/>
  <c r="C12" i="4"/>
  <c r="C5" i="4"/>
  <c r="C6" i="4"/>
  <c r="C61" i="4"/>
  <c r="C34" i="4"/>
  <c r="C22" i="4"/>
  <c r="C33" i="4"/>
  <c r="C69" i="4"/>
  <c r="C31" i="4"/>
  <c r="C14" i="4"/>
  <c r="C52" i="4"/>
  <c r="C55" i="4"/>
  <c r="C79" i="4"/>
  <c r="C18" i="4"/>
  <c r="C94" i="4"/>
  <c r="C21" i="4"/>
  <c r="C93" i="4"/>
  <c r="C9" i="4"/>
  <c r="C87" i="4"/>
  <c r="C98" i="4"/>
  <c r="C29" i="4"/>
  <c r="C25" i="4"/>
  <c r="C38" i="4"/>
  <c r="C85" i="4"/>
  <c r="C45" i="4"/>
  <c r="C72" i="4"/>
  <c r="C95" i="4"/>
  <c r="C71" i="4"/>
  <c r="C53" i="4"/>
  <c r="C4" i="4"/>
  <c r="C43" i="4"/>
  <c r="C27" i="4"/>
  <c r="C64" i="4"/>
  <c r="C37" i="4"/>
  <c r="C26" i="4"/>
  <c r="C39" i="4"/>
  <c r="C24" i="4"/>
  <c r="C23" i="4"/>
  <c r="C48" i="4"/>
  <c r="C92" i="4"/>
  <c r="C44" i="4"/>
  <c r="C90" i="4"/>
  <c r="C28" i="4"/>
  <c r="C96" i="4"/>
  <c r="C62" i="4"/>
  <c r="C49" i="4"/>
  <c r="C50" i="4"/>
  <c r="C51" i="4"/>
  <c r="C97" i="4"/>
  <c r="C40" i="4"/>
  <c r="C36" i="4"/>
  <c r="C19" i="4"/>
  <c r="C74" i="4"/>
  <c r="C77" i="4"/>
  <c r="C58" i="4"/>
  <c r="C57" i="4"/>
  <c r="C68" i="4"/>
  <c r="C2" i="4"/>
  <c r="C75" i="4"/>
  <c r="C60" i="4"/>
  <c r="C70" i="4"/>
  <c r="C42" i="4"/>
  <c r="C41" i="4"/>
  <c r="C84" i="4"/>
  <c r="C35" i="4"/>
  <c r="C46" i="4"/>
  <c r="C8" i="4"/>
  <c r="C78" i="4"/>
  <c r="C17" i="4"/>
  <c r="C73" i="4"/>
  <c r="C67" i="4"/>
  <c r="C10" i="4"/>
  <c r="C76" i="4"/>
  <c r="C63" i="4"/>
  <c r="C7" i="4"/>
  <c r="C15" i="4"/>
  <c r="C65" i="4"/>
  <c r="C81" i="4"/>
  <c r="C54" i="4"/>
  <c r="C83" i="4"/>
  <c r="C47" i="4"/>
  <c r="C16" i="4"/>
  <c r="C86" i="4"/>
  <c r="C66" i="4"/>
  <c r="C13" i="4"/>
  <c r="C88" i="4"/>
  <c r="C80" i="4"/>
  <c r="C91" i="4"/>
  <c r="C11" i="4"/>
  <c r="C30" i="4"/>
  <c r="C56" i="4"/>
  <c r="C3" i="4"/>
  <c r="C32" i="4"/>
  <c r="C82" i="4"/>
  <c r="C20" i="4"/>
  <c r="C89" i="4"/>
  <c r="L89" i="4"/>
  <c r="L59" i="4"/>
  <c r="L12" i="4"/>
  <c r="L5" i="4"/>
  <c r="L6" i="4"/>
  <c r="L61" i="4"/>
  <c r="L34" i="4"/>
  <c r="L22" i="4"/>
  <c r="L33" i="4"/>
  <c r="L69" i="4"/>
  <c r="L31" i="4"/>
  <c r="L14" i="4"/>
  <c r="L52" i="4"/>
  <c r="L55" i="4"/>
  <c r="L79" i="4"/>
  <c r="L18" i="4"/>
  <c r="L94" i="4"/>
  <c r="L21" i="4"/>
  <c r="L93" i="4"/>
  <c r="L9" i="4"/>
  <c r="L87" i="4"/>
  <c r="L98" i="4"/>
  <c r="L29" i="4"/>
  <c r="L25" i="4"/>
  <c r="L38" i="4"/>
  <c r="L85" i="4"/>
  <c r="L45" i="4"/>
  <c r="L72" i="4"/>
  <c r="L95" i="4"/>
  <c r="L71" i="4"/>
  <c r="L53" i="4"/>
  <c r="L4" i="4"/>
  <c r="L43" i="4"/>
  <c r="L27" i="4"/>
  <c r="L64" i="4"/>
  <c r="L37" i="4"/>
  <c r="L26" i="4"/>
  <c r="L39" i="4"/>
  <c r="L24" i="4"/>
  <c r="L23" i="4"/>
  <c r="L48" i="4"/>
  <c r="L92" i="4"/>
  <c r="L44" i="4"/>
  <c r="L90" i="4"/>
  <c r="L28" i="4"/>
  <c r="L96" i="4"/>
  <c r="L62" i="4"/>
  <c r="L49" i="4"/>
  <c r="L50" i="4"/>
  <c r="L51" i="4"/>
  <c r="L97" i="4"/>
  <c r="L40" i="4"/>
  <c r="L36" i="4"/>
  <c r="L19" i="4"/>
  <c r="L74" i="4"/>
  <c r="L77" i="4"/>
  <c r="L58" i="4"/>
  <c r="L57" i="4"/>
  <c r="L68" i="4"/>
  <c r="L2" i="4"/>
  <c r="L75" i="4"/>
  <c r="L60" i="4"/>
  <c r="L70" i="4"/>
  <c r="L42" i="4"/>
  <c r="L41" i="4"/>
  <c r="L84" i="4"/>
  <c r="L35" i="4"/>
  <c r="L46" i="4"/>
  <c r="L8" i="4"/>
  <c r="L78" i="4"/>
  <c r="L17" i="4"/>
  <c r="L73" i="4"/>
  <c r="L67" i="4"/>
  <c r="L10" i="4"/>
  <c r="L76" i="4"/>
  <c r="L63" i="4"/>
  <c r="L7" i="4"/>
  <c r="L15" i="4"/>
  <c r="L65" i="4"/>
  <c r="L81" i="4"/>
  <c r="L54" i="4"/>
  <c r="L83" i="4"/>
  <c r="L47" i="4"/>
  <c r="L16" i="4"/>
  <c r="L86" i="4"/>
  <c r="L66" i="4"/>
  <c r="L13" i="4"/>
  <c r="L88" i="4"/>
  <c r="L80" i="4"/>
  <c r="L91" i="4"/>
  <c r="L11" i="4"/>
  <c r="L30" i="4"/>
  <c r="L56" i="4"/>
  <c r="L3" i="4"/>
  <c r="L32" i="4"/>
  <c r="L82" i="4"/>
  <c r="L20" i="4"/>
  <c r="I5" i="4"/>
  <c r="I25" i="4"/>
  <c r="I37" i="4"/>
  <c r="I39" i="4"/>
  <c r="I44" i="4"/>
  <c r="I49" i="4"/>
  <c r="I50" i="4"/>
  <c r="I51" i="4"/>
  <c r="I58" i="4"/>
  <c r="I73" i="4"/>
  <c r="I76" i="4"/>
  <c r="I81" i="4"/>
  <c r="I83" i="4"/>
  <c r="I86" i="4"/>
  <c r="I91" i="4"/>
</calcChain>
</file>

<file path=xl/sharedStrings.xml><?xml version="1.0" encoding="utf-8"?>
<sst xmlns="http://schemas.openxmlformats.org/spreadsheetml/2006/main" count="1435" uniqueCount="209">
  <si>
    <t>participant_id</t>
  </si>
  <si>
    <t>allocation_no</t>
  </si>
  <si>
    <t>diet</t>
  </si>
  <si>
    <t>sex</t>
  </si>
  <si>
    <t>birthday</t>
  </si>
  <si>
    <t>age</t>
  </si>
  <si>
    <t>status_baseline</t>
  </si>
  <si>
    <t>status_end</t>
  </si>
  <si>
    <t>cgm_status</t>
  </si>
  <si>
    <t>weight_baseline</t>
  </si>
  <si>
    <t>weight_end</t>
  </si>
  <si>
    <t>change_weight</t>
  </si>
  <si>
    <t>fatmass_baseline</t>
  </si>
  <si>
    <t>fatmass_end</t>
  </si>
  <si>
    <t>change_fatmass</t>
  </si>
  <si>
    <t>waist_baseline</t>
  </si>
  <si>
    <t>waist_end</t>
  </si>
  <si>
    <t>change_waist</t>
  </si>
  <si>
    <t>height_baseline</t>
  </si>
  <si>
    <t>height_end</t>
  </si>
  <si>
    <t>change_height</t>
  </si>
  <si>
    <t>chol_baseline</t>
  </si>
  <si>
    <t>chol_end</t>
  </si>
  <si>
    <t>change_chol</t>
  </si>
  <si>
    <t>hdl_baseline</t>
  </si>
  <si>
    <t>hdl_end</t>
  </si>
  <si>
    <t>change_hdl</t>
  </si>
  <si>
    <t>ldl_baseline</t>
  </si>
  <si>
    <t>ldl_end</t>
  </si>
  <si>
    <t>change_ldl</t>
  </si>
  <si>
    <t>trig_baseline</t>
  </si>
  <si>
    <t>trig_end</t>
  </si>
  <si>
    <t>change_trig</t>
  </si>
  <si>
    <t>CRP_baseline</t>
  </si>
  <si>
    <t>CRP_end</t>
  </si>
  <si>
    <t>change_crp</t>
  </si>
  <si>
    <t>GlucoseT0_baseline</t>
  </si>
  <si>
    <t>GlucoseT0_end</t>
  </si>
  <si>
    <t>GlucoseT30_baseline</t>
  </si>
  <si>
    <t>GlucoseT30_end</t>
  </si>
  <si>
    <t>GlucoseT120_baseline</t>
  </si>
  <si>
    <t>GlucoseT120_end</t>
  </si>
  <si>
    <t>AUC_baseline</t>
  </si>
  <si>
    <t>AUC_end</t>
  </si>
  <si>
    <t>C-peptidT0_baseline</t>
  </si>
  <si>
    <t>C-peptidT0_end</t>
  </si>
  <si>
    <t>C-peptidT30_baseline</t>
  </si>
  <si>
    <t>C-peptidT30_end</t>
  </si>
  <si>
    <t>C-peptidT120_baseline</t>
  </si>
  <si>
    <t>C-peptidT120_end</t>
  </si>
  <si>
    <t>insulin_baseline_t0</t>
  </si>
  <si>
    <t>insulin_end_t0</t>
  </si>
  <si>
    <t>change_insulin_t0</t>
  </si>
  <si>
    <t>insulin_baseline_t30</t>
  </si>
  <si>
    <t>insulin_end_t30</t>
  </si>
  <si>
    <t>change_insulin_t30</t>
  </si>
  <si>
    <t>insulin_baseline_t120</t>
  </si>
  <si>
    <t>insulin_end_t120</t>
  </si>
  <si>
    <t>change_insulin_t120</t>
  </si>
  <si>
    <t xml:space="preserve"> HbA1c_H_baseline</t>
  </si>
  <si>
    <t xml:space="preserve"> HbA1c_H_end</t>
  </si>
  <si>
    <t>change_ HbA1c_H</t>
  </si>
  <si>
    <t xml:space="preserve"> Total_HB_H_baseline</t>
  </si>
  <si>
    <t xml:space="preserve"> Total_HB_H_end</t>
  </si>
  <si>
    <t>change_ Total_HB_H</t>
  </si>
  <si>
    <t>HbA1c_hemolysat_baseline</t>
  </si>
  <si>
    <t>HbA1c_hemolysat_end</t>
  </si>
  <si>
    <t>change_HbA1c_hemolysat</t>
  </si>
  <si>
    <t>alat_baseline</t>
  </si>
  <si>
    <t>alat_end</t>
  </si>
  <si>
    <t>change_alat</t>
  </si>
  <si>
    <t>asat_baseline</t>
  </si>
  <si>
    <t>asat_end</t>
  </si>
  <si>
    <t>change_asat</t>
  </si>
  <si>
    <t>A</t>
  </si>
  <si>
    <t>F</t>
  </si>
  <si>
    <t>Completed</t>
  </si>
  <si>
    <t>M</t>
  </si>
  <si>
    <t>PersonnelCancelled</t>
  </si>
  <si>
    <t>ParticipantNoShow</t>
  </si>
  <si>
    <t>Planned</t>
  </si>
  <si>
    <t>B</t>
  </si>
  <si>
    <t>ParticipantCancelled</t>
  </si>
  <si>
    <t>status_v1</t>
  </si>
  <si>
    <t>status_v2</t>
  </si>
  <si>
    <t>height_v2</t>
  </si>
  <si>
    <t>weight_v2</t>
  </si>
  <si>
    <t>fatmass_v2</t>
  </si>
  <si>
    <t>waist_v2</t>
  </si>
  <si>
    <t>height_v1</t>
  </si>
  <si>
    <t>weight_v1</t>
  </si>
  <si>
    <t>fatmass_v1</t>
  </si>
  <si>
    <t>waist1_v1_1</t>
  </si>
  <si>
    <t>waist_v1_2</t>
  </si>
  <si>
    <t>waist_v1_3</t>
  </si>
  <si>
    <t>waist_v1</t>
  </si>
  <si>
    <t>chol_v1</t>
  </si>
  <si>
    <t>chol_v2</t>
  </si>
  <si>
    <t>hdl_v1</t>
  </si>
  <si>
    <t>hdl_v2</t>
  </si>
  <si>
    <t>ldl_v1</t>
  </si>
  <si>
    <t>ldl_v2</t>
  </si>
  <si>
    <t>trig_v1</t>
  </si>
  <si>
    <t>trig_v2</t>
  </si>
  <si>
    <t>CRP_v1</t>
  </si>
  <si>
    <t>CRP_v2</t>
  </si>
  <si>
    <t>Glucose t0 v1</t>
  </si>
  <si>
    <t>Glucose t30 v1</t>
  </si>
  <si>
    <t>Glucose t120 v1</t>
  </si>
  <si>
    <t>Glucose t0 v2</t>
  </si>
  <si>
    <t>Glucose t30 v2</t>
  </si>
  <si>
    <t>Glucose t120 v2</t>
  </si>
  <si>
    <t>C-peptid _v1_t0</t>
  </si>
  <si>
    <t>C-peptid_v1_t30</t>
  </si>
  <si>
    <t>C-peptid_v1_t120</t>
  </si>
  <si>
    <t>C-peptid_v2_t0</t>
  </si>
  <si>
    <t>C-peptid_v2_t30</t>
  </si>
  <si>
    <t>C-peptid_v2_t120</t>
  </si>
  <si>
    <t>insulin_v1_t0</t>
  </si>
  <si>
    <t>insulin_v1_t30</t>
  </si>
  <si>
    <t>insulin_v1_t120</t>
  </si>
  <si>
    <t>insulin_v2_t0</t>
  </si>
  <si>
    <t>insulin_v2_t30</t>
  </si>
  <si>
    <t>insulin_v2_t120</t>
  </si>
  <si>
    <t xml:space="preserve"> HbA1c_H_v1</t>
  </si>
  <si>
    <t xml:space="preserve"> Total_HB_H_v1</t>
  </si>
  <si>
    <t>HbA1c_hemolysat_v1</t>
  </si>
  <si>
    <t xml:space="preserve"> HbA1c_H_v2</t>
  </si>
  <si>
    <t xml:space="preserve"> Total_HB_H_v2</t>
  </si>
  <si>
    <t>HbA1c_hemolysat_v2</t>
  </si>
  <si>
    <t>alat_v1</t>
  </si>
  <si>
    <t>alat_v2</t>
  </si>
  <si>
    <t>asat_v1</t>
  </si>
  <si>
    <t>asat_v2</t>
  </si>
  <si>
    <t>Discontinued</t>
  </si>
  <si>
    <t>na</t>
  </si>
  <si>
    <t>&gt;6620</t>
  </si>
  <si>
    <t>&gt;2165</t>
  </si>
  <si>
    <t>DO</t>
  </si>
  <si>
    <t>37*/39*</t>
  </si>
  <si>
    <t>29*/27*</t>
  </si>
  <si>
    <t>23*/32*</t>
  </si>
  <si>
    <t>26*/43*</t>
  </si>
  <si>
    <t>Total</t>
  </si>
  <si>
    <t>Completed status</t>
  </si>
  <si>
    <t>Body weight</t>
  </si>
  <si>
    <t>Waist</t>
  </si>
  <si>
    <t>Fatmass</t>
  </si>
  <si>
    <t>Cholesterol</t>
  </si>
  <si>
    <t>HDL</t>
  </si>
  <si>
    <t>LDL</t>
  </si>
  <si>
    <t>Trig</t>
  </si>
  <si>
    <t>CRP</t>
  </si>
  <si>
    <t>ALAT</t>
  </si>
  <si>
    <t>ASAT</t>
  </si>
  <si>
    <t>Diet</t>
  </si>
  <si>
    <t>crp_v1</t>
  </si>
  <si>
    <t>crp_v2</t>
  </si>
  <si>
    <t xml:space="preserve"> HbA1c H</t>
  </si>
  <si>
    <t xml:space="preserve"> Total HB H</t>
  </si>
  <si>
    <t>HbA1c hemolysat</t>
  </si>
  <si>
    <t>screening id</t>
  </si>
  <si>
    <t>intervention id</t>
  </si>
  <si>
    <t>A: active, B: placebo</t>
  </si>
  <si>
    <t>M; male, F: female</t>
  </si>
  <si>
    <t>date of birth</t>
  </si>
  <si>
    <t>years</t>
  </si>
  <si>
    <t>first visit status</t>
  </si>
  <si>
    <t>Last visit status</t>
  </si>
  <si>
    <t>Height, cm, at last visit</t>
  </si>
  <si>
    <t>Weight, kg, at last visit</t>
  </si>
  <si>
    <t>bodyfatt mass, kg, at last visit</t>
  </si>
  <si>
    <t>waist circumference, cm</t>
  </si>
  <si>
    <t>continuous glucose measurement status</t>
  </si>
  <si>
    <t>height, cm, at first visit</t>
  </si>
  <si>
    <t>Weight, kg, at first visit</t>
  </si>
  <si>
    <t>bodyfatt mass, kg, at first visit</t>
  </si>
  <si>
    <t>waist circumference, cm, at first visit</t>
  </si>
  <si>
    <t>mmol/L</t>
  </si>
  <si>
    <t>mg/L</t>
  </si>
  <si>
    <t>pmol/L</t>
  </si>
  <si>
    <t>µmol/L</t>
  </si>
  <si>
    <t>DCCT%</t>
  </si>
  <si>
    <t>Unit/L (U/L)</t>
  </si>
  <si>
    <t>Glucose t0 baseline</t>
  </si>
  <si>
    <t>Glucose t0 end</t>
  </si>
  <si>
    <t>change_glucose_t0_baseline</t>
  </si>
  <si>
    <t>Glucose t30 baseline</t>
  </si>
  <si>
    <t>Glucose t30 end</t>
  </si>
  <si>
    <t>change_glucose_t30_baseline</t>
  </si>
  <si>
    <t>Glucose t120 baseline</t>
  </si>
  <si>
    <t>Glucose t120 end</t>
  </si>
  <si>
    <t>change_glucose_t100_baseline</t>
  </si>
  <si>
    <t>C-peptid_baseline_t0</t>
  </si>
  <si>
    <t>C-peptid_end_t0</t>
  </si>
  <si>
    <t>change_C-peptid_t0</t>
  </si>
  <si>
    <t>C-peptid_baseline_t30</t>
  </si>
  <si>
    <t>C-peptid_end_t30</t>
  </si>
  <si>
    <t>change_C-peptid_t30</t>
  </si>
  <si>
    <t>C-peptid_baseline_t120</t>
  </si>
  <si>
    <t>C-peptid_end_t120</t>
  </si>
  <si>
    <t>change_C-peptid_t120</t>
  </si>
  <si>
    <t>Treatment</t>
  </si>
  <si>
    <t>Sex</t>
  </si>
  <si>
    <t>Birthday</t>
  </si>
  <si>
    <t>Age</t>
  </si>
  <si>
    <t>BMI_baseline</t>
  </si>
  <si>
    <t>BMI_end</t>
  </si>
  <si>
    <t>Participant_ID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</si>
</sst>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0"/>
      <name val="Arial"/>
    </font>
    <font>
      <sz val="12"/>
      <color theme="1"/>
      <name val="Calibri"/>
      <family val="2"/>
      <scheme val="minor"/>
    </font>
    <font>
      <sz val="10"/>
      <color rgb="FF0A0101"/>
      <name val="Arial"/>
      <family val="2"/>
    </font>
    <font>
      <sz val="10"/>
      <color theme="1"/>
      <name val="Arial"/>
      <family val="2"/>
    </font>
    <font>
      <b/>
      <sz val="10"/>
      <color theme="1"/>
      <name val="Arial"/>
      <family val="2"/>
    </font>
    <font>
      <sz val="10"/>
      <name val="Arial"/>
      <family val="2"/>
    </font>
    <font>
      <sz val="8"/>
      <name val="Arial"/>
      <family val="2"/>
    </font>
    <font>
      <sz val="11"/>
      <color theme="1"/>
      <name val="Calibri"/>
      <family val="2"/>
      <scheme val="minor"/>
    </font>
    <font>
      <sz val="12"/>
      <name val="Arial"/>
      <family val="2"/>
    </font>
    <font>
      <b/>
      <sz val="10"/>
      <color rgb="FF000000"/>
      <name val="Arial"/>
      <family val="2"/>
    </font>
    <font>
      <sz val="8"/>
      <name val="Arial"/>
    </font>
    <font>
      <sz val="10"/>
      <color theme="1"/>
      <name val="Arial"/>
    </font>
  </fonts>
  <fills count="6">
    <fill>
      <patternFill patternType="none"/>
    </fill>
    <fill>
      <patternFill patternType="gray125"/>
    </fill>
    <fill>
      <patternFill patternType="solid">
        <fgColor theme="0" tint="-0.14999847407452621"/>
        <bgColor theme="0" tint="-0.14999847407452621"/>
      </patternFill>
    </fill>
    <fill>
      <patternFill patternType="solid">
        <fgColor rgb="FFFFFF00"/>
        <bgColor indexed="64"/>
      </patternFill>
    </fill>
    <fill>
      <patternFill patternType="solid">
        <fgColor rgb="FFFFFF00"/>
        <bgColor theme="0" tint="-0.14999847407452621"/>
      </patternFill>
    </fill>
    <fill>
      <patternFill patternType="solid">
        <fgColor rgb="FF7030A0"/>
        <bgColor indexed="64"/>
      </patternFill>
    </fill>
  </fills>
  <borders count="5">
    <border>
      <left/>
      <right/>
      <top/>
      <bottom/>
      <diagonal/>
    </border>
    <border>
      <left/>
      <right/>
      <top/>
      <bottom style="thin">
        <color theme="1"/>
      </bottom>
      <diagonal/>
    </border>
    <border>
      <left/>
      <right/>
      <top style="thin">
        <color theme="1"/>
      </top>
      <bottom/>
      <diagonal/>
    </border>
    <border>
      <left/>
      <right/>
      <top style="thin">
        <color rgb="FF000000"/>
      </top>
      <bottom/>
      <diagonal/>
    </border>
    <border>
      <left/>
      <right/>
      <top style="thin">
        <color theme="1"/>
      </top>
      <bottom style="thin">
        <color theme="1"/>
      </bottom>
      <diagonal/>
    </border>
  </borders>
  <cellStyleXfs count="3">
    <xf numFmtId="0" fontId="0" fillId="0" borderId="0"/>
    <xf numFmtId="0" fontId="1" fillId="0" borderId="0"/>
    <xf numFmtId="0" fontId="7" fillId="0" borderId="0"/>
  </cellStyleXfs>
  <cellXfs count="81">
    <xf numFmtId="0" fontId="0" fillId="0" borderId="0" xfId="0"/>
    <xf numFmtId="0" fontId="0" fillId="0" borderId="0" xfId="0" applyFill="1"/>
    <xf numFmtId="14" fontId="0" fillId="0" borderId="0" xfId="0" applyNumberFormat="1"/>
    <xf numFmtId="0" fontId="0" fillId="0" borderId="0" xfId="0" applyNumberFormat="1"/>
    <xf numFmtId="164" fontId="0" fillId="0" borderId="0" xfId="0" applyNumberFormat="1"/>
    <xf numFmtId="2" fontId="0" fillId="0" borderId="0" xfId="0" applyNumberFormat="1"/>
    <xf numFmtId="14" fontId="0" fillId="0" borderId="0" xfId="0" applyNumberFormat="1" applyFill="1"/>
    <xf numFmtId="0" fontId="0" fillId="0" borderId="0" xfId="0" applyNumberFormat="1" applyFill="1"/>
    <xf numFmtId="164" fontId="0" fillId="0" borderId="0" xfId="0" applyNumberFormat="1" applyFill="1"/>
    <xf numFmtId="2" fontId="0" fillId="0" borderId="0" xfId="0" applyNumberFormat="1" applyFill="1"/>
    <xf numFmtId="0" fontId="2" fillId="0" borderId="0" xfId="1" applyFont="1"/>
    <xf numFmtId="2" fontId="2" fillId="0" borderId="0" xfId="1" applyNumberFormat="1" applyFont="1"/>
    <xf numFmtId="0" fontId="3" fillId="2" borderId="0" xfId="0" applyFont="1" applyFill="1"/>
    <xf numFmtId="0" fontId="5" fillId="0" borderId="0" xfId="0" applyFont="1"/>
    <xf numFmtId="14" fontId="3" fillId="2" borderId="0" xfId="0" applyNumberFormat="1" applyFont="1" applyFill="1"/>
    <xf numFmtId="0" fontId="3" fillId="2" borderId="0" xfId="0" applyNumberFormat="1" applyFont="1" applyFill="1"/>
    <xf numFmtId="0" fontId="4" fillId="0" borderId="1" xfId="0" applyFont="1" applyBorder="1"/>
    <xf numFmtId="0" fontId="5" fillId="0" borderId="0" xfId="0" applyFont="1" applyFill="1"/>
    <xf numFmtId="164" fontId="3" fillId="2" borderId="0" xfId="0" applyNumberFormat="1" applyFont="1" applyFill="1"/>
    <xf numFmtId="164" fontId="3" fillId="2" borderId="0" xfId="0" applyNumberFormat="1" applyFont="1" applyFill="1" applyBorder="1"/>
    <xf numFmtId="164" fontId="0" fillId="3" borderId="0" xfId="0" applyNumberFormat="1" applyFill="1"/>
    <xf numFmtId="164" fontId="3" fillId="4" borderId="0" xfId="0" applyNumberFormat="1" applyFont="1" applyFill="1"/>
    <xf numFmtId="0" fontId="3" fillId="2" borderId="1" xfId="0" applyNumberFormat="1" applyFont="1" applyFill="1" applyBorder="1"/>
    <xf numFmtId="164" fontId="3" fillId="2" borderId="1" xfId="0" applyNumberFormat="1" applyFont="1" applyFill="1" applyBorder="1"/>
    <xf numFmtId="0" fontId="3" fillId="0" borderId="0" xfId="0" applyFont="1"/>
    <xf numFmtId="0" fontId="0" fillId="5" borderId="0" xfId="0" applyFill="1"/>
    <xf numFmtId="14" fontId="0" fillId="5" borderId="0" xfId="0" applyNumberFormat="1" applyFill="1"/>
    <xf numFmtId="0" fontId="0" fillId="5" borderId="0" xfId="0" applyNumberFormat="1" applyFill="1"/>
    <xf numFmtId="164" fontId="0" fillId="5" borderId="0" xfId="0" applyNumberFormat="1" applyFill="1"/>
    <xf numFmtId="0" fontId="8" fillId="0" borderId="0" xfId="0" applyFont="1"/>
    <xf numFmtId="14" fontId="3" fillId="0" borderId="0" xfId="0" applyNumberFormat="1" applyFont="1"/>
    <xf numFmtId="0" fontId="3" fillId="0" borderId="0" xfId="0" applyNumberFormat="1" applyFont="1"/>
    <xf numFmtId="164" fontId="3" fillId="0" borderId="0" xfId="0" applyNumberFormat="1" applyFont="1"/>
    <xf numFmtId="2" fontId="3" fillId="0" borderId="0" xfId="0" applyNumberFormat="1" applyFont="1"/>
    <xf numFmtId="0" fontId="2" fillId="0" borderId="0" xfId="1" applyNumberFormat="1" applyFont="1" applyBorder="1" applyAlignment="1"/>
    <xf numFmtId="2" fontId="2" fillId="0" borderId="0" xfId="1" applyNumberFormat="1" applyFont="1" applyBorder="1" applyAlignment="1"/>
    <xf numFmtId="2" fontId="3" fillId="2" borderId="0" xfId="0" applyNumberFormat="1" applyFont="1" applyFill="1"/>
    <xf numFmtId="0" fontId="2" fillId="2" borderId="0" xfId="1" applyNumberFormat="1" applyFont="1" applyFill="1" applyBorder="1" applyAlignment="1"/>
    <xf numFmtId="2" fontId="2" fillId="2" borderId="0" xfId="1" applyNumberFormat="1" applyFont="1" applyFill="1" applyBorder="1" applyAlignment="1"/>
    <xf numFmtId="0" fontId="4" fillId="0" borderId="2" xfId="0" applyFont="1" applyBorder="1"/>
    <xf numFmtId="0" fontId="3" fillId="2" borderId="2" xfId="0" applyFont="1" applyFill="1" applyBorder="1"/>
    <xf numFmtId="14" fontId="3" fillId="2" borderId="2" xfId="0" applyNumberFormat="1" applyFont="1" applyFill="1" applyBorder="1"/>
    <xf numFmtId="0" fontId="3" fillId="2" borderId="2" xfId="0" applyNumberFormat="1" applyFont="1" applyFill="1" applyBorder="1"/>
    <xf numFmtId="164" fontId="3" fillId="2" borderId="2" xfId="0" applyNumberFormat="1" applyFont="1" applyFill="1" applyBorder="1"/>
    <xf numFmtId="2" fontId="3" fillId="2" borderId="2" xfId="0" applyNumberFormat="1" applyFont="1" applyFill="1" applyBorder="1"/>
    <xf numFmtId="0" fontId="2" fillId="2" borderId="2" xfId="1" applyNumberFormat="1" applyFont="1" applyFill="1" applyBorder="1" applyAlignment="1"/>
    <xf numFmtId="2" fontId="2" fillId="2" borderId="2" xfId="1" applyNumberFormat="1" applyFont="1" applyFill="1" applyBorder="1" applyAlignment="1"/>
    <xf numFmtId="0" fontId="3" fillId="2" borderId="1" xfId="0" applyFont="1" applyFill="1" applyBorder="1"/>
    <xf numFmtId="14" fontId="3" fillId="2" borderId="1" xfId="0" applyNumberFormat="1" applyFont="1" applyFill="1" applyBorder="1"/>
    <xf numFmtId="2" fontId="3" fillId="2" borderId="1" xfId="0" applyNumberFormat="1" applyFont="1" applyFill="1" applyBorder="1"/>
    <xf numFmtId="0" fontId="2" fillId="2" borderId="1" xfId="1" applyNumberFormat="1" applyFont="1" applyFill="1" applyBorder="1" applyAlignment="1"/>
    <xf numFmtId="2" fontId="2" fillId="2" borderId="1" xfId="1" applyNumberFormat="1" applyFont="1" applyFill="1" applyBorder="1" applyAlignment="1"/>
    <xf numFmtId="0" fontId="3" fillId="5" borderId="2" xfId="0" applyFont="1" applyFill="1" applyBorder="1"/>
    <xf numFmtId="164" fontId="3" fillId="5" borderId="2" xfId="0" applyNumberFormat="1" applyFont="1" applyFill="1" applyBorder="1"/>
    <xf numFmtId="0" fontId="3" fillId="2" borderId="0" xfId="0" applyFont="1" applyFill="1" applyBorder="1"/>
    <xf numFmtId="14" fontId="3" fillId="2" borderId="0" xfId="0" applyNumberFormat="1" applyFont="1" applyFill="1" applyBorder="1"/>
    <xf numFmtId="0" fontId="3" fillId="2" borderId="0" xfId="0" applyNumberFormat="1" applyFont="1" applyFill="1" applyBorder="1"/>
    <xf numFmtId="2" fontId="3" fillId="2" borderId="0" xfId="0" applyNumberFormat="1" applyFont="1" applyFill="1" applyBorder="1"/>
    <xf numFmtId="2" fontId="5" fillId="0" borderId="0" xfId="0" applyNumberFormat="1" applyFont="1" applyFill="1" applyBorder="1"/>
    <xf numFmtId="0" fontId="9" fillId="0" borderId="3" xfId="0" applyFont="1" applyBorder="1"/>
    <xf numFmtId="0" fontId="4" fillId="0" borderId="4" xfId="0" applyFont="1" applyBorder="1"/>
    <xf numFmtId="0" fontId="2" fillId="0" borderId="0" xfId="0" applyNumberFormat="1" applyFont="1" applyFill="1" applyBorder="1" applyAlignment="1" applyProtection="1"/>
    <xf numFmtId="0" fontId="0" fillId="2" borderId="0" xfId="0" applyFill="1"/>
    <xf numFmtId="164" fontId="3" fillId="0" borderId="0" xfId="0" applyNumberFormat="1" applyFont="1" applyBorder="1"/>
    <xf numFmtId="0" fontId="3" fillId="0" borderId="0" xfId="0" applyFont="1" applyFill="1" applyBorder="1"/>
    <xf numFmtId="0" fontId="11" fillId="0" borderId="0" xfId="0" applyFont="1" applyFill="1"/>
    <xf numFmtId="14" fontId="3" fillId="0" borderId="0" xfId="0" applyNumberFormat="1" applyFont="1" applyFill="1" applyBorder="1"/>
    <xf numFmtId="0" fontId="3" fillId="0" borderId="0" xfId="0" applyNumberFormat="1" applyFont="1" applyFill="1" applyBorder="1"/>
    <xf numFmtId="164" fontId="3" fillId="0" borderId="0" xfId="0" applyNumberFormat="1" applyFont="1" applyFill="1" applyBorder="1"/>
    <xf numFmtId="0" fontId="3" fillId="0" borderId="0" xfId="0" applyFont="1" applyFill="1"/>
    <xf numFmtId="0" fontId="2" fillId="0" borderId="0" xfId="1" applyNumberFormat="1" applyFont="1" applyFill="1" applyBorder="1" applyAlignment="1"/>
    <xf numFmtId="2" fontId="2" fillId="0" borderId="0" xfId="1" applyNumberFormat="1" applyFont="1" applyFill="1" applyBorder="1" applyAlignment="1"/>
    <xf numFmtId="2" fontId="3" fillId="0" borderId="0" xfId="0" applyNumberFormat="1" applyFont="1" applyFill="1" applyBorder="1"/>
    <xf numFmtId="14" fontId="3" fillId="0" borderId="0" xfId="0" applyNumberFormat="1" applyFont="1" applyFill="1"/>
    <xf numFmtId="0" fontId="3" fillId="0" borderId="0" xfId="0" applyNumberFormat="1" applyFont="1" applyFill="1"/>
    <xf numFmtId="164" fontId="3" fillId="0" borderId="0" xfId="0" applyNumberFormat="1" applyFont="1" applyFill="1"/>
    <xf numFmtId="2" fontId="3" fillId="0" borderId="0" xfId="0" applyNumberFormat="1" applyFont="1" applyFill="1"/>
    <xf numFmtId="1" fontId="3" fillId="0" borderId="0" xfId="0" applyNumberFormat="1" applyFont="1" applyFill="1"/>
    <xf numFmtId="0" fontId="11" fillId="0" borderId="0" xfId="0" applyFont="1" applyFill="1" applyBorder="1"/>
    <xf numFmtId="1" fontId="3" fillId="0" borderId="0" xfId="0" applyNumberFormat="1" applyFont="1" applyFill="1" applyBorder="1"/>
    <xf numFmtId="0" fontId="4" fillId="0" borderId="0" xfId="0" applyFont="1" applyFill="1" applyBorder="1"/>
  </cellXfs>
  <cellStyles count="3">
    <cellStyle name="Normal" xfId="0" builtinId="0"/>
    <cellStyle name="Normal 2" xfId="1" xr:uid="{00000000-0005-0000-0000-000001000000}"/>
    <cellStyle name="Normal 3" xfId="2" xr:uid="{00000000-0005-0000-0000-000002000000}"/>
  </cellStyles>
  <dxfs count="173">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rgb="FF0A0101"/>
        <name val="Arial"/>
        <scheme val="none"/>
      </font>
      <numFmt numFmtId="2" formatCode="0.00"/>
      <fill>
        <patternFill patternType="solid">
          <fgColor theme="0" tint="-0.14999847407452621"/>
          <bgColor theme="0" tint="-0.1499984740745262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2" formatCode="0.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rgb="FF0A0101"/>
        <name val="Arial"/>
        <scheme val="none"/>
      </font>
      <numFmt numFmtId="2" formatCode="0.00"/>
      <fill>
        <patternFill patternType="solid">
          <fgColor theme="0" tint="-0.14999847407452621"/>
          <bgColor theme="0" tint="-0.1499984740745262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rgb="FF0A0101"/>
        <name val="Arial"/>
        <scheme val="none"/>
      </font>
      <numFmt numFmtId="0" formatCode="General"/>
      <fill>
        <patternFill patternType="solid">
          <fgColor theme="0" tint="-0.14999847407452621"/>
          <bgColor theme="0" tint="-0.1499984740745262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0" formatCode="General"/>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9" formatCode="m/d/yy"/>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dxf>
    <dxf>
      <border outline="0">
        <bottom style="thin">
          <color rgb="FF000000"/>
        </bottom>
      </border>
    </dxf>
    <dxf>
      <font>
        <b val="0"/>
        <i val="0"/>
        <strike val="0"/>
        <condense val="0"/>
        <extend val="0"/>
        <outline val="0"/>
        <shadow val="0"/>
        <u val="none"/>
        <vertAlign val="baseline"/>
        <sz val="10"/>
        <color rgb="FF000000"/>
        <name val="Arial"/>
        <scheme val="none"/>
      </font>
      <fill>
        <patternFill patternType="solid">
          <fgColor rgb="FFD9D9D9"/>
          <bgColor rgb="FFD9D9D9"/>
        </patternFill>
      </fill>
    </dxf>
    <dxf>
      <font>
        <b/>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64" formatCode="0.0"/>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0" formatCode="General"/>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0" formatCode="General"/>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19" formatCode="m/d/yy"/>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scheme val="none"/>
      </font>
      <numFmt numFmtId="0" formatCode="General"/>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0"/>
        <color theme="1"/>
        <name val="Arial"/>
        <scheme val="none"/>
      </font>
    </dxf>
    <dxf>
      <numFmt numFmtId="164" formatCode="0.0"/>
    </dxf>
    <dxf>
      <numFmt numFmtId="164" formatCode="0.0"/>
    </dxf>
    <dxf>
      <numFmt numFmtId="164" formatCode="0.0"/>
    </dxf>
    <dxf>
      <numFmt numFmtId="164" formatCode="0.0"/>
    </dxf>
    <dxf>
      <font>
        <b val="0"/>
        <i val="0"/>
        <strike val="0"/>
        <condense val="0"/>
        <extend val="0"/>
        <outline val="0"/>
        <shadow val="0"/>
        <u val="none"/>
        <vertAlign val="baseline"/>
        <sz val="10"/>
        <color rgb="FF0A010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sz val="10"/>
        <color rgb="FF0A0101"/>
        <name val="Arial"/>
        <scheme val="none"/>
      </font>
      <numFmt numFmtId="2" formatCode="0.00"/>
    </dxf>
    <dxf>
      <font>
        <b val="0"/>
        <i val="0"/>
        <strike val="0"/>
        <condense val="0"/>
        <extend val="0"/>
        <outline val="0"/>
        <shadow val="0"/>
        <u val="none"/>
        <vertAlign val="baseline"/>
        <sz val="10"/>
        <color rgb="FF0A010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sz val="10"/>
        <color rgb="FF0A0101"/>
        <name val="Arial"/>
        <scheme val="none"/>
      </font>
      <numFmt numFmtId="2" formatCode="0.00"/>
    </dxf>
    <dxf>
      <font>
        <b val="0"/>
        <i val="0"/>
        <strike val="0"/>
        <condense val="0"/>
        <extend val="0"/>
        <outline val="0"/>
        <shadow val="0"/>
        <u val="none"/>
        <vertAlign val="baseline"/>
        <sz val="10"/>
        <color rgb="FF0A010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sz val="10"/>
        <color rgb="FF0A0101"/>
        <name val="Arial"/>
        <scheme val="none"/>
      </font>
      <numFmt numFmtId="2" formatCode="0.0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0" formatCode="General"/>
    </dxf>
    <dxf>
      <numFmt numFmtId="0" formatCode="General"/>
    </dxf>
    <dxf>
      <numFmt numFmtId="0" formatCode="General"/>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0" formatCode="General"/>
    </dxf>
    <dxf>
      <numFmt numFmtId="19" formatCode="m/d/yy"/>
    </dxf>
    <dxf>
      <numFmt numFmtId="0" formatCode="General"/>
    </dxf>
    <dxf>
      <numFmt numFmtId="19" formatCode="m/d/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347518</xdr:colOff>
      <xdr:row>0</xdr:row>
      <xdr:rowOff>150091</xdr:rowOff>
    </xdr:from>
    <xdr:to>
      <xdr:col>2</xdr:col>
      <xdr:colOff>766618</xdr:colOff>
      <xdr:row>14</xdr:row>
      <xdr:rowOff>115455</xdr:rowOff>
    </xdr:to>
    <mc:AlternateContent xmlns:mc="http://schemas.openxmlformats.org/markup-compatibility/2006" xmlns:sle15="http://schemas.microsoft.com/office/drawing/2012/slicer">
      <mc:Choice Requires="sle15">
        <xdr:graphicFrame macro="">
          <xdr:nvGraphicFramePr>
            <xdr:cNvPr id="2" name="diet 1">
              <a:extLst>
                <a:ext uri="{FF2B5EF4-FFF2-40B4-BE49-F238E27FC236}">
                  <a16:creationId xmlns:a16="http://schemas.microsoft.com/office/drawing/2014/main" id="{6734DB57-1D66-F349-B7F5-5AE106B861FF}"/>
                </a:ext>
              </a:extLst>
            </xdr:cNvPr>
            <xdr:cNvGraphicFramePr/>
          </xdr:nvGraphicFramePr>
          <xdr:xfrm>
            <a:off x="0" y="0"/>
            <a:ext cx="0" cy="0"/>
          </xdr:xfrm>
          <a:graphic>
            <a:graphicData uri="http://schemas.microsoft.com/office/drawing/2010/slicer">
              <sle:slicer xmlns:sle="http://schemas.microsoft.com/office/drawing/2010/slicer" name="diet 1"/>
            </a:graphicData>
          </a:graphic>
        </xdr:graphicFrame>
      </mc:Choice>
      <mc:Fallback xmlns="">
        <xdr:sp macro="" textlink="">
          <xdr:nvSpPr>
            <xdr:cNvPr id="0" name=""/>
            <xdr:cNvSpPr>
              <a:spLocks noTextEdit="1"/>
            </xdr:cNvSpPr>
          </xdr:nvSpPr>
          <xdr:spPr>
            <a:xfrm>
              <a:off x="347518" y="150091"/>
              <a:ext cx="1828800" cy="2228273"/>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437574</xdr:colOff>
      <xdr:row>16</xdr:row>
      <xdr:rowOff>0</xdr:rowOff>
    </xdr:from>
    <xdr:to>
      <xdr:col>2</xdr:col>
      <xdr:colOff>856674</xdr:colOff>
      <xdr:row>29</xdr:row>
      <xdr:rowOff>146337</xdr:rowOff>
    </xdr:to>
    <mc:AlternateContent xmlns:mc="http://schemas.openxmlformats.org/markup-compatibility/2006" xmlns:sle15="http://schemas.microsoft.com/office/drawing/2012/slicer">
      <mc:Choice Requires="sle15">
        <xdr:graphicFrame macro="">
          <xdr:nvGraphicFramePr>
            <xdr:cNvPr id="3" name="status_v2">
              <a:extLst>
                <a:ext uri="{FF2B5EF4-FFF2-40B4-BE49-F238E27FC236}">
                  <a16:creationId xmlns:a16="http://schemas.microsoft.com/office/drawing/2014/main" id="{15FEBFA4-9EC3-4F4C-BA2A-5BAEF4495C93}"/>
                </a:ext>
              </a:extLst>
            </xdr:cNvPr>
            <xdr:cNvGraphicFramePr/>
          </xdr:nvGraphicFramePr>
          <xdr:xfrm>
            <a:off x="0" y="0"/>
            <a:ext cx="0" cy="0"/>
          </xdr:xfrm>
          <a:graphic>
            <a:graphicData uri="http://schemas.microsoft.com/office/drawing/2010/slicer">
              <sle:slicer xmlns:sle="http://schemas.microsoft.com/office/drawing/2010/slicer" name="status_v2"/>
            </a:graphicData>
          </a:graphic>
        </xdr:graphicFrame>
      </mc:Choice>
      <mc:Fallback xmlns="">
        <xdr:sp macro="" textlink="">
          <xdr:nvSpPr>
            <xdr:cNvPr id="0" name=""/>
            <xdr:cNvSpPr>
              <a:spLocks noTextEdit="1"/>
            </xdr:cNvSpPr>
          </xdr:nvSpPr>
          <xdr:spPr>
            <a:xfrm>
              <a:off x="437574" y="2586182"/>
              <a:ext cx="1828800" cy="224761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292100</xdr:colOff>
      <xdr:row>31</xdr:row>
      <xdr:rowOff>105833</xdr:rowOff>
    </xdr:from>
    <xdr:to>
      <xdr:col>2</xdr:col>
      <xdr:colOff>732367</xdr:colOff>
      <xdr:row>44</xdr:row>
      <xdr:rowOff>142874</xdr:rowOff>
    </xdr:to>
    <mc:AlternateContent xmlns:mc="http://schemas.openxmlformats.org/markup-compatibility/2006" xmlns:sle15="http://schemas.microsoft.com/office/drawing/2012/slicer">
      <mc:Choice Requires="sle15">
        <xdr:graphicFrame macro="">
          <xdr:nvGraphicFramePr>
            <xdr:cNvPr id="5" name="sex">
              <a:extLst>
                <a:ext uri="{FF2B5EF4-FFF2-40B4-BE49-F238E27FC236}">
                  <a16:creationId xmlns:a16="http://schemas.microsoft.com/office/drawing/2014/main" id="{2878A75A-D26C-D84B-A424-9688A69D11A2}"/>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292100" y="5355166"/>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101600</xdr:colOff>
      <xdr:row>0</xdr:row>
      <xdr:rowOff>0</xdr:rowOff>
    </xdr:from>
    <xdr:to>
      <xdr:col>0</xdr:col>
      <xdr:colOff>1844675</xdr:colOff>
      <xdr:row>14</xdr:row>
      <xdr:rowOff>92075</xdr:rowOff>
    </xdr:to>
    <mc:AlternateContent xmlns:mc="http://schemas.openxmlformats.org/markup-compatibility/2006" xmlns:sle15="http://schemas.microsoft.com/office/drawing/2012/slicer">
      <mc:Choice Requires="sle15">
        <xdr:graphicFrame macro="">
          <xdr:nvGraphicFramePr>
            <xdr:cNvPr id="3" name="Completed status">
              <a:extLst>
                <a:ext uri="{FF2B5EF4-FFF2-40B4-BE49-F238E27FC236}">
                  <a16:creationId xmlns:a16="http://schemas.microsoft.com/office/drawing/2014/main" id="{5CD6C95C-9F4A-4543-A7C2-59FE5CFBB284}"/>
                </a:ext>
              </a:extLst>
            </xdr:cNvPr>
            <xdr:cNvGraphicFramePr/>
          </xdr:nvGraphicFramePr>
          <xdr:xfrm>
            <a:off x="0" y="0"/>
            <a:ext cx="0" cy="0"/>
          </xdr:xfrm>
          <a:graphic>
            <a:graphicData uri="http://schemas.microsoft.com/office/drawing/2010/slicer">
              <sle:slicer xmlns:sle="http://schemas.microsoft.com/office/drawing/2010/slicer" name="Completed status"/>
            </a:graphicData>
          </a:graphic>
        </xdr:graphicFrame>
      </mc:Choice>
      <mc:Fallback xmlns="">
        <xdr:sp macro="" textlink="">
          <xdr:nvSpPr>
            <xdr:cNvPr id="0" name=""/>
            <xdr:cNvSpPr>
              <a:spLocks noTextEdit="1"/>
            </xdr:cNvSpPr>
          </xdr:nvSpPr>
          <xdr:spPr>
            <a:xfrm>
              <a:off x="101600" y="0"/>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101600</xdr:colOff>
      <xdr:row>6</xdr:row>
      <xdr:rowOff>63500</xdr:rowOff>
    </xdr:from>
    <xdr:to>
      <xdr:col>0</xdr:col>
      <xdr:colOff>1844675</xdr:colOff>
      <xdr:row>19</xdr:row>
      <xdr:rowOff>155575</xdr:rowOff>
    </xdr:to>
    <mc:AlternateContent xmlns:mc="http://schemas.openxmlformats.org/markup-compatibility/2006" xmlns:sle15="http://schemas.microsoft.com/office/drawing/2012/slicer">
      <mc:Choice Requires="sle15">
        <xdr:graphicFrame macro="">
          <xdr:nvGraphicFramePr>
            <xdr:cNvPr id="4" name="diet">
              <a:extLst>
                <a:ext uri="{FF2B5EF4-FFF2-40B4-BE49-F238E27FC236}">
                  <a16:creationId xmlns:a16="http://schemas.microsoft.com/office/drawing/2014/main" id="{79D0E86A-69E2-A44E-94D3-FC263B794157}"/>
                </a:ext>
              </a:extLst>
            </xdr:cNvPr>
            <xdr:cNvGraphicFramePr/>
          </xdr:nvGraphicFramePr>
          <xdr:xfrm>
            <a:off x="0" y="0"/>
            <a:ext cx="0" cy="0"/>
          </xdr:xfrm>
          <a:graphic>
            <a:graphicData uri="http://schemas.microsoft.com/office/drawing/2010/slicer">
              <sle:slicer xmlns:sle="http://schemas.microsoft.com/office/drawing/2010/slicer" name="diet"/>
            </a:graphicData>
          </a:graphic>
        </xdr:graphicFrame>
      </mc:Choice>
      <mc:Fallback xmlns="">
        <xdr:sp macro="" textlink="">
          <xdr:nvSpPr>
            <xdr:cNvPr id="0" name=""/>
            <xdr:cNvSpPr>
              <a:spLocks noTextEdit="1"/>
            </xdr:cNvSpPr>
          </xdr:nvSpPr>
          <xdr:spPr>
            <a:xfrm>
              <a:off x="101600" y="889000"/>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leted_status" xr10:uid="{00000000-0013-0000-FFFF-FFFF01000000}" sourceName="Completed status">
  <extLst>
    <x:ext xmlns:x15="http://schemas.microsoft.com/office/spreadsheetml/2010/11/main" uri="{2F2917AC-EB37-4324-AD4E-5DD8C200BD13}">
      <x15:tableSlicerCache tableId="2" column="2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et" xr10:uid="{00000000-0013-0000-FFFF-FFFF02000000}" sourceName="diet">
  <extLst>
    <x:ext xmlns:x15="http://schemas.microsoft.com/office/spreadsheetml/2010/11/main" uri="{2F2917AC-EB37-4324-AD4E-5DD8C200BD13}">
      <x15:tableSlicerCache tableId="2"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et1" xr10:uid="{00000000-0013-0000-FFFF-FFFF03000000}" sourceName="diet">
  <extLst>
    <x:ext xmlns:x15="http://schemas.microsoft.com/office/spreadsheetml/2010/11/main" uri="{2F2917AC-EB37-4324-AD4E-5DD8C200BD13}">
      <x15:tableSlicerCache tableId="1" column="49"/>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_v2" xr10:uid="{00000000-0013-0000-FFFF-FFFF04000000}" sourceName="status_v2">
  <extLst>
    <x:ext xmlns:x15="http://schemas.microsoft.com/office/spreadsheetml/2010/11/main" uri="{2F2917AC-EB37-4324-AD4E-5DD8C200BD13}">
      <x15:tableSlicerCache tableId="1" column="9"/>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00000000-0013-0000-FFFF-FFFF05000000}" sourceName="sex">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et 1" xr10:uid="{00000000-0014-0000-FFFF-FFFF01000000}" cache="Slicer_diet1" caption="diet" rowHeight="209550"/>
  <slicer name="status_v2" xr10:uid="{00000000-0014-0000-FFFF-FFFF02000000}" cache="Slicer_status_v2" caption="status_v2" rowHeight="209550"/>
  <slicer name="sex" xr10:uid="{00000000-0014-0000-FFFF-FFFF03000000}" cache="Slicer_sex" caption="sex"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leted status" xr10:uid="{00000000-0014-0000-FFFF-FFFF04000000}" cache="Slicer_Completed_status" caption="Completed status" rowHeight="209550"/>
  <slicer name="diet" xr10:uid="{00000000-0014-0000-FFFF-FFFF05000000}" cache="Slicer_diet" caption="diet"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3" displayName="Table13" ref="D1:BI99" totalsRowCount="1">
  <autoFilter ref="D1:BI98" xr:uid="{00000000-0009-0000-0100-000001000000}"/>
  <sortState xmlns:xlrd2="http://schemas.microsoft.com/office/spreadsheetml/2017/richdata2" ref="D2:BI98">
    <sortCondition ref="E1:E98"/>
  </sortState>
  <tableColumns count="58">
    <tableColumn id="1" xr3:uid="{00000000-0010-0000-0100-000001000000}" name="participant_id" totalsRowLabel="Total"/>
    <tableColumn id="4" xr3:uid="{00000000-0010-0000-0100-000004000000}" name="allocation_no"/>
    <tableColumn id="49" xr3:uid="{00000000-0010-0000-0100-000031000000}" name="diet"/>
    <tableColumn id="5" xr3:uid="{00000000-0010-0000-0100-000005000000}" name="sex" totalsRowFunction="count"/>
    <tableColumn id="6" xr3:uid="{00000000-0010-0000-0100-000006000000}" name="birthday" dataDxfId="172"/>
    <tableColumn id="2" xr3:uid="{00000000-0010-0000-0100-000002000000}" name="age" totalsRowFunction="average" dataDxfId="171"/>
    <tableColumn id="28" xr3:uid="{00000000-0010-0000-0100-00001C000000}" name="status_v1" totalsRowFunction="count" dataDxfId="170"/>
    <tableColumn id="9" xr3:uid="{00000000-0010-0000-0100-000009000000}" name="status_v2" totalsRowFunction="count"/>
    <tableColumn id="50" xr3:uid="{00000000-0010-0000-0100-000032000000}" name="cgm_status"/>
    <tableColumn id="43" xr3:uid="{00000000-0010-0000-0100-00002B000000}" name="height_v2" dataDxfId="169">
      <calculatedColumnFormula>AVERAGE(#REF!,#REF!,#REF!)</calculatedColumnFormula>
    </tableColumn>
    <tableColumn id="17" xr3:uid="{00000000-0010-0000-0100-000011000000}" name="weight_v2"/>
    <tableColumn id="18" xr3:uid="{00000000-0010-0000-0100-000012000000}" name="fatmass_v2"/>
    <tableColumn id="44" xr3:uid="{00000000-0010-0000-0100-00002C000000}" name="waist_v2" dataDxfId="168"/>
    <tableColumn id="45" xr3:uid="{00000000-0010-0000-0100-00002D000000}" name="height_v1" dataDxfId="167"/>
    <tableColumn id="36" xr3:uid="{00000000-0010-0000-0100-000024000000}" name="weight_v1"/>
    <tableColumn id="37" xr3:uid="{00000000-0010-0000-0100-000025000000}" name="fatmass_v1"/>
    <tableColumn id="38" xr3:uid="{00000000-0010-0000-0100-000026000000}" name="waist1_v1_1"/>
    <tableColumn id="39" xr3:uid="{00000000-0010-0000-0100-000027000000}" name="waist_v1_2"/>
    <tableColumn id="40" xr3:uid="{00000000-0010-0000-0100-000028000000}" name="waist_v1_3"/>
    <tableColumn id="46" xr3:uid="{00000000-0010-0000-0100-00002E000000}" name="waist_v1" dataDxfId="166"/>
    <tableColumn id="3" xr3:uid="{00000000-0010-0000-0100-000003000000}" name="chol_v1" dataDxfId="165"/>
    <tableColumn id="7" xr3:uid="{00000000-0010-0000-0100-000007000000}" name="chol_v2" dataDxfId="164"/>
    <tableColumn id="26" xr3:uid="{00000000-0010-0000-0100-00001A000000}" name="hdl_v1" dataDxfId="163"/>
    <tableColumn id="24" xr3:uid="{00000000-0010-0000-0100-000018000000}" name="hdl_v2" dataDxfId="162"/>
    <tableColumn id="23" xr3:uid="{00000000-0010-0000-0100-000017000000}" name="ldl_v1" dataDxfId="161"/>
    <tableColumn id="22" xr3:uid="{00000000-0010-0000-0100-000016000000}" name="ldl_v2" dataDxfId="160"/>
    <tableColumn id="21" xr3:uid="{00000000-0010-0000-0100-000015000000}" name="trig_v1" dataDxfId="159"/>
    <tableColumn id="20" xr3:uid="{00000000-0010-0000-0100-000014000000}" name="trig_v2" dataDxfId="158"/>
    <tableColumn id="19" xr3:uid="{00000000-0010-0000-0100-000013000000}" name="CRP_v1" dataDxfId="157"/>
    <tableColumn id="16" xr3:uid="{00000000-0010-0000-0100-000010000000}" name="CRP_v2" dataDxfId="156"/>
    <tableColumn id="59" xr3:uid="{00000000-0010-0000-0100-00003B000000}" name="Glucose t0 v1" dataDxfId="155"/>
    <tableColumn id="58" xr3:uid="{00000000-0010-0000-0100-00003A000000}" name="Glucose t30 v1" dataDxfId="154"/>
    <tableColumn id="62" xr3:uid="{00000000-0010-0000-0100-00003E000000}" name="Glucose t120 v1" dataDxfId="153"/>
    <tableColumn id="61" xr3:uid="{00000000-0010-0000-0100-00003D000000}" name="Glucose t0 v2" dataDxfId="152"/>
    <tableColumn id="60" xr3:uid="{00000000-0010-0000-0100-00003C000000}" name="Glucose t30 v2" dataDxfId="151"/>
    <tableColumn id="57" xr3:uid="{00000000-0010-0000-0100-000039000000}" name="Glucose t120 v2" dataDxfId="150"/>
    <tableColumn id="15" xr3:uid="{00000000-0010-0000-0100-00000F000000}" name="C-peptid _v1_t0" dataDxfId="149"/>
    <tableColumn id="14" xr3:uid="{00000000-0010-0000-0100-00000E000000}" name="C-peptid_v1_t30" dataDxfId="148"/>
    <tableColumn id="13" xr3:uid="{00000000-0010-0000-0100-00000D000000}" name="C-peptid_v1_t120" dataDxfId="147"/>
    <tableColumn id="12" xr3:uid="{00000000-0010-0000-0100-00000C000000}" name="C-peptid_v2_t0" dataDxfId="146"/>
    <tableColumn id="11" xr3:uid="{00000000-0010-0000-0100-00000B000000}" name="C-peptid_v2_t30" dataDxfId="145"/>
    <tableColumn id="10" xr3:uid="{00000000-0010-0000-0100-00000A000000}" name="C-peptid_v2_t120" dataDxfId="144"/>
    <tableColumn id="35" xr3:uid="{00000000-0010-0000-0100-000023000000}" name="insulin_v1_t0" dataDxfId="143"/>
    <tableColumn id="34" xr3:uid="{00000000-0010-0000-0100-000022000000}" name="insulin_v1_t30" dataDxfId="142"/>
    <tableColumn id="33" xr3:uid="{00000000-0010-0000-0100-000021000000}" name="insulin_v1_t120" dataDxfId="141"/>
    <tableColumn id="32" xr3:uid="{00000000-0010-0000-0100-000020000000}" name="insulin_v2_t0" dataDxfId="140"/>
    <tableColumn id="31" xr3:uid="{00000000-0010-0000-0100-00001F000000}" name="insulin_v2_t30" dataDxfId="139"/>
    <tableColumn id="30" xr3:uid="{00000000-0010-0000-0100-00001E000000}" name="insulin_v2_t120" dataDxfId="138"/>
    <tableColumn id="29" xr3:uid="{00000000-0010-0000-0100-00001D000000}" name=" HbA1c_H_v1" dataDxfId="137"/>
    <tableColumn id="27" xr3:uid="{00000000-0010-0000-0100-00001B000000}" name=" Total_HB_H_v1" dataDxfId="136"/>
    <tableColumn id="42" xr3:uid="{00000000-0010-0000-0100-00002A000000}" name="HbA1c_hemolysat_v1" dataDxfId="135"/>
    <tableColumn id="52" xr3:uid="{00000000-0010-0000-0100-000034000000}" name=" HbA1c_H_v2" dataDxfId="134" totalsRowDxfId="133" dataCellStyle="Normal 2"/>
    <tableColumn id="51" xr3:uid="{00000000-0010-0000-0100-000033000000}" name=" Total_HB_H_v2" dataDxfId="132" totalsRowDxfId="131" dataCellStyle="Normal 2"/>
    <tableColumn id="25" xr3:uid="{00000000-0010-0000-0100-000019000000}" name="HbA1c_hemolysat_v2" dataDxfId="130" totalsRowDxfId="129" dataCellStyle="Normal 2"/>
    <tableColumn id="41" xr3:uid="{00000000-0010-0000-0100-000029000000}" name="alat_v1" dataDxfId="128"/>
    <tableColumn id="48" xr3:uid="{00000000-0010-0000-0100-000030000000}" name="alat_v2" dataDxfId="127"/>
    <tableColumn id="47" xr3:uid="{00000000-0010-0000-0100-00002F000000}" name="asat_v1" dataDxfId="126"/>
    <tableColumn id="8" xr3:uid="{00000000-0010-0000-0100-000008000000}" name="asat_v2" totalsRowFunction="count" dataDxfId="125"/>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 displayName="Table2" ref="B1:U98" headerRowDxfId="124" dataDxfId="122" headerRowBorderDxfId="123" tableBorderDxfId="121">
  <autoFilter ref="B1:U98" xr:uid="{00000000-0009-0000-0100-000002000000}">
    <filterColumn colId="0">
      <filters>
        <filter val="Completed"/>
      </filters>
    </filterColumn>
  </autoFilter>
  <sortState xmlns:xlrd2="http://schemas.microsoft.com/office/spreadsheetml/2017/richdata2" ref="B2:U98">
    <sortCondition ref="E1:E98"/>
  </sortState>
  <tableColumns count="20">
    <tableColumn id="21" xr3:uid="{00000000-0010-0000-0200-000015000000}" name="Completed status" dataDxfId="120" totalsRowDxfId="119">
      <calculatedColumnFormula>Table13[[#This Row],[status_v2]]</calculatedColumnFormula>
    </tableColumn>
    <tableColumn id="1" xr3:uid="{00000000-0010-0000-0200-000001000000}" name="participant_id" totalsRowLabel="Total" dataDxfId="118" totalsRowDxfId="117">
      <calculatedColumnFormula>Table13[[#This Row],[participant_id]]</calculatedColumnFormula>
    </tableColumn>
    <tableColumn id="2" xr3:uid="{00000000-0010-0000-0200-000002000000}" name="allocation_no" dataDxfId="116" totalsRowDxfId="115">
      <calculatedColumnFormula>Table13[[#This Row],[allocation_no]]</calculatedColumnFormula>
    </tableColumn>
    <tableColumn id="3" xr3:uid="{00000000-0010-0000-0200-000003000000}" name="diet" dataDxfId="114" totalsRowDxfId="113">
      <calculatedColumnFormula>Table13[[#This Row],[diet]]</calculatedColumnFormula>
    </tableColumn>
    <tableColumn id="4" xr3:uid="{00000000-0010-0000-0200-000004000000}" name="sex" dataDxfId="112" totalsRowDxfId="111">
      <calculatedColumnFormula>Table13[[#This Row],[sex]]</calculatedColumnFormula>
    </tableColumn>
    <tableColumn id="5" xr3:uid="{00000000-0010-0000-0200-000005000000}" name="birthday" dataDxfId="110" totalsRowDxfId="109">
      <calculatedColumnFormula>Table13[[#This Row],[birthday]]</calculatedColumnFormula>
    </tableColumn>
    <tableColumn id="6" xr3:uid="{00000000-0010-0000-0200-000006000000}" name="age" totalsRowFunction="average" dataDxfId="108" totalsRowDxfId="107">
      <calculatedColumnFormula>Table13[[#This Row],[age]]</calculatedColumnFormula>
    </tableColumn>
    <tableColumn id="7" xr3:uid="{00000000-0010-0000-0200-000007000000}" name="Body weight" totalsRowFunction="average" dataDxfId="106" totalsRowDxfId="105">
      <calculatedColumnFormula>'Raw data'!R2-'Raw data'!N2</calculatedColumnFormula>
    </tableColumn>
    <tableColumn id="23" xr3:uid="{00000000-0010-0000-0200-000017000000}" name="Waist" dataDxfId="104" totalsRowDxfId="103">
      <calculatedColumnFormula>Table13[[#This Row],[waist_v2]]-Table13[[#This Row],[waist_v1]]</calculatedColumnFormula>
    </tableColumn>
    <tableColumn id="22" xr3:uid="{00000000-0010-0000-0200-000016000000}" name="Fatmass" dataDxfId="102" totalsRowDxfId="101">
      <calculatedColumnFormula>Table13[[#This Row],[fatmass_v2]]-Table13[[#This Row],[fatmass_v1]]</calculatedColumnFormula>
    </tableColumn>
    <tableColumn id="8" xr3:uid="{00000000-0010-0000-0200-000008000000}" name="Cholesterol" dataDxfId="100" totalsRowDxfId="99">
      <calculatedColumnFormula>Table13[[#This Row],[chol_v2]]-Table13[[#This Row],[chol_v1]]</calculatedColumnFormula>
    </tableColumn>
    <tableColumn id="9" xr3:uid="{00000000-0010-0000-0200-000009000000}" name="HDL" dataDxfId="98" totalsRowDxfId="97">
      <calculatedColumnFormula>Table13[[#This Row],[hdl_v2]]-Table13[[#This Row],[hdl_v1]]</calculatedColumnFormula>
    </tableColumn>
    <tableColumn id="10" xr3:uid="{00000000-0010-0000-0200-00000A000000}" name="LDL" dataDxfId="96" totalsRowDxfId="95">
      <calculatedColumnFormula>Table13[[#This Row],[ldl_v2]]-Table13[[#This Row],[ldl_v1]]</calculatedColumnFormula>
    </tableColumn>
    <tableColumn id="12" xr3:uid="{00000000-0010-0000-0200-00000C000000}" name="Trig" dataDxfId="94" totalsRowDxfId="93">
      <calculatedColumnFormula>Table13[[#This Row],[trig_v2]]-Table13[[#This Row],[trig_v1]]</calculatedColumnFormula>
    </tableColumn>
    <tableColumn id="13" xr3:uid="{00000000-0010-0000-0200-00000D000000}" name="CRP" dataDxfId="92" totalsRowDxfId="91">
      <calculatedColumnFormula>Table13[[#This Row],[CRP_v2]]-Table13[[#This Row],[CRP_v1]]</calculatedColumnFormula>
    </tableColumn>
    <tableColumn id="16" xr3:uid="{00000000-0010-0000-0200-000010000000}" name=" HbA1c_H_v1" dataDxfId="90" totalsRowDxfId="89">
      <calculatedColumnFormula>Table13[[#This Row],[ HbA1c_H_v2]]-Table13[[#This Row],[ HbA1c_H_v1]]</calculatedColumnFormula>
    </tableColumn>
    <tableColumn id="17" xr3:uid="{00000000-0010-0000-0200-000011000000}" name=" Total_HB_H_v1" dataDxfId="88" totalsRowDxfId="87">
      <calculatedColumnFormula>Table13[[#This Row],[ Total_HB_H_v2]]-Table13[[#This Row],[ Total_HB_H_v1]]</calculatedColumnFormula>
    </tableColumn>
    <tableColumn id="18" xr3:uid="{00000000-0010-0000-0200-000012000000}" name="HbA1c_hemolysat_v1" dataDxfId="86" totalsRowDxfId="85">
      <calculatedColumnFormula>Table13[[#This Row],[HbA1c_hemolysat_v2]]-Table13[[#This Row],[HbA1c_hemolysat_v1]]</calculatedColumnFormula>
    </tableColumn>
    <tableColumn id="19" xr3:uid="{00000000-0010-0000-0200-000013000000}" name="ALAT" dataDxfId="84" totalsRowDxfId="83">
      <calculatedColumnFormula>Table13[[#This Row],[alat_v2]]-Table13[[#This Row],[alat_v1]]</calculatedColumnFormula>
    </tableColumn>
    <tableColumn id="20" xr3:uid="{00000000-0010-0000-0200-000014000000}" name="ASAT" totalsRowFunction="count" dataDxfId="82" totalsRowDxfId="81">
      <calculatedColumnFormula>Table13[[#This Row],[asat_v2]]-Table13[[#This Row],[asat_v1]]</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35" displayName="Table35" ref="A1:BZ83" totalsRowShown="0" headerRowDxfId="80" dataDxfId="79" tableBorderDxfId="78">
  <autoFilter ref="A1:BZ83" xr:uid="{00000000-0009-0000-0100-000004000000}"/>
  <sortState xmlns:xlrd2="http://schemas.microsoft.com/office/spreadsheetml/2017/richdata2" ref="A2:BZ83">
    <sortCondition ref="B1:B83"/>
  </sortState>
  <tableColumns count="78">
    <tableColumn id="1" xr3:uid="{00000000-0010-0000-0300-000001000000}" name="participant_id" dataDxfId="77"/>
    <tableColumn id="2" xr3:uid="{00000000-0010-0000-0300-000002000000}" name="allocation_no" dataDxfId="76"/>
    <tableColumn id="3" xr3:uid="{00000000-0010-0000-0300-000003000000}" name="diet" dataDxfId="75"/>
    <tableColumn id="4" xr3:uid="{00000000-0010-0000-0300-000004000000}" name="sex" dataDxfId="74"/>
    <tableColumn id="5" xr3:uid="{00000000-0010-0000-0300-000005000000}" name="birthday" dataDxfId="73"/>
    <tableColumn id="6" xr3:uid="{00000000-0010-0000-0300-000006000000}" name="age" dataDxfId="72"/>
    <tableColumn id="7" xr3:uid="{00000000-0010-0000-0300-000007000000}" name="status_baseline" dataDxfId="71"/>
    <tableColumn id="8" xr3:uid="{00000000-0010-0000-0300-000008000000}" name="status_end" dataDxfId="70"/>
    <tableColumn id="9" xr3:uid="{00000000-0010-0000-0300-000009000000}" name="cgm_status" dataDxfId="69"/>
    <tableColumn id="10" xr3:uid="{00000000-0010-0000-0300-00000A000000}" name="weight_baseline" dataDxfId="68"/>
    <tableColumn id="11" xr3:uid="{00000000-0010-0000-0300-00000B000000}" name="weight_end" dataDxfId="67"/>
    <tableColumn id="12" xr3:uid="{00000000-0010-0000-0300-00000C000000}" name="change_weight" dataDxfId="66">
      <calculatedColumnFormula>K2-J2</calculatedColumnFormula>
    </tableColumn>
    <tableColumn id="13" xr3:uid="{00000000-0010-0000-0300-00000D000000}" name="fatmass_baseline" dataDxfId="65"/>
    <tableColumn id="14" xr3:uid="{00000000-0010-0000-0300-00000E000000}" name="fatmass_end" dataDxfId="64"/>
    <tableColumn id="15" xr3:uid="{00000000-0010-0000-0300-00000F000000}" name="change_fatmass" dataDxfId="63">
      <calculatedColumnFormula>N2-M2</calculatedColumnFormula>
    </tableColumn>
    <tableColumn id="16" xr3:uid="{00000000-0010-0000-0300-000010000000}" name="waist_baseline" dataDxfId="62"/>
    <tableColumn id="17" xr3:uid="{00000000-0010-0000-0300-000011000000}" name="waist_end" dataDxfId="61"/>
    <tableColumn id="18" xr3:uid="{00000000-0010-0000-0300-000012000000}" name="change_waist" dataDxfId="60">
      <calculatedColumnFormula>Q2-P2</calculatedColumnFormula>
    </tableColumn>
    <tableColumn id="19" xr3:uid="{00000000-0010-0000-0300-000013000000}" name="height_baseline" dataDxfId="59"/>
    <tableColumn id="20" xr3:uid="{00000000-0010-0000-0300-000014000000}" name="height_end" dataDxfId="58"/>
    <tableColumn id="21" xr3:uid="{00000000-0010-0000-0300-000015000000}" name="change_height" dataDxfId="57">
      <calculatedColumnFormula>T2-S2</calculatedColumnFormula>
    </tableColumn>
    <tableColumn id="22" xr3:uid="{00000000-0010-0000-0300-000016000000}" name="chol_baseline" dataDxfId="56"/>
    <tableColumn id="23" xr3:uid="{00000000-0010-0000-0300-000017000000}" name="chol_end" dataDxfId="55"/>
    <tableColumn id="24" xr3:uid="{00000000-0010-0000-0300-000018000000}" name="change_chol" dataDxfId="54">
      <calculatedColumnFormula>W2-V2</calculatedColumnFormula>
    </tableColumn>
    <tableColumn id="25" xr3:uid="{00000000-0010-0000-0300-000019000000}" name="hdl_baseline" dataDxfId="53"/>
    <tableColumn id="26" xr3:uid="{00000000-0010-0000-0300-00001A000000}" name="hdl_end" dataDxfId="52"/>
    <tableColumn id="27" xr3:uid="{00000000-0010-0000-0300-00001B000000}" name="change_hdl" dataDxfId="51">
      <calculatedColumnFormula>Z2-Y2</calculatedColumnFormula>
    </tableColumn>
    <tableColumn id="28" xr3:uid="{00000000-0010-0000-0300-00001C000000}" name="ldl_baseline" dataDxfId="50"/>
    <tableColumn id="29" xr3:uid="{00000000-0010-0000-0300-00001D000000}" name="ldl_end" dataDxfId="49"/>
    <tableColumn id="30" xr3:uid="{00000000-0010-0000-0300-00001E000000}" name="change_ldl" dataDxfId="48">
      <calculatedColumnFormula>AC2-AB2</calculatedColumnFormula>
    </tableColumn>
    <tableColumn id="31" xr3:uid="{00000000-0010-0000-0300-00001F000000}" name="trig_baseline" dataDxfId="47"/>
    <tableColumn id="32" xr3:uid="{00000000-0010-0000-0300-000020000000}" name="trig_end" dataDxfId="46"/>
    <tableColumn id="33" xr3:uid="{00000000-0010-0000-0300-000021000000}" name="change_trig" dataDxfId="45">
      <calculatedColumnFormula>AF2-AE2</calculatedColumnFormula>
    </tableColumn>
    <tableColumn id="34" xr3:uid="{00000000-0010-0000-0300-000022000000}" name="CRP_baseline" dataDxfId="44"/>
    <tableColumn id="35" xr3:uid="{00000000-0010-0000-0300-000023000000}" name="CRP_end" dataDxfId="43"/>
    <tableColumn id="36" xr3:uid="{00000000-0010-0000-0300-000024000000}" name="change_crp" dataDxfId="42">
      <calculatedColumnFormula>AI2-AH2</calculatedColumnFormula>
    </tableColumn>
    <tableColumn id="37" xr3:uid="{00000000-0010-0000-0300-000025000000}" name="Glucose t0 baseline" dataDxfId="41"/>
    <tableColumn id="38" xr3:uid="{00000000-0010-0000-0300-000026000000}" name="Glucose t0 end" dataDxfId="40"/>
    <tableColumn id="39" xr3:uid="{00000000-0010-0000-0300-000027000000}" name="change_glucose_t0_baseline" dataDxfId="39">
      <calculatedColumnFormula>AL2-AK2</calculatedColumnFormula>
    </tableColumn>
    <tableColumn id="40" xr3:uid="{00000000-0010-0000-0300-000028000000}" name="Glucose t30 baseline" dataDxfId="38"/>
    <tableColumn id="41" xr3:uid="{00000000-0010-0000-0300-000029000000}" name="Glucose t30 end" dataDxfId="37"/>
    <tableColumn id="42" xr3:uid="{00000000-0010-0000-0300-00002A000000}" name="change_glucose_t30_baseline" dataDxfId="36">
      <calculatedColumnFormula>AO2-AN2</calculatedColumnFormula>
    </tableColumn>
    <tableColumn id="43" xr3:uid="{00000000-0010-0000-0300-00002B000000}" name="Glucose t120 baseline" dataDxfId="35"/>
    <tableColumn id="44" xr3:uid="{00000000-0010-0000-0300-00002C000000}" name="Glucose t120 end" dataDxfId="34"/>
    <tableColumn id="45" xr3:uid="{00000000-0010-0000-0300-00002D000000}" name="change_glucose_t100_baseline" dataDxfId="33">
      <calculatedColumnFormula>AR2-AQ2</calculatedColumnFormula>
    </tableColumn>
    <tableColumn id="46" xr3:uid="{00000000-0010-0000-0300-00002E000000}" name="C-peptid_baseline_t0" dataDxfId="32"/>
    <tableColumn id="47" xr3:uid="{00000000-0010-0000-0300-00002F000000}" name="C-peptid_end_t0" dataDxfId="31"/>
    <tableColumn id="48" xr3:uid="{00000000-0010-0000-0300-000030000000}" name="change_C-peptid_t0" dataDxfId="30">
      <calculatedColumnFormula>AU2-AT2</calculatedColumnFormula>
    </tableColumn>
    <tableColumn id="49" xr3:uid="{00000000-0010-0000-0300-000031000000}" name="C-peptid_baseline_t30" dataDxfId="29"/>
    <tableColumn id="50" xr3:uid="{00000000-0010-0000-0300-000032000000}" name="C-peptid_end_t30" dataDxfId="28"/>
    <tableColumn id="51" xr3:uid="{00000000-0010-0000-0300-000033000000}" name="change_C-peptid_t30" dataDxfId="27">
      <calculatedColumnFormula>AX2-AW2</calculatedColumnFormula>
    </tableColumn>
    <tableColumn id="52" xr3:uid="{00000000-0010-0000-0300-000034000000}" name="C-peptid_baseline_t120" dataDxfId="26"/>
    <tableColumn id="53" xr3:uid="{00000000-0010-0000-0300-000035000000}" name="C-peptid_end_t120" dataDxfId="25"/>
    <tableColumn id="54" xr3:uid="{00000000-0010-0000-0300-000036000000}" name="change_C-peptid_t120" dataDxfId="24">
      <calculatedColumnFormula>BA2-AZ2</calculatedColumnFormula>
    </tableColumn>
    <tableColumn id="55" xr3:uid="{00000000-0010-0000-0300-000037000000}" name="insulin_baseline_t0" dataDxfId="23"/>
    <tableColumn id="56" xr3:uid="{00000000-0010-0000-0300-000038000000}" name="insulin_end_t0" dataDxfId="22"/>
    <tableColumn id="57" xr3:uid="{00000000-0010-0000-0300-000039000000}" name="change_insulin_t0" dataDxfId="21">
      <calculatedColumnFormula>BD2-BC2</calculatedColumnFormula>
    </tableColumn>
    <tableColumn id="58" xr3:uid="{00000000-0010-0000-0300-00003A000000}" name="insulin_baseline_t30" dataDxfId="20"/>
    <tableColumn id="59" xr3:uid="{00000000-0010-0000-0300-00003B000000}" name="insulin_end_t30" dataDxfId="19"/>
    <tableColumn id="60" xr3:uid="{00000000-0010-0000-0300-00003C000000}" name="change_insulin_t30" dataDxfId="18">
      <calculatedColumnFormula>BG2-BF2</calculatedColumnFormula>
    </tableColumn>
    <tableColumn id="61" xr3:uid="{00000000-0010-0000-0300-00003D000000}" name="insulin_baseline_t120" dataDxfId="17"/>
    <tableColumn id="62" xr3:uid="{00000000-0010-0000-0300-00003E000000}" name="insulin_end_t120" dataDxfId="16"/>
    <tableColumn id="63" xr3:uid="{00000000-0010-0000-0300-00003F000000}" name="change_insulin_t120" dataDxfId="15">
      <calculatedColumnFormula>BJ2-BI2</calculatedColumnFormula>
    </tableColumn>
    <tableColumn id="64" xr3:uid="{00000000-0010-0000-0300-000040000000}" name=" HbA1c_H_baseline" dataDxfId="14"/>
    <tableColumn id="65" xr3:uid="{00000000-0010-0000-0300-000041000000}" name=" HbA1c_H_end" dataDxfId="13" dataCellStyle="Normal 2"/>
    <tableColumn id="66" xr3:uid="{00000000-0010-0000-0300-000042000000}" name="change_ HbA1c_H" dataDxfId="12">
      <calculatedColumnFormula>BM2-BL2</calculatedColumnFormula>
    </tableColumn>
    <tableColumn id="67" xr3:uid="{00000000-0010-0000-0300-000043000000}" name=" Total_HB_H_baseline" dataDxfId="11"/>
    <tableColumn id="68" xr3:uid="{00000000-0010-0000-0300-000044000000}" name=" Total_HB_H_end" dataDxfId="10" dataCellStyle="Normal 2"/>
    <tableColumn id="69" xr3:uid="{00000000-0010-0000-0300-000045000000}" name="change_ Total_HB_H" dataDxfId="9">
      <calculatedColumnFormula>BP2-BO2</calculatedColumnFormula>
    </tableColumn>
    <tableColumn id="70" xr3:uid="{00000000-0010-0000-0300-000046000000}" name="HbA1c_hemolysat_baseline" dataDxfId="8"/>
    <tableColumn id="71" xr3:uid="{00000000-0010-0000-0300-000047000000}" name="HbA1c_hemolysat_end" dataDxfId="7" dataCellStyle="Normal 2"/>
    <tableColumn id="72" xr3:uid="{00000000-0010-0000-0300-000048000000}" name="change_HbA1c_hemolysat" dataDxfId="6">
      <calculatedColumnFormula>BS2-BR2</calculatedColumnFormula>
    </tableColumn>
    <tableColumn id="73" xr3:uid="{00000000-0010-0000-0300-000049000000}" name="alat_baseline" dataDxfId="5"/>
    <tableColumn id="74" xr3:uid="{00000000-0010-0000-0300-00004A000000}" name="alat_end" dataDxfId="4"/>
    <tableColumn id="75" xr3:uid="{00000000-0010-0000-0300-00004B000000}" name="change_alat" dataDxfId="3">
      <calculatedColumnFormula>BV2-BU2</calculatedColumnFormula>
    </tableColumn>
    <tableColumn id="76" xr3:uid="{00000000-0010-0000-0300-00004C000000}" name="asat_baseline" dataDxfId="2"/>
    <tableColumn id="77" xr3:uid="{00000000-0010-0000-0300-00004D000000}" name="asat_end" dataDxfId="1"/>
    <tableColumn id="78" xr3:uid="{00000000-0010-0000-0300-00004E000000}" name="change_asat" dataDxfId="0">
      <calculatedColumnFormula>BY2-BX2</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85"/>
  <sheetViews>
    <sheetView tabSelected="1" zoomScale="75" workbookViewId="0">
      <selection activeCell="BD1" sqref="BD1"/>
    </sheetView>
  </sheetViews>
  <sheetFormatPr baseColWidth="10" defaultColWidth="11.5" defaultRowHeight="13" x14ac:dyDescent="0.15"/>
  <cols>
    <col min="1" max="1" width="14.5" customWidth="1"/>
    <col min="6" max="6" width="16.5" customWidth="1"/>
    <col min="7" max="7" width="12.5" customWidth="1"/>
    <col min="8" max="8" width="16.6640625" customWidth="1"/>
    <col min="9" max="9" width="12.6640625" customWidth="1"/>
    <col min="10" max="10" width="18" customWidth="1"/>
    <col min="11" max="11" width="14" customWidth="1"/>
    <col min="12" max="12" width="15.6640625" customWidth="1"/>
    <col min="13" max="13" width="13.6640625" bestFit="1" customWidth="1"/>
    <col min="14" max="14" width="16.5" customWidth="1"/>
    <col min="15" max="15" width="12.6640625" customWidth="1"/>
    <col min="16" max="17" width="15.5" customWidth="1"/>
    <col min="18" max="18" width="15" customWidth="1"/>
    <col min="19" max="19" width="12.6640625" bestFit="1" customWidth="1"/>
    <col min="20" max="20" width="14" customWidth="1"/>
    <col min="21" max="21" width="11.6640625" bestFit="1" customWidth="1"/>
    <col min="22" max="22" width="13.5" customWidth="1"/>
    <col min="23" max="23" width="12.6640625" bestFit="1" customWidth="1"/>
    <col min="24" max="24" width="14.1640625" customWidth="1"/>
    <col min="25" max="25" width="11.6640625" bestFit="1" customWidth="1"/>
    <col min="26" max="26" width="15" customWidth="1"/>
    <col min="27" max="27" width="12.6640625" bestFit="1" customWidth="1"/>
    <col min="28" max="28" width="19.6640625" customWidth="1"/>
    <col min="29" max="29" width="15.6640625" customWidth="1"/>
    <col min="30" max="30" width="20.6640625" customWidth="1"/>
    <col min="31" max="31" width="16.6640625" customWidth="1"/>
    <col min="32" max="32" width="21.6640625" customWidth="1"/>
    <col min="33" max="33" width="17.6640625" customWidth="1"/>
    <col min="34" max="35" width="29.5" customWidth="1"/>
    <col min="36" max="36" width="21.1640625" customWidth="1"/>
    <col min="37" max="37" width="16.6640625" customWidth="1"/>
    <col min="38" max="38" width="21.6640625" customWidth="1"/>
    <col min="39" max="39" width="17.6640625" customWidth="1"/>
    <col min="40" max="40" width="22.6640625" customWidth="1"/>
    <col min="41" max="41" width="18.6640625" customWidth="1"/>
    <col min="42" max="42" width="19.5" customWidth="1"/>
    <col min="43" max="43" width="15.5" customWidth="1"/>
    <col min="44" max="44" width="20.5" customWidth="1"/>
    <col min="45" max="45" width="16.5" customWidth="1"/>
    <col min="46" max="46" width="21.5" customWidth="1"/>
    <col min="47" max="47" width="17.5" customWidth="1"/>
    <col min="48" max="48" width="19.5" customWidth="1"/>
    <col min="49" max="49" width="15.5" customWidth="1"/>
    <col min="50" max="50" width="21.5" customWidth="1"/>
    <col min="51" max="51" width="17.5" customWidth="1"/>
    <col min="52" max="52" width="26.33203125" customWidth="1"/>
    <col min="53" max="53" width="22.33203125" customWidth="1"/>
    <col min="54" max="54" width="14.5" customWidth="1"/>
    <col min="55" max="55" width="13.6640625" bestFit="1" customWidth="1"/>
    <col min="56" max="56" width="15" customWidth="1"/>
    <col min="57" max="57" width="12.6640625" bestFit="1" customWidth="1"/>
  </cols>
  <sheetData>
    <row r="1" spans="1:57" x14ac:dyDescent="0.15">
      <c r="A1" s="80" t="s">
        <v>208</v>
      </c>
      <c r="B1" s="80" t="s">
        <v>202</v>
      </c>
      <c r="C1" s="80" t="s">
        <v>203</v>
      </c>
      <c r="D1" s="80" t="s">
        <v>204</v>
      </c>
      <c r="E1" s="80" t="s">
        <v>205</v>
      </c>
      <c r="F1" s="80" t="s">
        <v>6</v>
      </c>
      <c r="G1" s="80" t="s">
        <v>7</v>
      </c>
      <c r="H1" s="80" t="s">
        <v>9</v>
      </c>
      <c r="I1" s="80" t="s">
        <v>10</v>
      </c>
      <c r="J1" s="80" t="s">
        <v>12</v>
      </c>
      <c r="K1" s="80" t="s">
        <v>13</v>
      </c>
      <c r="L1" s="80" t="s">
        <v>15</v>
      </c>
      <c r="M1" s="80" t="s">
        <v>16</v>
      </c>
      <c r="N1" s="80" t="s">
        <v>18</v>
      </c>
      <c r="O1" s="80" t="s">
        <v>19</v>
      </c>
      <c r="P1" s="80" t="s">
        <v>206</v>
      </c>
      <c r="Q1" s="80" t="s">
        <v>207</v>
      </c>
      <c r="R1" s="80" t="s">
        <v>21</v>
      </c>
      <c r="S1" s="80" t="s">
        <v>22</v>
      </c>
      <c r="T1" s="80" t="s">
        <v>24</v>
      </c>
      <c r="U1" s="80" t="s">
        <v>25</v>
      </c>
      <c r="V1" s="80" t="s">
        <v>27</v>
      </c>
      <c r="W1" s="80" t="s">
        <v>28</v>
      </c>
      <c r="X1" s="80" t="s">
        <v>30</v>
      </c>
      <c r="Y1" s="80" t="s">
        <v>31</v>
      </c>
      <c r="Z1" s="80" t="s">
        <v>33</v>
      </c>
      <c r="AA1" s="80" t="s">
        <v>34</v>
      </c>
      <c r="AB1" s="80" t="s">
        <v>36</v>
      </c>
      <c r="AC1" s="80" t="s">
        <v>37</v>
      </c>
      <c r="AD1" s="80" t="s">
        <v>38</v>
      </c>
      <c r="AE1" s="80" t="s">
        <v>39</v>
      </c>
      <c r="AF1" s="80" t="s">
        <v>40</v>
      </c>
      <c r="AG1" s="80" t="s">
        <v>41</v>
      </c>
      <c r="AH1" s="80" t="s">
        <v>42</v>
      </c>
      <c r="AI1" s="80" t="s">
        <v>43</v>
      </c>
      <c r="AJ1" s="80" t="s">
        <v>44</v>
      </c>
      <c r="AK1" s="80" t="s">
        <v>45</v>
      </c>
      <c r="AL1" s="80" t="s">
        <v>46</v>
      </c>
      <c r="AM1" s="80" t="s">
        <v>47</v>
      </c>
      <c r="AN1" s="80" t="s">
        <v>48</v>
      </c>
      <c r="AO1" s="80" t="s">
        <v>49</v>
      </c>
      <c r="AP1" s="80" t="s">
        <v>50</v>
      </c>
      <c r="AQ1" s="80" t="s">
        <v>51</v>
      </c>
      <c r="AR1" s="80" t="s">
        <v>53</v>
      </c>
      <c r="AS1" s="80" t="s">
        <v>54</v>
      </c>
      <c r="AT1" s="80" t="s">
        <v>56</v>
      </c>
      <c r="AU1" s="80" t="s">
        <v>57</v>
      </c>
      <c r="AV1" s="80" t="s">
        <v>59</v>
      </c>
      <c r="AW1" s="80" t="s">
        <v>60</v>
      </c>
      <c r="AX1" s="80" t="s">
        <v>62</v>
      </c>
      <c r="AY1" s="80" t="s">
        <v>63</v>
      </c>
      <c r="AZ1" s="80" t="s">
        <v>65</v>
      </c>
      <c r="BA1" s="80" t="s">
        <v>66</v>
      </c>
      <c r="BB1" s="80" t="s">
        <v>68</v>
      </c>
      <c r="BC1" s="80" t="s">
        <v>69</v>
      </c>
      <c r="BD1" s="80" t="s">
        <v>71</v>
      </c>
      <c r="BE1" s="80" t="s">
        <v>72</v>
      </c>
    </row>
    <row r="2" spans="1:57" x14ac:dyDescent="0.15">
      <c r="A2" s="64">
        <v>226001</v>
      </c>
      <c r="B2" s="78" t="s">
        <v>74</v>
      </c>
      <c r="C2" s="64" t="s">
        <v>75</v>
      </c>
      <c r="D2" s="66">
        <v>23847</v>
      </c>
      <c r="E2" s="67">
        <v>55</v>
      </c>
      <c r="F2" s="64" t="s">
        <v>76</v>
      </c>
      <c r="G2" s="64" t="s">
        <v>76</v>
      </c>
      <c r="H2" s="64">
        <v>89.6</v>
      </c>
      <c r="I2" s="64">
        <v>91.8</v>
      </c>
      <c r="J2" s="64">
        <v>40</v>
      </c>
      <c r="K2" s="64">
        <v>41.4</v>
      </c>
      <c r="L2" s="68">
        <v>106</v>
      </c>
      <c r="M2" s="68">
        <v>108.16666666666667</v>
      </c>
      <c r="N2" s="68">
        <v>163.83333333333334</v>
      </c>
      <c r="O2" s="68">
        <v>163.83333333333334</v>
      </c>
      <c r="P2" s="68">
        <f>('Data completed_trim'!$H2/(('Data completed_trim'!$N2/100)^2))</f>
        <v>33.381317597530341</v>
      </c>
      <c r="Q2" s="68">
        <f>('Data completed_trim'!$I2/(('Data completed_trim'!$O2/100)^2))</f>
        <v>34.200948163541128</v>
      </c>
      <c r="R2" s="68">
        <v>5.6</v>
      </c>
      <c r="S2" s="68">
        <v>5.03</v>
      </c>
      <c r="T2" s="68">
        <v>1.1599999999999999</v>
      </c>
      <c r="U2" s="68">
        <v>1.1599999999999999</v>
      </c>
      <c r="V2" s="68">
        <v>4.4000000000000004</v>
      </c>
      <c r="W2" s="68">
        <v>3.7</v>
      </c>
      <c r="X2" s="68">
        <v>1.3</v>
      </c>
      <c r="Y2" s="68">
        <v>1.78</v>
      </c>
      <c r="Z2" s="68">
        <v>1.4</v>
      </c>
      <c r="AA2" s="68">
        <v>1.52</v>
      </c>
      <c r="AB2" s="68">
        <v>5.45</v>
      </c>
      <c r="AC2" s="68">
        <v>5.8</v>
      </c>
      <c r="AD2" s="68">
        <v>8.92</v>
      </c>
      <c r="AE2" s="68">
        <v>7.37</v>
      </c>
      <c r="AF2" s="68">
        <v>6.71</v>
      </c>
      <c r="AG2" s="68">
        <v>7.55</v>
      </c>
      <c r="AH2" s="68">
        <v>918</v>
      </c>
      <c r="AI2" s="79">
        <v>873</v>
      </c>
      <c r="AJ2" s="68">
        <v>1162</v>
      </c>
      <c r="AK2" s="68">
        <v>1625</v>
      </c>
      <c r="AL2" s="68">
        <v>3154</v>
      </c>
      <c r="AM2" s="68">
        <v>3161</v>
      </c>
      <c r="AN2" s="68">
        <v>4469</v>
      </c>
      <c r="AO2" s="68">
        <v>4071</v>
      </c>
      <c r="AP2" s="68">
        <v>149</v>
      </c>
      <c r="AQ2" s="68">
        <v>217</v>
      </c>
      <c r="AR2" s="68">
        <v>647</v>
      </c>
      <c r="AS2" s="68">
        <v>729</v>
      </c>
      <c r="AT2" s="68">
        <v>823</v>
      </c>
      <c r="AU2" s="68">
        <v>888</v>
      </c>
      <c r="AV2" s="68">
        <v>3.7</v>
      </c>
      <c r="AW2" s="70">
        <v>4.13</v>
      </c>
      <c r="AX2" s="68">
        <v>43.16</v>
      </c>
      <c r="AY2" s="71">
        <v>48.43</v>
      </c>
      <c r="AZ2" s="72">
        <v>5.201983317886933</v>
      </c>
      <c r="BA2" s="71">
        <v>5.1831364856493902</v>
      </c>
      <c r="BB2" s="68">
        <v>35</v>
      </c>
      <c r="BC2" s="68">
        <v>33</v>
      </c>
      <c r="BD2" s="68">
        <v>28</v>
      </c>
      <c r="BE2" s="68">
        <v>25</v>
      </c>
    </row>
    <row r="3" spans="1:57" x14ac:dyDescent="0.15">
      <c r="A3" s="64">
        <v>226002</v>
      </c>
      <c r="B3" s="65" t="s">
        <v>81</v>
      </c>
      <c r="C3" s="64" t="s">
        <v>75</v>
      </c>
      <c r="D3" s="66">
        <v>26465</v>
      </c>
      <c r="E3" s="67">
        <v>63</v>
      </c>
      <c r="F3" s="64" t="s">
        <v>76</v>
      </c>
      <c r="G3" s="64" t="s">
        <v>76</v>
      </c>
      <c r="H3" s="64">
        <v>104.5</v>
      </c>
      <c r="I3" s="64">
        <v>103.7</v>
      </c>
      <c r="J3" s="64">
        <v>49.8</v>
      </c>
      <c r="K3" s="64">
        <v>49.1</v>
      </c>
      <c r="L3" s="68">
        <v>120.83333333333333</v>
      </c>
      <c r="M3" s="68">
        <v>120.83333333333333</v>
      </c>
      <c r="N3" s="68">
        <v>158.5</v>
      </c>
      <c r="O3" s="68">
        <v>158.5</v>
      </c>
      <c r="P3" s="68">
        <f>('Data completed_trim'!$H3/(('Data completed_trim'!$N3/100)^2))</f>
        <v>41.596592661883392</v>
      </c>
      <c r="Q3" s="68">
        <f>('Data completed_trim'!$I3/(('Data completed_trim'!$O3/100)^2))</f>
        <v>41.278149847246965</v>
      </c>
      <c r="R3" s="68">
        <v>6.51</v>
      </c>
      <c r="S3" s="68">
        <v>5.9</v>
      </c>
      <c r="T3" s="68">
        <v>1.34</v>
      </c>
      <c r="U3" s="68">
        <v>1.23</v>
      </c>
      <c r="V3" s="68">
        <v>5.07</v>
      </c>
      <c r="W3" s="68">
        <v>4.53</v>
      </c>
      <c r="X3" s="68">
        <v>1.01</v>
      </c>
      <c r="Y3" s="68">
        <v>0.88</v>
      </c>
      <c r="Z3" s="68">
        <v>9.16</v>
      </c>
      <c r="AA3" s="68">
        <v>3.2</v>
      </c>
      <c r="AB3" s="68">
        <v>5.73</v>
      </c>
      <c r="AC3" s="68">
        <v>6.01</v>
      </c>
      <c r="AD3" s="68">
        <v>9.33</v>
      </c>
      <c r="AE3" s="68">
        <v>10.62</v>
      </c>
      <c r="AF3" s="68">
        <v>7.07</v>
      </c>
      <c r="AG3" s="68">
        <v>7.95</v>
      </c>
      <c r="AH3" s="69">
        <v>963</v>
      </c>
      <c r="AI3" s="69">
        <v>1086</v>
      </c>
      <c r="AJ3" s="68">
        <v>1314</v>
      </c>
      <c r="AK3" s="68">
        <v>1430</v>
      </c>
      <c r="AL3" s="68">
        <v>3207</v>
      </c>
      <c r="AM3" s="68">
        <v>4005</v>
      </c>
      <c r="AN3" s="68">
        <v>3376</v>
      </c>
      <c r="AO3" s="68">
        <v>4005</v>
      </c>
      <c r="AP3" s="68">
        <v>206</v>
      </c>
      <c r="AQ3" s="68">
        <v>326</v>
      </c>
      <c r="AR3" s="68">
        <v>621</v>
      </c>
      <c r="AS3" s="68">
        <v>1010</v>
      </c>
      <c r="AT3" s="68">
        <v>495</v>
      </c>
      <c r="AU3" s="68">
        <v>794</v>
      </c>
      <c r="AV3" s="68">
        <v>4.63</v>
      </c>
      <c r="AW3" s="70">
        <v>3.64</v>
      </c>
      <c r="AX3" s="68">
        <v>43.39</v>
      </c>
      <c r="AY3" s="71">
        <v>32.81</v>
      </c>
      <c r="AZ3" s="72">
        <v>6.0810071445033422</v>
      </c>
      <c r="BA3" s="71">
        <v>6.2584608351112472</v>
      </c>
      <c r="BB3" s="68">
        <v>41</v>
      </c>
      <c r="BC3" s="68">
        <v>84</v>
      </c>
      <c r="BD3" s="68">
        <v>22</v>
      </c>
      <c r="BE3" s="68">
        <v>32</v>
      </c>
    </row>
    <row r="4" spans="1:57" x14ac:dyDescent="0.15">
      <c r="A4" s="69">
        <v>226003</v>
      </c>
      <c r="B4" s="65" t="s">
        <v>81</v>
      </c>
      <c r="C4" s="69" t="s">
        <v>77</v>
      </c>
      <c r="D4" s="73">
        <v>20955</v>
      </c>
      <c r="E4" s="74">
        <v>48</v>
      </c>
      <c r="F4" s="69" t="s">
        <v>76</v>
      </c>
      <c r="G4" s="69" t="s">
        <v>76</v>
      </c>
      <c r="H4" s="69">
        <v>101.1</v>
      </c>
      <c r="I4" s="69">
        <v>106.2</v>
      </c>
      <c r="J4" s="69">
        <v>32.4</v>
      </c>
      <c r="K4" s="69">
        <v>36.1</v>
      </c>
      <c r="L4" s="75">
        <v>119.83333333333333</v>
      </c>
      <c r="M4" s="75">
        <v>122.16666666666667</v>
      </c>
      <c r="N4" s="75">
        <v>171.33333333333334</v>
      </c>
      <c r="O4" s="75">
        <v>171.33333333333334</v>
      </c>
      <c r="P4" s="75">
        <f>('Data completed_trim'!$H4/(('Data completed_trim'!$N4/100)^2))</f>
        <v>34.440339747763019</v>
      </c>
      <c r="Q4" s="75">
        <f>('Data completed_trim'!$I4/(('Data completed_trim'!$O4/100)^2))</f>
        <v>36.177686263228814</v>
      </c>
      <c r="R4" s="75">
        <v>5.72</v>
      </c>
      <c r="S4" s="75">
        <v>6.58</v>
      </c>
      <c r="T4" s="75">
        <v>1.28</v>
      </c>
      <c r="U4" s="75">
        <v>1.34</v>
      </c>
      <c r="V4" s="75">
        <v>4.33</v>
      </c>
      <c r="W4" s="75">
        <v>4.91</v>
      </c>
      <c r="X4" s="75">
        <v>1.3</v>
      </c>
      <c r="Y4" s="75">
        <v>1.54</v>
      </c>
      <c r="Z4" s="75">
        <v>0.68</v>
      </c>
      <c r="AA4" s="75">
        <v>0.84</v>
      </c>
      <c r="AB4" s="75">
        <v>6.87</v>
      </c>
      <c r="AC4" s="75">
        <v>6.25</v>
      </c>
      <c r="AD4" s="75">
        <v>9.23</v>
      </c>
      <c r="AE4" s="75">
        <v>10.08</v>
      </c>
      <c r="AF4" s="75">
        <v>4.88</v>
      </c>
      <c r="AG4" s="75">
        <v>5.99</v>
      </c>
      <c r="AH4" s="69">
        <v>876</v>
      </c>
      <c r="AI4" s="69">
        <v>970.5</v>
      </c>
      <c r="AJ4" s="75">
        <v>917</v>
      </c>
      <c r="AK4" s="75">
        <v>1159</v>
      </c>
      <c r="AL4" s="75">
        <v>1950</v>
      </c>
      <c r="AM4" s="75">
        <v>2886</v>
      </c>
      <c r="AN4" s="75">
        <v>2238</v>
      </c>
      <c r="AO4" s="75">
        <v>3773</v>
      </c>
      <c r="AP4" s="75">
        <v>145</v>
      </c>
      <c r="AQ4" s="75">
        <v>154</v>
      </c>
      <c r="AR4" s="75">
        <v>351</v>
      </c>
      <c r="AS4" s="75">
        <v>616</v>
      </c>
      <c r="AT4" s="75">
        <v>392</v>
      </c>
      <c r="AU4" s="75">
        <v>722</v>
      </c>
      <c r="AV4" s="75">
        <v>4.4800000000000004</v>
      </c>
      <c r="AW4" s="70">
        <v>4.83</v>
      </c>
      <c r="AX4" s="75">
        <v>45.05</v>
      </c>
      <c r="AY4" s="71">
        <v>50.47</v>
      </c>
      <c r="AZ4" s="76">
        <v>5.7767480577136521</v>
      </c>
      <c r="BA4" s="71">
        <v>28.848735882702599</v>
      </c>
      <c r="BB4" s="75">
        <v>24</v>
      </c>
      <c r="BC4" s="75">
        <v>23</v>
      </c>
      <c r="BD4" s="75">
        <v>22</v>
      </c>
      <c r="BE4" s="75">
        <v>18</v>
      </c>
    </row>
    <row r="5" spans="1:57" x14ac:dyDescent="0.15">
      <c r="A5" s="69">
        <v>226005</v>
      </c>
      <c r="B5" s="65" t="s">
        <v>74</v>
      </c>
      <c r="C5" s="69" t="s">
        <v>75</v>
      </c>
      <c r="D5" s="73">
        <v>24030</v>
      </c>
      <c r="E5" s="74">
        <v>55</v>
      </c>
      <c r="F5" s="69" t="s">
        <v>76</v>
      </c>
      <c r="G5" s="69" t="s">
        <v>76</v>
      </c>
      <c r="H5" s="69">
        <v>97</v>
      </c>
      <c r="I5" s="69">
        <v>95.8</v>
      </c>
      <c r="J5" s="69">
        <v>39.4</v>
      </c>
      <c r="K5" s="69">
        <v>39.4</v>
      </c>
      <c r="L5" s="75">
        <v>102.83333333333333</v>
      </c>
      <c r="M5" s="75">
        <v>103.83333333333333</v>
      </c>
      <c r="N5" s="75">
        <v>173.5</v>
      </c>
      <c r="O5" s="75">
        <v>173.5</v>
      </c>
      <c r="P5" s="75">
        <f>('Data completed_trim'!$H5/(('Data completed_trim'!$N5/100)^2))</f>
        <v>32.223504887508405</v>
      </c>
      <c r="Q5" s="75">
        <f>('Data completed_trim'!$I5/(('Data completed_trim'!$O5/100)^2))</f>
        <v>31.824863589930981</v>
      </c>
      <c r="R5" s="75">
        <v>4.79</v>
      </c>
      <c r="S5" s="75">
        <v>4.67</v>
      </c>
      <c r="T5" s="75">
        <v>1.51</v>
      </c>
      <c r="U5" s="75">
        <v>1.48</v>
      </c>
      <c r="V5" s="75">
        <v>3.1</v>
      </c>
      <c r="W5" s="75">
        <v>3.01</v>
      </c>
      <c r="X5" s="75">
        <v>0.63</v>
      </c>
      <c r="Y5" s="75">
        <v>0.68</v>
      </c>
      <c r="Z5" s="75">
        <v>0.47</v>
      </c>
      <c r="AA5" s="75">
        <v>0.94</v>
      </c>
      <c r="AB5" s="75">
        <v>4.51</v>
      </c>
      <c r="AC5" s="75">
        <v>4.78</v>
      </c>
      <c r="AD5" s="75">
        <v>5.14</v>
      </c>
      <c r="AE5" s="75">
        <v>6.03</v>
      </c>
      <c r="AF5" s="75">
        <v>2.68</v>
      </c>
      <c r="AG5" s="75">
        <v>2.72</v>
      </c>
      <c r="AH5" s="75">
        <v>495</v>
      </c>
      <c r="AI5" s="77">
        <v>553.5</v>
      </c>
      <c r="AJ5" s="75">
        <v>444</v>
      </c>
      <c r="AK5" s="75">
        <v>467</v>
      </c>
      <c r="AL5" s="75">
        <v>1162</v>
      </c>
      <c r="AM5" s="75">
        <v>1440</v>
      </c>
      <c r="AN5" s="75">
        <v>1195</v>
      </c>
      <c r="AO5" s="75">
        <v>1145</v>
      </c>
      <c r="AP5" s="75">
        <v>29.4</v>
      </c>
      <c r="AQ5" s="75">
        <v>33.799999999999997</v>
      </c>
      <c r="AR5" s="75">
        <v>138</v>
      </c>
      <c r="AS5" s="75">
        <v>181</v>
      </c>
      <c r="AT5" s="75">
        <v>89.5</v>
      </c>
      <c r="AU5" s="75">
        <v>83.7</v>
      </c>
      <c r="AV5" s="75">
        <v>3.4</v>
      </c>
      <c r="AW5" s="70">
        <v>4.1500000000000004</v>
      </c>
      <c r="AX5" s="75">
        <v>39.19</v>
      </c>
      <c r="AY5" s="71">
        <v>47.21</v>
      </c>
      <c r="AZ5" s="76">
        <v>5.2451109977034953</v>
      </c>
      <c r="BA5" s="71">
        <v>5.2932238932429572</v>
      </c>
      <c r="BB5" s="75">
        <v>13</v>
      </c>
      <c r="BC5" s="75">
        <v>10</v>
      </c>
      <c r="BD5" s="75">
        <v>16</v>
      </c>
      <c r="BE5" s="75">
        <v>14</v>
      </c>
    </row>
    <row r="6" spans="1:57" x14ac:dyDescent="0.15">
      <c r="A6" s="69">
        <v>226006</v>
      </c>
      <c r="B6" s="65" t="s">
        <v>74</v>
      </c>
      <c r="C6" s="69" t="s">
        <v>77</v>
      </c>
      <c r="D6" s="73">
        <v>21231</v>
      </c>
      <c r="E6" s="74">
        <v>63</v>
      </c>
      <c r="F6" s="69" t="s">
        <v>76</v>
      </c>
      <c r="G6" s="69" t="s">
        <v>76</v>
      </c>
      <c r="H6" s="69">
        <v>100.2</v>
      </c>
      <c r="I6" s="69">
        <v>100.7</v>
      </c>
      <c r="J6" s="69">
        <v>31.5</v>
      </c>
      <c r="K6" s="69">
        <v>31.4</v>
      </c>
      <c r="L6" s="75">
        <v>111.83333333333333</v>
      </c>
      <c r="M6" s="75">
        <v>112.66666666666667</v>
      </c>
      <c r="N6" s="75">
        <v>175.83333333333334</v>
      </c>
      <c r="O6" s="75">
        <v>175.83333333333334</v>
      </c>
      <c r="P6" s="75">
        <f>('Data completed_trim'!$H6/(('Data completed_trim'!$N6/100)^2))</f>
        <v>32.408975539632976</v>
      </c>
      <c r="Q6" s="75">
        <f>('Data completed_trim'!$I6/(('Data completed_trim'!$O6/100)^2))</f>
        <v>32.570696974461484</v>
      </c>
      <c r="R6" s="75">
        <v>5.87</v>
      </c>
      <c r="S6" s="75">
        <v>5.63</v>
      </c>
      <c r="T6" s="75">
        <v>1.01</v>
      </c>
      <c r="U6" s="75">
        <v>1.1100000000000001</v>
      </c>
      <c r="V6" s="75">
        <v>4.28</v>
      </c>
      <c r="W6" s="75">
        <v>4.07</v>
      </c>
      <c r="X6" s="75">
        <v>2.39</v>
      </c>
      <c r="Y6" s="75">
        <v>1.89</v>
      </c>
      <c r="Z6" s="75">
        <v>5.52</v>
      </c>
      <c r="AA6" s="75">
        <v>5.66</v>
      </c>
      <c r="AB6" s="75">
        <v>5.73</v>
      </c>
      <c r="AC6" s="75">
        <v>5.72</v>
      </c>
      <c r="AD6" s="75">
        <v>7.39</v>
      </c>
      <c r="AE6" s="75">
        <v>9.58</v>
      </c>
      <c r="AF6" s="75">
        <v>6.29</v>
      </c>
      <c r="AG6" s="75">
        <v>6.56</v>
      </c>
      <c r="AH6" s="75">
        <v>813</v>
      </c>
      <c r="AI6" s="77">
        <v>958.5</v>
      </c>
      <c r="AJ6" s="75">
        <v>2909</v>
      </c>
      <c r="AK6" s="75">
        <v>1509</v>
      </c>
      <c r="AL6" s="75">
        <v>4965</v>
      </c>
      <c r="AM6" s="75">
        <v>4171</v>
      </c>
      <c r="AN6" s="75">
        <v>3509</v>
      </c>
      <c r="AO6" s="75">
        <v>2916</v>
      </c>
      <c r="AP6" s="75">
        <v>597</v>
      </c>
      <c r="AQ6" s="75">
        <v>192</v>
      </c>
      <c r="AR6" s="75">
        <v>1083</v>
      </c>
      <c r="AS6" s="75">
        <v>794</v>
      </c>
      <c r="AT6" s="75">
        <v>555</v>
      </c>
      <c r="AU6" s="75">
        <v>434</v>
      </c>
      <c r="AV6" s="75">
        <v>4.63</v>
      </c>
      <c r="AW6" s="70">
        <v>4.0599999999999996</v>
      </c>
      <c r="AX6" s="75">
        <v>47.88</v>
      </c>
      <c r="AY6" s="71">
        <v>39.53</v>
      </c>
      <c r="AZ6" s="76">
        <v>5.6617335004177107</v>
      </c>
      <c r="BA6" s="71">
        <v>5.9134151277510751</v>
      </c>
      <c r="BB6" s="75">
        <v>31</v>
      </c>
      <c r="BC6" s="75">
        <v>33</v>
      </c>
      <c r="BD6" s="75">
        <v>23</v>
      </c>
      <c r="BE6" s="75">
        <v>24</v>
      </c>
    </row>
    <row r="7" spans="1:57" x14ac:dyDescent="0.15">
      <c r="A7" s="69">
        <v>226007</v>
      </c>
      <c r="B7" s="65" t="s">
        <v>81</v>
      </c>
      <c r="C7" s="69" t="s">
        <v>75</v>
      </c>
      <c r="D7" s="73">
        <v>23726</v>
      </c>
      <c r="E7" s="74">
        <v>56</v>
      </c>
      <c r="F7" s="69" t="s">
        <v>76</v>
      </c>
      <c r="G7" s="69" t="s">
        <v>76</v>
      </c>
      <c r="H7" s="69">
        <v>100.4</v>
      </c>
      <c r="I7" s="69">
        <v>103.2</v>
      </c>
      <c r="J7" s="69">
        <v>40.5</v>
      </c>
      <c r="K7" s="69">
        <v>41.4</v>
      </c>
      <c r="L7" s="75">
        <v>111.83333333333333</v>
      </c>
      <c r="M7" s="75">
        <v>114.83333333333333</v>
      </c>
      <c r="N7" s="75">
        <v>164.16666666666666</v>
      </c>
      <c r="O7" s="75">
        <v>164.16666666666666</v>
      </c>
      <c r="P7" s="75">
        <f>('Data completed_trim'!$H7/(('Data completed_trim'!$N7/100)^2))</f>
        <v>37.253214460563278</v>
      </c>
      <c r="Q7" s="75">
        <f>('Data completed_trim'!$I7/(('Data completed_trim'!$O7/100)^2))</f>
        <v>38.292148728387751</v>
      </c>
      <c r="R7" s="75">
        <v>4.59</v>
      </c>
      <c r="S7" s="75">
        <v>5.21</v>
      </c>
      <c r="T7" s="75">
        <v>1.41</v>
      </c>
      <c r="U7" s="75">
        <v>1.43</v>
      </c>
      <c r="V7" s="75">
        <v>3.03</v>
      </c>
      <c r="W7" s="75">
        <v>3.72</v>
      </c>
      <c r="X7" s="75">
        <v>0.63</v>
      </c>
      <c r="Y7" s="75">
        <v>0.92</v>
      </c>
      <c r="Z7" s="75">
        <v>0.72</v>
      </c>
      <c r="AA7" s="75">
        <v>1.5</v>
      </c>
      <c r="AB7" s="75">
        <v>5.03</v>
      </c>
      <c r="AC7" s="75">
        <v>4.92</v>
      </c>
      <c r="AD7" s="75">
        <v>5.96</v>
      </c>
      <c r="AE7" s="75">
        <v>6.79</v>
      </c>
      <c r="AF7" s="75">
        <v>5.47</v>
      </c>
      <c r="AG7" s="75">
        <v>5.0599999999999996</v>
      </c>
      <c r="AH7" s="69">
        <v>682.5</v>
      </c>
      <c r="AI7" s="69">
        <v>711</v>
      </c>
      <c r="AJ7" s="75">
        <v>857</v>
      </c>
      <c r="AK7" s="75">
        <v>675</v>
      </c>
      <c r="AL7" s="75">
        <v>3740</v>
      </c>
      <c r="AM7" s="75">
        <v>2956</v>
      </c>
      <c r="AN7" s="75">
        <v>2701</v>
      </c>
      <c r="AO7" s="75">
        <v>3542</v>
      </c>
      <c r="AP7" s="75">
        <v>118</v>
      </c>
      <c r="AQ7" s="75">
        <v>88.8</v>
      </c>
      <c r="AR7" s="75">
        <v>758</v>
      </c>
      <c r="AS7" s="75">
        <v>823</v>
      </c>
      <c r="AT7" s="75">
        <v>428</v>
      </c>
      <c r="AU7" s="75">
        <v>687</v>
      </c>
      <c r="AV7" s="75">
        <v>4.03</v>
      </c>
      <c r="AW7" s="70">
        <v>4.1100000000000003</v>
      </c>
      <c r="AX7" s="75">
        <v>38.08</v>
      </c>
      <c r="AY7" s="71">
        <v>39.6</v>
      </c>
      <c r="AZ7" s="76">
        <v>6.0442699579831931</v>
      </c>
      <c r="BA7" s="71">
        <v>5.9587121212121215</v>
      </c>
      <c r="BB7" s="75">
        <v>29</v>
      </c>
      <c r="BC7" s="75">
        <v>20</v>
      </c>
      <c r="BD7" s="75">
        <v>19</v>
      </c>
      <c r="BE7" s="75">
        <v>15</v>
      </c>
    </row>
    <row r="8" spans="1:57" x14ac:dyDescent="0.15">
      <c r="A8" s="69">
        <v>226008</v>
      </c>
      <c r="B8" s="65" t="s">
        <v>74</v>
      </c>
      <c r="C8" s="69" t="s">
        <v>75</v>
      </c>
      <c r="D8" s="73">
        <v>21320</v>
      </c>
      <c r="E8" s="74">
        <v>62</v>
      </c>
      <c r="F8" s="69" t="s">
        <v>76</v>
      </c>
      <c r="G8" s="69" t="s">
        <v>76</v>
      </c>
      <c r="H8" s="69">
        <v>76.8</v>
      </c>
      <c r="I8" s="69">
        <v>76.099999999999994</v>
      </c>
      <c r="J8" s="69">
        <v>32.9</v>
      </c>
      <c r="K8" s="69">
        <v>32.799999999999997</v>
      </c>
      <c r="L8" s="75">
        <v>104.16666666666667</v>
      </c>
      <c r="M8" s="75">
        <v>104</v>
      </c>
      <c r="N8" s="75">
        <v>155.16666666666666</v>
      </c>
      <c r="O8" s="75">
        <v>155.16666666666666</v>
      </c>
      <c r="P8" s="75">
        <f>('Data completed_trim'!$H8/(('Data completed_trim'!$N8/100)^2))</f>
        <v>31.898066479687021</v>
      </c>
      <c r="Q8" s="75">
        <f>('Data completed_trim'!$I8/(('Data completed_trim'!$O8/100)^2))</f>
        <v>31.607328894585706</v>
      </c>
      <c r="R8" s="75">
        <v>5.0199999999999996</v>
      </c>
      <c r="S8" s="75">
        <v>5.35</v>
      </c>
      <c r="T8" s="75">
        <v>1.1499999999999999</v>
      </c>
      <c r="U8" s="75">
        <v>1.36</v>
      </c>
      <c r="V8" s="75">
        <v>3.08</v>
      </c>
      <c r="W8" s="75">
        <v>3.55</v>
      </c>
      <c r="X8" s="75">
        <v>1.99</v>
      </c>
      <c r="Y8" s="75">
        <v>1.28</v>
      </c>
      <c r="Z8" s="75">
        <v>3.63</v>
      </c>
      <c r="AA8" s="75">
        <v>5.5</v>
      </c>
      <c r="AB8" s="75">
        <v>5.1100000000000003</v>
      </c>
      <c r="AC8" s="75">
        <v>5.4</v>
      </c>
      <c r="AD8" s="75">
        <v>8.73</v>
      </c>
      <c r="AE8" s="75">
        <v>7.56</v>
      </c>
      <c r="AF8" s="75">
        <v>6.81</v>
      </c>
      <c r="AG8" s="75">
        <v>7.27</v>
      </c>
      <c r="AH8" s="75">
        <v>904.5</v>
      </c>
      <c r="AI8" s="77">
        <v>865.5</v>
      </c>
      <c r="AJ8" s="75">
        <v>679</v>
      </c>
      <c r="AK8" s="75">
        <v>788</v>
      </c>
      <c r="AL8" s="75">
        <v>2704</v>
      </c>
      <c r="AM8" s="75">
        <v>2118</v>
      </c>
      <c r="AN8" s="75">
        <v>2367</v>
      </c>
      <c r="AO8" s="75">
        <v>3111</v>
      </c>
      <c r="AP8" s="75">
        <v>55.8</v>
      </c>
      <c r="AQ8" s="75">
        <v>85.2</v>
      </c>
      <c r="AR8" s="75">
        <v>485</v>
      </c>
      <c r="AS8" s="75">
        <v>315</v>
      </c>
      <c r="AT8" s="75">
        <v>269</v>
      </c>
      <c r="AU8" s="75">
        <v>430</v>
      </c>
      <c r="AV8" s="75">
        <v>4.04</v>
      </c>
      <c r="AW8" s="70">
        <v>3.57</v>
      </c>
      <c r="AX8" s="75">
        <v>38.89</v>
      </c>
      <c r="AY8" s="71">
        <v>32.25</v>
      </c>
      <c r="AZ8" s="76">
        <v>5.9626870660838271</v>
      </c>
      <c r="BA8" s="71">
        <v>6.2482325581395344</v>
      </c>
      <c r="BB8" s="75">
        <v>37</v>
      </c>
      <c r="BC8" s="75">
        <v>28</v>
      </c>
      <c r="BD8" s="75">
        <v>26</v>
      </c>
      <c r="BE8" s="75">
        <v>23</v>
      </c>
    </row>
    <row r="9" spans="1:57" x14ac:dyDescent="0.15">
      <c r="A9" s="69">
        <v>226009</v>
      </c>
      <c r="B9" s="65" t="s">
        <v>81</v>
      </c>
      <c r="C9" s="69" t="s">
        <v>75</v>
      </c>
      <c r="D9" s="73">
        <v>19770</v>
      </c>
      <c r="E9" s="74">
        <v>67</v>
      </c>
      <c r="F9" s="69" t="s">
        <v>76</v>
      </c>
      <c r="G9" s="69" t="s">
        <v>76</v>
      </c>
      <c r="H9" s="69">
        <v>83.3</v>
      </c>
      <c r="I9" s="69">
        <v>84.6</v>
      </c>
      <c r="J9" s="69">
        <v>32.9</v>
      </c>
      <c r="K9" s="69">
        <v>31.6</v>
      </c>
      <c r="L9" s="75">
        <v>108.16666666666667</v>
      </c>
      <c r="M9" s="75">
        <v>106.33333333333333</v>
      </c>
      <c r="N9" s="75">
        <v>159.66666666666666</v>
      </c>
      <c r="O9" s="75">
        <v>159.66666666666666</v>
      </c>
      <c r="P9" s="75">
        <f>('Data completed_trim'!$H9/(('Data completed_trim'!$N9/100)^2))</f>
        <v>32.675066792770252</v>
      </c>
      <c r="Q9" s="75">
        <f>('Data completed_trim'!$I9/(('Data completed_trim'!$O9/100)^2))</f>
        <v>33.185001808743856</v>
      </c>
      <c r="R9" s="75">
        <v>4.8499999999999996</v>
      </c>
      <c r="S9" s="75">
        <v>5.04</v>
      </c>
      <c r="T9" s="75">
        <v>2.1800000000000002</v>
      </c>
      <c r="U9" s="75">
        <v>2.36</v>
      </c>
      <c r="V9" s="75">
        <v>2.48</v>
      </c>
      <c r="W9" s="75">
        <v>2.4500000000000002</v>
      </c>
      <c r="X9" s="75">
        <v>0.84</v>
      </c>
      <c r="Y9" s="75">
        <v>0.72</v>
      </c>
      <c r="Z9" s="75">
        <v>0.89</v>
      </c>
      <c r="AA9" s="75">
        <v>2.0699999999999998</v>
      </c>
      <c r="AB9" s="75">
        <v>5.3</v>
      </c>
      <c r="AC9" s="75">
        <v>4.62</v>
      </c>
      <c r="AD9" s="75">
        <v>6.58</v>
      </c>
      <c r="AE9" s="75">
        <v>10.01</v>
      </c>
      <c r="AF9" s="75">
        <v>4.29</v>
      </c>
      <c r="AG9" s="75">
        <v>5.15</v>
      </c>
      <c r="AH9" s="69">
        <v>669</v>
      </c>
      <c r="AI9" s="69">
        <v>903</v>
      </c>
      <c r="AJ9" s="75">
        <v>516</v>
      </c>
      <c r="AK9" s="75">
        <v>374</v>
      </c>
      <c r="AL9" s="75">
        <v>1380</v>
      </c>
      <c r="AM9" s="75">
        <v>1860</v>
      </c>
      <c r="AN9" s="75">
        <v>3873</v>
      </c>
      <c r="AO9" s="75">
        <v>4270</v>
      </c>
      <c r="AP9" s="75">
        <v>39.5</v>
      </c>
      <c r="AQ9" s="75">
        <v>24.7</v>
      </c>
      <c r="AR9" s="75">
        <v>191</v>
      </c>
      <c r="AS9" s="75">
        <v>348</v>
      </c>
      <c r="AT9" s="75">
        <v>408</v>
      </c>
      <c r="AU9" s="75">
        <v>489</v>
      </c>
      <c r="AV9" s="75">
        <v>3.93</v>
      </c>
      <c r="AW9" s="70">
        <v>3.76</v>
      </c>
      <c r="AX9" s="75">
        <v>39.46</v>
      </c>
      <c r="AY9" s="71">
        <v>37.15</v>
      </c>
      <c r="AZ9" s="76">
        <v>5.7830106436898134</v>
      </c>
      <c r="BA9" s="71">
        <v>5.8507537012113051</v>
      </c>
      <c r="BB9" s="75">
        <v>16</v>
      </c>
      <c r="BC9" s="75">
        <v>19</v>
      </c>
      <c r="BD9" s="75">
        <v>15</v>
      </c>
      <c r="BE9" s="75">
        <v>18</v>
      </c>
    </row>
    <row r="10" spans="1:57" x14ac:dyDescent="0.15">
      <c r="A10" s="69">
        <v>226010</v>
      </c>
      <c r="B10" s="65" t="s">
        <v>74</v>
      </c>
      <c r="C10" s="69" t="s">
        <v>75</v>
      </c>
      <c r="D10" s="73">
        <v>26191</v>
      </c>
      <c r="E10" s="74">
        <v>49</v>
      </c>
      <c r="F10" s="69" t="s">
        <v>76</v>
      </c>
      <c r="G10" s="69" t="s">
        <v>76</v>
      </c>
      <c r="H10" s="69">
        <v>96.7</v>
      </c>
      <c r="I10" s="69">
        <v>97.6</v>
      </c>
      <c r="J10" s="69">
        <v>43.1</v>
      </c>
      <c r="K10" s="69">
        <v>41.9</v>
      </c>
      <c r="L10" s="75">
        <v>106.83333333333333</v>
      </c>
      <c r="M10" s="75">
        <v>103</v>
      </c>
      <c r="N10" s="75">
        <v>174.16666666666666</v>
      </c>
      <c r="O10" s="75">
        <v>174.16666666666666</v>
      </c>
      <c r="P10" s="75">
        <f>('Data completed_trim'!$H10/(('Data completed_trim'!$N10/100)^2))</f>
        <v>31.878391062475686</v>
      </c>
      <c r="Q10" s="75">
        <f>('Data completed_trim'!$I10/(('Data completed_trim'!$O10/100)^2))</f>
        <v>32.175087566676595</v>
      </c>
      <c r="R10" s="75">
        <v>4.12</v>
      </c>
      <c r="S10" s="75">
        <v>3.95</v>
      </c>
      <c r="T10" s="75">
        <v>1.58</v>
      </c>
      <c r="U10" s="75">
        <v>1.42</v>
      </c>
      <c r="V10" s="75">
        <v>2.41</v>
      </c>
      <c r="W10" s="75">
        <v>2.4300000000000002</v>
      </c>
      <c r="X10" s="75">
        <v>0.59</v>
      </c>
      <c r="Y10" s="75">
        <v>0.84</v>
      </c>
      <c r="Z10" s="75">
        <v>0.85</v>
      </c>
      <c r="AA10" s="75">
        <v>1.62</v>
      </c>
      <c r="AB10" s="75">
        <v>5.16</v>
      </c>
      <c r="AC10" s="75">
        <v>5.16</v>
      </c>
      <c r="AD10" s="75">
        <v>7.99</v>
      </c>
      <c r="AE10" s="75">
        <v>7.02</v>
      </c>
      <c r="AF10" s="75">
        <v>5.43</v>
      </c>
      <c r="AG10" s="75">
        <v>5.63</v>
      </c>
      <c r="AH10" s="75">
        <v>801</v>
      </c>
      <c r="AI10" s="77">
        <v>750</v>
      </c>
      <c r="AJ10" s="75">
        <v>497</v>
      </c>
      <c r="AK10" s="75">
        <v>530</v>
      </c>
      <c r="AL10" s="75">
        <v>3740</v>
      </c>
      <c r="AM10" s="75">
        <v>2479</v>
      </c>
      <c r="AN10" s="75">
        <v>2145</v>
      </c>
      <c r="AO10" s="75">
        <v>1787</v>
      </c>
      <c r="AP10" s="75">
        <v>28.9</v>
      </c>
      <c r="AQ10" s="75">
        <v>36</v>
      </c>
      <c r="AR10" s="75">
        <v>514</v>
      </c>
      <c r="AS10" s="75">
        <v>362</v>
      </c>
      <c r="AT10" s="75">
        <v>217</v>
      </c>
      <c r="AU10" s="75">
        <v>191</v>
      </c>
      <c r="AV10" s="75">
        <v>3.2</v>
      </c>
      <c r="AW10" s="70">
        <v>3.49</v>
      </c>
      <c r="AX10" s="75">
        <v>36.340000000000003</v>
      </c>
      <c r="AY10" s="71">
        <v>37.17</v>
      </c>
      <c r="AZ10" s="76">
        <v>5.299598238855256</v>
      </c>
      <c r="BA10" s="71">
        <v>5.544113532418617</v>
      </c>
      <c r="BB10" s="75">
        <v>16</v>
      </c>
      <c r="BC10" s="75">
        <v>13</v>
      </c>
      <c r="BD10" s="75">
        <v>18</v>
      </c>
      <c r="BE10" s="75">
        <v>16</v>
      </c>
    </row>
    <row r="11" spans="1:57" x14ac:dyDescent="0.15">
      <c r="A11" s="69">
        <v>226011</v>
      </c>
      <c r="B11" s="65" t="s">
        <v>74</v>
      </c>
      <c r="C11" s="69" t="s">
        <v>75</v>
      </c>
      <c r="D11" s="73">
        <v>25948</v>
      </c>
      <c r="E11" s="74">
        <v>50</v>
      </c>
      <c r="F11" s="69" t="s">
        <v>76</v>
      </c>
      <c r="G11" s="69" t="s">
        <v>76</v>
      </c>
      <c r="H11" s="69">
        <v>93.1</v>
      </c>
      <c r="I11" s="69">
        <v>89.4</v>
      </c>
      <c r="J11" s="69">
        <v>36.299999999999997</v>
      </c>
      <c r="K11" s="69">
        <v>33.5</v>
      </c>
      <c r="L11" s="75">
        <v>104.33333333333333</v>
      </c>
      <c r="M11" s="75">
        <v>99.666666666666671</v>
      </c>
      <c r="N11" s="75">
        <v>158</v>
      </c>
      <c r="O11" s="75">
        <v>158</v>
      </c>
      <c r="P11" s="75">
        <f>('Data completed_trim'!$H11/(('Data completed_trim'!$N11/100)^2))</f>
        <v>37.293702932222395</v>
      </c>
      <c r="Q11" s="75">
        <f>('Data completed_trim'!$I11/(('Data completed_trim'!$O11/100)^2))</f>
        <v>35.811568658868765</v>
      </c>
      <c r="R11" s="75">
        <v>4.25</v>
      </c>
      <c r="S11" s="75">
        <v>4.32</v>
      </c>
      <c r="T11" s="75">
        <v>1.41</v>
      </c>
      <c r="U11" s="75">
        <v>1.43</v>
      </c>
      <c r="V11" s="75">
        <v>2.7</v>
      </c>
      <c r="W11" s="75">
        <v>2.76</v>
      </c>
      <c r="X11" s="75">
        <v>0.68</v>
      </c>
      <c r="Y11" s="75">
        <v>0.88</v>
      </c>
      <c r="Z11" s="75">
        <v>1.22</v>
      </c>
      <c r="AA11" s="75">
        <v>1.42</v>
      </c>
      <c r="AB11" s="75">
        <v>5.64</v>
      </c>
      <c r="AC11" s="75">
        <v>6.51</v>
      </c>
      <c r="AD11" s="75">
        <v>8.3800000000000008</v>
      </c>
      <c r="AE11" s="75">
        <v>9.17</v>
      </c>
      <c r="AF11" s="75">
        <v>6.42</v>
      </c>
      <c r="AG11" s="75">
        <v>7.28</v>
      </c>
      <c r="AH11" s="75">
        <v>876</v>
      </c>
      <c r="AI11" s="77">
        <v>978</v>
      </c>
      <c r="AJ11" s="75">
        <v>1374</v>
      </c>
      <c r="AK11" s="75">
        <v>1705</v>
      </c>
      <c r="AL11" s="75">
        <v>2913</v>
      </c>
      <c r="AM11" s="75">
        <v>3141</v>
      </c>
      <c r="AN11" s="75">
        <v>2665</v>
      </c>
      <c r="AO11" s="75">
        <v>4005</v>
      </c>
      <c r="AP11" s="75">
        <v>128</v>
      </c>
      <c r="AQ11" s="75">
        <v>174</v>
      </c>
      <c r="AR11" s="75">
        <v>424</v>
      </c>
      <c r="AS11" s="75">
        <v>493</v>
      </c>
      <c r="AT11" s="75">
        <v>281</v>
      </c>
      <c r="AU11" s="75">
        <v>447</v>
      </c>
      <c r="AV11" s="75">
        <v>3.6</v>
      </c>
      <c r="AW11" s="70">
        <v>4.4400000000000004</v>
      </c>
      <c r="AX11" s="75">
        <v>34.659999999999997</v>
      </c>
      <c r="AY11" s="71">
        <v>45.22</v>
      </c>
      <c r="AZ11" s="76">
        <v>5.9619907674552799</v>
      </c>
      <c r="BA11" s="71">
        <v>5.7240203449800973</v>
      </c>
      <c r="BB11" s="75">
        <v>13</v>
      </c>
      <c r="BC11" s="75">
        <v>15</v>
      </c>
      <c r="BD11" s="75">
        <v>12</v>
      </c>
      <c r="BE11" s="75">
        <v>15</v>
      </c>
    </row>
    <row r="12" spans="1:57" x14ac:dyDescent="0.15">
      <c r="A12" s="69">
        <v>226012</v>
      </c>
      <c r="B12" s="65" t="s">
        <v>81</v>
      </c>
      <c r="C12" s="69" t="s">
        <v>75</v>
      </c>
      <c r="D12" s="73">
        <v>27013</v>
      </c>
      <c r="E12" s="74">
        <v>47</v>
      </c>
      <c r="F12" s="69" t="s">
        <v>76</v>
      </c>
      <c r="G12" s="69" t="s">
        <v>76</v>
      </c>
      <c r="H12" s="69">
        <v>118.9</v>
      </c>
      <c r="I12" s="69">
        <v>119.2</v>
      </c>
      <c r="J12" s="69">
        <v>52.6</v>
      </c>
      <c r="K12" s="69">
        <v>51.3</v>
      </c>
      <c r="L12" s="75">
        <v>125.5</v>
      </c>
      <c r="M12" s="75">
        <v>121.83333333333333</v>
      </c>
      <c r="N12" s="75">
        <v>176</v>
      </c>
      <c r="O12" s="75">
        <v>176</v>
      </c>
      <c r="P12" s="75">
        <f>('Data completed_trim'!$H12/(('Data completed_trim'!$N12/100)^2))</f>
        <v>38.384555785123972</v>
      </c>
      <c r="Q12" s="75">
        <f>('Data completed_trim'!$I12/(('Data completed_trim'!$O12/100)^2))</f>
        <v>38.481404958677686</v>
      </c>
      <c r="R12" s="75">
        <v>4.71</v>
      </c>
      <c r="S12" s="75">
        <v>4.8099999999999996</v>
      </c>
      <c r="T12" s="75">
        <v>1.47</v>
      </c>
      <c r="U12" s="75">
        <v>1.44</v>
      </c>
      <c r="V12" s="75">
        <v>3.15</v>
      </c>
      <c r="W12" s="75">
        <v>3.25</v>
      </c>
      <c r="X12" s="75">
        <v>0.96</v>
      </c>
      <c r="Y12" s="75">
        <v>1.17</v>
      </c>
      <c r="Z12" s="75">
        <v>2.38</v>
      </c>
      <c r="AA12" s="75">
        <v>2.29</v>
      </c>
      <c r="AB12" s="75">
        <v>5.63</v>
      </c>
      <c r="AC12" s="75">
        <v>5.41</v>
      </c>
      <c r="AD12" s="75">
        <v>5.87</v>
      </c>
      <c r="AE12" s="75">
        <v>7.32</v>
      </c>
      <c r="AF12" s="75"/>
      <c r="AG12" s="75"/>
      <c r="AH12" s="69">
        <v>685.5</v>
      </c>
      <c r="AI12" s="69">
        <v>523.5</v>
      </c>
      <c r="AJ12" s="75">
        <v>1036</v>
      </c>
      <c r="AK12" s="75">
        <v>1016</v>
      </c>
      <c r="AL12" s="75">
        <v>1728</v>
      </c>
      <c r="AM12" s="75">
        <v>3058</v>
      </c>
      <c r="AN12" s="75">
        <v>2039</v>
      </c>
      <c r="AO12" s="75">
        <v>2181</v>
      </c>
      <c r="AP12" s="75">
        <v>164</v>
      </c>
      <c r="AQ12" s="75">
        <v>193</v>
      </c>
      <c r="AR12" s="75">
        <v>377</v>
      </c>
      <c r="AS12" s="75">
        <v>844</v>
      </c>
      <c r="AT12" s="75">
        <v>343</v>
      </c>
      <c r="AU12" s="75">
        <v>457</v>
      </c>
      <c r="AV12" s="75">
        <v>4.04</v>
      </c>
      <c r="AW12" s="70">
        <v>4.33</v>
      </c>
      <c r="AX12" s="75">
        <v>40.659999999999997</v>
      </c>
      <c r="AY12" s="71">
        <v>42.03</v>
      </c>
      <c r="AZ12" s="76">
        <v>5.7732070831283817</v>
      </c>
      <c r="BA12" s="71">
        <v>5.9266071853438014</v>
      </c>
      <c r="BB12" s="75">
        <v>25</v>
      </c>
      <c r="BC12" s="75">
        <v>28</v>
      </c>
      <c r="BD12" s="75">
        <v>17</v>
      </c>
      <c r="BE12" s="75">
        <v>18</v>
      </c>
    </row>
    <row r="13" spans="1:57" x14ac:dyDescent="0.15">
      <c r="A13" s="69">
        <v>226013</v>
      </c>
      <c r="B13" s="65" t="s">
        <v>81</v>
      </c>
      <c r="C13" s="69" t="s">
        <v>75</v>
      </c>
      <c r="D13" s="73">
        <v>25096</v>
      </c>
      <c r="E13" s="74">
        <v>52</v>
      </c>
      <c r="F13" s="69" t="s">
        <v>76</v>
      </c>
      <c r="G13" s="69" t="s">
        <v>76</v>
      </c>
      <c r="H13" s="69">
        <v>111</v>
      </c>
      <c r="I13" s="69">
        <v>111.7</v>
      </c>
      <c r="J13" s="69">
        <v>50.6</v>
      </c>
      <c r="K13" s="69">
        <v>49.5</v>
      </c>
      <c r="L13" s="75">
        <v>121</v>
      </c>
      <c r="M13" s="75">
        <v>123.16666666666667</v>
      </c>
      <c r="N13" s="75">
        <v>174.5</v>
      </c>
      <c r="O13" s="75">
        <v>174.5</v>
      </c>
      <c r="P13" s="75">
        <f>('Data completed_trim'!$H13/(('Data completed_trim'!$N13/100)^2))</f>
        <v>36.452902685528031</v>
      </c>
      <c r="Q13" s="75">
        <f>('Data completed_trim'!$I13/(('Data completed_trim'!$O13/100)^2))</f>
        <v>36.682785855616949</v>
      </c>
      <c r="R13" s="75">
        <v>4.88</v>
      </c>
      <c r="S13" s="75">
        <v>4.68</v>
      </c>
      <c r="T13" s="75">
        <v>1.72</v>
      </c>
      <c r="U13" s="75">
        <v>1.47</v>
      </c>
      <c r="V13" s="75">
        <v>3.13</v>
      </c>
      <c r="W13" s="75">
        <v>3.07</v>
      </c>
      <c r="X13" s="75">
        <v>0.92</v>
      </c>
      <c r="Y13" s="75">
        <v>0.79</v>
      </c>
      <c r="Z13" s="75">
        <v>3.77</v>
      </c>
      <c r="AA13" s="75">
        <v>3.43</v>
      </c>
      <c r="AB13" s="75">
        <v>5.92</v>
      </c>
      <c r="AC13" s="75">
        <v>6.23</v>
      </c>
      <c r="AD13" s="75">
        <v>8.27</v>
      </c>
      <c r="AE13" s="75">
        <v>8.17</v>
      </c>
      <c r="AF13" s="75">
        <v>5.62</v>
      </c>
      <c r="AG13" s="75">
        <v>5.47</v>
      </c>
      <c r="AH13" s="69">
        <v>838.5</v>
      </c>
      <c r="AI13" s="69">
        <v>832.5</v>
      </c>
      <c r="AJ13" s="75">
        <v>947</v>
      </c>
      <c r="AK13" s="75">
        <v>1337</v>
      </c>
      <c r="AL13" s="75">
        <v>3807</v>
      </c>
      <c r="AM13" s="75">
        <v>3807</v>
      </c>
      <c r="AN13" s="75">
        <v>3773</v>
      </c>
      <c r="AO13" s="75">
        <v>3740</v>
      </c>
      <c r="AP13" s="75">
        <v>78.7</v>
      </c>
      <c r="AQ13" s="75">
        <v>118</v>
      </c>
      <c r="AR13" s="75">
        <v>621</v>
      </c>
      <c r="AS13" s="75">
        <v>603</v>
      </c>
      <c r="AT13" s="75">
        <v>375</v>
      </c>
      <c r="AU13" s="75">
        <v>377</v>
      </c>
      <c r="AV13" s="75">
        <v>4.17</v>
      </c>
      <c r="AW13" s="70">
        <v>3.96</v>
      </c>
      <c r="AX13" s="75">
        <v>38.979999999999997</v>
      </c>
      <c r="AY13" s="71">
        <v>37.25</v>
      </c>
      <c r="AZ13" s="76">
        <v>6.0923755772190864</v>
      </c>
      <c r="BA13" s="71">
        <v>6.0643355704697974</v>
      </c>
      <c r="BB13" s="75">
        <v>45</v>
      </c>
      <c r="BC13" s="75">
        <v>15</v>
      </c>
      <c r="BD13" s="75">
        <v>29</v>
      </c>
      <c r="BE13" s="75">
        <v>15</v>
      </c>
    </row>
    <row r="14" spans="1:57" x14ac:dyDescent="0.15">
      <c r="A14" s="69">
        <v>226014</v>
      </c>
      <c r="B14" s="65" t="s">
        <v>81</v>
      </c>
      <c r="C14" s="69" t="s">
        <v>75</v>
      </c>
      <c r="D14" s="73">
        <v>21596</v>
      </c>
      <c r="E14" s="74">
        <v>62</v>
      </c>
      <c r="F14" s="69" t="s">
        <v>76</v>
      </c>
      <c r="G14" s="69" t="s">
        <v>76</v>
      </c>
      <c r="H14" s="69">
        <v>90.2</v>
      </c>
      <c r="I14" s="69">
        <v>91.4</v>
      </c>
      <c r="J14" s="69">
        <v>38.5</v>
      </c>
      <c r="K14" s="69">
        <v>38.4</v>
      </c>
      <c r="L14" s="75">
        <v>111</v>
      </c>
      <c r="M14" s="75">
        <v>114.66666666666667</v>
      </c>
      <c r="N14" s="75">
        <v>168</v>
      </c>
      <c r="O14" s="75">
        <v>168</v>
      </c>
      <c r="P14" s="75">
        <f>('Data completed_trim'!$H14/(('Data completed_trim'!$N14/100)^2))</f>
        <v>31.958616780045357</v>
      </c>
      <c r="Q14" s="75">
        <f>('Data completed_trim'!$I14/(('Data completed_trim'!$O14/100)^2))</f>
        <v>32.383786848072567</v>
      </c>
      <c r="R14" s="75">
        <v>4.88</v>
      </c>
      <c r="S14" s="75">
        <v>4.96</v>
      </c>
      <c r="T14" s="75">
        <v>1.01</v>
      </c>
      <c r="U14" s="75">
        <v>1.02</v>
      </c>
      <c r="V14" s="75">
        <v>3.73</v>
      </c>
      <c r="W14" s="75">
        <v>3.85</v>
      </c>
      <c r="X14" s="75">
        <v>1.2</v>
      </c>
      <c r="Y14" s="75">
        <v>1.41</v>
      </c>
      <c r="Z14" s="75">
        <v>1.97</v>
      </c>
      <c r="AA14" s="75">
        <v>1.87</v>
      </c>
      <c r="AB14" s="75">
        <v>7.08</v>
      </c>
      <c r="AC14" s="75">
        <v>6.05</v>
      </c>
      <c r="AD14" s="75">
        <v>11.23</v>
      </c>
      <c r="AE14" s="75">
        <v>9.43</v>
      </c>
      <c r="AF14" s="75">
        <v>9.65</v>
      </c>
      <c r="AG14" s="75">
        <v>8.66</v>
      </c>
      <c r="AH14" s="69">
        <v>1215</v>
      </c>
      <c r="AI14" s="69">
        <v>1047</v>
      </c>
      <c r="AJ14" s="75">
        <v>967</v>
      </c>
      <c r="AK14" s="75">
        <v>1142</v>
      </c>
      <c r="AL14" s="75">
        <v>3138</v>
      </c>
      <c r="AM14" s="75">
        <v>3409</v>
      </c>
      <c r="AN14" s="75"/>
      <c r="AO14" s="75"/>
      <c r="AP14" s="75">
        <v>126</v>
      </c>
      <c r="AQ14" s="75">
        <v>160</v>
      </c>
      <c r="AR14" s="75">
        <v>670</v>
      </c>
      <c r="AS14" s="75">
        <v>669</v>
      </c>
      <c r="AT14" s="75">
        <v>1241</v>
      </c>
      <c r="AU14" s="75">
        <v>852</v>
      </c>
      <c r="AV14" s="75">
        <v>4.9800000000000004</v>
      </c>
      <c r="AW14" s="70">
        <v>4.33</v>
      </c>
      <c r="AX14" s="75">
        <v>44.94</v>
      </c>
      <c r="AY14" s="71">
        <v>37.69</v>
      </c>
      <c r="AZ14" s="76">
        <v>6.2531241655540724</v>
      </c>
      <c r="BA14" s="71">
        <v>6.4236641018837899</v>
      </c>
      <c r="BB14" s="75">
        <v>21</v>
      </c>
      <c r="BC14" s="75">
        <v>23</v>
      </c>
      <c r="BD14" s="75">
        <v>18</v>
      </c>
      <c r="BE14" s="75">
        <v>18</v>
      </c>
    </row>
    <row r="15" spans="1:57" x14ac:dyDescent="0.15">
      <c r="A15" s="69">
        <v>226015</v>
      </c>
      <c r="B15" s="65" t="s">
        <v>74</v>
      </c>
      <c r="C15" s="69" t="s">
        <v>75</v>
      </c>
      <c r="D15" s="73">
        <v>22447</v>
      </c>
      <c r="E15" s="74">
        <v>59</v>
      </c>
      <c r="F15" s="69" t="s">
        <v>76</v>
      </c>
      <c r="G15" s="69" t="s">
        <v>76</v>
      </c>
      <c r="H15" s="69">
        <v>119.9</v>
      </c>
      <c r="I15" s="69">
        <v>117.7</v>
      </c>
      <c r="J15" s="69">
        <v>58.7</v>
      </c>
      <c r="K15" s="69">
        <v>60.7</v>
      </c>
      <c r="L15" s="75">
        <v>123.83333333333333</v>
      </c>
      <c r="M15" s="75">
        <v>121.33333333333333</v>
      </c>
      <c r="N15" s="75">
        <v>168</v>
      </c>
      <c r="O15" s="75">
        <v>168</v>
      </c>
      <c r="P15" s="75">
        <f>('Data completed_trim'!$H15/(('Data completed_trim'!$N15/100)^2))</f>
        <v>42.481575963718832</v>
      </c>
      <c r="Q15" s="75">
        <f>('Data completed_trim'!$I15/(('Data completed_trim'!$O15/100)^2))</f>
        <v>41.702097505668938</v>
      </c>
      <c r="R15" s="75">
        <v>6.02</v>
      </c>
      <c r="S15" s="75">
        <v>6.09</v>
      </c>
      <c r="T15" s="75">
        <v>1.58</v>
      </c>
      <c r="U15" s="75">
        <v>1.42</v>
      </c>
      <c r="V15" s="75">
        <v>4.3</v>
      </c>
      <c r="W15" s="75">
        <v>4.12</v>
      </c>
      <c r="X15" s="75">
        <v>0.93</v>
      </c>
      <c r="Y15" s="75">
        <v>0.98</v>
      </c>
      <c r="Z15" s="75">
        <v>5.0599999999999996</v>
      </c>
      <c r="AA15" s="75">
        <v>5.88</v>
      </c>
      <c r="AB15" s="75">
        <v>5.6</v>
      </c>
      <c r="AC15" s="75">
        <v>5.68</v>
      </c>
      <c r="AD15" s="75">
        <v>6.51</v>
      </c>
      <c r="AE15" s="75">
        <v>7.68</v>
      </c>
      <c r="AF15" s="75">
        <v>7.09</v>
      </c>
      <c r="AG15" s="75">
        <v>6.71</v>
      </c>
      <c r="AH15" s="75">
        <v>793.5</v>
      </c>
      <c r="AI15" s="77">
        <v>849</v>
      </c>
      <c r="AJ15" s="75">
        <v>401</v>
      </c>
      <c r="AK15" s="75">
        <v>596</v>
      </c>
      <c r="AL15" s="75">
        <v>1827</v>
      </c>
      <c r="AM15" s="75">
        <v>2896</v>
      </c>
      <c r="AN15" s="75">
        <v>1877</v>
      </c>
      <c r="AO15" s="75">
        <v>3221</v>
      </c>
      <c r="AP15" s="75">
        <v>21.9</v>
      </c>
      <c r="AQ15" s="75">
        <v>38.799999999999997</v>
      </c>
      <c r="AR15" s="75">
        <v>266</v>
      </c>
      <c r="AS15" s="75">
        <v>486</v>
      </c>
      <c r="AT15" s="75">
        <v>187</v>
      </c>
      <c r="AU15" s="75">
        <v>377</v>
      </c>
      <c r="AV15" s="75">
        <v>4.32</v>
      </c>
      <c r="AW15" s="70">
        <v>3.93</v>
      </c>
      <c r="AX15" s="75">
        <v>42.91</v>
      </c>
      <c r="AY15" s="71">
        <v>41.43</v>
      </c>
      <c r="AZ15" s="76">
        <v>5.8283174085294807</v>
      </c>
      <c r="BA15" s="71">
        <v>5.5845836350470677</v>
      </c>
      <c r="BB15" s="75">
        <v>22</v>
      </c>
      <c r="BC15" s="75">
        <v>15</v>
      </c>
      <c r="BD15" s="75">
        <v>21</v>
      </c>
      <c r="BE15" s="75">
        <v>17</v>
      </c>
    </row>
    <row r="16" spans="1:57" x14ac:dyDescent="0.15">
      <c r="A16" s="69">
        <v>226016</v>
      </c>
      <c r="B16" s="65" t="s">
        <v>74</v>
      </c>
      <c r="C16" s="69" t="s">
        <v>75</v>
      </c>
      <c r="D16" s="73">
        <v>23207</v>
      </c>
      <c r="E16" s="74">
        <v>37</v>
      </c>
      <c r="F16" s="69" t="s">
        <v>76</v>
      </c>
      <c r="G16" s="69" t="s">
        <v>76</v>
      </c>
      <c r="H16" s="69">
        <v>89.5</v>
      </c>
      <c r="I16" s="69">
        <v>90.2</v>
      </c>
      <c r="J16" s="69">
        <v>38.9</v>
      </c>
      <c r="K16" s="69">
        <v>38.1</v>
      </c>
      <c r="L16" s="75">
        <v>111.83333333333333</v>
      </c>
      <c r="M16" s="75">
        <v>111.66666666666667</v>
      </c>
      <c r="N16" s="75">
        <v>160</v>
      </c>
      <c r="O16" s="75">
        <v>160</v>
      </c>
      <c r="P16" s="75">
        <f>('Data completed_trim'!$H16/(('Data completed_trim'!$N16/100)^2))</f>
        <v>34.960937499999993</v>
      </c>
      <c r="Q16" s="75">
        <f>('Data completed_trim'!$I16/(('Data completed_trim'!$O16/100)^2))</f>
        <v>35.234374999999993</v>
      </c>
      <c r="R16" s="75">
        <v>4.97</v>
      </c>
      <c r="S16" s="75">
        <v>4.55</v>
      </c>
      <c r="T16" s="75">
        <v>1.1299999999999999</v>
      </c>
      <c r="U16" s="75">
        <v>1.1499999999999999</v>
      </c>
      <c r="V16" s="75">
        <v>3.77</v>
      </c>
      <c r="W16" s="75">
        <v>3.26</v>
      </c>
      <c r="X16" s="75">
        <v>0.95</v>
      </c>
      <c r="Y16" s="75">
        <v>0.75</v>
      </c>
      <c r="Z16" s="75">
        <v>3.35</v>
      </c>
      <c r="AA16" s="75">
        <v>3.73</v>
      </c>
      <c r="AB16" s="75">
        <v>5.94</v>
      </c>
      <c r="AC16" s="75">
        <v>6.4</v>
      </c>
      <c r="AD16" s="75">
        <v>9.23</v>
      </c>
      <c r="AE16" s="75">
        <v>9.51</v>
      </c>
      <c r="AF16" s="75">
        <v>6.63</v>
      </c>
      <c r="AG16" s="75">
        <v>5.34</v>
      </c>
      <c r="AH16" s="75">
        <v>937.5</v>
      </c>
      <c r="AI16" s="77">
        <v>904.5</v>
      </c>
      <c r="AJ16" s="75">
        <v>801</v>
      </c>
      <c r="AK16" s="75">
        <v>702</v>
      </c>
      <c r="AL16" s="75">
        <v>2274</v>
      </c>
      <c r="AM16" s="75">
        <v>1979</v>
      </c>
      <c r="AN16" s="75">
        <v>3227</v>
      </c>
      <c r="AO16" s="75">
        <v>3575</v>
      </c>
      <c r="AP16" s="75">
        <v>72</v>
      </c>
      <c r="AQ16" s="75">
        <v>63.1</v>
      </c>
      <c r="AR16" s="75">
        <v>398</v>
      </c>
      <c r="AS16" s="75">
        <v>363</v>
      </c>
      <c r="AT16" s="75">
        <v>427</v>
      </c>
      <c r="AU16" s="75">
        <v>511</v>
      </c>
      <c r="AV16" s="75">
        <v>4.59</v>
      </c>
      <c r="AW16" s="70">
        <v>4.08</v>
      </c>
      <c r="AX16" s="75">
        <v>43.57</v>
      </c>
      <c r="AY16" s="71">
        <v>37.630000000000003</v>
      </c>
      <c r="AZ16" s="76">
        <v>6.024069313747991</v>
      </c>
      <c r="BA16" s="71">
        <v>6.1529710337496679</v>
      </c>
      <c r="BB16" s="75">
        <v>23</v>
      </c>
      <c r="BC16" s="75">
        <v>34</v>
      </c>
      <c r="BD16" s="75">
        <v>26</v>
      </c>
      <c r="BE16" s="75">
        <v>28</v>
      </c>
    </row>
    <row r="17" spans="1:57" x14ac:dyDescent="0.15">
      <c r="A17" s="69">
        <v>226017</v>
      </c>
      <c r="B17" s="65" t="s">
        <v>81</v>
      </c>
      <c r="C17" s="69" t="s">
        <v>75</v>
      </c>
      <c r="D17" s="73">
        <v>30696</v>
      </c>
      <c r="E17" s="74">
        <v>57</v>
      </c>
      <c r="F17" s="69" t="s">
        <v>76</v>
      </c>
      <c r="G17" s="69" t="s">
        <v>76</v>
      </c>
      <c r="H17" s="69">
        <v>108.5</v>
      </c>
      <c r="I17" s="69">
        <v>109.2</v>
      </c>
      <c r="J17" s="69">
        <v>49.4</v>
      </c>
      <c r="K17" s="69">
        <v>49.7</v>
      </c>
      <c r="L17" s="75">
        <v>102</v>
      </c>
      <c r="M17" s="75">
        <v>104.33333333333333</v>
      </c>
      <c r="N17" s="75">
        <v>170.66666666666666</v>
      </c>
      <c r="O17" s="75">
        <v>170.66666666666666</v>
      </c>
      <c r="P17" s="75">
        <f>('Data completed_trim'!$H17/(('Data completed_trim'!$N17/100)^2))</f>
        <v>37.250518798828132</v>
      </c>
      <c r="Q17" s="75">
        <f>('Data completed_trim'!$I17/(('Data completed_trim'!$O17/100)^2))</f>
        <v>37.490844726562507</v>
      </c>
      <c r="R17" s="75">
        <v>3.38</v>
      </c>
      <c r="S17" s="75">
        <v>3.2</v>
      </c>
      <c r="T17" s="75">
        <v>1.37</v>
      </c>
      <c r="U17" s="75">
        <v>1.29</v>
      </c>
      <c r="V17" s="75">
        <v>1.91</v>
      </c>
      <c r="W17" s="75">
        <v>1.83</v>
      </c>
      <c r="X17" s="75">
        <v>0.45</v>
      </c>
      <c r="Y17" s="75">
        <v>0.56999999999999995</v>
      </c>
      <c r="Z17" s="75">
        <v>4.0999999999999996</v>
      </c>
      <c r="AA17" s="75">
        <v>4.57</v>
      </c>
      <c r="AB17" s="75">
        <v>5.64</v>
      </c>
      <c r="AC17" s="75">
        <v>4.87</v>
      </c>
      <c r="AD17" s="75">
        <v>6.57</v>
      </c>
      <c r="AE17" s="75">
        <v>5.88</v>
      </c>
      <c r="AF17" s="75">
        <v>7.73</v>
      </c>
      <c r="AG17" s="75">
        <v>6.77</v>
      </c>
      <c r="AH17" s="69">
        <v>826.5</v>
      </c>
      <c r="AI17" s="69">
        <v>733.5</v>
      </c>
      <c r="AJ17" s="75">
        <v>636</v>
      </c>
      <c r="AK17" s="75">
        <v>768</v>
      </c>
      <c r="AL17" s="75">
        <v>1725</v>
      </c>
      <c r="AM17" s="75">
        <v>1592</v>
      </c>
      <c r="AN17" s="75">
        <v>3151</v>
      </c>
      <c r="AO17" s="75">
        <v>2757</v>
      </c>
      <c r="AP17" s="75">
        <v>66</v>
      </c>
      <c r="AQ17" s="75">
        <v>93.8</v>
      </c>
      <c r="AR17" s="75">
        <v>361</v>
      </c>
      <c r="AS17" s="75">
        <v>317</v>
      </c>
      <c r="AT17" s="75">
        <v>603</v>
      </c>
      <c r="AU17" s="75">
        <v>541</v>
      </c>
      <c r="AV17" s="75">
        <v>3.7</v>
      </c>
      <c r="AW17" s="70">
        <v>4.08</v>
      </c>
      <c r="AX17" s="75">
        <v>35.22</v>
      </c>
      <c r="AY17" s="71">
        <v>39</v>
      </c>
      <c r="AZ17" s="76">
        <v>6.01176036342987</v>
      </c>
      <c r="BA17" s="71">
        <v>5.993384615384616</v>
      </c>
      <c r="BB17" s="75">
        <v>33</v>
      </c>
      <c r="BC17" s="75">
        <v>31</v>
      </c>
      <c r="BD17" s="75">
        <v>24</v>
      </c>
      <c r="BE17" s="75">
        <v>21</v>
      </c>
    </row>
    <row r="18" spans="1:57" x14ac:dyDescent="0.15">
      <c r="A18" s="69">
        <v>226018</v>
      </c>
      <c r="B18" s="65" t="s">
        <v>74</v>
      </c>
      <c r="C18" s="69" t="s">
        <v>75</v>
      </c>
      <c r="D18" s="73">
        <v>24456</v>
      </c>
      <c r="E18" s="74">
        <v>58</v>
      </c>
      <c r="F18" s="69" t="s">
        <v>76</v>
      </c>
      <c r="G18" s="69" t="s">
        <v>76</v>
      </c>
      <c r="H18" s="69">
        <v>86</v>
      </c>
      <c r="I18" s="69">
        <v>85.8</v>
      </c>
      <c r="J18" s="69">
        <v>36.4</v>
      </c>
      <c r="K18" s="69">
        <v>37</v>
      </c>
      <c r="L18" s="75">
        <v>105.83333333333333</v>
      </c>
      <c r="M18" s="75">
        <v>96.5</v>
      </c>
      <c r="N18" s="75">
        <v>157</v>
      </c>
      <c r="O18" s="75">
        <v>157</v>
      </c>
      <c r="P18" s="75">
        <f>('Data completed_trim'!$H18/(('Data completed_trim'!$N18/100)^2))</f>
        <v>34.889853543754306</v>
      </c>
      <c r="Q18" s="75">
        <f>('Data completed_trim'!$I18/(('Data completed_trim'!$O18/100)^2))</f>
        <v>34.808714349466506</v>
      </c>
      <c r="R18" s="75">
        <v>5.1100000000000003</v>
      </c>
      <c r="S18" s="75">
        <v>4.93</v>
      </c>
      <c r="T18" s="75">
        <v>1.43</v>
      </c>
      <c r="U18" s="75">
        <v>1.55</v>
      </c>
      <c r="V18" s="75">
        <v>3.59</v>
      </c>
      <c r="W18" s="75">
        <v>3.19</v>
      </c>
      <c r="X18" s="75">
        <v>1.44</v>
      </c>
      <c r="Y18" s="75">
        <v>1.24</v>
      </c>
      <c r="Z18" s="75">
        <v>1.56</v>
      </c>
      <c r="AA18" s="75">
        <v>3.52</v>
      </c>
      <c r="AB18" s="75">
        <v>6.59</v>
      </c>
      <c r="AC18" s="75">
        <v>5.62</v>
      </c>
      <c r="AD18" s="75">
        <v>7.8</v>
      </c>
      <c r="AE18" s="75">
        <v>8.93</v>
      </c>
      <c r="AF18" s="75">
        <v>6.3</v>
      </c>
      <c r="AG18" s="75">
        <v>5.42</v>
      </c>
      <c r="AH18" s="75">
        <v>850.5</v>
      </c>
      <c r="AI18" s="77">
        <v>861</v>
      </c>
      <c r="AJ18" s="75">
        <v>828</v>
      </c>
      <c r="AK18" s="75">
        <v>629</v>
      </c>
      <c r="AL18" s="75">
        <v>4171</v>
      </c>
      <c r="AM18" s="75">
        <v>4369</v>
      </c>
      <c r="AN18" s="75">
        <v>3154</v>
      </c>
      <c r="AO18" s="75">
        <v>2708</v>
      </c>
      <c r="AP18" s="75">
        <v>132</v>
      </c>
      <c r="AQ18" s="75">
        <v>65.099999999999994</v>
      </c>
      <c r="AR18" s="75">
        <v>1046</v>
      </c>
      <c r="AS18" s="75">
        <v>1212</v>
      </c>
      <c r="AT18" s="75">
        <v>530</v>
      </c>
      <c r="AU18" s="75">
        <v>418</v>
      </c>
      <c r="AV18" s="75">
        <v>4.13</v>
      </c>
      <c r="AW18" s="70">
        <v>4.13</v>
      </c>
      <c r="AX18" s="75">
        <v>38.880000000000003</v>
      </c>
      <c r="AY18" s="71">
        <v>36.880000000000003</v>
      </c>
      <c r="AZ18" s="76">
        <v>6.0607973251028806</v>
      </c>
      <c r="BA18" s="71">
        <v>6.3021637744034704</v>
      </c>
      <c r="BB18" s="75">
        <v>30</v>
      </c>
      <c r="BC18" s="75">
        <v>29</v>
      </c>
      <c r="BD18" s="75">
        <v>18</v>
      </c>
      <c r="BE18" s="75">
        <v>21</v>
      </c>
    </row>
    <row r="19" spans="1:57" x14ac:dyDescent="0.15">
      <c r="A19" s="69">
        <v>226019</v>
      </c>
      <c r="B19" s="65" t="s">
        <v>81</v>
      </c>
      <c r="C19" s="69" t="s">
        <v>75</v>
      </c>
      <c r="D19" s="73">
        <v>22904</v>
      </c>
      <c r="E19" s="74">
        <v>54</v>
      </c>
      <c r="F19" s="69" t="s">
        <v>76</v>
      </c>
      <c r="G19" s="69" t="s">
        <v>76</v>
      </c>
      <c r="H19" s="69">
        <v>93.3</v>
      </c>
      <c r="I19" s="69">
        <v>93.5</v>
      </c>
      <c r="J19" s="69">
        <v>38.1</v>
      </c>
      <c r="K19" s="69">
        <v>39.6</v>
      </c>
      <c r="L19" s="75">
        <v>112.33333333333333</v>
      </c>
      <c r="M19" s="75">
        <v>104.66666666666667</v>
      </c>
      <c r="N19" s="75">
        <v>168</v>
      </c>
      <c r="O19" s="75">
        <v>168</v>
      </c>
      <c r="P19" s="75">
        <f>('Data completed_trim'!$H19/(('Data completed_trim'!$N19/100)^2))</f>
        <v>33.056972789115648</v>
      </c>
      <c r="Q19" s="75">
        <f>('Data completed_trim'!$I19/(('Data completed_trim'!$O19/100)^2))</f>
        <v>33.127834467120188</v>
      </c>
      <c r="R19" s="75">
        <v>7.01</v>
      </c>
      <c r="S19" s="75">
        <v>5.36</v>
      </c>
      <c r="T19" s="75">
        <v>1.29</v>
      </c>
      <c r="U19" s="75">
        <v>1.06</v>
      </c>
      <c r="V19" s="75">
        <v>5.32</v>
      </c>
      <c r="W19" s="75">
        <v>3.69</v>
      </c>
      <c r="X19" s="75">
        <v>2.1</v>
      </c>
      <c r="Y19" s="75">
        <v>2.64</v>
      </c>
      <c r="Z19" s="75">
        <v>6.4</v>
      </c>
      <c r="AA19" s="75">
        <v>4.24</v>
      </c>
      <c r="AB19" s="75">
        <v>5.66</v>
      </c>
      <c r="AC19" s="75">
        <v>5.51</v>
      </c>
      <c r="AD19" s="75">
        <v>6.12</v>
      </c>
      <c r="AE19" s="75">
        <v>7.39</v>
      </c>
      <c r="AF19" s="75">
        <v>4.4800000000000004</v>
      </c>
      <c r="AG19" s="75">
        <v>4.55</v>
      </c>
      <c r="AH19" s="69">
        <v>654</v>
      </c>
      <c r="AI19" s="69">
        <v>733.5</v>
      </c>
      <c r="AJ19" s="75">
        <v>861</v>
      </c>
      <c r="AK19" s="75">
        <v>1016</v>
      </c>
      <c r="AL19" s="75">
        <v>2876</v>
      </c>
      <c r="AM19" s="75">
        <v>4469</v>
      </c>
      <c r="AN19" s="75">
        <v>2201</v>
      </c>
      <c r="AO19" s="75">
        <v>1748</v>
      </c>
      <c r="AP19" s="75">
        <v>74.3</v>
      </c>
      <c r="AQ19" s="75">
        <v>78.7</v>
      </c>
      <c r="AR19" s="75">
        <v>364</v>
      </c>
      <c r="AS19" s="75">
        <v>743</v>
      </c>
      <c r="AT19" s="75">
        <v>190</v>
      </c>
      <c r="AU19" s="75">
        <v>149</v>
      </c>
      <c r="AV19" s="75">
        <v>4.43</v>
      </c>
      <c r="AW19" s="70">
        <v>3.97</v>
      </c>
      <c r="AX19" s="75">
        <v>47.51</v>
      </c>
      <c r="AY19" s="71">
        <v>37.42</v>
      </c>
      <c r="AZ19" s="76">
        <v>5.5169038097242682</v>
      </c>
      <c r="BA19" s="71">
        <v>6.0552966328166757</v>
      </c>
      <c r="BB19" s="75">
        <v>37</v>
      </c>
      <c r="BC19" s="75">
        <v>27</v>
      </c>
      <c r="BD19" s="75">
        <v>28</v>
      </c>
      <c r="BE19" s="75">
        <v>21</v>
      </c>
    </row>
    <row r="20" spans="1:57" x14ac:dyDescent="0.15">
      <c r="A20" s="69">
        <v>226020</v>
      </c>
      <c r="B20" s="65" t="s">
        <v>74</v>
      </c>
      <c r="C20" s="69" t="s">
        <v>77</v>
      </c>
      <c r="D20" s="73">
        <v>21412</v>
      </c>
      <c r="E20" s="74">
        <v>62</v>
      </c>
      <c r="F20" s="69" t="s">
        <v>76</v>
      </c>
      <c r="G20" s="69" t="s">
        <v>76</v>
      </c>
      <c r="H20" s="69">
        <v>94.5</v>
      </c>
      <c r="I20" s="69">
        <v>95.1</v>
      </c>
      <c r="J20" s="69">
        <v>26.6</v>
      </c>
      <c r="K20" s="69">
        <v>27</v>
      </c>
      <c r="L20" s="75">
        <v>116.83333333333333</v>
      </c>
      <c r="M20" s="75">
        <v>115.83333333333333</v>
      </c>
      <c r="N20" s="75">
        <v>171.83333333333334</v>
      </c>
      <c r="O20" s="75">
        <v>171.83333333333334</v>
      </c>
      <c r="P20" s="75">
        <f>('Data completed_trim'!$H20/(('Data completed_trim'!$N20/100)^2))</f>
        <v>32.004937151974524</v>
      </c>
      <c r="Q20" s="75">
        <f>('Data completed_trim'!$I20/(('Data completed_trim'!$O20/100)^2))</f>
        <v>32.20814310214579</v>
      </c>
      <c r="R20" s="75">
        <v>5.45</v>
      </c>
      <c r="S20" s="75">
        <v>5.59</v>
      </c>
      <c r="T20" s="75">
        <v>1.1200000000000001</v>
      </c>
      <c r="U20" s="75">
        <v>1</v>
      </c>
      <c r="V20" s="75">
        <v>4.46</v>
      </c>
      <c r="W20" s="75">
        <v>3.65</v>
      </c>
      <c r="X20" s="75">
        <v>1.1499999999999999</v>
      </c>
      <c r="Y20" s="75">
        <v>2.27</v>
      </c>
      <c r="Z20" s="75">
        <v>2.2400000000000002</v>
      </c>
      <c r="AA20" s="75">
        <v>1.62</v>
      </c>
      <c r="AB20" s="75">
        <v>6.2</v>
      </c>
      <c r="AC20" s="75">
        <v>6.32</v>
      </c>
      <c r="AD20" s="75">
        <v>10.130000000000001</v>
      </c>
      <c r="AE20" s="75">
        <v>11.78</v>
      </c>
      <c r="AF20" s="75">
        <v>7.72</v>
      </c>
      <c r="AG20" s="75">
        <v>6.74</v>
      </c>
      <c r="AH20" s="75">
        <v>1046</v>
      </c>
      <c r="AI20" s="77">
        <v>1104</v>
      </c>
      <c r="AJ20" s="75">
        <v>1486</v>
      </c>
      <c r="AK20" s="75">
        <v>1390</v>
      </c>
      <c r="AL20" s="75">
        <v>3310</v>
      </c>
      <c r="AM20" s="75">
        <v>4733</v>
      </c>
      <c r="AN20" s="75">
        <v>6620</v>
      </c>
      <c r="AO20" s="75">
        <v>5660</v>
      </c>
      <c r="AP20" s="75">
        <v>217</v>
      </c>
      <c r="AQ20" s="75">
        <v>211</v>
      </c>
      <c r="AR20" s="75">
        <v>844</v>
      </c>
      <c r="AS20" s="75">
        <v>1256</v>
      </c>
      <c r="AT20" s="75">
        <v>2165</v>
      </c>
      <c r="AU20" s="75">
        <v>1386</v>
      </c>
      <c r="AV20" s="75">
        <v>4.9000000000000004</v>
      </c>
      <c r="AW20" s="70">
        <v>4.87</v>
      </c>
      <c r="AX20" s="75">
        <v>45.04</v>
      </c>
      <c r="AY20" s="71">
        <v>45.07</v>
      </c>
      <c r="AZ20" s="76">
        <v>6.1683925399644757</v>
      </c>
      <c r="BA20" s="71">
        <v>6.1374683825160856</v>
      </c>
      <c r="BB20" s="75">
        <v>81</v>
      </c>
      <c r="BC20" s="75">
        <v>66</v>
      </c>
      <c r="BD20" s="75">
        <v>43</v>
      </c>
      <c r="BE20" s="75">
        <v>42</v>
      </c>
    </row>
    <row r="21" spans="1:57" x14ac:dyDescent="0.15">
      <c r="A21" s="69">
        <v>226021</v>
      </c>
      <c r="B21" s="65" t="s">
        <v>81</v>
      </c>
      <c r="C21" s="69" t="s">
        <v>75</v>
      </c>
      <c r="D21" s="73">
        <v>26191</v>
      </c>
      <c r="E21" s="74">
        <v>49</v>
      </c>
      <c r="F21" s="69" t="s">
        <v>76</v>
      </c>
      <c r="G21" s="69" t="s">
        <v>76</v>
      </c>
      <c r="H21" s="69">
        <v>89.2</v>
      </c>
      <c r="I21" s="69">
        <v>91</v>
      </c>
      <c r="J21" s="69">
        <v>37.6</v>
      </c>
      <c r="K21" s="69">
        <v>40</v>
      </c>
      <c r="L21" s="75">
        <v>109.83333333333333</v>
      </c>
      <c r="M21" s="75">
        <v>104.66666666666667</v>
      </c>
      <c r="N21" s="75">
        <v>166</v>
      </c>
      <c r="O21" s="75">
        <v>166</v>
      </c>
      <c r="P21" s="75">
        <f>('Data completed_trim'!$H21/(('Data completed_trim'!$N21/100)^2))</f>
        <v>32.370445637973582</v>
      </c>
      <c r="Q21" s="75">
        <f>('Data completed_trim'!$I21/(('Data completed_trim'!$O21/100)^2))</f>
        <v>33.023660908695021</v>
      </c>
      <c r="R21" s="75">
        <v>5.0599999999999996</v>
      </c>
      <c r="S21" s="75">
        <v>4.32</v>
      </c>
      <c r="T21" s="75">
        <v>0.99</v>
      </c>
      <c r="U21" s="75">
        <v>1.03</v>
      </c>
      <c r="V21" s="75">
        <v>4</v>
      </c>
      <c r="W21" s="75">
        <v>3.24</v>
      </c>
      <c r="X21" s="75">
        <v>0.98</v>
      </c>
      <c r="Y21" s="75">
        <v>0.93</v>
      </c>
      <c r="Z21" s="75">
        <v>0.64</v>
      </c>
      <c r="AA21" s="75">
        <v>1.1000000000000001</v>
      </c>
      <c r="AB21" s="75">
        <v>5.51</v>
      </c>
      <c r="AC21" s="75">
        <v>5.38</v>
      </c>
      <c r="AD21" s="75">
        <v>7.17</v>
      </c>
      <c r="AE21" s="75">
        <v>7.47</v>
      </c>
      <c r="AF21" s="75">
        <v>5.83</v>
      </c>
      <c r="AG21" s="75">
        <v>7.05</v>
      </c>
      <c r="AH21" s="69">
        <v>775.5</v>
      </c>
      <c r="AI21" s="69">
        <v>850.5</v>
      </c>
      <c r="AJ21" s="75">
        <v>990</v>
      </c>
      <c r="AK21" s="75">
        <v>1006</v>
      </c>
      <c r="AL21" s="75">
        <v>4038</v>
      </c>
      <c r="AM21" s="75">
        <v>4336</v>
      </c>
      <c r="AN21" s="75">
        <v>3128</v>
      </c>
      <c r="AO21" s="75">
        <v>4502</v>
      </c>
      <c r="AP21" s="75">
        <v>96</v>
      </c>
      <c r="AQ21" s="75">
        <v>95.3</v>
      </c>
      <c r="AR21" s="75">
        <v>618</v>
      </c>
      <c r="AS21" s="75">
        <v>694</v>
      </c>
      <c r="AT21" s="75">
        <v>411</v>
      </c>
      <c r="AU21" s="75">
        <v>578</v>
      </c>
      <c r="AV21" s="75">
        <v>4.2699999999999996</v>
      </c>
      <c r="AW21" s="70">
        <v>4.13</v>
      </c>
      <c r="AX21" s="75">
        <v>44.02</v>
      </c>
      <c r="AY21" s="71">
        <v>41.98</v>
      </c>
      <c r="AZ21" s="76">
        <v>5.67435711040436</v>
      </c>
      <c r="BA21" s="71">
        <v>5.7321295855169137</v>
      </c>
      <c r="BB21" s="75">
        <v>21</v>
      </c>
      <c r="BC21" s="75">
        <v>12</v>
      </c>
      <c r="BD21" s="75">
        <v>20</v>
      </c>
      <c r="BE21" s="75">
        <v>15</v>
      </c>
    </row>
    <row r="22" spans="1:57" x14ac:dyDescent="0.15">
      <c r="A22" s="69">
        <v>226022</v>
      </c>
      <c r="B22" s="65" t="s">
        <v>74</v>
      </c>
      <c r="C22" s="69" t="s">
        <v>75</v>
      </c>
      <c r="D22" s="73">
        <v>20135</v>
      </c>
      <c r="E22" s="74">
        <v>66</v>
      </c>
      <c r="F22" s="69" t="s">
        <v>76</v>
      </c>
      <c r="G22" s="69" t="s">
        <v>76</v>
      </c>
      <c r="H22" s="69">
        <v>89.6</v>
      </c>
      <c r="I22" s="69">
        <v>89</v>
      </c>
      <c r="J22" s="69">
        <v>32.799999999999997</v>
      </c>
      <c r="K22" s="69">
        <v>34.700000000000003</v>
      </c>
      <c r="L22" s="75">
        <v>109.83333333333333</v>
      </c>
      <c r="M22" s="75">
        <v>102.83333333333333</v>
      </c>
      <c r="N22" s="75">
        <v>171</v>
      </c>
      <c r="O22" s="75">
        <v>171</v>
      </c>
      <c r="P22" s="75">
        <f>('Data completed_trim'!$H22/(('Data completed_trim'!$N22/100)^2))</f>
        <v>30.641906911528334</v>
      </c>
      <c r="Q22" s="75">
        <f>('Data completed_trim'!$I22/(('Data completed_trim'!$O22/100)^2))</f>
        <v>30.436715570602924</v>
      </c>
      <c r="R22" s="75">
        <v>4.3099999999999996</v>
      </c>
      <c r="S22" s="75">
        <v>5.37</v>
      </c>
      <c r="T22" s="75">
        <v>1.69</v>
      </c>
      <c r="U22" s="75">
        <v>1.56</v>
      </c>
      <c r="V22" s="75">
        <v>2.59</v>
      </c>
      <c r="W22" s="75">
        <v>3.16</v>
      </c>
      <c r="X22" s="75">
        <v>1.2</v>
      </c>
      <c r="Y22" s="75">
        <v>2.04</v>
      </c>
      <c r="Z22" s="75">
        <v>1.66</v>
      </c>
      <c r="AA22" s="75">
        <v>2.41</v>
      </c>
      <c r="AB22" s="75">
        <v>6.4</v>
      </c>
      <c r="AC22" s="75">
        <v>6.34</v>
      </c>
      <c r="AD22" s="75">
        <v>11.77</v>
      </c>
      <c r="AE22" s="75">
        <v>9.06</v>
      </c>
      <c r="AF22" s="75">
        <v>4.84</v>
      </c>
      <c r="AG22" s="75">
        <v>4.74</v>
      </c>
      <c r="AH22" s="75">
        <v>1020</v>
      </c>
      <c r="AI22" s="77">
        <v>852</v>
      </c>
      <c r="AJ22" s="75">
        <v>781</v>
      </c>
      <c r="AK22" s="75">
        <v>1099</v>
      </c>
      <c r="AL22" s="75">
        <v>4171</v>
      </c>
      <c r="AM22" s="75">
        <v>3442</v>
      </c>
      <c r="AN22" s="75">
        <v>2499</v>
      </c>
      <c r="AO22" s="75">
        <v>2681</v>
      </c>
      <c r="AP22" s="75">
        <v>90.9</v>
      </c>
      <c r="AQ22" s="75">
        <v>102</v>
      </c>
      <c r="AR22" s="75">
        <v>794</v>
      </c>
      <c r="AS22" s="75">
        <v>432</v>
      </c>
      <c r="AT22" s="75">
        <v>328</v>
      </c>
      <c r="AU22" s="75">
        <v>250</v>
      </c>
      <c r="AV22" s="75">
        <v>4.01</v>
      </c>
      <c r="AW22" s="70">
        <v>3.88</v>
      </c>
      <c r="AX22" s="75">
        <v>39.770000000000003</v>
      </c>
      <c r="AY22" s="71">
        <v>40.04</v>
      </c>
      <c r="AZ22" s="76">
        <v>5.8347674126225799</v>
      </c>
      <c r="BA22" s="71">
        <v>5.6702397602397605</v>
      </c>
      <c r="BB22" s="75">
        <v>21</v>
      </c>
      <c r="BC22" s="75">
        <v>32</v>
      </c>
      <c r="BD22" s="75">
        <v>19</v>
      </c>
      <c r="BE22" s="75">
        <v>24</v>
      </c>
    </row>
    <row r="23" spans="1:57" x14ac:dyDescent="0.15">
      <c r="A23" s="69">
        <v>226023</v>
      </c>
      <c r="B23" s="65" t="s">
        <v>81</v>
      </c>
      <c r="C23" s="69" t="s">
        <v>75</v>
      </c>
      <c r="D23" s="73">
        <v>20194</v>
      </c>
      <c r="E23" s="74">
        <v>66</v>
      </c>
      <c r="F23" s="69" t="s">
        <v>76</v>
      </c>
      <c r="G23" s="69" t="s">
        <v>76</v>
      </c>
      <c r="H23" s="69">
        <v>95.9</v>
      </c>
      <c r="I23" s="69">
        <v>92.9</v>
      </c>
      <c r="J23" s="69">
        <v>39.299999999999997</v>
      </c>
      <c r="K23" s="69">
        <v>37.9</v>
      </c>
      <c r="L23" s="75">
        <v>107.5</v>
      </c>
      <c r="M23" s="75">
        <v>104.33333333333333</v>
      </c>
      <c r="N23" s="75">
        <v>152.5</v>
      </c>
      <c r="O23" s="75">
        <v>152.5</v>
      </c>
      <c r="P23" s="75">
        <f>('Data completed_trim'!$H23/(('Data completed_trim'!$N23/100)^2))</f>
        <v>41.23622682074712</v>
      </c>
      <c r="Q23" s="75">
        <f>('Data completed_trim'!$I23/(('Data completed_trim'!$O23/100)^2))</f>
        <v>39.946251007793613</v>
      </c>
      <c r="R23" s="75">
        <v>5.32</v>
      </c>
      <c r="S23" s="75">
        <v>5.34</v>
      </c>
      <c r="T23" s="75">
        <v>1.36</v>
      </c>
      <c r="U23" s="75">
        <v>1.39</v>
      </c>
      <c r="V23" s="75">
        <v>3.88</v>
      </c>
      <c r="W23" s="75">
        <v>3.55</v>
      </c>
      <c r="X23" s="75">
        <v>0.68</v>
      </c>
      <c r="Y23" s="75">
        <v>1.05</v>
      </c>
      <c r="Z23" s="75">
        <v>14.04</v>
      </c>
      <c r="AA23" s="75">
        <v>23.52</v>
      </c>
      <c r="AB23" s="75">
        <v>5.4</v>
      </c>
      <c r="AC23" s="75">
        <v>4.88</v>
      </c>
      <c r="AD23" s="75">
        <v>8.5299999999999994</v>
      </c>
      <c r="AE23" s="75">
        <v>7.06</v>
      </c>
      <c r="AF23" s="75">
        <v>9.06</v>
      </c>
      <c r="AG23" s="75">
        <v>7.69</v>
      </c>
      <c r="AH23" s="69">
        <v>1001</v>
      </c>
      <c r="AI23" s="69">
        <v>846</v>
      </c>
      <c r="AJ23" s="75">
        <v>589</v>
      </c>
      <c r="AK23" s="75">
        <v>609</v>
      </c>
      <c r="AL23" s="75">
        <v>2039</v>
      </c>
      <c r="AM23" s="75">
        <v>2221</v>
      </c>
      <c r="AN23" s="75">
        <v>3807</v>
      </c>
      <c r="AO23" s="75">
        <v>3181</v>
      </c>
      <c r="AP23" s="75">
        <v>35.799999999999997</v>
      </c>
      <c r="AQ23" s="75">
        <v>30.6</v>
      </c>
      <c r="AR23" s="75">
        <v>193</v>
      </c>
      <c r="AS23" s="75">
        <v>251</v>
      </c>
      <c r="AT23" s="75">
        <v>362</v>
      </c>
      <c r="AU23" s="75">
        <v>338</v>
      </c>
      <c r="AV23" s="75">
        <v>4.3499999999999996</v>
      </c>
      <c r="AW23" s="70">
        <v>3.82</v>
      </c>
      <c r="AX23" s="75">
        <v>42.63</v>
      </c>
      <c r="AY23" s="71">
        <v>36.770000000000003</v>
      </c>
      <c r="AZ23" s="76">
        <v>5.8855102040816316</v>
      </c>
      <c r="BA23" s="71">
        <v>5.9629507750883866</v>
      </c>
      <c r="BB23" s="75">
        <v>24</v>
      </c>
      <c r="BC23" s="75">
        <v>19</v>
      </c>
      <c r="BD23" s="75">
        <v>22</v>
      </c>
      <c r="BE23" s="75">
        <v>20</v>
      </c>
    </row>
    <row r="24" spans="1:57" x14ac:dyDescent="0.15">
      <c r="A24" s="69">
        <v>226025</v>
      </c>
      <c r="B24" s="65" t="s">
        <v>74</v>
      </c>
      <c r="C24" s="69" t="s">
        <v>75</v>
      </c>
      <c r="D24" s="73">
        <v>22630</v>
      </c>
      <c r="E24" s="74">
        <v>59</v>
      </c>
      <c r="F24" s="69" t="s">
        <v>76</v>
      </c>
      <c r="G24" s="69" t="s">
        <v>76</v>
      </c>
      <c r="H24" s="69">
        <v>124.5</v>
      </c>
      <c r="I24" s="69">
        <v>123.4</v>
      </c>
      <c r="J24" s="69">
        <v>63.3</v>
      </c>
      <c r="K24" s="69">
        <v>61.6</v>
      </c>
      <c r="L24" s="75">
        <v>124.66666666666667</v>
      </c>
      <c r="M24" s="75">
        <v>127.66666666666667</v>
      </c>
      <c r="N24" s="75">
        <v>171.93333333333331</v>
      </c>
      <c r="O24" s="75">
        <v>171.93333333333331</v>
      </c>
      <c r="P24" s="75">
        <f>('Data completed_trim'!$H24/(('Data completed_trim'!$N24/100)^2))</f>
        <v>42.116200570690502</v>
      </c>
      <c r="Q24" s="75">
        <f>('Data completed_trim'!$I24/(('Data completed_trim'!$O24/100)^2))</f>
        <v>41.744089561632194</v>
      </c>
      <c r="R24" s="75">
        <v>6.07</v>
      </c>
      <c r="S24" s="75">
        <v>5.48</v>
      </c>
      <c r="T24" s="75">
        <v>1.63</v>
      </c>
      <c r="U24" s="75">
        <v>1.36</v>
      </c>
      <c r="V24" s="75">
        <v>4.09</v>
      </c>
      <c r="W24" s="75">
        <v>3.62</v>
      </c>
      <c r="X24" s="75">
        <v>0.97</v>
      </c>
      <c r="Y24" s="75">
        <v>1.49</v>
      </c>
      <c r="Z24" s="75">
        <v>7.92</v>
      </c>
      <c r="AA24" s="75">
        <v>4.1500000000000004</v>
      </c>
      <c r="AB24" s="75">
        <v>5.38</v>
      </c>
      <c r="AC24" s="75">
        <v>5.55</v>
      </c>
      <c r="AD24" s="75">
        <v>7.23</v>
      </c>
      <c r="AE24" s="75">
        <v>8.65</v>
      </c>
      <c r="AF24" s="75">
        <v>4.8</v>
      </c>
      <c r="AG24" s="75">
        <v>7.48</v>
      </c>
      <c r="AH24" s="75">
        <v>729</v>
      </c>
      <c r="AI24" s="77">
        <v>943.5</v>
      </c>
      <c r="AJ24" s="75">
        <v>732</v>
      </c>
      <c r="AK24" s="75">
        <v>553</v>
      </c>
      <c r="AL24" s="75">
        <v>3181</v>
      </c>
      <c r="AM24" s="75">
        <v>3148</v>
      </c>
      <c r="AN24" s="75">
        <v>1486</v>
      </c>
      <c r="AO24" s="75">
        <v>2966</v>
      </c>
      <c r="AP24" s="75">
        <v>66</v>
      </c>
      <c r="AQ24" s="75">
        <v>34.1</v>
      </c>
      <c r="AR24" s="75">
        <v>548</v>
      </c>
      <c r="AS24" s="75">
        <v>473</v>
      </c>
      <c r="AT24" s="75">
        <v>175</v>
      </c>
      <c r="AU24" s="75">
        <v>315</v>
      </c>
      <c r="AV24" s="75">
        <v>4.12</v>
      </c>
      <c r="AW24" s="70">
        <v>3.68</v>
      </c>
      <c r="AX24" s="75">
        <v>40.700000000000003</v>
      </c>
      <c r="AY24" s="71">
        <v>34.96</v>
      </c>
      <c r="AZ24" s="76">
        <v>5.8514742014742023</v>
      </c>
      <c r="BA24" s="71">
        <v>6.0205263157894739</v>
      </c>
      <c r="BB24" s="75">
        <v>41</v>
      </c>
      <c r="BC24" s="75">
        <v>48</v>
      </c>
      <c r="BD24" s="75">
        <v>31</v>
      </c>
      <c r="BE24" s="75">
        <v>33</v>
      </c>
    </row>
    <row r="25" spans="1:57" x14ac:dyDescent="0.15">
      <c r="A25" s="69">
        <v>226026</v>
      </c>
      <c r="B25" s="65" t="s">
        <v>81</v>
      </c>
      <c r="C25" s="69" t="s">
        <v>75</v>
      </c>
      <c r="D25" s="73">
        <v>23816</v>
      </c>
      <c r="E25" s="74">
        <v>56</v>
      </c>
      <c r="F25" s="69" t="s">
        <v>76</v>
      </c>
      <c r="G25" s="69" t="s">
        <v>76</v>
      </c>
      <c r="H25" s="69">
        <v>91.6</v>
      </c>
      <c r="I25" s="69">
        <v>91.6</v>
      </c>
      <c r="J25" s="69">
        <v>42</v>
      </c>
      <c r="K25" s="69">
        <v>42.2</v>
      </c>
      <c r="L25" s="75">
        <v>108</v>
      </c>
      <c r="M25" s="75">
        <v>110</v>
      </c>
      <c r="N25" s="75">
        <v>151.36666666666667</v>
      </c>
      <c r="O25" s="75">
        <v>151.36666666666667</v>
      </c>
      <c r="P25" s="75">
        <f>('Data completed_trim'!$H25/(('Data completed_trim'!$N25/100)^2))</f>
        <v>39.979280994648036</v>
      </c>
      <c r="Q25" s="75">
        <f>('Data completed_trim'!$I25/(('Data completed_trim'!$O25/100)^2))</f>
        <v>39.979280994648036</v>
      </c>
      <c r="R25" s="75">
        <v>5.65</v>
      </c>
      <c r="S25" s="75">
        <v>5.15</v>
      </c>
      <c r="T25" s="75">
        <v>1.77</v>
      </c>
      <c r="U25" s="75">
        <v>1.71</v>
      </c>
      <c r="V25" s="75">
        <v>3.67</v>
      </c>
      <c r="W25" s="75">
        <v>3.44</v>
      </c>
      <c r="X25" s="75">
        <v>0.8</v>
      </c>
      <c r="Y25" s="75">
        <v>0.59</v>
      </c>
      <c r="Z25" s="75">
        <v>3.53</v>
      </c>
      <c r="AA25" s="75">
        <v>4.43</v>
      </c>
      <c r="AB25" s="75">
        <v>4.92</v>
      </c>
      <c r="AC25" s="75">
        <v>4.8099999999999996</v>
      </c>
      <c r="AD25" s="75">
        <v>6.87</v>
      </c>
      <c r="AE25" s="75">
        <v>7.65</v>
      </c>
      <c r="AF25" s="75">
        <v>5.98</v>
      </c>
      <c r="AG25" s="75">
        <v>6.29</v>
      </c>
      <c r="AH25" s="69">
        <v>757.5</v>
      </c>
      <c r="AI25" s="69">
        <v>817.5</v>
      </c>
      <c r="AJ25" s="75">
        <v>473</v>
      </c>
      <c r="AK25" s="75">
        <v>447</v>
      </c>
      <c r="AL25" s="75">
        <v>1354</v>
      </c>
      <c r="AM25" s="75">
        <v>1496</v>
      </c>
      <c r="AN25" s="75">
        <v>2456</v>
      </c>
      <c r="AO25" s="75">
        <v>2019</v>
      </c>
      <c r="AP25" s="75">
        <v>49.9</v>
      </c>
      <c r="AQ25" s="75">
        <v>45.8</v>
      </c>
      <c r="AR25" s="75">
        <v>253</v>
      </c>
      <c r="AS25" s="75">
        <v>232</v>
      </c>
      <c r="AT25" s="75">
        <v>368</v>
      </c>
      <c r="AU25" s="75">
        <v>242</v>
      </c>
      <c r="AV25" s="75">
        <v>4.05</v>
      </c>
      <c r="AW25" s="70">
        <v>3.76</v>
      </c>
      <c r="AX25" s="75">
        <v>40.31</v>
      </c>
      <c r="AY25" s="71">
        <v>36.36</v>
      </c>
      <c r="AZ25" s="76">
        <v>5.8197494418258495</v>
      </c>
      <c r="BA25" s="71">
        <v>5.942893289328933</v>
      </c>
      <c r="BB25" s="75">
        <v>16</v>
      </c>
      <c r="BC25" s="75">
        <v>19</v>
      </c>
      <c r="BD25" s="75">
        <v>20</v>
      </c>
      <c r="BE25" s="75">
        <v>19</v>
      </c>
    </row>
    <row r="26" spans="1:57" x14ac:dyDescent="0.15">
      <c r="A26" s="69">
        <v>226027</v>
      </c>
      <c r="B26" s="65" t="s">
        <v>81</v>
      </c>
      <c r="C26" s="69" t="s">
        <v>75</v>
      </c>
      <c r="D26" s="73">
        <v>20285</v>
      </c>
      <c r="E26" s="74">
        <v>65</v>
      </c>
      <c r="F26" s="69" t="s">
        <v>76</v>
      </c>
      <c r="G26" s="69" t="s">
        <v>76</v>
      </c>
      <c r="H26" s="69">
        <v>100.4</v>
      </c>
      <c r="I26" s="69">
        <v>100.2</v>
      </c>
      <c r="J26" s="69">
        <v>40.200000000000003</v>
      </c>
      <c r="K26" s="69">
        <v>39.9</v>
      </c>
      <c r="L26" s="75">
        <v>108.66666666666667</v>
      </c>
      <c r="M26" s="75">
        <v>115</v>
      </c>
      <c r="N26" s="75">
        <v>172</v>
      </c>
      <c r="O26" s="75">
        <v>172</v>
      </c>
      <c r="P26" s="75">
        <f>('Data completed_trim'!$H26/(('Data completed_trim'!$N26/100)^2))</f>
        <v>33.937263385613853</v>
      </c>
      <c r="Q26" s="75">
        <f>('Data completed_trim'!$I26/(('Data completed_trim'!$O26/100)^2))</f>
        <v>33.869659275283944</v>
      </c>
      <c r="R26" s="75">
        <v>6.22</v>
      </c>
      <c r="S26" s="75">
        <v>6.73</v>
      </c>
      <c r="T26" s="75">
        <v>1.44</v>
      </c>
      <c r="U26" s="75">
        <v>1.4</v>
      </c>
      <c r="V26" s="75">
        <v>4.55</v>
      </c>
      <c r="W26" s="75">
        <v>5.07</v>
      </c>
      <c r="X26" s="75">
        <v>1.41</v>
      </c>
      <c r="Y26" s="75">
        <v>1.82</v>
      </c>
      <c r="Z26" s="75">
        <v>5.2</v>
      </c>
      <c r="AA26" s="75">
        <v>4.07</v>
      </c>
      <c r="AB26" s="75">
        <v>5.65</v>
      </c>
      <c r="AC26" s="75">
        <v>5.9</v>
      </c>
      <c r="AD26" s="75">
        <v>8.69</v>
      </c>
      <c r="AE26" s="75">
        <v>8.34</v>
      </c>
      <c r="AF26" s="75">
        <v>6.18</v>
      </c>
      <c r="AG26" s="75">
        <v>7.94</v>
      </c>
      <c r="AH26" s="69">
        <v>886.5</v>
      </c>
      <c r="AI26" s="69">
        <v>942</v>
      </c>
      <c r="AJ26" s="75">
        <v>609</v>
      </c>
      <c r="AK26" s="75">
        <v>688</v>
      </c>
      <c r="AL26" s="75">
        <v>1394</v>
      </c>
      <c r="AM26" s="75">
        <v>1446</v>
      </c>
      <c r="AN26" s="75">
        <v>1883</v>
      </c>
      <c r="AO26" s="75">
        <v>2612</v>
      </c>
      <c r="AP26" s="75">
        <v>52.1</v>
      </c>
      <c r="AQ26" s="75">
        <v>49.7</v>
      </c>
      <c r="AR26" s="75">
        <v>167</v>
      </c>
      <c r="AS26" s="75">
        <v>161</v>
      </c>
      <c r="AT26" s="75">
        <v>183</v>
      </c>
      <c r="AU26" s="75">
        <v>258</v>
      </c>
      <c r="AV26" s="75">
        <v>4.46</v>
      </c>
      <c r="AW26" s="70">
        <v>4.68</v>
      </c>
      <c r="AX26" s="75">
        <v>38.869999999999997</v>
      </c>
      <c r="AY26" s="71">
        <v>43.4</v>
      </c>
      <c r="AZ26" s="76">
        <v>6.4176665809107298</v>
      </c>
      <c r="BA26" s="71">
        <v>6.1282488479262671</v>
      </c>
      <c r="BB26" s="75">
        <v>31</v>
      </c>
      <c r="BC26" s="75">
        <v>27</v>
      </c>
      <c r="BD26" s="75">
        <v>27</v>
      </c>
      <c r="BE26" s="75">
        <v>26</v>
      </c>
    </row>
    <row r="27" spans="1:57" x14ac:dyDescent="0.15">
      <c r="A27" s="69">
        <v>226028</v>
      </c>
      <c r="B27" s="65" t="s">
        <v>74</v>
      </c>
      <c r="C27" s="69" t="s">
        <v>75</v>
      </c>
      <c r="D27" s="73">
        <v>25308</v>
      </c>
      <c r="E27" s="74">
        <v>52</v>
      </c>
      <c r="F27" s="69" t="s">
        <v>76</v>
      </c>
      <c r="G27" s="69" t="s">
        <v>76</v>
      </c>
      <c r="H27" s="69">
        <v>103.3</v>
      </c>
      <c r="I27" s="69">
        <v>103.9</v>
      </c>
      <c r="J27" s="69">
        <v>45.6</v>
      </c>
      <c r="K27" s="69">
        <v>46.3</v>
      </c>
      <c r="L27" s="75">
        <v>107</v>
      </c>
      <c r="M27" s="75">
        <v>108</v>
      </c>
      <c r="N27" s="75">
        <v>173</v>
      </c>
      <c r="O27" s="75">
        <v>173</v>
      </c>
      <c r="P27" s="75">
        <f>('Data completed_trim'!$H27/(('Data completed_trim'!$N27/100)^2))</f>
        <v>34.51501887801129</v>
      </c>
      <c r="Q27" s="75">
        <f>('Data completed_trim'!$I27/(('Data completed_trim'!$O27/100)^2))</f>
        <v>34.715493334224334</v>
      </c>
      <c r="R27" s="75">
        <v>3.99</v>
      </c>
      <c r="S27" s="75">
        <v>4.1100000000000003</v>
      </c>
      <c r="T27" s="75">
        <v>1.3</v>
      </c>
      <c r="U27" s="75">
        <v>1.32</v>
      </c>
      <c r="V27" s="75">
        <v>2.4</v>
      </c>
      <c r="W27" s="75">
        <v>2.42</v>
      </c>
      <c r="X27" s="75">
        <v>0.78</v>
      </c>
      <c r="Y27" s="75">
        <v>1.59</v>
      </c>
      <c r="Z27" s="75">
        <v>3.06</v>
      </c>
      <c r="AA27" s="75">
        <v>2.38</v>
      </c>
      <c r="AB27" s="75">
        <v>5.66</v>
      </c>
      <c r="AC27" s="75">
        <v>5.04</v>
      </c>
      <c r="AD27" s="75">
        <v>8.84</v>
      </c>
      <c r="AE27" s="75">
        <v>6.86</v>
      </c>
      <c r="AF27" s="75">
        <v>5.74</v>
      </c>
      <c r="AG27" s="75">
        <v>5.79</v>
      </c>
      <c r="AH27" s="75">
        <v>870</v>
      </c>
      <c r="AI27" s="77">
        <v>750</v>
      </c>
      <c r="AJ27" s="75">
        <v>566</v>
      </c>
      <c r="AK27" s="75">
        <v>669</v>
      </c>
      <c r="AL27" s="75">
        <v>1609</v>
      </c>
      <c r="AM27" s="75">
        <v>2122</v>
      </c>
      <c r="AN27" s="75">
        <v>1599</v>
      </c>
      <c r="AO27" s="75">
        <v>1999</v>
      </c>
      <c r="AP27" s="75">
        <v>52</v>
      </c>
      <c r="AQ27" s="75">
        <v>59</v>
      </c>
      <c r="AR27" s="75">
        <v>238</v>
      </c>
      <c r="AS27" s="75">
        <v>356</v>
      </c>
      <c r="AT27" s="75">
        <v>154</v>
      </c>
      <c r="AU27" s="75">
        <v>232</v>
      </c>
      <c r="AV27" s="75">
        <v>4.13</v>
      </c>
      <c r="AW27" s="70">
        <v>3.5</v>
      </c>
      <c r="AX27" s="75">
        <v>40.29</v>
      </c>
      <c r="AY27" s="71">
        <v>36.729999999999997</v>
      </c>
      <c r="AZ27" s="76">
        <v>5.9050359890791766</v>
      </c>
      <c r="BA27" s="71">
        <v>5.602649060713313</v>
      </c>
      <c r="BB27" s="75">
        <v>14</v>
      </c>
      <c r="BC27" s="75">
        <v>17</v>
      </c>
      <c r="BD27" s="75">
        <v>16</v>
      </c>
      <c r="BE27" s="75">
        <v>18</v>
      </c>
    </row>
    <row r="28" spans="1:57" x14ac:dyDescent="0.15">
      <c r="A28" s="69">
        <v>226029</v>
      </c>
      <c r="B28" s="65" t="s">
        <v>81</v>
      </c>
      <c r="C28" s="69" t="s">
        <v>75</v>
      </c>
      <c r="D28" s="73">
        <v>20529</v>
      </c>
      <c r="E28" s="74">
        <v>65</v>
      </c>
      <c r="F28" s="69" t="s">
        <v>76</v>
      </c>
      <c r="G28" s="69" t="s">
        <v>76</v>
      </c>
      <c r="H28" s="69">
        <v>94.8</v>
      </c>
      <c r="I28" s="69">
        <v>95.1</v>
      </c>
      <c r="J28" s="69">
        <v>42.5</v>
      </c>
      <c r="K28" s="69">
        <v>41</v>
      </c>
      <c r="L28" s="75">
        <v>112.66666666666667</v>
      </c>
      <c r="M28" s="75">
        <v>113.66666666666667</v>
      </c>
      <c r="N28" s="75">
        <v>172</v>
      </c>
      <c r="O28" s="75">
        <v>172</v>
      </c>
      <c r="P28" s="75">
        <f>('Data completed_trim'!$H28/(('Data completed_trim'!$N28/100)^2))</f>
        <v>32.04434829637642</v>
      </c>
      <c r="Q28" s="75">
        <f>('Data completed_trim'!$I28/(('Data completed_trim'!$O28/100)^2))</f>
        <v>32.145754461871284</v>
      </c>
      <c r="R28" s="75">
        <v>4.37</v>
      </c>
      <c r="S28" s="75">
        <v>4.45</v>
      </c>
      <c r="T28" s="75">
        <v>1.47</v>
      </c>
      <c r="U28" s="75">
        <v>1.39</v>
      </c>
      <c r="V28" s="75">
        <v>2.69</v>
      </c>
      <c r="W28" s="75">
        <v>2.98</v>
      </c>
      <c r="X28" s="75">
        <v>1.08</v>
      </c>
      <c r="Y28" s="75">
        <v>1.37</v>
      </c>
      <c r="Z28" s="75">
        <v>7.55</v>
      </c>
      <c r="AA28" s="75">
        <v>27.58</v>
      </c>
      <c r="AB28" s="75">
        <v>6.35</v>
      </c>
      <c r="AC28" s="75">
        <v>6.4</v>
      </c>
      <c r="AD28" s="75">
        <v>10.35</v>
      </c>
      <c r="AE28" s="75">
        <v>10.45</v>
      </c>
      <c r="AF28" s="75">
        <v>5.44</v>
      </c>
      <c r="AG28" s="75">
        <v>7.94</v>
      </c>
      <c r="AH28" s="69">
        <v>963</v>
      </c>
      <c r="AI28" s="69">
        <v>1082</v>
      </c>
      <c r="AJ28" s="75">
        <v>1026</v>
      </c>
      <c r="AK28" s="75">
        <v>874</v>
      </c>
      <c r="AL28" s="75">
        <v>3409</v>
      </c>
      <c r="AM28" s="75">
        <v>2469</v>
      </c>
      <c r="AN28" s="75">
        <v>3906</v>
      </c>
      <c r="AO28" s="75">
        <v>4833</v>
      </c>
      <c r="AP28" s="75">
        <v>119</v>
      </c>
      <c r="AQ28" s="75">
        <v>92.4</v>
      </c>
      <c r="AR28" s="75">
        <v>574</v>
      </c>
      <c r="AS28" s="75">
        <v>419</v>
      </c>
      <c r="AT28" s="75">
        <v>507</v>
      </c>
      <c r="AU28" s="75">
        <v>608</v>
      </c>
      <c r="AV28" s="75">
        <v>4.6900000000000004</v>
      </c>
      <c r="AW28" s="70">
        <v>3.97</v>
      </c>
      <c r="AX28" s="75">
        <v>42.46</v>
      </c>
      <c r="AY28" s="71">
        <v>34.090000000000003</v>
      </c>
      <c r="AZ28" s="76">
        <v>6.2381441356570893</v>
      </c>
      <c r="BA28" s="71">
        <v>6.489524787327662</v>
      </c>
      <c r="BB28" s="75">
        <v>12</v>
      </c>
      <c r="BC28" s="75">
        <v>25</v>
      </c>
      <c r="BD28" s="75">
        <v>13</v>
      </c>
      <c r="BE28" s="75">
        <v>18</v>
      </c>
    </row>
    <row r="29" spans="1:57" x14ac:dyDescent="0.15">
      <c r="A29" s="69">
        <v>226030</v>
      </c>
      <c r="B29" s="65" t="s">
        <v>74</v>
      </c>
      <c r="C29" s="69" t="s">
        <v>77</v>
      </c>
      <c r="D29" s="73">
        <v>25187</v>
      </c>
      <c r="E29" s="74">
        <v>52</v>
      </c>
      <c r="F29" s="69" t="s">
        <v>76</v>
      </c>
      <c r="G29" s="69" t="s">
        <v>76</v>
      </c>
      <c r="H29" s="69">
        <v>130.80000000000001</v>
      </c>
      <c r="I29" s="69">
        <v>135.19999999999999</v>
      </c>
      <c r="J29" s="69">
        <v>52.2</v>
      </c>
      <c r="K29" s="69">
        <v>54.1</v>
      </c>
      <c r="L29" s="75">
        <v>136.66666666666666</v>
      </c>
      <c r="M29" s="75">
        <v>137.5</v>
      </c>
      <c r="N29" s="75">
        <v>176</v>
      </c>
      <c r="O29" s="75">
        <v>176</v>
      </c>
      <c r="P29" s="75">
        <f>('Data completed_trim'!$H29/(('Data completed_trim'!$N29/100)^2))</f>
        <v>42.226239669421496</v>
      </c>
      <c r="Q29" s="75">
        <f>('Data completed_trim'!$I29/(('Data completed_trim'!$O29/100)^2))</f>
        <v>43.646694214876028</v>
      </c>
      <c r="R29" s="75">
        <v>4.03</v>
      </c>
      <c r="S29" s="75">
        <v>3.53</v>
      </c>
      <c r="T29" s="75">
        <v>1.22</v>
      </c>
      <c r="U29" s="75">
        <v>1.54</v>
      </c>
      <c r="V29" s="75">
        <v>2.42</v>
      </c>
      <c r="W29" s="75">
        <v>1.66</v>
      </c>
      <c r="X29" s="75">
        <v>1.63</v>
      </c>
      <c r="Y29" s="75">
        <v>1.89</v>
      </c>
      <c r="Z29" s="75">
        <v>1.54</v>
      </c>
      <c r="AA29" s="75">
        <v>0.74</v>
      </c>
      <c r="AB29" s="75">
        <v>5.98</v>
      </c>
      <c r="AC29" s="75">
        <v>6.44</v>
      </c>
      <c r="AD29" s="75">
        <v>11.06</v>
      </c>
      <c r="AE29" s="75">
        <v>10.89</v>
      </c>
      <c r="AF29" s="75">
        <v>6.48</v>
      </c>
      <c r="AG29" s="75">
        <v>10.02</v>
      </c>
      <c r="AH29" s="75">
        <v>1049</v>
      </c>
      <c r="AI29" s="77">
        <v>1200</v>
      </c>
      <c r="AJ29" s="75">
        <v>1695</v>
      </c>
      <c r="AK29" s="75">
        <v>1542</v>
      </c>
      <c r="AL29" s="75">
        <v>3906</v>
      </c>
      <c r="AM29" s="75">
        <v>3211</v>
      </c>
      <c r="AN29" s="75">
        <v>4667</v>
      </c>
      <c r="AO29" s="75">
        <v>5693</v>
      </c>
      <c r="AP29" s="75">
        <v>235</v>
      </c>
      <c r="AQ29" s="75">
        <v>239</v>
      </c>
      <c r="AR29" s="75">
        <v>967</v>
      </c>
      <c r="AS29" s="75">
        <v>633</v>
      </c>
      <c r="AT29" s="75">
        <v>880</v>
      </c>
      <c r="AU29" s="75">
        <v>1119</v>
      </c>
      <c r="AV29" s="75">
        <v>4.45</v>
      </c>
      <c r="AW29" s="70">
        <v>4.5</v>
      </c>
      <c r="AX29" s="75">
        <v>45.85</v>
      </c>
      <c r="AY29" s="71">
        <v>46.15</v>
      </c>
      <c r="AZ29" s="76">
        <v>5.6766303162486365</v>
      </c>
      <c r="BA29" s="71">
        <v>5.6955904658721552</v>
      </c>
      <c r="BB29" s="75">
        <v>60</v>
      </c>
      <c r="BC29" s="75">
        <v>30</v>
      </c>
      <c r="BD29" s="75">
        <v>57</v>
      </c>
      <c r="BE29" s="75">
        <v>24</v>
      </c>
    </row>
    <row r="30" spans="1:57" x14ac:dyDescent="0.15">
      <c r="A30" s="69">
        <v>226031</v>
      </c>
      <c r="B30" s="65" t="s">
        <v>74</v>
      </c>
      <c r="C30" s="69" t="s">
        <v>77</v>
      </c>
      <c r="D30" s="73">
        <v>25338</v>
      </c>
      <c r="E30" s="74">
        <v>51</v>
      </c>
      <c r="F30" s="69" t="s">
        <v>76</v>
      </c>
      <c r="G30" s="69" t="s">
        <v>76</v>
      </c>
      <c r="H30" s="69">
        <v>143.80000000000001</v>
      </c>
      <c r="I30" s="69">
        <v>143.69999999999999</v>
      </c>
      <c r="J30" s="69">
        <v>53.8</v>
      </c>
      <c r="K30" s="69">
        <v>52.9</v>
      </c>
      <c r="L30" s="75">
        <v>135.66666666666666</v>
      </c>
      <c r="M30" s="75">
        <v>136.33333333333334</v>
      </c>
      <c r="N30" s="75">
        <v>192</v>
      </c>
      <c r="O30" s="75">
        <v>192</v>
      </c>
      <c r="P30" s="75">
        <f>('Data completed_trim'!$H30/(('Data completed_trim'!$N30/100)^2))</f>
        <v>39.008246527777779</v>
      </c>
      <c r="Q30" s="75">
        <f>('Data completed_trim'!$I30/(('Data completed_trim'!$O30/100)^2))</f>
        <v>38.981119791666664</v>
      </c>
      <c r="R30" s="75">
        <v>4.6900000000000004</v>
      </c>
      <c r="S30" s="75">
        <v>5.33</v>
      </c>
      <c r="T30" s="75">
        <v>1.1000000000000001</v>
      </c>
      <c r="U30" s="75">
        <v>1.06</v>
      </c>
      <c r="V30" s="75">
        <v>3.23</v>
      </c>
      <c r="W30" s="75">
        <v>3.81</v>
      </c>
      <c r="X30" s="75">
        <v>1.25</v>
      </c>
      <c r="Y30" s="75">
        <v>1.69</v>
      </c>
      <c r="Z30" s="75">
        <v>3.52</v>
      </c>
      <c r="AA30" s="75">
        <v>3.34</v>
      </c>
      <c r="AB30" s="75">
        <v>5.85</v>
      </c>
      <c r="AC30" s="75">
        <v>6.37</v>
      </c>
      <c r="AD30" s="75">
        <v>8.7100000000000009</v>
      </c>
      <c r="AE30" s="75">
        <v>8.68</v>
      </c>
      <c r="AF30" s="75">
        <v>5.75</v>
      </c>
      <c r="AG30" s="75">
        <v>4.8099999999999996</v>
      </c>
      <c r="AH30" s="75">
        <v>871.5</v>
      </c>
      <c r="AI30" s="77">
        <v>834</v>
      </c>
      <c r="AJ30" s="75">
        <v>1089</v>
      </c>
      <c r="AK30" s="75">
        <v>1950</v>
      </c>
      <c r="AL30" s="75">
        <v>3442</v>
      </c>
      <c r="AM30" s="75">
        <v>5627</v>
      </c>
      <c r="AN30" s="75">
        <v>2658</v>
      </c>
      <c r="AO30" s="75">
        <v>2641</v>
      </c>
      <c r="AP30" s="75">
        <v>112</v>
      </c>
      <c r="AQ30" s="75">
        <v>237</v>
      </c>
      <c r="AR30" s="75">
        <v>613</v>
      </c>
      <c r="AS30" s="75">
        <v>1140</v>
      </c>
      <c r="AT30" s="75">
        <v>315</v>
      </c>
      <c r="AU30" s="75">
        <v>336</v>
      </c>
      <c r="AV30" s="75">
        <v>4.32</v>
      </c>
      <c r="AW30" s="70">
        <v>4.09</v>
      </c>
      <c r="AX30" s="75">
        <v>41.34</v>
      </c>
      <c r="AY30" s="71">
        <v>38.950000000000003</v>
      </c>
      <c r="AZ30" s="76">
        <v>5.9885195936139324</v>
      </c>
      <c r="BA30" s="71">
        <v>6.0097689345314507</v>
      </c>
      <c r="BB30" s="75">
        <v>29</v>
      </c>
      <c r="BC30" s="75">
        <v>33</v>
      </c>
      <c r="BD30" s="75">
        <v>19</v>
      </c>
      <c r="BE30" s="75">
        <v>20</v>
      </c>
    </row>
    <row r="31" spans="1:57" x14ac:dyDescent="0.15">
      <c r="A31" s="69">
        <v>226032</v>
      </c>
      <c r="B31" s="65" t="s">
        <v>81</v>
      </c>
      <c r="C31" s="69" t="s">
        <v>75</v>
      </c>
      <c r="D31" s="73">
        <v>21412</v>
      </c>
      <c r="E31" s="74">
        <v>62</v>
      </c>
      <c r="F31" s="69" t="s">
        <v>76</v>
      </c>
      <c r="G31" s="69" t="s">
        <v>76</v>
      </c>
      <c r="H31" s="69">
        <v>102</v>
      </c>
      <c r="I31" s="69">
        <v>102.8</v>
      </c>
      <c r="J31" s="69">
        <v>45.6</v>
      </c>
      <c r="K31" s="69">
        <v>46.8</v>
      </c>
      <c r="L31" s="75">
        <v>105.16666666666667</v>
      </c>
      <c r="M31" s="75">
        <v>108.33333333333333</v>
      </c>
      <c r="N31" s="75">
        <v>175.30000000000004</v>
      </c>
      <c r="O31" s="75">
        <v>175.30000000000004</v>
      </c>
      <c r="P31" s="75">
        <f>('Data completed_trim'!$H31/(('Data completed_trim'!$N31/100)^2))</f>
        <v>33.192222997068981</v>
      </c>
      <c r="Q31" s="75">
        <f>('Data completed_trim'!$I31/(('Data completed_trim'!$O31/100)^2))</f>
        <v>33.452554157830306</v>
      </c>
      <c r="R31" s="75">
        <v>4.8499999999999996</v>
      </c>
      <c r="S31" s="75">
        <v>5.23</v>
      </c>
      <c r="T31" s="75">
        <v>1.53</v>
      </c>
      <c r="U31" s="75">
        <v>1.48</v>
      </c>
      <c r="V31" s="75">
        <v>3.12</v>
      </c>
      <c r="W31" s="75">
        <v>3.71</v>
      </c>
      <c r="X31" s="75">
        <v>0.69</v>
      </c>
      <c r="Y31" s="75">
        <v>0.78</v>
      </c>
      <c r="Z31" s="75">
        <v>1.21</v>
      </c>
      <c r="AA31" s="75">
        <v>1.54</v>
      </c>
      <c r="AB31" s="75">
        <v>5.38</v>
      </c>
      <c r="AC31" s="75">
        <v>5.59</v>
      </c>
      <c r="AD31" s="75">
        <v>6.37</v>
      </c>
      <c r="AE31" s="75">
        <v>6.35</v>
      </c>
      <c r="AF31" s="75">
        <v>5.48</v>
      </c>
      <c r="AG31" s="75">
        <v>4.9800000000000004</v>
      </c>
      <c r="AH31" s="69">
        <v>712.5</v>
      </c>
      <c r="AI31" s="69">
        <v>693</v>
      </c>
      <c r="AJ31" s="75">
        <v>430</v>
      </c>
      <c r="AK31" s="75">
        <v>457</v>
      </c>
      <c r="AL31" s="75">
        <v>2022</v>
      </c>
      <c r="AM31" s="75">
        <v>3151</v>
      </c>
      <c r="AN31" s="75">
        <v>1539</v>
      </c>
      <c r="AO31" s="75">
        <v>2244</v>
      </c>
      <c r="AP31" s="75">
        <v>32.299999999999997</v>
      </c>
      <c r="AQ31" s="75">
        <v>29.3</v>
      </c>
      <c r="AR31" s="75">
        <v>320</v>
      </c>
      <c r="AS31" s="75">
        <v>542</v>
      </c>
      <c r="AT31" s="75">
        <v>179</v>
      </c>
      <c r="AU31" s="75">
        <v>286</v>
      </c>
      <c r="AV31" s="75">
        <v>3.56</v>
      </c>
      <c r="AW31" s="70">
        <v>3.49</v>
      </c>
      <c r="AX31" s="75">
        <v>35.619999999999997</v>
      </c>
      <c r="AY31" s="71">
        <v>37.369999999999997</v>
      </c>
      <c r="AZ31" s="76">
        <v>5.7976473891072438</v>
      </c>
      <c r="BA31" s="71">
        <v>5.5230586031576125</v>
      </c>
      <c r="BB31" s="75">
        <v>20</v>
      </c>
      <c r="BC31" s="75">
        <v>17</v>
      </c>
      <c r="BD31" s="75">
        <v>17</v>
      </c>
      <c r="BE31" s="75">
        <v>16</v>
      </c>
    </row>
    <row r="32" spans="1:57" x14ac:dyDescent="0.15">
      <c r="A32" s="69">
        <v>226033</v>
      </c>
      <c r="B32" s="65" t="s">
        <v>74</v>
      </c>
      <c r="C32" s="69" t="s">
        <v>75</v>
      </c>
      <c r="D32" s="73">
        <v>26799</v>
      </c>
      <c r="E32" s="74">
        <v>47</v>
      </c>
      <c r="F32" s="69" t="s">
        <v>76</v>
      </c>
      <c r="G32" s="69" t="s">
        <v>76</v>
      </c>
      <c r="H32" s="69">
        <v>90.1</v>
      </c>
      <c r="I32" s="69">
        <v>92.4</v>
      </c>
      <c r="J32" s="69">
        <v>41.2</v>
      </c>
      <c r="K32" s="69">
        <v>42.4</v>
      </c>
      <c r="L32" s="75">
        <v>106.33333333333333</v>
      </c>
      <c r="M32" s="75">
        <v>107.5</v>
      </c>
      <c r="N32" s="75">
        <v>165.53333333333333</v>
      </c>
      <c r="O32" s="75">
        <v>165.53333333333333</v>
      </c>
      <c r="P32" s="75">
        <f>('Data completed_trim'!$H32/(('Data completed_trim'!$N32/100)^2))</f>
        <v>32.881670267200775</v>
      </c>
      <c r="Q32" s="75">
        <f>('Data completed_trim'!$I32/(('Data completed_trim'!$O32/100)^2))</f>
        <v>33.72104697768426</v>
      </c>
      <c r="R32" s="75">
        <v>5.65</v>
      </c>
      <c r="S32" s="75">
        <v>5.67</v>
      </c>
      <c r="T32" s="75">
        <v>0.96</v>
      </c>
      <c r="U32" s="75">
        <v>0.96</v>
      </c>
      <c r="V32" s="75">
        <v>4.0599999999999996</v>
      </c>
      <c r="W32" s="75">
        <v>3.98</v>
      </c>
      <c r="X32" s="75">
        <v>1.58</v>
      </c>
      <c r="Y32" s="75">
        <v>2.12</v>
      </c>
      <c r="Z32" s="75">
        <v>4.5999999999999996</v>
      </c>
      <c r="AA32" s="75">
        <v>4.33</v>
      </c>
      <c r="AB32" s="75">
        <v>5.75</v>
      </c>
      <c r="AC32" s="75">
        <v>6.43</v>
      </c>
      <c r="AD32" s="75">
        <v>8.7899999999999991</v>
      </c>
      <c r="AE32" s="75">
        <v>10.19</v>
      </c>
      <c r="AF32" s="75">
        <v>6.16</v>
      </c>
      <c r="AG32" s="75">
        <v>8.58</v>
      </c>
      <c r="AH32" s="75">
        <v>894</v>
      </c>
      <c r="AI32" s="77">
        <v>1095</v>
      </c>
      <c r="AJ32" s="75">
        <v>725</v>
      </c>
      <c r="AK32" s="75">
        <v>629</v>
      </c>
      <c r="AL32" s="75">
        <v>2019</v>
      </c>
      <c r="AM32" s="75">
        <v>1506</v>
      </c>
      <c r="AN32" s="75">
        <v>3045</v>
      </c>
      <c r="AO32" s="75">
        <v>3343</v>
      </c>
      <c r="AP32" s="75">
        <v>29.6</v>
      </c>
      <c r="AQ32" s="75">
        <v>14.4</v>
      </c>
      <c r="AR32" s="75">
        <v>159</v>
      </c>
      <c r="AS32" s="75">
        <v>97.4</v>
      </c>
      <c r="AT32" s="75">
        <v>154</v>
      </c>
      <c r="AU32" s="75">
        <v>195</v>
      </c>
      <c r="AV32" s="75">
        <v>5.27</v>
      </c>
      <c r="AW32" s="70">
        <v>4.57</v>
      </c>
      <c r="AX32" s="75">
        <v>50.5</v>
      </c>
      <c r="AY32" s="71">
        <v>42.57</v>
      </c>
      <c r="AZ32" s="76">
        <v>5.982534653465347</v>
      </c>
      <c r="BA32" s="71">
        <v>6.1080737608644586</v>
      </c>
      <c r="BB32" s="75">
        <v>58</v>
      </c>
      <c r="BC32" s="75">
        <v>120</v>
      </c>
      <c r="BD32" s="75">
        <v>42</v>
      </c>
      <c r="BE32" s="75">
        <v>73</v>
      </c>
    </row>
    <row r="33" spans="1:60" x14ac:dyDescent="0.15">
      <c r="A33" s="69">
        <v>226034</v>
      </c>
      <c r="B33" s="65" t="s">
        <v>74</v>
      </c>
      <c r="C33" s="69" t="s">
        <v>75</v>
      </c>
      <c r="D33" s="73">
        <v>21808</v>
      </c>
      <c r="E33" s="74">
        <v>61</v>
      </c>
      <c r="F33" s="69" t="s">
        <v>76</v>
      </c>
      <c r="G33" s="69" t="s">
        <v>76</v>
      </c>
      <c r="H33" s="69">
        <v>91.6</v>
      </c>
      <c r="I33" s="69">
        <v>91.1</v>
      </c>
      <c r="J33" s="69">
        <v>36.5</v>
      </c>
      <c r="K33" s="69">
        <v>37.200000000000003</v>
      </c>
      <c r="L33" s="75">
        <v>103.83333333333333</v>
      </c>
      <c r="M33" s="75">
        <v>108.33333333333333</v>
      </c>
      <c r="N33" s="75">
        <v>169</v>
      </c>
      <c r="O33" s="75">
        <v>169</v>
      </c>
      <c r="P33" s="75">
        <f>('Data completed_trim'!$H33/(('Data completed_trim'!$N33/100)^2))</f>
        <v>32.071706172753053</v>
      </c>
      <c r="Q33" s="75">
        <f>('Data completed_trim'!$I33/(('Data completed_trim'!$O33/100)^2))</f>
        <v>31.896642274430167</v>
      </c>
      <c r="R33" s="75">
        <v>4.82</v>
      </c>
      <c r="S33" s="75">
        <v>4.71</v>
      </c>
      <c r="T33" s="75">
        <v>1.31</v>
      </c>
      <c r="U33" s="75">
        <v>1.28</v>
      </c>
      <c r="V33" s="75">
        <v>3.29</v>
      </c>
      <c r="W33" s="75">
        <v>3.24</v>
      </c>
      <c r="X33" s="75">
        <v>0.98</v>
      </c>
      <c r="Y33" s="75">
        <v>1.0900000000000001</v>
      </c>
      <c r="Z33" s="75">
        <v>1.65</v>
      </c>
      <c r="AA33" s="75">
        <v>1.48</v>
      </c>
      <c r="AB33" s="75">
        <v>5.64</v>
      </c>
      <c r="AC33" s="75">
        <v>5.56</v>
      </c>
      <c r="AD33" s="75">
        <v>7.69</v>
      </c>
      <c r="AE33" s="75">
        <v>9.2100000000000009</v>
      </c>
      <c r="AF33" s="75">
        <v>6.05</v>
      </c>
      <c r="AG33" s="75">
        <v>5.36</v>
      </c>
      <c r="AH33" s="75">
        <v>820.5</v>
      </c>
      <c r="AI33" s="77">
        <v>879</v>
      </c>
      <c r="AJ33" s="75">
        <v>907</v>
      </c>
      <c r="AK33" s="75">
        <v>996</v>
      </c>
      <c r="AL33" s="75">
        <v>2863</v>
      </c>
      <c r="AM33" s="75">
        <v>3608</v>
      </c>
      <c r="AN33" s="75">
        <v>2261</v>
      </c>
      <c r="AO33" s="75">
        <v>2234</v>
      </c>
      <c r="AP33" s="75">
        <v>111</v>
      </c>
      <c r="AQ33" s="75">
        <v>125</v>
      </c>
      <c r="AR33" s="75">
        <v>592</v>
      </c>
      <c r="AS33" s="75">
        <v>736</v>
      </c>
      <c r="AT33" s="75">
        <v>354</v>
      </c>
      <c r="AU33" s="75">
        <v>276</v>
      </c>
      <c r="AV33" s="75">
        <v>4.45</v>
      </c>
      <c r="AW33" s="70">
        <v>3.73</v>
      </c>
      <c r="AX33" s="75">
        <v>41.53</v>
      </c>
      <c r="AY33" s="71">
        <v>37.04</v>
      </c>
      <c r="AZ33" s="76">
        <v>6.0996460390079461</v>
      </c>
      <c r="BA33" s="71">
        <v>5.8294114470842331</v>
      </c>
      <c r="BB33" s="75">
        <v>15</v>
      </c>
      <c r="BC33" s="75">
        <v>15</v>
      </c>
      <c r="BD33" s="75">
        <v>17</v>
      </c>
      <c r="BE33" s="75">
        <v>17</v>
      </c>
    </row>
    <row r="34" spans="1:60" x14ac:dyDescent="0.15">
      <c r="A34" s="69">
        <v>226035</v>
      </c>
      <c r="B34" s="65" t="s">
        <v>74</v>
      </c>
      <c r="C34" s="69" t="s">
        <v>75</v>
      </c>
      <c r="D34" s="73">
        <v>24456</v>
      </c>
      <c r="E34" s="74">
        <v>54</v>
      </c>
      <c r="F34" s="69" t="s">
        <v>76</v>
      </c>
      <c r="G34" s="69" t="s">
        <v>76</v>
      </c>
      <c r="H34" s="69">
        <v>109</v>
      </c>
      <c r="I34" s="69">
        <v>108.6</v>
      </c>
      <c r="J34" s="69">
        <v>48.1</v>
      </c>
      <c r="K34" s="69">
        <v>49</v>
      </c>
      <c r="L34" s="75">
        <v>114.33333333333333</v>
      </c>
      <c r="M34" s="75">
        <v>107.66666666666667</v>
      </c>
      <c r="N34" s="75">
        <v>171</v>
      </c>
      <c r="O34" s="75">
        <v>171</v>
      </c>
      <c r="P34" s="75">
        <f>('Data completed_trim'!$H34/(('Data completed_trim'!$N34/100)^2))</f>
        <v>37.276426934783359</v>
      </c>
      <c r="Q34" s="75">
        <f>('Data completed_trim'!$I34/(('Data completed_trim'!$O34/100)^2))</f>
        <v>37.139632707499743</v>
      </c>
      <c r="R34" s="75">
        <v>4.01</v>
      </c>
      <c r="S34" s="75">
        <v>4.6900000000000004</v>
      </c>
      <c r="T34" s="75">
        <v>0.79</v>
      </c>
      <c r="U34" s="75">
        <v>0.98</v>
      </c>
      <c r="V34" s="75">
        <v>3.04</v>
      </c>
      <c r="W34" s="75">
        <v>3.54</v>
      </c>
      <c r="X34" s="75">
        <v>1.1399999999999999</v>
      </c>
      <c r="Y34" s="75">
        <v>1.03</v>
      </c>
      <c r="Z34" s="75">
        <v>3.64</v>
      </c>
      <c r="AA34" s="75">
        <v>1.44</v>
      </c>
      <c r="AB34" s="75">
        <v>5.46</v>
      </c>
      <c r="AC34" s="75">
        <v>4.84</v>
      </c>
      <c r="AD34" s="75">
        <v>6.82</v>
      </c>
      <c r="AE34" s="75">
        <v>5.56</v>
      </c>
      <c r="AF34" s="75">
        <v>5.13</v>
      </c>
      <c r="AG34" s="75">
        <v>5.95</v>
      </c>
      <c r="AH34" s="75">
        <v>720</v>
      </c>
      <c r="AI34" s="77">
        <v>678</v>
      </c>
      <c r="AJ34" s="75">
        <v>768</v>
      </c>
      <c r="AK34" s="75">
        <v>602</v>
      </c>
      <c r="AL34" s="75">
        <v>2152</v>
      </c>
      <c r="AM34" s="75">
        <v>1678</v>
      </c>
      <c r="AN34" s="75">
        <v>2228</v>
      </c>
      <c r="AO34" s="75">
        <v>2787</v>
      </c>
      <c r="AP34" s="75">
        <v>67.900000000000006</v>
      </c>
      <c r="AQ34" s="75">
        <v>52</v>
      </c>
      <c r="AR34" s="75">
        <v>438</v>
      </c>
      <c r="AS34" s="75">
        <v>367</v>
      </c>
      <c r="AT34" s="75">
        <v>344</v>
      </c>
      <c r="AU34" s="75">
        <v>411</v>
      </c>
      <c r="AV34" s="75">
        <v>3.63</v>
      </c>
      <c r="AW34" s="70">
        <v>3.7</v>
      </c>
      <c r="AX34" s="75">
        <v>36.71</v>
      </c>
      <c r="AY34" s="71">
        <v>40.68</v>
      </c>
      <c r="AZ34" s="76">
        <v>5.7532034867883404</v>
      </c>
      <c r="BA34" s="71">
        <v>5.4209636184857439</v>
      </c>
      <c r="BB34" s="75">
        <v>11</v>
      </c>
      <c r="BC34" s="75">
        <v>12</v>
      </c>
      <c r="BD34" s="75">
        <v>20</v>
      </c>
      <c r="BE34" s="75">
        <v>22</v>
      </c>
    </row>
    <row r="35" spans="1:60" x14ac:dyDescent="0.15">
      <c r="A35" s="69">
        <v>226037</v>
      </c>
      <c r="B35" s="65" t="s">
        <v>81</v>
      </c>
      <c r="C35" s="69" t="s">
        <v>75</v>
      </c>
      <c r="D35" s="73">
        <v>22051</v>
      </c>
      <c r="E35" s="74">
        <v>60</v>
      </c>
      <c r="F35" s="69" t="s">
        <v>76</v>
      </c>
      <c r="G35" s="69" t="s">
        <v>76</v>
      </c>
      <c r="H35" s="69">
        <v>89.1</v>
      </c>
      <c r="I35" s="69">
        <v>88.3</v>
      </c>
      <c r="J35" s="69">
        <v>38.9</v>
      </c>
      <c r="K35" s="69">
        <v>38.6</v>
      </c>
      <c r="L35" s="75">
        <v>109.5</v>
      </c>
      <c r="M35" s="75">
        <v>109.66666666666667</v>
      </c>
      <c r="N35" s="75">
        <v>163</v>
      </c>
      <c r="O35" s="75">
        <v>163</v>
      </c>
      <c r="P35" s="75">
        <f>('Data completed_trim'!$H35/(('Data completed_trim'!$N35/100)^2))</f>
        <v>33.535323120930407</v>
      </c>
      <c r="Q35" s="75">
        <f>('Data completed_trim'!$I35/(('Data completed_trim'!$O35/100)^2))</f>
        <v>33.23422033196583</v>
      </c>
      <c r="R35" s="75">
        <v>4.91</v>
      </c>
      <c r="S35" s="75">
        <v>5.19</v>
      </c>
      <c r="T35" s="75">
        <v>0.84</v>
      </c>
      <c r="U35" s="75">
        <v>0.96</v>
      </c>
      <c r="V35" s="75">
        <v>3.42</v>
      </c>
      <c r="W35" s="75">
        <v>3.6</v>
      </c>
      <c r="X35" s="75">
        <v>1.24</v>
      </c>
      <c r="Y35" s="75">
        <v>1.38</v>
      </c>
      <c r="Z35" s="75">
        <v>2.2999999999999998</v>
      </c>
      <c r="AA35" s="75">
        <v>2.3199999999999998</v>
      </c>
      <c r="AB35" s="75">
        <v>5.66</v>
      </c>
      <c r="AC35" s="75">
        <v>5.85</v>
      </c>
      <c r="AD35" s="75">
        <v>8.56</v>
      </c>
      <c r="AE35" s="75">
        <v>7.11</v>
      </c>
      <c r="AF35" s="75">
        <v>6.98</v>
      </c>
      <c r="AG35" s="75">
        <v>5.47</v>
      </c>
      <c r="AH35" s="69">
        <v>916.5</v>
      </c>
      <c r="AI35" s="69">
        <v>762</v>
      </c>
      <c r="AJ35" s="75">
        <v>841</v>
      </c>
      <c r="AK35" s="75">
        <v>970</v>
      </c>
      <c r="AL35" s="75">
        <v>2251</v>
      </c>
      <c r="AM35" s="75">
        <v>2797</v>
      </c>
      <c r="AN35" s="75">
        <v>3608</v>
      </c>
      <c r="AO35" s="75">
        <v>2532</v>
      </c>
      <c r="AP35" s="75">
        <v>170</v>
      </c>
      <c r="AQ35" s="75">
        <v>207</v>
      </c>
      <c r="AR35" s="75">
        <v>450</v>
      </c>
      <c r="AS35" s="75">
        <v>616</v>
      </c>
      <c r="AT35" s="75">
        <v>624</v>
      </c>
      <c r="AU35" s="75">
        <v>476</v>
      </c>
      <c r="AV35" s="75">
        <v>4.03</v>
      </c>
      <c r="AW35" s="70">
        <v>3.77</v>
      </c>
      <c r="AX35" s="75">
        <v>37</v>
      </c>
      <c r="AY35" s="71">
        <v>35.340000000000003</v>
      </c>
      <c r="AZ35" s="76">
        <v>6.1737027027027036</v>
      </c>
      <c r="BA35" s="71">
        <v>6.0798075834748158</v>
      </c>
      <c r="BB35" s="75">
        <v>14</v>
      </c>
      <c r="BC35" s="75">
        <v>15</v>
      </c>
      <c r="BD35" s="75">
        <v>17</v>
      </c>
      <c r="BE35" s="75">
        <v>18</v>
      </c>
    </row>
    <row r="36" spans="1:60" x14ac:dyDescent="0.15">
      <c r="A36" s="69">
        <v>226039</v>
      </c>
      <c r="B36" s="65" t="s">
        <v>81</v>
      </c>
      <c r="C36" s="69" t="s">
        <v>77</v>
      </c>
      <c r="D36" s="73">
        <v>25856</v>
      </c>
      <c r="E36" s="74">
        <v>50</v>
      </c>
      <c r="F36" s="69" t="s">
        <v>76</v>
      </c>
      <c r="G36" s="69" t="s">
        <v>76</v>
      </c>
      <c r="H36" s="69">
        <v>108.2</v>
      </c>
      <c r="I36" s="69">
        <v>108.1</v>
      </c>
      <c r="J36" s="69">
        <v>31.9</v>
      </c>
      <c r="K36" s="69">
        <v>31.9</v>
      </c>
      <c r="L36" s="75">
        <v>118.8</v>
      </c>
      <c r="M36" s="75">
        <v>115.5</v>
      </c>
      <c r="N36" s="75">
        <v>183</v>
      </c>
      <c r="O36" s="75">
        <v>183</v>
      </c>
      <c r="P36" s="75">
        <f>('Data completed_trim'!$H36/(('Data completed_trim'!$N36/100)^2))</f>
        <v>32.309116426289229</v>
      </c>
      <c r="Q36" s="75">
        <f>('Data completed_trim'!$I36/(('Data completed_trim'!$O36/100)^2))</f>
        <v>32.279255875063448</v>
      </c>
      <c r="R36" s="75">
        <v>4.47</v>
      </c>
      <c r="S36" s="75">
        <v>4.2699999999999996</v>
      </c>
      <c r="T36" s="75">
        <v>0.98</v>
      </c>
      <c r="U36" s="75">
        <v>0.98</v>
      </c>
      <c r="V36" s="75">
        <v>3.27</v>
      </c>
      <c r="W36" s="75">
        <v>3.04</v>
      </c>
      <c r="X36" s="75">
        <v>1.36</v>
      </c>
      <c r="Y36" s="75">
        <v>0.88</v>
      </c>
      <c r="Z36" s="75">
        <v>0.69</v>
      </c>
      <c r="AA36" s="75">
        <v>0.54</v>
      </c>
      <c r="AB36" s="75">
        <v>6.06</v>
      </c>
      <c r="AC36" s="75">
        <v>5.54</v>
      </c>
      <c r="AD36" s="75">
        <v>9.32</v>
      </c>
      <c r="AE36" s="75">
        <v>7.03</v>
      </c>
      <c r="AF36" s="75">
        <v>8.0399999999999991</v>
      </c>
      <c r="AG36" s="75">
        <v>7.77</v>
      </c>
      <c r="AH36" s="69">
        <v>1010</v>
      </c>
      <c r="AI36" s="69">
        <v>853.5</v>
      </c>
      <c r="AJ36" s="75">
        <v>940</v>
      </c>
      <c r="AK36" s="75">
        <v>904</v>
      </c>
      <c r="AL36" s="75">
        <v>4634</v>
      </c>
      <c r="AM36" s="75">
        <v>2741</v>
      </c>
      <c r="AN36" s="75">
        <v>4733</v>
      </c>
      <c r="AO36" s="75">
        <v>4733</v>
      </c>
      <c r="AP36" s="75"/>
      <c r="AQ36" s="75"/>
      <c r="AR36" s="75">
        <v>917</v>
      </c>
      <c r="AS36" s="75">
        <v>504</v>
      </c>
      <c r="AT36" s="75">
        <v>625</v>
      </c>
      <c r="AU36" s="75">
        <v>765</v>
      </c>
      <c r="AV36" s="75">
        <v>4.3</v>
      </c>
      <c r="AW36" s="70">
        <v>3.76</v>
      </c>
      <c r="AX36" s="75">
        <v>55.36</v>
      </c>
      <c r="AY36" s="71">
        <v>45.81</v>
      </c>
      <c r="AZ36" s="76">
        <v>4.8645158959537573</v>
      </c>
      <c r="BA36" s="71">
        <v>5.0490744378956558</v>
      </c>
      <c r="BB36" s="75">
        <v>38</v>
      </c>
      <c r="BC36" s="75">
        <v>30</v>
      </c>
      <c r="BD36" s="75">
        <v>31</v>
      </c>
      <c r="BE36" s="75">
        <v>22</v>
      </c>
    </row>
    <row r="37" spans="1:60" x14ac:dyDescent="0.15">
      <c r="A37" s="69">
        <v>226040</v>
      </c>
      <c r="B37" s="65" t="s">
        <v>74</v>
      </c>
      <c r="C37" s="69" t="s">
        <v>77</v>
      </c>
      <c r="D37" s="73">
        <v>19829</v>
      </c>
      <c r="E37" s="74">
        <v>66</v>
      </c>
      <c r="F37" s="69" t="s">
        <v>76</v>
      </c>
      <c r="G37" s="69" t="s">
        <v>76</v>
      </c>
      <c r="H37" s="69">
        <v>110.5</v>
      </c>
      <c r="I37" s="69">
        <v>111.8</v>
      </c>
      <c r="J37" s="69">
        <v>34.6</v>
      </c>
      <c r="K37" s="69">
        <v>33.799999999999997</v>
      </c>
      <c r="L37" s="75">
        <v>123.83333333333333</v>
      </c>
      <c r="M37" s="75">
        <v>126.5</v>
      </c>
      <c r="N37" s="75">
        <v>186</v>
      </c>
      <c r="O37" s="75">
        <v>186</v>
      </c>
      <c r="P37" s="75">
        <f>('Data completed_trim'!$H37/(('Data completed_trim'!$N37/100)^2))</f>
        <v>31.940108683084745</v>
      </c>
      <c r="Q37" s="75">
        <f>('Data completed_trim'!$I37/(('Data completed_trim'!$O37/100)^2))</f>
        <v>32.315874667591622</v>
      </c>
      <c r="R37" s="75">
        <v>4.05</v>
      </c>
      <c r="S37" s="75">
        <v>4.74</v>
      </c>
      <c r="T37" s="75">
        <v>0.91</v>
      </c>
      <c r="U37" s="75">
        <v>1.2</v>
      </c>
      <c r="V37" s="75">
        <v>2.86</v>
      </c>
      <c r="W37" s="75">
        <v>3.39</v>
      </c>
      <c r="X37" s="75">
        <v>0.92</v>
      </c>
      <c r="Y37" s="75">
        <v>1.21</v>
      </c>
      <c r="Z37" s="75">
        <v>3.21</v>
      </c>
      <c r="AA37" s="75">
        <v>2.4700000000000002</v>
      </c>
      <c r="AB37" s="75">
        <v>5.26</v>
      </c>
      <c r="AC37" s="75">
        <v>5.6</v>
      </c>
      <c r="AD37" s="75">
        <v>7.41</v>
      </c>
      <c r="AE37" s="75">
        <v>6.76</v>
      </c>
      <c r="AF37" s="75">
        <v>9.81</v>
      </c>
      <c r="AG37" s="75">
        <v>4.26</v>
      </c>
      <c r="AH37" s="75">
        <v>964.5</v>
      </c>
      <c r="AI37" s="77">
        <v>685.5</v>
      </c>
      <c r="AJ37" s="75">
        <v>828</v>
      </c>
      <c r="AK37" s="75">
        <v>1599</v>
      </c>
      <c r="AL37" s="75">
        <v>1774</v>
      </c>
      <c r="AM37" s="75">
        <v>2638</v>
      </c>
      <c r="AN37" s="75">
        <v>4369</v>
      </c>
      <c r="AO37" s="75">
        <v>2625</v>
      </c>
      <c r="AP37" s="75">
        <v>77.2</v>
      </c>
      <c r="AQ37" s="75">
        <v>182</v>
      </c>
      <c r="AR37" s="75">
        <v>289</v>
      </c>
      <c r="AS37" s="75">
        <v>375</v>
      </c>
      <c r="AT37" s="75">
        <v>629</v>
      </c>
      <c r="AU37" s="75">
        <v>284</v>
      </c>
      <c r="AV37" s="75">
        <v>4.7</v>
      </c>
      <c r="AW37" s="70">
        <v>4.1900000000000004</v>
      </c>
      <c r="AX37" s="75">
        <v>50.21</v>
      </c>
      <c r="AY37" s="71">
        <v>46.63</v>
      </c>
      <c r="AZ37" s="76">
        <v>5.5321270663214497</v>
      </c>
      <c r="BA37" s="71">
        <v>5.3749796268496679</v>
      </c>
      <c r="BB37" s="75">
        <v>26</v>
      </c>
      <c r="BC37" s="75">
        <v>19</v>
      </c>
      <c r="BD37" s="75">
        <v>20</v>
      </c>
      <c r="BE37" s="75">
        <v>13</v>
      </c>
    </row>
    <row r="38" spans="1:60" x14ac:dyDescent="0.15">
      <c r="A38" s="69">
        <v>226041</v>
      </c>
      <c r="B38" s="65" t="s">
        <v>74</v>
      </c>
      <c r="C38" s="69" t="s">
        <v>75</v>
      </c>
      <c r="D38" s="73">
        <v>21108</v>
      </c>
      <c r="E38" s="74">
        <v>63</v>
      </c>
      <c r="F38" s="69" t="s">
        <v>76</v>
      </c>
      <c r="G38" s="69" t="s">
        <v>76</v>
      </c>
      <c r="H38" s="69">
        <v>98.4</v>
      </c>
      <c r="I38" s="69">
        <v>97.5</v>
      </c>
      <c r="J38" s="69">
        <v>42.3</v>
      </c>
      <c r="K38" s="69">
        <v>40.299999999999997</v>
      </c>
      <c r="L38" s="75">
        <v>108</v>
      </c>
      <c r="M38" s="75">
        <v>108.66666666666667</v>
      </c>
      <c r="N38" s="75">
        <v>170</v>
      </c>
      <c r="O38" s="75">
        <v>170</v>
      </c>
      <c r="P38" s="75">
        <f>('Data completed_trim'!$H38/(('Data completed_trim'!$N38/100)^2))</f>
        <v>34.048442906574401</v>
      </c>
      <c r="Q38" s="75">
        <f>('Data completed_trim'!$I38/(('Data completed_trim'!$O38/100)^2))</f>
        <v>33.737024221453289</v>
      </c>
      <c r="R38" s="75">
        <v>6.37</v>
      </c>
      <c r="S38" s="75">
        <v>6.99</v>
      </c>
      <c r="T38" s="75">
        <v>1.52</v>
      </c>
      <c r="U38" s="75">
        <v>1.57</v>
      </c>
      <c r="V38" s="75">
        <v>4.58</v>
      </c>
      <c r="W38" s="75">
        <v>4.99</v>
      </c>
      <c r="X38" s="75">
        <v>1.24</v>
      </c>
      <c r="Y38" s="75">
        <v>1.36</v>
      </c>
      <c r="Z38" s="75">
        <v>2.38</v>
      </c>
      <c r="AA38" s="75">
        <v>3.14</v>
      </c>
      <c r="AB38" s="75">
        <v>5.26</v>
      </c>
      <c r="AC38" s="75">
        <v>5.94</v>
      </c>
      <c r="AD38" s="75">
        <v>6.87</v>
      </c>
      <c r="AE38" s="75">
        <v>9.07</v>
      </c>
      <c r="AF38" s="75">
        <v>5.91</v>
      </c>
      <c r="AG38" s="75">
        <v>6.86</v>
      </c>
      <c r="AH38" s="75">
        <v>759</v>
      </c>
      <c r="AI38" s="77">
        <v>945</v>
      </c>
      <c r="AJ38" s="75">
        <v>655</v>
      </c>
      <c r="AK38" s="75">
        <v>755</v>
      </c>
      <c r="AL38" s="75">
        <v>1996</v>
      </c>
      <c r="AM38" s="75">
        <v>2430</v>
      </c>
      <c r="AN38" s="75">
        <v>2585</v>
      </c>
      <c r="AO38" s="75">
        <v>2996</v>
      </c>
      <c r="AP38" s="75">
        <v>72.900000000000006</v>
      </c>
      <c r="AQ38" s="75">
        <v>92.4</v>
      </c>
      <c r="AR38" s="75">
        <v>354</v>
      </c>
      <c r="AS38" s="75">
        <v>421</v>
      </c>
      <c r="AT38" s="75">
        <v>427</v>
      </c>
      <c r="AU38" s="75">
        <v>464</v>
      </c>
      <c r="AV38" s="75">
        <v>4.22</v>
      </c>
      <c r="AW38" s="70">
        <v>3.87</v>
      </c>
      <c r="AX38" s="75">
        <v>41.97</v>
      </c>
      <c r="AY38" s="71">
        <v>39.07</v>
      </c>
      <c r="AZ38" s="76">
        <v>5.8229616392661425</v>
      </c>
      <c r="BA38" s="71">
        <v>5.7603199385717936</v>
      </c>
      <c r="BB38" s="75">
        <v>44</v>
      </c>
      <c r="BC38" s="75">
        <v>25</v>
      </c>
      <c r="BD38" s="75">
        <v>33</v>
      </c>
      <c r="BE38" s="75">
        <v>21</v>
      </c>
    </row>
    <row r="39" spans="1:60" x14ac:dyDescent="0.15">
      <c r="A39" s="69">
        <v>226042</v>
      </c>
      <c r="B39" s="65" t="s">
        <v>81</v>
      </c>
      <c r="C39" s="69" t="s">
        <v>75</v>
      </c>
      <c r="D39" s="73">
        <v>23788</v>
      </c>
      <c r="E39" s="74">
        <v>56</v>
      </c>
      <c r="F39" s="69" t="s">
        <v>76</v>
      </c>
      <c r="G39" s="69" t="s">
        <v>76</v>
      </c>
      <c r="H39" s="69">
        <v>96.1</v>
      </c>
      <c r="I39" s="69">
        <v>95.7</v>
      </c>
      <c r="J39" s="69">
        <v>42.7</v>
      </c>
      <c r="K39" s="69">
        <v>42.6</v>
      </c>
      <c r="L39" s="75">
        <v>114.83333333333333</v>
      </c>
      <c r="M39" s="75">
        <v>119.83333333333333</v>
      </c>
      <c r="N39" s="75">
        <v>175</v>
      </c>
      <c r="O39" s="75">
        <v>175</v>
      </c>
      <c r="P39" s="75">
        <f>('Data completed_trim'!$H39/(('Data completed_trim'!$N39/100)^2))</f>
        <v>31.379591836734694</v>
      </c>
      <c r="Q39" s="75">
        <f>('Data completed_trim'!$I39/(('Data completed_trim'!$O39/100)^2))</f>
        <v>31.248979591836736</v>
      </c>
      <c r="R39" s="75">
        <v>4.99</v>
      </c>
      <c r="S39" s="75">
        <v>5.12</v>
      </c>
      <c r="T39" s="75">
        <v>1.53</v>
      </c>
      <c r="U39" s="75">
        <v>1.91</v>
      </c>
      <c r="V39" s="75">
        <v>3.19</v>
      </c>
      <c r="W39" s="75">
        <v>3.04</v>
      </c>
      <c r="X39" s="75">
        <v>0.8</v>
      </c>
      <c r="Y39" s="75">
        <v>0.61</v>
      </c>
      <c r="Z39" s="75">
        <v>1.04</v>
      </c>
      <c r="AA39" s="75">
        <v>1.1499999999999999</v>
      </c>
      <c r="AB39" s="75">
        <v>5.56</v>
      </c>
      <c r="AC39" s="75">
        <v>5.48</v>
      </c>
      <c r="AD39" s="75">
        <v>7.97</v>
      </c>
      <c r="AE39" s="75">
        <v>6.04</v>
      </c>
      <c r="AF39" s="75">
        <v>7.14</v>
      </c>
      <c r="AG39" s="75">
        <v>7.85</v>
      </c>
      <c r="AH39" s="69">
        <v>883.5</v>
      </c>
      <c r="AI39" s="69">
        <v>798</v>
      </c>
      <c r="AJ39" s="75">
        <v>553</v>
      </c>
      <c r="AK39" s="75">
        <v>566</v>
      </c>
      <c r="AL39" s="75">
        <v>1625</v>
      </c>
      <c r="AM39" s="75">
        <v>943</v>
      </c>
      <c r="AN39" s="75">
        <v>2545</v>
      </c>
      <c r="AO39" s="75">
        <v>2340</v>
      </c>
      <c r="AP39" s="75">
        <v>52.2</v>
      </c>
      <c r="AQ39" s="75">
        <v>75.8</v>
      </c>
      <c r="AR39" s="75">
        <v>338</v>
      </c>
      <c r="AS39" s="75">
        <v>140</v>
      </c>
      <c r="AT39" s="75">
        <v>339</v>
      </c>
      <c r="AU39" s="75">
        <v>391</v>
      </c>
      <c r="AV39" s="75">
        <v>3.42</v>
      </c>
      <c r="AW39" s="70">
        <v>3.94</v>
      </c>
      <c r="AX39" s="75">
        <v>33</v>
      </c>
      <c r="AY39" s="71">
        <v>40.68</v>
      </c>
      <c r="AZ39" s="76">
        <v>5.9523636363636365</v>
      </c>
      <c r="BA39" s="71">
        <v>5.6681612586037362</v>
      </c>
      <c r="BB39" s="75">
        <v>33</v>
      </c>
      <c r="BC39" s="75">
        <v>38</v>
      </c>
      <c r="BD39" s="75">
        <v>24</v>
      </c>
      <c r="BE39" s="75">
        <v>28</v>
      </c>
    </row>
    <row r="40" spans="1:60" x14ac:dyDescent="0.15">
      <c r="A40" s="69">
        <v>226044</v>
      </c>
      <c r="B40" s="65" t="s">
        <v>81</v>
      </c>
      <c r="C40" s="69" t="s">
        <v>77</v>
      </c>
      <c r="D40" s="73">
        <v>27560</v>
      </c>
      <c r="E40" s="74">
        <v>45</v>
      </c>
      <c r="F40" s="69" t="s">
        <v>76</v>
      </c>
      <c r="G40" s="69" t="s">
        <v>76</v>
      </c>
      <c r="H40" s="69">
        <v>125.8</v>
      </c>
      <c r="I40" s="69">
        <v>125.9</v>
      </c>
      <c r="J40" s="69">
        <v>42.1</v>
      </c>
      <c r="K40" s="69">
        <v>41.7</v>
      </c>
      <c r="L40" s="75">
        <v>126</v>
      </c>
      <c r="M40" s="75">
        <v>120.66666666666667</v>
      </c>
      <c r="N40" s="75">
        <v>195</v>
      </c>
      <c r="O40" s="75">
        <v>195</v>
      </c>
      <c r="P40" s="75">
        <f>('Data completed_trim'!$H40/(('Data completed_trim'!$N40/100)^2))</f>
        <v>33.083497698882319</v>
      </c>
      <c r="Q40" s="75">
        <f>('Data completed_trim'!$I40/(('Data completed_trim'!$O40/100)^2))</f>
        <v>33.109796186719265</v>
      </c>
      <c r="R40" s="75">
        <v>4.72</v>
      </c>
      <c r="S40" s="75">
        <v>5.54</v>
      </c>
      <c r="T40" s="75">
        <v>1.08</v>
      </c>
      <c r="U40" s="75">
        <v>1.33</v>
      </c>
      <c r="V40" s="75">
        <v>3.2</v>
      </c>
      <c r="W40" s="75">
        <v>3.75</v>
      </c>
      <c r="X40" s="75">
        <v>1.51</v>
      </c>
      <c r="Y40" s="75">
        <v>1.55</v>
      </c>
      <c r="Z40" s="75">
        <v>4.55</v>
      </c>
      <c r="AA40" s="75">
        <v>4.93</v>
      </c>
      <c r="AB40" s="75">
        <v>6.4</v>
      </c>
      <c r="AC40" s="75">
        <v>5.58</v>
      </c>
      <c r="AD40" s="75">
        <v>7.08</v>
      </c>
      <c r="AE40" s="75">
        <v>6.4</v>
      </c>
      <c r="AF40" s="75">
        <v>9.4499999999999993</v>
      </c>
      <c r="AG40" s="75">
        <v>9.5500000000000007</v>
      </c>
      <c r="AH40" s="69">
        <v>949.5</v>
      </c>
      <c r="AI40" s="69">
        <v>900</v>
      </c>
      <c r="AJ40" s="75">
        <v>1264</v>
      </c>
      <c r="AK40" s="75">
        <v>877</v>
      </c>
      <c r="AL40" s="75">
        <v>1595</v>
      </c>
      <c r="AM40" s="75">
        <v>1291</v>
      </c>
      <c r="AN40" s="75">
        <v>3234</v>
      </c>
      <c r="AO40" s="75">
        <v>3300</v>
      </c>
      <c r="AP40" s="75">
        <v>173</v>
      </c>
      <c r="AQ40" s="75">
        <v>115</v>
      </c>
      <c r="AR40" s="75">
        <v>251</v>
      </c>
      <c r="AS40" s="75">
        <v>214</v>
      </c>
      <c r="AT40" s="75">
        <v>488</v>
      </c>
      <c r="AU40" s="75">
        <v>510</v>
      </c>
      <c r="AV40" s="75">
        <v>4.12</v>
      </c>
      <c r="AW40" s="70">
        <v>4.84</v>
      </c>
      <c r="AX40" s="75">
        <v>39.93</v>
      </c>
      <c r="AY40" s="71">
        <v>52.31</v>
      </c>
      <c r="AZ40" s="76">
        <v>5.9332657150012524</v>
      </c>
      <c r="BA40" s="71">
        <v>5.4868113171477724</v>
      </c>
      <c r="BB40" s="75">
        <v>31</v>
      </c>
      <c r="BC40" s="75">
        <v>34</v>
      </c>
      <c r="BD40" s="75">
        <v>21</v>
      </c>
      <c r="BE40" s="75">
        <v>24</v>
      </c>
    </row>
    <row r="41" spans="1:60" x14ac:dyDescent="0.15">
      <c r="A41" s="69">
        <v>226045</v>
      </c>
      <c r="B41" s="65" t="s">
        <v>81</v>
      </c>
      <c r="C41" s="69" t="s">
        <v>75</v>
      </c>
      <c r="D41" s="73">
        <v>24487</v>
      </c>
      <c r="E41" s="74">
        <v>54</v>
      </c>
      <c r="F41" s="69" t="s">
        <v>76</v>
      </c>
      <c r="G41" s="69" t="s">
        <v>76</v>
      </c>
      <c r="H41" s="69">
        <v>100</v>
      </c>
      <c r="I41" s="69">
        <v>100.3</v>
      </c>
      <c r="J41" s="69">
        <v>44.4</v>
      </c>
      <c r="K41" s="69">
        <v>45.4</v>
      </c>
      <c r="L41" s="75">
        <v>109.33333333333333</v>
      </c>
      <c r="M41" s="75">
        <v>99.666666666666671</v>
      </c>
      <c r="N41" s="75">
        <v>167</v>
      </c>
      <c r="O41" s="75">
        <v>167</v>
      </c>
      <c r="P41" s="75">
        <f>('Data completed_trim'!$H41/(('Data completed_trim'!$N41/100)^2))</f>
        <v>35.856430850873103</v>
      </c>
      <c r="Q41" s="75">
        <f>('Data completed_trim'!$I41/(('Data completed_trim'!$O41/100)^2))</f>
        <v>35.964000143425721</v>
      </c>
      <c r="R41" s="75">
        <v>4.1399999999999997</v>
      </c>
      <c r="S41" s="75">
        <v>4.57</v>
      </c>
      <c r="T41" s="75">
        <v>0.97</v>
      </c>
      <c r="U41" s="75">
        <v>1.08</v>
      </c>
      <c r="V41" s="75">
        <v>3.08</v>
      </c>
      <c r="W41" s="75">
        <v>3.41</v>
      </c>
      <c r="X41" s="75">
        <v>0.76</v>
      </c>
      <c r="Y41" s="75">
        <v>0.8</v>
      </c>
      <c r="Z41" s="75">
        <v>2.21</v>
      </c>
      <c r="AA41" s="75">
        <v>3.33</v>
      </c>
      <c r="AB41" s="75">
        <v>5.59</v>
      </c>
      <c r="AC41" s="75">
        <v>5.08</v>
      </c>
      <c r="AD41" s="75">
        <v>6.54</v>
      </c>
      <c r="AE41" s="75">
        <v>7.28</v>
      </c>
      <c r="AF41" s="75">
        <v>6.37</v>
      </c>
      <c r="AG41" s="75">
        <v>8.09</v>
      </c>
      <c r="AH41" s="69">
        <v>762</v>
      </c>
      <c r="AI41" s="69">
        <v>879</v>
      </c>
      <c r="AJ41" s="75">
        <v>861</v>
      </c>
      <c r="AK41" s="75">
        <v>682</v>
      </c>
      <c r="AL41" s="75">
        <v>1794</v>
      </c>
      <c r="AM41" s="75">
        <v>1731</v>
      </c>
      <c r="AN41" s="75">
        <v>2797</v>
      </c>
      <c r="AO41" s="75">
        <v>3442</v>
      </c>
      <c r="AP41" s="75">
        <v>86.6</v>
      </c>
      <c r="AQ41" s="75">
        <v>59</v>
      </c>
      <c r="AR41" s="75">
        <v>254</v>
      </c>
      <c r="AS41" s="75">
        <v>248</v>
      </c>
      <c r="AT41" s="75">
        <v>348</v>
      </c>
      <c r="AU41" s="75">
        <v>430</v>
      </c>
      <c r="AV41" s="75">
        <v>4.26</v>
      </c>
      <c r="AW41" s="70">
        <v>4.2300000000000004</v>
      </c>
      <c r="AX41" s="75">
        <v>41.28</v>
      </c>
      <c r="AY41" s="71">
        <v>39.5</v>
      </c>
      <c r="AZ41" s="76">
        <v>5.9339825581395349</v>
      </c>
      <c r="BA41" s="71">
        <v>6.0970126582278477</v>
      </c>
      <c r="BB41" s="75">
        <v>22</v>
      </c>
      <c r="BC41" s="75">
        <v>20</v>
      </c>
      <c r="BD41" s="75">
        <v>19</v>
      </c>
      <c r="BE41" s="75">
        <v>21</v>
      </c>
    </row>
    <row r="42" spans="1:60" x14ac:dyDescent="0.15">
      <c r="A42" s="69">
        <v>226046</v>
      </c>
      <c r="B42" s="65" t="s">
        <v>74</v>
      </c>
      <c r="C42" s="69" t="s">
        <v>75</v>
      </c>
      <c r="D42" s="73">
        <v>30940</v>
      </c>
      <c r="E42" s="74">
        <v>36</v>
      </c>
      <c r="F42" s="69" t="s">
        <v>76</v>
      </c>
      <c r="G42" s="69" t="s">
        <v>76</v>
      </c>
      <c r="H42" s="69">
        <v>117.1</v>
      </c>
      <c r="I42" s="69">
        <v>111</v>
      </c>
      <c r="J42" s="69">
        <v>54.8</v>
      </c>
      <c r="K42" s="69">
        <v>50.9</v>
      </c>
      <c r="L42" s="75">
        <v>115.33333333333333</v>
      </c>
      <c r="M42" s="75">
        <v>105</v>
      </c>
      <c r="N42" s="75">
        <v>176</v>
      </c>
      <c r="O42" s="75">
        <v>176</v>
      </c>
      <c r="P42" s="75">
        <f>('Data completed_trim'!$H42/(('Data completed_trim'!$N42/100)^2))</f>
        <v>37.803460743801651</v>
      </c>
      <c r="Q42" s="75">
        <f>('Data completed_trim'!$I42/(('Data completed_trim'!$O42/100)^2))</f>
        <v>35.834194214876035</v>
      </c>
      <c r="R42" s="75">
        <v>3.84</v>
      </c>
      <c r="S42" s="75">
        <v>3.86</v>
      </c>
      <c r="T42" s="75">
        <v>1.3</v>
      </c>
      <c r="U42" s="75">
        <v>1.21</v>
      </c>
      <c r="V42" s="75">
        <v>2.4</v>
      </c>
      <c r="W42" s="75">
        <v>2.41</v>
      </c>
      <c r="X42" s="75">
        <v>1.03</v>
      </c>
      <c r="Y42" s="75">
        <v>0.9</v>
      </c>
      <c r="Z42" s="75">
        <v>2.0099999999999998</v>
      </c>
      <c r="AA42" s="75">
        <v>2.39</v>
      </c>
      <c r="AB42" s="75">
        <v>5.03</v>
      </c>
      <c r="AC42" s="75">
        <v>6.02</v>
      </c>
      <c r="AD42" s="75">
        <v>8.5399999999999991</v>
      </c>
      <c r="AE42" s="75">
        <v>8.7899999999999991</v>
      </c>
      <c r="AF42" s="75">
        <v>5.63</v>
      </c>
      <c r="AG42" s="75">
        <v>6.21</v>
      </c>
      <c r="AH42" s="75">
        <v>837</v>
      </c>
      <c r="AI42" s="77">
        <v>897</v>
      </c>
      <c r="AJ42" s="75">
        <v>791</v>
      </c>
      <c r="AK42" s="75">
        <v>864</v>
      </c>
      <c r="AL42" s="75">
        <v>3058</v>
      </c>
      <c r="AM42" s="75">
        <v>3442</v>
      </c>
      <c r="AN42" s="75">
        <v>3072</v>
      </c>
      <c r="AO42" s="75">
        <v>3115</v>
      </c>
      <c r="AP42" s="75">
        <v>69.900000000000006</v>
      </c>
      <c r="AQ42" s="75">
        <v>85.2</v>
      </c>
      <c r="AR42" s="75">
        <v>603</v>
      </c>
      <c r="AS42" s="75">
        <v>765</v>
      </c>
      <c r="AT42" s="75">
        <v>459</v>
      </c>
      <c r="AU42" s="75">
        <v>462</v>
      </c>
      <c r="AV42" s="75">
        <v>3.88</v>
      </c>
      <c r="AW42" s="70">
        <v>3.8</v>
      </c>
      <c r="AX42" s="75">
        <v>39.53</v>
      </c>
      <c r="AY42" s="71">
        <v>38.369999999999997</v>
      </c>
      <c r="AZ42" s="76">
        <v>5.7226233240576763</v>
      </c>
      <c r="BA42" s="71">
        <v>5.759596038571801</v>
      </c>
      <c r="BB42" s="75">
        <v>18</v>
      </c>
      <c r="BC42" s="75">
        <v>23</v>
      </c>
      <c r="BD42" s="75">
        <v>17</v>
      </c>
      <c r="BE42" s="75">
        <v>19</v>
      </c>
    </row>
    <row r="43" spans="1:60" x14ac:dyDescent="0.15">
      <c r="A43" s="69">
        <v>226047</v>
      </c>
      <c r="B43" s="65" t="s">
        <v>74</v>
      </c>
      <c r="C43" s="69" t="s">
        <v>75</v>
      </c>
      <c r="D43" s="73">
        <v>26221</v>
      </c>
      <c r="E43" s="74">
        <v>49</v>
      </c>
      <c r="F43" s="69" t="s">
        <v>76</v>
      </c>
      <c r="G43" s="69" t="s">
        <v>76</v>
      </c>
      <c r="H43" s="69">
        <v>117.5</v>
      </c>
      <c r="I43" s="69">
        <v>117.1</v>
      </c>
      <c r="J43" s="69">
        <v>55.6</v>
      </c>
      <c r="K43" s="69">
        <v>54.6</v>
      </c>
      <c r="L43" s="75">
        <v>119.33333333333333</v>
      </c>
      <c r="M43" s="75">
        <v>118.16666666666667</v>
      </c>
      <c r="N43" s="75">
        <v>170</v>
      </c>
      <c r="O43" s="75">
        <v>170</v>
      </c>
      <c r="P43" s="75">
        <f>('Data completed_trim'!$H43/(('Data completed_trim'!$N43/100)^2))</f>
        <v>40.657439446366787</v>
      </c>
      <c r="Q43" s="75">
        <f>('Data completed_trim'!$I43/(('Data completed_trim'!$O43/100)^2))</f>
        <v>40.519031141868517</v>
      </c>
      <c r="R43" s="75">
        <v>4.41</v>
      </c>
      <c r="S43" s="75">
        <v>4.43</v>
      </c>
      <c r="T43" s="75">
        <v>1.58</v>
      </c>
      <c r="U43" s="75">
        <v>1.63</v>
      </c>
      <c r="V43" s="75">
        <v>2.46</v>
      </c>
      <c r="W43" s="75">
        <v>2.63</v>
      </c>
      <c r="X43" s="75">
        <v>1.02</v>
      </c>
      <c r="Y43" s="75">
        <v>0.77</v>
      </c>
      <c r="Z43" s="75">
        <v>21.45</v>
      </c>
      <c r="AA43" s="75">
        <v>33.69</v>
      </c>
      <c r="AB43" s="75">
        <v>5.3</v>
      </c>
      <c r="AC43" s="75">
        <v>5.36</v>
      </c>
      <c r="AD43" s="75">
        <v>8.1</v>
      </c>
      <c r="AE43" s="75">
        <v>10.87</v>
      </c>
      <c r="AF43" s="75">
        <v>6.21</v>
      </c>
      <c r="AG43" s="75">
        <v>6.09</v>
      </c>
      <c r="AH43" s="75">
        <v>844.5</v>
      </c>
      <c r="AI43" s="77">
        <v>1010</v>
      </c>
      <c r="AJ43" s="75">
        <v>583</v>
      </c>
      <c r="AK43" s="75">
        <v>612</v>
      </c>
      <c r="AL43" s="75">
        <v>2714</v>
      </c>
      <c r="AM43" s="75">
        <v>4402</v>
      </c>
      <c r="AN43" s="75">
        <v>2463</v>
      </c>
      <c r="AO43" s="75">
        <v>2635</v>
      </c>
      <c r="AP43" s="75">
        <v>57.4</v>
      </c>
      <c r="AQ43" s="75">
        <v>59.8</v>
      </c>
      <c r="AR43" s="75">
        <v>588</v>
      </c>
      <c r="AS43" s="75">
        <v>859</v>
      </c>
      <c r="AT43" s="75">
        <v>292</v>
      </c>
      <c r="AU43" s="75">
        <v>336</v>
      </c>
      <c r="AV43" s="75">
        <v>4.1100000000000003</v>
      </c>
      <c r="AW43" s="70">
        <v>3.96</v>
      </c>
      <c r="AX43" s="75">
        <v>42.64</v>
      </c>
      <c r="AY43" s="71">
        <v>44.64</v>
      </c>
      <c r="AZ43" s="76">
        <v>5.6486726078799254</v>
      </c>
      <c r="BA43" s="71">
        <v>5.3269354838709679</v>
      </c>
      <c r="BB43" s="75">
        <v>26</v>
      </c>
      <c r="BC43" s="75">
        <v>46</v>
      </c>
      <c r="BD43" s="75">
        <v>17</v>
      </c>
      <c r="BE43" s="75">
        <v>26</v>
      </c>
    </row>
    <row r="44" spans="1:60" x14ac:dyDescent="0.15">
      <c r="A44" s="64">
        <v>226051</v>
      </c>
      <c r="B44" s="65" t="s">
        <v>74</v>
      </c>
      <c r="C44" s="64" t="s">
        <v>77</v>
      </c>
      <c r="D44" s="66">
        <v>31670</v>
      </c>
      <c r="E44" s="67">
        <v>55</v>
      </c>
      <c r="F44" s="64" t="s">
        <v>76</v>
      </c>
      <c r="G44" s="64" t="s">
        <v>76</v>
      </c>
      <c r="H44" s="64">
        <v>107.9</v>
      </c>
      <c r="I44" s="64">
        <v>105.2</v>
      </c>
      <c r="J44" s="64">
        <v>30.3</v>
      </c>
      <c r="K44" s="64">
        <v>28.6</v>
      </c>
      <c r="L44" s="68">
        <v>115</v>
      </c>
      <c r="M44" s="68">
        <v>113</v>
      </c>
      <c r="N44" s="68">
        <v>186</v>
      </c>
      <c r="O44" s="68">
        <v>186</v>
      </c>
      <c r="P44" s="68">
        <f>('Data completed_trim'!$H44/(('Data completed_trim'!$N44/100)^2))</f>
        <v>31.18857671407099</v>
      </c>
      <c r="Q44" s="68">
        <f>('Data completed_trim'!$I44/(('Data completed_trim'!$O44/100)^2))</f>
        <v>30.40813966932593</v>
      </c>
      <c r="R44" s="68">
        <v>3.27</v>
      </c>
      <c r="S44" s="68">
        <v>3.16</v>
      </c>
      <c r="T44" s="68">
        <v>0.94</v>
      </c>
      <c r="U44" s="68">
        <v>1.01</v>
      </c>
      <c r="V44" s="68">
        <v>2.2599999999999998</v>
      </c>
      <c r="W44" s="68">
        <v>2.09</v>
      </c>
      <c r="X44" s="68">
        <v>0.46</v>
      </c>
      <c r="Y44" s="68">
        <v>0.47</v>
      </c>
      <c r="Z44" s="68">
        <v>2.79</v>
      </c>
      <c r="AA44" s="68">
        <v>2.31</v>
      </c>
      <c r="AB44" s="68">
        <v>5.58</v>
      </c>
      <c r="AC44" s="68">
        <v>5.58</v>
      </c>
      <c r="AD44" s="68">
        <v>8.61</v>
      </c>
      <c r="AE44" s="68">
        <v>8.36</v>
      </c>
      <c r="AF44" s="68">
        <v>6.89</v>
      </c>
      <c r="AG44" s="68">
        <v>5.32</v>
      </c>
      <c r="AH44" s="75">
        <v>910.5</v>
      </c>
      <c r="AI44" s="77">
        <v>826.5</v>
      </c>
      <c r="AJ44" s="68">
        <v>463</v>
      </c>
      <c r="AK44" s="68">
        <v>367</v>
      </c>
      <c r="AL44" s="68">
        <v>2012</v>
      </c>
      <c r="AM44" s="68">
        <v>1926</v>
      </c>
      <c r="AN44" s="68">
        <v>1152</v>
      </c>
      <c r="AO44" s="68">
        <v>1327</v>
      </c>
      <c r="AP44" s="68">
        <v>79.400000000000006</v>
      </c>
      <c r="AQ44" s="68">
        <v>66</v>
      </c>
      <c r="AR44" s="68">
        <v>420</v>
      </c>
      <c r="AS44" s="68">
        <v>486</v>
      </c>
      <c r="AT44" s="68">
        <v>253</v>
      </c>
      <c r="AU44" s="68">
        <v>284</v>
      </c>
      <c r="AV44" s="68">
        <v>4.05</v>
      </c>
      <c r="AW44" s="70">
        <v>3.95</v>
      </c>
      <c r="AX44" s="68">
        <v>39.909999999999997</v>
      </c>
      <c r="AY44" s="71">
        <v>40.82</v>
      </c>
      <c r="AZ44" s="72">
        <v>5.8619418692057135</v>
      </c>
      <c r="BA44" s="71">
        <v>5.6645075943165129</v>
      </c>
      <c r="BB44" s="68">
        <v>11</v>
      </c>
      <c r="BC44" s="68">
        <v>13</v>
      </c>
      <c r="BD44" s="68">
        <v>25</v>
      </c>
      <c r="BE44" s="68">
        <v>19</v>
      </c>
    </row>
    <row r="45" spans="1:60" x14ac:dyDescent="0.15">
      <c r="A45" s="64">
        <v>226052</v>
      </c>
      <c r="B45" s="78" t="s">
        <v>74</v>
      </c>
      <c r="C45" s="64" t="s">
        <v>77</v>
      </c>
      <c r="D45" s="66">
        <v>23116</v>
      </c>
      <c r="E45" s="67">
        <v>34</v>
      </c>
      <c r="F45" s="64" t="s">
        <v>76</v>
      </c>
      <c r="G45" s="64" t="s">
        <v>76</v>
      </c>
      <c r="H45" s="64">
        <v>109.5</v>
      </c>
      <c r="I45" s="64">
        <v>106.7</v>
      </c>
      <c r="J45" s="64">
        <v>25.4</v>
      </c>
      <c r="K45" s="64">
        <v>23.8</v>
      </c>
      <c r="L45" s="68">
        <v>104</v>
      </c>
      <c r="M45" s="68">
        <v>104.33333333333333</v>
      </c>
      <c r="N45" s="68">
        <v>184.5</v>
      </c>
      <c r="O45" s="68">
        <v>184.5</v>
      </c>
      <c r="P45" s="68">
        <f>('Data completed_trim'!$H45/(('Data completed_trim'!$N45/100)^2))</f>
        <v>32.16780135281028</v>
      </c>
      <c r="Q45" s="68">
        <f>('Data completed_trim'!$I45/(('Data completed_trim'!$O45/100)^2))</f>
        <v>31.345245701779515</v>
      </c>
      <c r="R45" s="68">
        <v>5.13</v>
      </c>
      <c r="S45" s="68">
        <v>4.92</v>
      </c>
      <c r="T45" s="68">
        <v>0.74</v>
      </c>
      <c r="U45" s="68">
        <v>0.74</v>
      </c>
      <c r="V45" s="68">
        <v>2.19</v>
      </c>
      <c r="W45" s="68">
        <v>2.1800000000000002</v>
      </c>
      <c r="X45" s="68">
        <v>8.1999999999999993</v>
      </c>
      <c r="Y45" s="68">
        <v>8.36</v>
      </c>
      <c r="Z45" s="68">
        <v>0.81</v>
      </c>
      <c r="AA45" s="68">
        <v>0.47</v>
      </c>
      <c r="AB45" s="68">
        <v>5.94</v>
      </c>
      <c r="AC45" s="68">
        <v>5.78</v>
      </c>
      <c r="AD45" s="68">
        <v>8.98</v>
      </c>
      <c r="AE45" s="68">
        <v>8.06</v>
      </c>
      <c r="AF45" s="68">
        <v>7.28</v>
      </c>
      <c r="AG45" s="68">
        <v>8.4</v>
      </c>
      <c r="AH45" s="68">
        <v>957</v>
      </c>
      <c r="AI45" s="79">
        <v>951</v>
      </c>
      <c r="AJ45" s="68">
        <v>1380</v>
      </c>
      <c r="AK45" s="68">
        <v>1450</v>
      </c>
      <c r="AL45" s="68">
        <v>3171</v>
      </c>
      <c r="AM45" s="68">
        <v>3343</v>
      </c>
      <c r="AN45" s="68">
        <v>4402</v>
      </c>
      <c r="AO45" s="68">
        <v>5726</v>
      </c>
      <c r="AP45" s="68">
        <v>180</v>
      </c>
      <c r="AQ45" s="68">
        <v>234</v>
      </c>
      <c r="AR45" s="68">
        <v>678</v>
      </c>
      <c r="AS45" s="68">
        <v>722</v>
      </c>
      <c r="AT45" s="68">
        <v>808</v>
      </c>
      <c r="AU45" s="68">
        <v>1451</v>
      </c>
      <c r="AV45" s="68">
        <v>4.71</v>
      </c>
      <c r="AW45" s="70">
        <v>4.3499999999999996</v>
      </c>
      <c r="AX45" s="68">
        <v>46.3</v>
      </c>
      <c r="AY45" s="71">
        <v>42.73</v>
      </c>
      <c r="AZ45" s="72">
        <v>5.8723974082073438</v>
      </c>
      <c r="BA45" s="71">
        <v>5.875504329510882</v>
      </c>
      <c r="BB45" s="68">
        <v>37</v>
      </c>
      <c r="BC45" s="68">
        <v>29</v>
      </c>
      <c r="BD45" s="68">
        <v>23</v>
      </c>
      <c r="BE45" s="68">
        <v>26</v>
      </c>
      <c r="BH45" s="13"/>
    </row>
    <row r="46" spans="1:60" x14ac:dyDescent="0.15">
      <c r="A46" s="69">
        <v>226053</v>
      </c>
      <c r="B46" s="65" t="s">
        <v>74</v>
      </c>
      <c r="C46" s="69" t="s">
        <v>75</v>
      </c>
      <c r="D46" s="73">
        <v>22355</v>
      </c>
      <c r="E46" s="74">
        <v>60</v>
      </c>
      <c r="F46" s="69" t="s">
        <v>76</v>
      </c>
      <c r="G46" s="69" t="s">
        <v>76</v>
      </c>
      <c r="H46" s="69">
        <v>90.1</v>
      </c>
      <c r="I46" s="69">
        <v>90.1</v>
      </c>
      <c r="J46" s="69">
        <v>41.9</v>
      </c>
      <c r="K46" s="69">
        <v>42.3</v>
      </c>
      <c r="L46" s="75">
        <v>112</v>
      </c>
      <c r="M46" s="75">
        <v>112.33333333333333</v>
      </c>
      <c r="N46" s="75">
        <v>170</v>
      </c>
      <c r="O46" s="75">
        <v>170</v>
      </c>
      <c r="P46" s="75">
        <f>('Data completed_trim'!$H46/(('Data completed_trim'!$N46/100)^2))</f>
        <v>31.176470588235297</v>
      </c>
      <c r="Q46" s="75">
        <f>('Data completed_trim'!$I46/(('Data completed_trim'!$O46/100)^2))</f>
        <v>31.176470588235297</v>
      </c>
      <c r="R46" s="75">
        <v>6.28</v>
      </c>
      <c r="S46" s="75">
        <v>6.77</v>
      </c>
      <c r="T46" s="75">
        <v>1.96</v>
      </c>
      <c r="U46" s="75">
        <v>1.98</v>
      </c>
      <c r="V46" s="75">
        <v>3.68</v>
      </c>
      <c r="W46" s="75">
        <v>4.46</v>
      </c>
      <c r="X46" s="75">
        <v>1.08</v>
      </c>
      <c r="Y46" s="75">
        <v>1.81</v>
      </c>
      <c r="Z46" s="75">
        <v>2.62</v>
      </c>
      <c r="AA46" s="75">
        <v>2.4700000000000002</v>
      </c>
      <c r="AB46" s="75">
        <v>4.82</v>
      </c>
      <c r="AC46" s="75">
        <v>5.59</v>
      </c>
      <c r="AD46" s="75">
        <v>7.93</v>
      </c>
      <c r="AE46" s="75">
        <v>10.07</v>
      </c>
      <c r="AF46" s="75">
        <v>5.63</v>
      </c>
      <c r="AG46" s="75">
        <v>5.64</v>
      </c>
      <c r="AH46" s="75">
        <v>798</v>
      </c>
      <c r="AI46" s="77">
        <v>942</v>
      </c>
      <c r="AJ46" s="75">
        <v>553</v>
      </c>
      <c r="AK46" s="75">
        <v>576</v>
      </c>
      <c r="AL46" s="75">
        <v>2909</v>
      </c>
      <c r="AM46" s="75">
        <v>3409</v>
      </c>
      <c r="AN46" s="75">
        <v>3214</v>
      </c>
      <c r="AO46" s="75">
        <v>2456</v>
      </c>
      <c r="AP46" s="75">
        <v>43.6</v>
      </c>
      <c r="AQ46" s="75">
        <v>52</v>
      </c>
      <c r="AR46" s="75">
        <v>489</v>
      </c>
      <c r="AS46" s="75">
        <v>568</v>
      </c>
      <c r="AT46" s="75">
        <v>407</v>
      </c>
      <c r="AU46" s="75">
        <v>277</v>
      </c>
      <c r="AV46" s="75">
        <v>3.75</v>
      </c>
      <c r="AW46" s="70">
        <v>3.66</v>
      </c>
      <c r="AX46" s="75">
        <v>38.659999999999997</v>
      </c>
      <c r="AY46" s="71">
        <v>36.96</v>
      </c>
      <c r="AZ46" s="76">
        <v>5.6742783238489407</v>
      </c>
      <c r="BA46" s="71">
        <v>5.7591883116883125</v>
      </c>
      <c r="BB46" s="75">
        <v>14</v>
      </c>
      <c r="BC46" s="75">
        <v>18</v>
      </c>
      <c r="BD46" s="75">
        <v>16</v>
      </c>
      <c r="BE46" s="75">
        <v>16</v>
      </c>
      <c r="BH46" s="13"/>
    </row>
    <row r="47" spans="1:60" x14ac:dyDescent="0.15">
      <c r="A47" s="69">
        <v>226054</v>
      </c>
      <c r="B47" s="65" t="s">
        <v>74</v>
      </c>
      <c r="C47" s="69" t="s">
        <v>75</v>
      </c>
      <c r="D47" s="73">
        <v>20955</v>
      </c>
      <c r="E47" s="74">
        <v>63</v>
      </c>
      <c r="F47" s="69" t="s">
        <v>80</v>
      </c>
      <c r="G47" s="69" t="s">
        <v>76</v>
      </c>
      <c r="H47" s="69">
        <v>102.5</v>
      </c>
      <c r="I47" s="69">
        <v>105.9</v>
      </c>
      <c r="J47" s="69">
        <v>45.3</v>
      </c>
      <c r="K47" s="69">
        <v>46.6</v>
      </c>
      <c r="L47" s="75">
        <v>110.33333333333333</v>
      </c>
      <c r="M47" s="75">
        <v>116</v>
      </c>
      <c r="N47" s="75">
        <v>173</v>
      </c>
      <c r="O47" s="75">
        <v>173</v>
      </c>
      <c r="P47" s="75">
        <f>('Data completed_trim'!$H47/(('Data completed_trim'!$N47/100)^2))</f>
        <v>34.247719603060574</v>
      </c>
      <c r="Q47" s="75">
        <f>('Data completed_trim'!$I47/(('Data completed_trim'!$O47/100)^2))</f>
        <v>35.383741521601124</v>
      </c>
      <c r="R47" s="75">
        <v>5.33</v>
      </c>
      <c r="S47" s="75">
        <v>5.44</v>
      </c>
      <c r="T47" s="75">
        <v>1.1399999999999999</v>
      </c>
      <c r="U47" s="75">
        <v>1.22</v>
      </c>
      <c r="V47" s="75">
        <v>4.09</v>
      </c>
      <c r="W47" s="75">
        <v>3.67</v>
      </c>
      <c r="X47" s="75">
        <v>1.66</v>
      </c>
      <c r="Y47" s="75">
        <v>1.57</v>
      </c>
      <c r="Z47" s="75">
        <v>4.63</v>
      </c>
      <c r="AA47" s="75">
        <v>2.89</v>
      </c>
      <c r="AB47" s="75">
        <v>5.37</v>
      </c>
      <c r="AC47" s="75">
        <v>5.75</v>
      </c>
      <c r="AD47" s="75">
        <v>9.02</v>
      </c>
      <c r="AE47" s="75">
        <v>8.4</v>
      </c>
      <c r="AF47" s="75">
        <v>5.67</v>
      </c>
      <c r="AG47" s="75">
        <v>6.96</v>
      </c>
      <c r="AH47" s="75">
        <v>877.5</v>
      </c>
      <c r="AI47" s="77">
        <v>906</v>
      </c>
      <c r="AJ47" s="75">
        <v>1367</v>
      </c>
      <c r="AK47" s="75">
        <v>2009</v>
      </c>
      <c r="AL47" s="75">
        <v>4800</v>
      </c>
      <c r="AM47" s="75">
        <v>3740</v>
      </c>
      <c r="AN47" s="75">
        <v>5958</v>
      </c>
      <c r="AO47" s="75">
        <v>6256</v>
      </c>
      <c r="AP47" s="75">
        <v>144</v>
      </c>
      <c r="AQ47" s="75">
        <v>236</v>
      </c>
      <c r="AR47" s="75">
        <v>1090</v>
      </c>
      <c r="AS47" s="75">
        <v>656</v>
      </c>
      <c r="AT47" s="75">
        <v>816</v>
      </c>
      <c r="AU47" s="75">
        <v>953</v>
      </c>
      <c r="AV47" s="75">
        <v>3.58</v>
      </c>
      <c r="AW47" s="70">
        <v>3.59</v>
      </c>
      <c r="AX47" s="75">
        <v>31.88</v>
      </c>
      <c r="AY47" s="71">
        <v>32.56</v>
      </c>
      <c r="AZ47" s="76">
        <v>6.3152070263488076</v>
      </c>
      <c r="BA47" s="71">
        <v>6.2298095823095823</v>
      </c>
      <c r="BB47" s="75">
        <v>34</v>
      </c>
      <c r="BC47" s="75">
        <v>34</v>
      </c>
      <c r="BD47" s="75">
        <v>20</v>
      </c>
      <c r="BE47" s="75">
        <v>22</v>
      </c>
      <c r="BH47" s="13"/>
    </row>
    <row r="48" spans="1:60" x14ac:dyDescent="0.15">
      <c r="A48" s="69">
        <v>226055</v>
      </c>
      <c r="B48" s="65" t="s">
        <v>81</v>
      </c>
      <c r="C48" s="69" t="s">
        <v>77</v>
      </c>
      <c r="D48" s="73">
        <v>21169</v>
      </c>
      <c r="E48" s="74">
        <v>63</v>
      </c>
      <c r="F48" s="69" t="s">
        <v>76</v>
      </c>
      <c r="G48" s="69" t="s">
        <v>76</v>
      </c>
      <c r="H48" s="69">
        <v>112.2</v>
      </c>
      <c r="I48" s="69">
        <v>111.5</v>
      </c>
      <c r="J48" s="69">
        <v>39</v>
      </c>
      <c r="K48" s="69">
        <v>39.700000000000003</v>
      </c>
      <c r="L48" s="75">
        <v>122.33333333333333</v>
      </c>
      <c r="M48" s="75">
        <v>117</v>
      </c>
      <c r="N48" s="75">
        <v>175</v>
      </c>
      <c r="O48" s="75">
        <v>175</v>
      </c>
      <c r="P48" s="75">
        <f>('Data completed_trim'!$H48/(('Data completed_trim'!$N48/100)^2))</f>
        <v>36.63673469387755</v>
      </c>
      <c r="Q48" s="75">
        <f>('Data completed_trim'!$I48/(('Data completed_trim'!$O48/100)^2))</f>
        <v>36.408163265306122</v>
      </c>
      <c r="R48" s="75">
        <v>3.15</v>
      </c>
      <c r="S48" s="75">
        <v>2.92</v>
      </c>
      <c r="T48" s="75">
        <v>0.87</v>
      </c>
      <c r="U48" s="75">
        <v>0.88</v>
      </c>
      <c r="V48" s="75">
        <v>2.29</v>
      </c>
      <c r="W48" s="75">
        <v>1.87</v>
      </c>
      <c r="X48" s="75">
        <v>0.87</v>
      </c>
      <c r="Y48" s="75">
        <v>0.83</v>
      </c>
      <c r="Z48" s="75">
        <v>4</v>
      </c>
      <c r="AA48" s="75">
        <v>3.44</v>
      </c>
      <c r="AB48" s="75">
        <v>5.81</v>
      </c>
      <c r="AC48" s="75">
        <v>5.99</v>
      </c>
      <c r="AD48" s="75">
        <v>9.4700000000000006</v>
      </c>
      <c r="AE48" s="75">
        <v>8.92</v>
      </c>
      <c r="AF48" s="75">
        <v>6.78</v>
      </c>
      <c r="AG48" s="75">
        <v>7.28</v>
      </c>
      <c r="AH48" s="69">
        <v>963</v>
      </c>
      <c r="AI48" s="69">
        <v>952.5</v>
      </c>
      <c r="AJ48" s="75">
        <v>1043</v>
      </c>
      <c r="AK48" s="75">
        <v>1135</v>
      </c>
      <c r="AL48" s="75">
        <v>2724</v>
      </c>
      <c r="AM48" s="75">
        <v>3095</v>
      </c>
      <c r="AN48" s="75">
        <v>3476</v>
      </c>
      <c r="AO48" s="75">
        <v>2628</v>
      </c>
      <c r="AP48" s="75">
        <v>134</v>
      </c>
      <c r="AQ48" s="75">
        <v>155</v>
      </c>
      <c r="AR48" s="75">
        <v>571</v>
      </c>
      <c r="AS48" s="75">
        <v>616</v>
      </c>
      <c r="AT48" s="75">
        <v>447</v>
      </c>
      <c r="AU48" s="75">
        <v>439</v>
      </c>
      <c r="AV48" s="75">
        <v>4.0199999999999996</v>
      </c>
      <c r="AW48" s="70">
        <v>3.94</v>
      </c>
      <c r="AX48" s="75">
        <v>41</v>
      </c>
      <c r="AY48" s="71">
        <v>40.94</v>
      </c>
      <c r="AZ48" s="76">
        <v>5.7182439024390241</v>
      </c>
      <c r="BA48" s="71">
        <v>5.6423888617489002</v>
      </c>
      <c r="BB48" s="75">
        <v>32</v>
      </c>
      <c r="BC48" s="75">
        <v>28</v>
      </c>
      <c r="BD48" s="75">
        <v>24</v>
      </c>
      <c r="BE48" s="75">
        <v>21</v>
      </c>
    </row>
    <row r="49" spans="1:57" x14ac:dyDescent="0.15">
      <c r="A49" s="69">
        <v>226056</v>
      </c>
      <c r="B49" s="65" t="s">
        <v>81</v>
      </c>
      <c r="C49" s="69" t="s">
        <v>75</v>
      </c>
      <c r="D49" s="73">
        <v>19829</v>
      </c>
      <c r="E49" s="74">
        <v>67</v>
      </c>
      <c r="F49" s="69" t="s">
        <v>80</v>
      </c>
      <c r="G49" s="69" t="s">
        <v>76</v>
      </c>
      <c r="H49" s="69">
        <v>84</v>
      </c>
      <c r="I49" s="69">
        <v>85.2</v>
      </c>
      <c r="J49" s="69">
        <v>31.2</v>
      </c>
      <c r="K49" s="69">
        <v>33.799999999999997</v>
      </c>
      <c r="L49" s="75">
        <v>111.83333333333333</v>
      </c>
      <c r="M49" s="75">
        <v>109.33333333333333</v>
      </c>
      <c r="N49" s="75">
        <v>163</v>
      </c>
      <c r="O49" s="75">
        <v>163</v>
      </c>
      <c r="P49" s="75">
        <f>('Data completed_trim'!$H49/(('Data completed_trim'!$N49/100)^2))</f>
        <v>31.615792841281195</v>
      </c>
      <c r="Q49" s="75">
        <f>('Data completed_trim'!$I49/(('Data completed_trim'!$O49/100)^2))</f>
        <v>32.067447024728068</v>
      </c>
      <c r="R49" s="75">
        <v>5.35</v>
      </c>
      <c r="S49" s="75">
        <v>5.45</v>
      </c>
      <c r="T49" s="75">
        <v>1.4</v>
      </c>
      <c r="U49" s="75">
        <v>1.37</v>
      </c>
      <c r="V49" s="75">
        <v>3.67</v>
      </c>
      <c r="W49" s="75">
        <v>4.18</v>
      </c>
      <c r="X49" s="75">
        <v>1.1399999999999999</v>
      </c>
      <c r="Y49" s="75">
        <v>1.1599999999999999</v>
      </c>
      <c r="Z49" s="75">
        <v>3.58</v>
      </c>
      <c r="AA49" s="75">
        <v>3.88</v>
      </c>
      <c r="AB49" s="75">
        <v>7.22</v>
      </c>
      <c r="AC49" s="75">
        <v>7.17</v>
      </c>
      <c r="AD49" s="75">
        <v>11.58</v>
      </c>
      <c r="AE49" s="75">
        <v>10.54</v>
      </c>
      <c r="AF49" s="75">
        <v>12.05</v>
      </c>
      <c r="AG49" s="75">
        <v>12.1</v>
      </c>
      <c r="AH49" s="69">
        <v>1349</v>
      </c>
      <c r="AI49" s="69">
        <v>1283</v>
      </c>
      <c r="AJ49" s="75">
        <v>1298</v>
      </c>
      <c r="AK49" s="75">
        <v>1218</v>
      </c>
      <c r="AL49" s="75">
        <v>2804</v>
      </c>
      <c r="AM49" s="75">
        <v>2304</v>
      </c>
      <c r="AN49" s="75">
        <v>4667</v>
      </c>
      <c r="AO49" s="75">
        <v>4998</v>
      </c>
      <c r="AP49" s="75">
        <v>132</v>
      </c>
      <c r="AQ49" s="75">
        <v>143</v>
      </c>
      <c r="AR49" s="75">
        <v>449</v>
      </c>
      <c r="AS49" s="75">
        <v>414</v>
      </c>
      <c r="AT49" s="75">
        <v>678</v>
      </c>
      <c r="AU49" s="75">
        <v>642</v>
      </c>
      <c r="AV49" s="75">
        <v>4.51</v>
      </c>
      <c r="AW49" s="70">
        <v>4.29</v>
      </c>
      <c r="AX49" s="75">
        <v>37.74</v>
      </c>
      <c r="AY49" s="71">
        <v>38.42</v>
      </c>
      <c r="AZ49" s="76">
        <v>6.617127715951244</v>
      </c>
      <c r="BA49" s="71">
        <v>6.2885788651743884</v>
      </c>
      <c r="BB49" s="75">
        <v>35</v>
      </c>
      <c r="BC49" s="75">
        <v>30</v>
      </c>
      <c r="BD49" s="75">
        <v>23</v>
      </c>
      <c r="BE49" s="75">
        <v>23</v>
      </c>
    </row>
    <row r="50" spans="1:57" x14ac:dyDescent="0.15">
      <c r="A50" s="69">
        <v>226058</v>
      </c>
      <c r="B50" s="65" t="s">
        <v>81</v>
      </c>
      <c r="C50" s="69" t="s">
        <v>77</v>
      </c>
      <c r="D50" s="73">
        <v>22720</v>
      </c>
      <c r="E50" s="74">
        <v>59</v>
      </c>
      <c r="F50" s="69" t="s">
        <v>76</v>
      </c>
      <c r="G50" s="69" t="s">
        <v>76</v>
      </c>
      <c r="H50" s="69">
        <v>92.7</v>
      </c>
      <c r="I50" s="69">
        <v>91.4</v>
      </c>
      <c r="J50" s="69">
        <v>27.2</v>
      </c>
      <c r="K50" s="69">
        <v>26.8</v>
      </c>
      <c r="L50" s="75">
        <v>110.83333333333333</v>
      </c>
      <c r="M50" s="75">
        <v>111</v>
      </c>
      <c r="N50" s="75">
        <v>178</v>
      </c>
      <c r="O50" s="75">
        <v>178</v>
      </c>
      <c r="P50" s="75">
        <f>('Data completed_trim'!$H50/(('Data completed_trim'!$N50/100)^2))</f>
        <v>29.257669486175988</v>
      </c>
      <c r="Q50" s="75">
        <f>('Data completed_trim'!$I50/(('Data completed_trim'!$O50/100)^2))</f>
        <v>28.847367756596391</v>
      </c>
      <c r="R50" s="75">
        <v>4.9400000000000004</v>
      </c>
      <c r="S50" s="75">
        <v>5.69</v>
      </c>
      <c r="T50" s="75">
        <v>1.19</v>
      </c>
      <c r="U50" s="75">
        <v>1.42</v>
      </c>
      <c r="V50" s="75">
        <v>3.34</v>
      </c>
      <c r="W50" s="75">
        <v>4.1500000000000004</v>
      </c>
      <c r="X50" s="75">
        <v>2.1</v>
      </c>
      <c r="Y50" s="75">
        <v>0.94</v>
      </c>
      <c r="Z50" s="75">
        <v>9.0399999999999991</v>
      </c>
      <c r="AA50" s="75">
        <v>2.73</v>
      </c>
      <c r="AB50" s="75">
        <v>6.14</v>
      </c>
      <c r="AC50" s="75">
        <v>4.18</v>
      </c>
      <c r="AD50" s="75">
        <v>10.14</v>
      </c>
      <c r="AE50" s="75">
        <v>8.81</v>
      </c>
      <c r="AF50" s="75">
        <v>12.71</v>
      </c>
      <c r="AG50" s="75">
        <v>13.51</v>
      </c>
      <c r="AH50" s="69">
        <v>1269</v>
      </c>
      <c r="AI50" s="69">
        <v>1199</v>
      </c>
      <c r="AJ50" s="75">
        <v>801</v>
      </c>
      <c r="AK50" s="75">
        <v>307</v>
      </c>
      <c r="AL50" s="75">
        <v>2926</v>
      </c>
      <c r="AM50" s="75">
        <v>2089</v>
      </c>
      <c r="AN50" s="75">
        <v>5296</v>
      </c>
      <c r="AO50" s="75">
        <v>4998</v>
      </c>
      <c r="AP50" s="75">
        <v>99.6</v>
      </c>
      <c r="AQ50" s="75">
        <v>35.1</v>
      </c>
      <c r="AR50" s="75">
        <v>561</v>
      </c>
      <c r="AS50" s="75">
        <v>419</v>
      </c>
      <c r="AT50" s="75">
        <v>909</v>
      </c>
      <c r="AU50" s="75">
        <v>931</v>
      </c>
      <c r="AV50" s="75">
        <v>4.41</v>
      </c>
      <c r="AW50" s="70">
        <v>3.58</v>
      </c>
      <c r="AX50" s="75">
        <v>44.35</v>
      </c>
      <c r="AY50" s="71">
        <v>35.75</v>
      </c>
      <c r="AZ50" s="76">
        <v>5.7763810597519729</v>
      </c>
      <c r="BA50" s="71">
        <v>5.8058601398601404</v>
      </c>
      <c r="BB50" s="75">
        <v>30</v>
      </c>
      <c r="BC50" s="75">
        <v>31</v>
      </c>
      <c r="BD50" s="75">
        <v>25</v>
      </c>
      <c r="BE50" s="75">
        <v>30</v>
      </c>
    </row>
    <row r="51" spans="1:57" x14ac:dyDescent="0.15">
      <c r="A51" s="69">
        <v>226059</v>
      </c>
      <c r="B51" s="65" t="s">
        <v>81</v>
      </c>
      <c r="C51" s="69" t="s">
        <v>75</v>
      </c>
      <c r="D51" s="73">
        <v>19951</v>
      </c>
      <c r="E51" s="74">
        <v>66</v>
      </c>
      <c r="F51" s="69" t="s">
        <v>76</v>
      </c>
      <c r="G51" s="69" t="s">
        <v>76</v>
      </c>
      <c r="H51" s="69">
        <v>89.2</v>
      </c>
      <c r="I51" s="69">
        <v>89.1</v>
      </c>
      <c r="J51" s="69">
        <v>40.299999999999997</v>
      </c>
      <c r="K51" s="69">
        <v>40.200000000000003</v>
      </c>
      <c r="L51" s="75">
        <v>106.66666666666667</v>
      </c>
      <c r="M51" s="75">
        <v>106</v>
      </c>
      <c r="N51" s="75">
        <v>169</v>
      </c>
      <c r="O51" s="75">
        <v>169</v>
      </c>
      <c r="P51" s="75">
        <f>('Data completed_trim'!$H51/(('Data completed_trim'!$N51/100)^2))</f>
        <v>31.2313994608032</v>
      </c>
      <c r="Q51" s="75">
        <f>('Data completed_trim'!$I51/(('Data completed_trim'!$O51/100)^2))</f>
        <v>31.196386681138616</v>
      </c>
      <c r="R51" s="75">
        <v>5.56</v>
      </c>
      <c r="S51" s="75">
        <v>5.95</v>
      </c>
      <c r="T51" s="75">
        <v>2</v>
      </c>
      <c r="U51" s="75">
        <v>2.42</v>
      </c>
      <c r="V51" s="75">
        <v>3.31</v>
      </c>
      <c r="W51" s="75">
        <v>3.33</v>
      </c>
      <c r="X51" s="75">
        <v>0.61</v>
      </c>
      <c r="Y51" s="75">
        <v>0.74</v>
      </c>
      <c r="Z51" s="75">
        <v>6.71</v>
      </c>
      <c r="AA51" s="75">
        <v>6.92</v>
      </c>
      <c r="AB51" s="75">
        <v>5.68</v>
      </c>
      <c r="AC51" s="75">
        <v>6.04</v>
      </c>
      <c r="AD51" s="75">
        <v>6.55</v>
      </c>
      <c r="AE51" s="75">
        <v>6.98</v>
      </c>
      <c r="AF51" s="75">
        <v>7.21</v>
      </c>
      <c r="AG51" s="75">
        <v>7.03</v>
      </c>
      <c r="AH51" s="69">
        <v>805.5</v>
      </c>
      <c r="AI51" s="69">
        <v>825</v>
      </c>
      <c r="AJ51" s="75">
        <v>695</v>
      </c>
      <c r="AK51" s="75">
        <v>698</v>
      </c>
      <c r="AL51" s="75">
        <v>3740</v>
      </c>
      <c r="AM51" s="75">
        <v>3674</v>
      </c>
      <c r="AN51" s="75">
        <v>2535</v>
      </c>
      <c r="AO51" s="75">
        <v>1956</v>
      </c>
      <c r="AP51" s="75">
        <v>72.2</v>
      </c>
      <c r="AQ51" s="75">
        <v>70.099999999999994</v>
      </c>
      <c r="AR51" s="75">
        <v>661</v>
      </c>
      <c r="AS51" s="75">
        <v>673</v>
      </c>
      <c r="AT51" s="75">
        <v>366</v>
      </c>
      <c r="AU51" s="75">
        <v>223</v>
      </c>
      <c r="AV51" s="75">
        <v>4.6500000000000004</v>
      </c>
      <c r="AW51" s="70">
        <v>4.8</v>
      </c>
      <c r="AX51" s="75">
        <v>40.25</v>
      </c>
      <c r="AY51" s="71">
        <v>44.8</v>
      </c>
      <c r="AZ51" s="76">
        <v>6.4506211180124229</v>
      </c>
      <c r="BA51" s="71">
        <v>6.0992857142857142</v>
      </c>
      <c r="BB51" s="75">
        <v>18</v>
      </c>
      <c r="BC51" s="75">
        <v>17</v>
      </c>
      <c r="BD51" s="75">
        <v>20</v>
      </c>
      <c r="BE51" s="75">
        <v>17</v>
      </c>
    </row>
    <row r="52" spans="1:57" x14ac:dyDescent="0.15">
      <c r="A52" s="69">
        <v>226060</v>
      </c>
      <c r="B52" s="65" t="s">
        <v>74</v>
      </c>
      <c r="C52" s="69" t="s">
        <v>75</v>
      </c>
      <c r="D52" s="73">
        <v>24668</v>
      </c>
      <c r="E52" s="74">
        <v>53</v>
      </c>
      <c r="F52" s="69" t="s">
        <v>76</v>
      </c>
      <c r="G52" s="69" t="s">
        <v>76</v>
      </c>
      <c r="H52" s="69">
        <v>94.2</v>
      </c>
      <c r="I52" s="69">
        <v>96.4</v>
      </c>
      <c r="J52" s="69">
        <v>43</v>
      </c>
      <c r="K52" s="69">
        <v>43.7</v>
      </c>
      <c r="L52" s="75">
        <v>103.83333333333333</v>
      </c>
      <c r="M52" s="75">
        <v>110</v>
      </c>
      <c r="N52" s="75">
        <v>161.5</v>
      </c>
      <c r="O52" s="75">
        <v>161.5</v>
      </c>
      <c r="P52" s="75">
        <f>('Data completed_trim'!$H52/(('Data completed_trim'!$N52/100)^2))</f>
        <v>36.116516021432204</v>
      </c>
      <c r="Q52" s="75">
        <f>('Data completed_trim'!$I52/(('Data completed_trim'!$O52/100)^2))</f>
        <v>36.960001533610026</v>
      </c>
      <c r="R52" s="75">
        <v>4.63</v>
      </c>
      <c r="S52" s="75">
        <v>5.38</v>
      </c>
      <c r="T52" s="75">
        <v>1.0900000000000001</v>
      </c>
      <c r="U52" s="75">
        <v>1.28</v>
      </c>
      <c r="V52" s="75">
        <v>3.39</v>
      </c>
      <c r="W52" s="75">
        <v>3.88</v>
      </c>
      <c r="X52" s="75">
        <v>1.39</v>
      </c>
      <c r="Y52" s="75">
        <v>1.27</v>
      </c>
      <c r="Z52" s="75">
        <v>1.72</v>
      </c>
      <c r="AA52" s="75">
        <v>3.4</v>
      </c>
      <c r="AB52" s="75">
        <v>6.45</v>
      </c>
      <c r="AC52" s="75">
        <v>5.83</v>
      </c>
      <c r="AD52" s="75">
        <v>9.5399999999999991</v>
      </c>
      <c r="AE52" s="75">
        <v>9.0299999999999994</v>
      </c>
      <c r="AF52" s="75">
        <v>6.74</v>
      </c>
      <c r="AG52" s="75">
        <v>7.49</v>
      </c>
      <c r="AH52" s="75">
        <v>969</v>
      </c>
      <c r="AI52" s="77">
        <v>964.5</v>
      </c>
      <c r="AJ52" s="75">
        <v>973</v>
      </c>
      <c r="AK52" s="75">
        <v>861</v>
      </c>
      <c r="AL52" s="75">
        <v>2115</v>
      </c>
      <c r="AM52" s="75">
        <v>2264</v>
      </c>
      <c r="AN52" s="75">
        <v>3290</v>
      </c>
      <c r="AO52" s="75">
        <v>4469</v>
      </c>
      <c r="AP52" s="75">
        <v>142</v>
      </c>
      <c r="AQ52" s="75">
        <v>99.6</v>
      </c>
      <c r="AR52" s="75">
        <v>464</v>
      </c>
      <c r="AS52" s="75">
        <v>463</v>
      </c>
      <c r="AT52" s="75">
        <v>590</v>
      </c>
      <c r="AU52" s="75">
        <v>938</v>
      </c>
      <c r="AV52" s="75">
        <v>4.53</v>
      </c>
      <c r="AW52" s="70">
        <v>3.88</v>
      </c>
      <c r="AX52" s="75">
        <v>44.37</v>
      </c>
      <c r="AY52" s="71">
        <v>39.380000000000003</v>
      </c>
      <c r="AZ52" s="76">
        <v>5.8878228532792436</v>
      </c>
      <c r="BA52" s="71">
        <v>5.7382884713052302</v>
      </c>
      <c r="BB52" s="75">
        <v>23</v>
      </c>
      <c r="BC52" s="75">
        <v>33</v>
      </c>
      <c r="BD52" s="75">
        <v>16</v>
      </c>
      <c r="BE52" s="75">
        <v>20</v>
      </c>
    </row>
    <row r="53" spans="1:57" x14ac:dyDescent="0.15">
      <c r="A53" s="69">
        <v>226061</v>
      </c>
      <c r="B53" s="65" t="s">
        <v>81</v>
      </c>
      <c r="C53" s="69" t="s">
        <v>77</v>
      </c>
      <c r="D53" s="73">
        <v>24456</v>
      </c>
      <c r="E53" s="74">
        <v>57</v>
      </c>
      <c r="F53" s="69" t="s">
        <v>76</v>
      </c>
      <c r="G53" s="69" t="s">
        <v>76</v>
      </c>
      <c r="H53" s="69">
        <v>129.19999999999999</v>
      </c>
      <c r="I53" s="69">
        <v>128.6</v>
      </c>
      <c r="J53" s="69">
        <v>44.6</v>
      </c>
      <c r="K53" s="69">
        <v>43.1</v>
      </c>
      <c r="L53" s="75">
        <v>128.16666666666666</v>
      </c>
      <c r="M53" s="75">
        <v>130.66666666666666</v>
      </c>
      <c r="N53" s="75">
        <v>188</v>
      </c>
      <c r="O53" s="75">
        <v>188</v>
      </c>
      <c r="P53" s="75">
        <f>('Data completed_trim'!$H53/(('Data completed_trim'!$N53/100)^2))</f>
        <v>36.555002263467628</v>
      </c>
      <c r="Q53" s="75">
        <f>('Data completed_trim'!$I53/(('Data completed_trim'!$O53/100)^2))</f>
        <v>36.385242191036667</v>
      </c>
      <c r="R53" s="75">
        <v>4.38</v>
      </c>
      <c r="S53" s="75">
        <v>4.42</v>
      </c>
      <c r="T53" s="75">
        <v>0.93</v>
      </c>
      <c r="U53" s="75">
        <v>0.83</v>
      </c>
      <c r="V53" s="75">
        <v>3.29</v>
      </c>
      <c r="W53" s="75">
        <v>3.35</v>
      </c>
      <c r="X53" s="75">
        <v>1.66</v>
      </c>
      <c r="Y53" s="75">
        <v>1.5</v>
      </c>
      <c r="Z53" s="75">
        <v>0.81</v>
      </c>
      <c r="AA53" s="75">
        <v>3.25</v>
      </c>
      <c r="AB53" s="75">
        <v>5.92</v>
      </c>
      <c r="AC53" s="75">
        <v>5.35</v>
      </c>
      <c r="AD53" s="75">
        <v>8.68</v>
      </c>
      <c r="AE53" s="75">
        <v>7.24</v>
      </c>
      <c r="AF53" s="75">
        <v>7.93</v>
      </c>
      <c r="AG53" s="75">
        <v>4.75</v>
      </c>
      <c r="AH53" s="69">
        <v>966</v>
      </c>
      <c r="AI53" s="69">
        <v>729</v>
      </c>
      <c r="AJ53" s="75">
        <v>1473</v>
      </c>
      <c r="AK53" s="75">
        <v>1079</v>
      </c>
      <c r="AL53" s="75">
        <v>4138</v>
      </c>
      <c r="AM53" s="75">
        <v>3575</v>
      </c>
      <c r="AN53" s="75">
        <v>6554</v>
      </c>
      <c r="AO53" s="75">
        <v>2469</v>
      </c>
      <c r="AP53" s="75">
        <v>126</v>
      </c>
      <c r="AQ53" s="75">
        <v>91.7</v>
      </c>
      <c r="AR53" s="75">
        <v>611</v>
      </c>
      <c r="AS53" s="75">
        <v>449</v>
      </c>
      <c r="AT53" s="75">
        <v>1104</v>
      </c>
      <c r="AU53" s="75">
        <v>260</v>
      </c>
      <c r="AV53" s="75">
        <v>4.0599999999999996</v>
      </c>
      <c r="AW53" s="70">
        <v>6.39</v>
      </c>
      <c r="AX53" s="75">
        <v>48.53</v>
      </c>
      <c r="AY53" s="71">
        <v>71.010000000000005</v>
      </c>
      <c r="AZ53" s="76">
        <v>5.1153369050072115</v>
      </c>
      <c r="BA53" s="71">
        <v>5.3804689480354861</v>
      </c>
      <c r="BB53" s="75">
        <v>85</v>
      </c>
      <c r="BC53" s="75">
        <v>73</v>
      </c>
      <c r="BD53" s="75">
        <v>39</v>
      </c>
      <c r="BE53" s="75">
        <v>34</v>
      </c>
    </row>
    <row r="54" spans="1:57" x14ac:dyDescent="0.15">
      <c r="A54" s="69">
        <v>226062</v>
      </c>
      <c r="B54" s="65" t="s">
        <v>81</v>
      </c>
      <c r="C54" s="69" t="s">
        <v>75</v>
      </c>
      <c r="D54" s="73">
        <v>30451</v>
      </c>
      <c r="E54" s="74">
        <v>65</v>
      </c>
      <c r="F54" s="69" t="s">
        <v>76</v>
      </c>
      <c r="G54" s="69" t="s">
        <v>76</v>
      </c>
      <c r="H54" s="69">
        <v>114.2</v>
      </c>
      <c r="I54" s="69">
        <v>119.5</v>
      </c>
      <c r="J54" s="69">
        <v>53.8</v>
      </c>
      <c r="K54" s="69">
        <v>56.9</v>
      </c>
      <c r="L54" s="75">
        <v>112.83333333333333</v>
      </c>
      <c r="M54" s="75">
        <v>113</v>
      </c>
      <c r="N54" s="75">
        <v>167</v>
      </c>
      <c r="O54" s="75">
        <v>167</v>
      </c>
      <c r="P54" s="75">
        <f>('Data completed_trim'!$H54/(('Data completed_trim'!$N54/100)^2))</f>
        <v>40.948044031697087</v>
      </c>
      <c r="Q54" s="75">
        <f>('Data completed_trim'!$I54/(('Data completed_trim'!$O54/100)^2))</f>
        <v>42.848434866793362</v>
      </c>
      <c r="R54" s="75">
        <v>3.69</v>
      </c>
      <c r="S54" s="75">
        <v>4.1399999999999997</v>
      </c>
      <c r="T54" s="75">
        <v>1.1499999999999999</v>
      </c>
      <c r="U54" s="75">
        <v>1.1399999999999999</v>
      </c>
      <c r="V54" s="75">
        <v>2.4500000000000002</v>
      </c>
      <c r="W54" s="75">
        <v>2.74</v>
      </c>
      <c r="X54" s="75">
        <v>0.7</v>
      </c>
      <c r="Y54" s="75">
        <v>0.85</v>
      </c>
      <c r="Z54" s="75">
        <v>4.82</v>
      </c>
      <c r="AA54" s="75">
        <v>2.2400000000000002</v>
      </c>
      <c r="AB54" s="75">
        <v>4.92</v>
      </c>
      <c r="AC54" s="75">
        <v>5.07</v>
      </c>
      <c r="AD54" s="75">
        <v>5.64</v>
      </c>
      <c r="AE54" s="75">
        <v>6</v>
      </c>
      <c r="AF54" s="75">
        <v>4.6399999999999997</v>
      </c>
      <c r="AG54" s="75">
        <v>5.69</v>
      </c>
      <c r="AH54" s="69">
        <v>616.5</v>
      </c>
      <c r="AI54" s="69">
        <v>693</v>
      </c>
      <c r="AJ54" s="75">
        <v>639</v>
      </c>
      <c r="AK54" s="75">
        <v>900</v>
      </c>
      <c r="AL54" s="75">
        <v>2506</v>
      </c>
      <c r="AM54" s="75">
        <v>3082</v>
      </c>
      <c r="AN54" s="75">
        <v>2810</v>
      </c>
      <c r="AO54" s="75">
        <v>2913</v>
      </c>
      <c r="AP54" s="75">
        <v>48.8</v>
      </c>
      <c r="AQ54" s="75">
        <v>98.9</v>
      </c>
      <c r="AR54" s="75">
        <v>414</v>
      </c>
      <c r="AS54" s="75">
        <v>510</v>
      </c>
      <c r="AT54" s="75">
        <v>338</v>
      </c>
      <c r="AU54" s="75">
        <v>384</v>
      </c>
      <c r="AV54" s="75">
        <v>3.85</v>
      </c>
      <c r="AW54" s="70">
        <v>3.4</v>
      </c>
      <c r="AX54" s="75">
        <v>40.39</v>
      </c>
      <c r="AY54" s="71">
        <v>35.229999999999997</v>
      </c>
      <c r="AZ54" s="76">
        <v>5.6039341421143858</v>
      </c>
      <c r="BA54" s="71">
        <v>5.6537127448197566</v>
      </c>
      <c r="BB54" s="75">
        <v>11</v>
      </c>
      <c r="BC54" s="75">
        <v>13</v>
      </c>
      <c r="BD54" s="75">
        <v>13</v>
      </c>
      <c r="BE54" s="75">
        <v>13</v>
      </c>
    </row>
    <row r="55" spans="1:57" x14ac:dyDescent="0.15">
      <c r="A55" s="69">
        <v>226063</v>
      </c>
      <c r="B55" s="65" t="s">
        <v>81</v>
      </c>
      <c r="C55" s="69" t="s">
        <v>75</v>
      </c>
      <c r="D55" s="73">
        <v>22508</v>
      </c>
      <c r="E55" s="74">
        <v>63</v>
      </c>
      <c r="F55" s="69" t="s">
        <v>76</v>
      </c>
      <c r="G55" s="69" t="s">
        <v>76</v>
      </c>
      <c r="H55" s="69">
        <v>95.8</v>
      </c>
      <c r="I55" s="69">
        <v>96.5</v>
      </c>
      <c r="J55" s="69">
        <v>44</v>
      </c>
      <c r="K55" s="69">
        <v>42.6</v>
      </c>
      <c r="L55" s="75">
        <v>117</v>
      </c>
      <c r="M55" s="75">
        <v>117.33333333333333</v>
      </c>
      <c r="N55" s="75">
        <v>163</v>
      </c>
      <c r="O55" s="75">
        <v>163</v>
      </c>
      <c r="P55" s="75">
        <f>('Data completed_trim'!$H55/(('Data completed_trim'!$N55/100)^2))</f>
        <v>36.057058978508792</v>
      </c>
      <c r="Q55" s="75">
        <f>('Data completed_trim'!$I55/(('Data completed_trim'!$O55/100)^2))</f>
        <v>36.3205239188528</v>
      </c>
      <c r="R55" s="75">
        <v>4.47</v>
      </c>
      <c r="S55" s="75">
        <v>4.1100000000000003</v>
      </c>
      <c r="T55" s="75">
        <v>1.53</v>
      </c>
      <c r="U55" s="75">
        <v>1.52</v>
      </c>
      <c r="V55" s="75">
        <v>2.7</v>
      </c>
      <c r="W55" s="75">
        <v>2.36</v>
      </c>
      <c r="X55" s="75">
        <v>1.46</v>
      </c>
      <c r="Y55" s="75">
        <v>0.87</v>
      </c>
      <c r="Z55" s="75">
        <v>5.28</v>
      </c>
      <c r="AA55" s="75">
        <v>4.1399999999999997</v>
      </c>
      <c r="AB55" s="75">
        <v>5.99</v>
      </c>
      <c r="AC55" s="75">
        <v>6.65</v>
      </c>
      <c r="AD55" s="75">
        <v>9.68</v>
      </c>
      <c r="AE55" s="75">
        <v>10.61</v>
      </c>
      <c r="AF55" s="75">
        <v>9.34</v>
      </c>
      <c r="AG55" s="75">
        <v>10.56</v>
      </c>
      <c r="AH55" s="69">
        <v>1091</v>
      </c>
      <c r="AI55" s="69">
        <v>1214</v>
      </c>
      <c r="AJ55" s="75">
        <v>1423</v>
      </c>
      <c r="AK55" s="75">
        <v>1695</v>
      </c>
      <c r="AL55" s="75">
        <v>3840</v>
      </c>
      <c r="AM55" s="75">
        <v>4535</v>
      </c>
      <c r="AN55" s="75">
        <v>5362</v>
      </c>
      <c r="AO55" s="75">
        <v>5164</v>
      </c>
      <c r="AP55" s="75">
        <v>159</v>
      </c>
      <c r="AQ55" s="75">
        <v>196</v>
      </c>
      <c r="AR55" s="75">
        <v>720</v>
      </c>
      <c r="AS55" s="75">
        <v>844</v>
      </c>
      <c r="AT55" s="75">
        <v>816</v>
      </c>
      <c r="AU55" s="75">
        <v>794</v>
      </c>
      <c r="AV55" s="75">
        <v>4.0599999999999996</v>
      </c>
      <c r="AW55" s="70">
        <v>3.76</v>
      </c>
      <c r="AX55" s="75">
        <v>36.74</v>
      </c>
      <c r="AY55" s="71">
        <v>35.42</v>
      </c>
      <c r="AZ55" s="76">
        <v>6.2402123026673912</v>
      </c>
      <c r="BA55" s="71">
        <v>6.0578825522303781</v>
      </c>
      <c r="BB55" s="75">
        <v>35</v>
      </c>
      <c r="BC55" s="75">
        <v>43</v>
      </c>
      <c r="BD55" s="75">
        <v>23</v>
      </c>
      <c r="BE55" s="75">
        <v>32</v>
      </c>
    </row>
    <row r="56" spans="1:57" x14ac:dyDescent="0.15">
      <c r="A56" s="69">
        <v>226064</v>
      </c>
      <c r="B56" s="65" t="s">
        <v>81</v>
      </c>
      <c r="C56" s="69" t="s">
        <v>75</v>
      </c>
      <c r="D56" s="73">
        <v>30178</v>
      </c>
      <c r="E56" s="74">
        <v>54</v>
      </c>
      <c r="F56" s="69" t="s">
        <v>76</v>
      </c>
      <c r="G56" s="69" t="s">
        <v>76</v>
      </c>
      <c r="H56" s="69">
        <v>93.2</v>
      </c>
      <c r="I56" s="69">
        <v>93.2</v>
      </c>
      <c r="J56" s="69">
        <v>38.4</v>
      </c>
      <c r="K56" s="69">
        <v>37.4</v>
      </c>
      <c r="L56" s="75">
        <v>104</v>
      </c>
      <c r="M56" s="75">
        <v>100.66666666666667</v>
      </c>
      <c r="N56" s="75">
        <v>170</v>
      </c>
      <c r="O56" s="75">
        <v>170</v>
      </c>
      <c r="P56" s="75">
        <f>('Data completed_trim'!$H56/(('Data completed_trim'!$N56/100)^2))</f>
        <v>32.249134948096888</v>
      </c>
      <c r="Q56" s="75">
        <f>('Data completed_trim'!$I56/(('Data completed_trim'!$O56/100)^2))</f>
        <v>32.249134948096888</v>
      </c>
      <c r="R56" s="75">
        <v>3.71</v>
      </c>
      <c r="S56" s="75">
        <v>3.58</v>
      </c>
      <c r="T56" s="75">
        <v>1.1399999999999999</v>
      </c>
      <c r="U56" s="75">
        <v>1.06</v>
      </c>
      <c r="V56" s="75">
        <v>2.4</v>
      </c>
      <c r="W56" s="75">
        <v>2.2400000000000002</v>
      </c>
      <c r="X56" s="75">
        <v>1.0900000000000001</v>
      </c>
      <c r="Y56" s="75">
        <v>0.94</v>
      </c>
      <c r="Z56" s="75">
        <v>2</v>
      </c>
      <c r="AA56" s="75">
        <v>3.4</v>
      </c>
      <c r="AB56" s="75">
        <v>5.71</v>
      </c>
      <c r="AC56" s="75">
        <v>5.24</v>
      </c>
      <c r="AD56" s="75">
        <v>8.74</v>
      </c>
      <c r="AE56" s="75">
        <v>6.61</v>
      </c>
      <c r="AF56" s="75">
        <v>7.14</v>
      </c>
      <c r="AG56" s="75">
        <v>7.07</v>
      </c>
      <c r="AH56" s="69">
        <v>927</v>
      </c>
      <c r="AI56" s="69">
        <v>793.5</v>
      </c>
      <c r="AJ56" s="75">
        <v>738</v>
      </c>
      <c r="AK56" s="75">
        <v>543</v>
      </c>
      <c r="AL56" s="75">
        <v>1946</v>
      </c>
      <c r="AM56" s="75">
        <v>1612</v>
      </c>
      <c r="AN56" s="75">
        <v>3237</v>
      </c>
      <c r="AO56" s="75">
        <v>2079</v>
      </c>
      <c r="AP56" s="75">
        <v>64.2</v>
      </c>
      <c r="AQ56" s="75">
        <v>57.2</v>
      </c>
      <c r="AR56" s="75">
        <v>304</v>
      </c>
      <c r="AS56" s="75">
        <v>249</v>
      </c>
      <c r="AT56" s="75">
        <v>436</v>
      </c>
      <c r="AU56" s="75">
        <v>279</v>
      </c>
      <c r="AV56" s="75">
        <v>3.75</v>
      </c>
      <c r="AW56" s="70">
        <v>3.39</v>
      </c>
      <c r="AX56" s="75">
        <v>33.46</v>
      </c>
      <c r="AY56" s="71">
        <v>31.32</v>
      </c>
      <c r="AZ56" s="76">
        <v>6.3059055588762707</v>
      </c>
      <c r="BA56" s="71">
        <v>6.1451532567049814</v>
      </c>
      <c r="BB56" s="75">
        <v>15</v>
      </c>
      <c r="BC56" s="75">
        <v>19</v>
      </c>
      <c r="BD56" s="75">
        <v>16</v>
      </c>
      <c r="BE56" s="75">
        <v>18</v>
      </c>
    </row>
    <row r="57" spans="1:57" x14ac:dyDescent="0.15">
      <c r="A57" s="69">
        <v>226065</v>
      </c>
      <c r="B57" s="65" t="s">
        <v>74</v>
      </c>
      <c r="C57" s="69" t="s">
        <v>77</v>
      </c>
      <c r="D57" s="73">
        <v>23207</v>
      </c>
      <c r="E57" s="74">
        <v>59</v>
      </c>
      <c r="F57" s="69" t="s">
        <v>76</v>
      </c>
      <c r="G57" s="69" t="s">
        <v>76</v>
      </c>
      <c r="H57" s="69">
        <v>106.5</v>
      </c>
      <c r="I57" s="69">
        <v>102.9</v>
      </c>
      <c r="J57" s="69">
        <v>34.9</v>
      </c>
      <c r="K57" s="69">
        <v>33.200000000000003</v>
      </c>
      <c r="L57" s="75">
        <v>117.5</v>
      </c>
      <c r="M57" s="75">
        <v>114.33333333333333</v>
      </c>
      <c r="N57" s="75">
        <v>178</v>
      </c>
      <c r="O57" s="75">
        <v>178</v>
      </c>
      <c r="P57" s="75">
        <f>('Data completed_trim'!$H57/(('Data completed_trim'!$N57/100)^2))</f>
        <v>33.613180154020959</v>
      </c>
      <c r="Q57" s="75">
        <f>('Data completed_trim'!$I57/(('Data completed_trim'!$O57/100)^2))</f>
        <v>32.476959979800533</v>
      </c>
      <c r="R57" s="75">
        <v>5.36</v>
      </c>
      <c r="S57" s="75">
        <v>4.54</v>
      </c>
      <c r="T57" s="75">
        <v>1.04</v>
      </c>
      <c r="U57" s="75">
        <v>0.94</v>
      </c>
      <c r="V57" s="75">
        <v>4.29</v>
      </c>
      <c r="W57" s="75">
        <v>3.2</v>
      </c>
      <c r="X57" s="75">
        <v>1.19</v>
      </c>
      <c r="Y57" s="75">
        <v>1.22</v>
      </c>
      <c r="Z57" s="75">
        <v>2.88</v>
      </c>
      <c r="AA57" s="75">
        <v>2.2599999999999998</v>
      </c>
      <c r="AB57" s="75">
        <v>3.93</v>
      </c>
      <c r="AC57" s="75">
        <v>5.84</v>
      </c>
      <c r="AD57" s="75">
        <v>6.45</v>
      </c>
      <c r="AE57" s="75">
        <v>9.31</v>
      </c>
      <c r="AF57" s="75">
        <v>9.58</v>
      </c>
      <c r="AG57" s="75">
        <v>7.31</v>
      </c>
      <c r="AH57" s="75">
        <v>880.5</v>
      </c>
      <c r="AI57" s="77">
        <v>973.5</v>
      </c>
      <c r="AJ57" s="75">
        <v>923</v>
      </c>
      <c r="AK57" s="75">
        <v>725</v>
      </c>
      <c r="AL57" s="75">
        <v>1781</v>
      </c>
      <c r="AM57" s="75">
        <v>1483</v>
      </c>
      <c r="AN57" s="75">
        <v>3509</v>
      </c>
      <c r="AO57" s="75">
        <v>2704</v>
      </c>
      <c r="AP57" s="75">
        <v>62.3</v>
      </c>
      <c r="AQ57" s="75">
        <v>48.6</v>
      </c>
      <c r="AR57" s="75">
        <v>193</v>
      </c>
      <c r="AS57" s="75">
        <v>171</v>
      </c>
      <c r="AT57" s="75">
        <v>315</v>
      </c>
      <c r="AU57" s="75">
        <v>238</v>
      </c>
      <c r="AV57" s="75">
        <v>5.26</v>
      </c>
      <c r="AW57" s="70">
        <v>4.9000000000000004</v>
      </c>
      <c r="AX57" s="75">
        <v>46.62</v>
      </c>
      <c r="AY57" s="71">
        <v>43.41</v>
      </c>
      <c r="AZ57" s="76">
        <v>6.3374560274560281</v>
      </c>
      <c r="BA57" s="71">
        <v>6.3395554019811104</v>
      </c>
      <c r="BB57" s="75">
        <v>58</v>
      </c>
      <c r="BC57" s="75">
        <v>49</v>
      </c>
      <c r="BD57" s="75">
        <v>35</v>
      </c>
      <c r="BE57" s="75">
        <v>29</v>
      </c>
    </row>
    <row r="58" spans="1:57" x14ac:dyDescent="0.15">
      <c r="A58" s="69">
        <v>226066</v>
      </c>
      <c r="B58" s="65" t="s">
        <v>74</v>
      </c>
      <c r="C58" s="69" t="s">
        <v>77</v>
      </c>
      <c r="D58" s="73">
        <v>20529</v>
      </c>
      <c r="E58" s="74">
        <v>37</v>
      </c>
      <c r="F58" s="69" t="s">
        <v>76</v>
      </c>
      <c r="G58" s="69" t="s">
        <v>76</v>
      </c>
      <c r="H58" s="69">
        <v>104.8</v>
      </c>
      <c r="I58" s="69">
        <v>106.5</v>
      </c>
      <c r="J58" s="69">
        <v>34.1</v>
      </c>
      <c r="K58" s="69">
        <v>33.9</v>
      </c>
      <c r="L58" s="75">
        <v>124.16666666666667</v>
      </c>
      <c r="M58" s="75">
        <v>117.33333333333333</v>
      </c>
      <c r="N58" s="75">
        <v>181</v>
      </c>
      <c r="O58" s="75">
        <v>181</v>
      </c>
      <c r="P58" s="75">
        <f>('Data completed_trim'!$H58/(('Data completed_trim'!$N58/100)^2))</f>
        <v>31.989255517230852</v>
      </c>
      <c r="Q58" s="75">
        <f>('Data completed_trim'!$I58/(('Data completed_trim'!$O58/100)^2))</f>
        <v>32.508165196422574</v>
      </c>
      <c r="R58" s="75">
        <v>4.62</v>
      </c>
      <c r="S58" s="75">
        <v>5.37</v>
      </c>
      <c r="T58" s="75">
        <v>1.41</v>
      </c>
      <c r="U58" s="75">
        <v>1.38</v>
      </c>
      <c r="V58" s="75">
        <v>2.93</v>
      </c>
      <c r="W58" s="75">
        <v>3.66</v>
      </c>
      <c r="X58" s="75">
        <v>0.71</v>
      </c>
      <c r="Y58" s="75">
        <v>0.85</v>
      </c>
      <c r="Z58" s="75"/>
      <c r="AA58" s="75"/>
      <c r="AB58" s="75">
        <v>4.17</v>
      </c>
      <c r="AC58" s="75">
        <v>6.46</v>
      </c>
      <c r="AD58" s="75">
        <v>6.64</v>
      </c>
      <c r="AE58" s="75">
        <v>9.9700000000000006</v>
      </c>
      <c r="AF58" s="75">
        <v>8.19</v>
      </c>
      <c r="AG58" s="75">
        <v>9.65</v>
      </c>
      <c r="AH58" s="75">
        <v>828</v>
      </c>
      <c r="AI58" s="77">
        <v>1134</v>
      </c>
      <c r="AJ58" s="75">
        <v>1066</v>
      </c>
      <c r="AK58" s="75">
        <v>993</v>
      </c>
      <c r="AL58" s="75">
        <v>2244</v>
      </c>
      <c r="AM58" s="75">
        <v>2661</v>
      </c>
      <c r="AN58" s="75">
        <v>3509</v>
      </c>
      <c r="AO58" s="75">
        <v>3939</v>
      </c>
      <c r="AP58" s="75">
        <v>115</v>
      </c>
      <c r="AQ58" s="75">
        <v>110</v>
      </c>
      <c r="AR58" s="75">
        <v>372</v>
      </c>
      <c r="AS58" s="75">
        <v>446</v>
      </c>
      <c r="AT58" s="75">
        <v>413</v>
      </c>
      <c r="AU58" s="75">
        <v>655</v>
      </c>
      <c r="AV58" s="75">
        <v>3.55</v>
      </c>
      <c r="AW58" s="70">
        <v>4.34</v>
      </c>
      <c r="AX58" s="75">
        <v>34.6</v>
      </c>
      <c r="AY58" s="71">
        <v>46.86</v>
      </c>
      <c r="AZ58" s="76">
        <v>5.9089884393063583</v>
      </c>
      <c r="BA58" s="71">
        <v>5.4906231327358093</v>
      </c>
      <c r="BB58" s="75">
        <v>17</v>
      </c>
      <c r="BC58" s="75">
        <v>20</v>
      </c>
      <c r="BD58" s="75">
        <v>18</v>
      </c>
      <c r="BE58" s="75">
        <v>23</v>
      </c>
    </row>
    <row r="59" spans="1:57" x14ac:dyDescent="0.15">
      <c r="A59" s="69">
        <v>226067</v>
      </c>
      <c r="B59" s="65" t="s">
        <v>81</v>
      </c>
      <c r="C59" s="69" t="s">
        <v>75</v>
      </c>
      <c r="D59" s="73">
        <v>21078</v>
      </c>
      <c r="E59" s="74">
        <v>38</v>
      </c>
      <c r="F59" s="69" t="s">
        <v>76</v>
      </c>
      <c r="G59" s="69" t="s">
        <v>76</v>
      </c>
      <c r="H59" s="69">
        <v>102.1</v>
      </c>
      <c r="I59" s="69">
        <v>98.7</v>
      </c>
      <c r="J59" s="69">
        <v>43.1</v>
      </c>
      <c r="K59" s="69">
        <v>41.5</v>
      </c>
      <c r="L59" s="75">
        <v>119.16666666666667</v>
      </c>
      <c r="M59" s="75">
        <v>113.33333333333333</v>
      </c>
      <c r="N59" s="75">
        <v>163</v>
      </c>
      <c r="O59" s="75">
        <v>163</v>
      </c>
      <c r="P59" s="75">
        <f>('Data completed_trim'!$H59/(('Data completed_trim'!$N59/100)^2))</f>
        <v>38.428243441604877</v>
      </c>
      <c r="Q59" s="75">
        <f>('Data completed_trim'!$I59/(('Data completed_trim'!$O59/100)^2))</f>
        <v>37.148556588505407</v>
      </c>
      <c r="R59" s="75">
        <v>4.55</v>
      </c>
      <c r="S59" s="75">
        <v>4.3</v>
      </c>
      <c r="T59" s="75">
        <v>1.82</v>
      </c>
      <c r="U59" s="75">
        <v>1.71</v>
      </c>
      <c r="V59" s="75">
        <v>2.5</v>
      </c>
      <c r="W59" s="75">
        <v>2.38</v>
      </c>
      <c r="X59" s="75">
        <v>1.07</v>
      </c>
      <c r="Y59" s="75">
        <v>1</v>
      </c>
      <c r="Z59" s="75">
        <v>6.36</v>
      </c>
      <c r="AA59" s="75">
        <v>2.39</v>
      </c>
      <c r="AB59" s="75">
        <v>5.32</v>
      </c>
      <c r="AC59" s="75">
        <v>4.99</v>
      </c>
      <c r="AD59" s="75">
        <v>17.96</v>
      </c>
      <c r="AE59" s="75">
        <v>17.27</v>
      </c>
      <c r="AF59" s="75">
        <v>4.38</v>
      </c>
      <c r="AG59" s="75">
        <v>7.29</v>
      </c>
      <c r="AH59" s="69">
        <v>1358</v>
      </c>
      <c r="AI59" s="69">
        <v>1442</v>
      </c>
      <c r="AJ59" s="75">
        <v>602</v>
      </c>
      <c r="AK59" s="75">
        <v>758</v>
      </c>
      <c r="AL59" s="75">
        <v>3068</v>
      </c>
      <c r="AM59" s="75">
        <v>4766</v>
      </c>
      <c r="AN59" s="75">
        <v>1625</v>
      </c>
      <c r="AO59" s="75">
        <v>2761</v>
      </c>
      <c r="AP59" s="75">
        <v>60.2</v>
      </c>
      <c r="AQ59" s="75">
        <v>68.900000000000006</v>
      </c>
      <c r="AR59" s="75">
        <v>406</v>
      </c>
      <c r="AS59" s="75">
        <v>982</v>
      </c>
      <c r="AT59" s="75">
        <v>176</v>
      </c>
      <c r="AU59" s="75">
        <v>318</v>
      </c>
      <c r="AV59" s="75">
        <v>3.55</v>
      </c>
      <c r="AW59" s="70">
        <v>3</v>
      </c>
      <c r="AX59" s="75">
        <v>37.99</v>
      </c>
      <c r="AY59" s="71">
        <v>35.69</v>
      </c>
      <c r="AZ59" s="76">
        <v>5.5253724664385366</v>
      </c>
      <c r="BA59" s="71">
        <v>5.1319949565704679</v>
      </c>
      <c r="BB59" s="75">
        <v>21</v>
      </c>
      <c r="BC59" s="75">
        <v>21</v>
      </c>
      <c r="BD59" s="75">
        <v>25</v>
      </c>
      <c r="BE59" s="75">
        <v>24</v>
      </c>
    </row>
    <row r="60" spans="1:57" x14ac:dyDescent="0.15">
      <c r="A60" s="69">
        <v>226068</v>
      </c>
      <c r="B60" s="65" t="s">
        <v>74</v>
      </c>
      <c r="C60" s="69" t="s">
        <v>75</v>
      </c>
      <c r="D60" s="73">
        <v>26952</v>
      </c>
      <c r="E60" s="74">
        <v>47</v>
      </c>
      <c r="F60" s="69" t="s">
        <v>76</v>
      </c>
      <c r="G60" s="69" t="s">
        <v>76</v>
      </c>
      <c r="H60" s="69">
        <v>99.3</v>
      </c>
      <c r="I60" s="69">
        <v>100.4</v>
      </c>
      <c r="J60" s="69">
        <v>44.3</v>
      </c>
      <c r="K60" s="69">
        <v>44.4</v>
      </c>
      <c r="L60" s="75">
        <v>115.5</v>
      </c>
      <c r="M60" s="75">
        <v>117.33333333333333</v>
      </c>
      <c r="N60" s="75">
        <v>168</v>
      </c>
      <c r="O60" s="75">
        <v>168</v>
      </c>
      <c r="P60" s="75">
        <f>('Data completed_trim'!$H60/(('Data completed_trim'!$N60/100)^2))</f>
        <v>35.182823129251702</v>
      </c>
      <c r="Q60" s="75">
        <f>('Data completed_trim'!$I60/(('Data completed_trim'!$O60/100)^2))</f>
        <v>35.572562358276649</v>
      </c>
      <c r="R60" s="75">
        <v>4.6399999999999997</v>
      </c>
      <c r="S60" s="75">
        <v>4.5599999999999996</v>
      </c>
      <c r="T60" s="75">
        <v>1.57</v>
      </c>
      <c r="U60" s="75">
        <v>1.47</v>
      </c>
      <c r="V60" s="75">
        <v>2.65</v>
      </c>
      <c r="W60" s="75">
        <v>2.59</v>
      </c>
      <c r="X60" s="75">
        <v>1.04</v>
      </c>
      <c r="Y60" s="75">
        <v>1.8</v>
      </c>
      <c r="Z60" s="75">
        <v>15.22</v>
      </c>
      <c r="AA60" s="75">
        <v>16.75</v>
      </c>
      <c r="AB60" s="75">
        <v>6.31</v>
      </c>
      <c r="AC60" s="75">
        <v>5.91</v>
      </c>
      <c r="AD60" s="75">
        <v>8.4499999999999993</v>
      </c>
      <c r="AE60" s="75">
        <v>8.8800000000000008</v>
      </c>
      <c r="AF60" s="75">
        <v>5.3</v>
      </c>
      <c r="AG60" s="75">
        <v>8.18</v>
      </c>
      <c r="AH60" s="75">
        <v>843</v>
      </c>
      <c r="AI60" s="77">
        <v>991.5</v>
      </c>
      <c r="AJ60" s="75">
        <v>794</v>
      </c>
      <c r="AK60" s="75">
        <v>639</v>
      </c>
      <c r="AL60" s="75">
        <v>2393</v>
      </c>
      <c r="AM60" s="75">
        <v>2645</v>
      </c>
      <c r="AN60" s="75">
        <v>1940</v>
      </c>
      <c r="AO60" s="75">
        <v>2350</v>
      </c>
      <c r="AP60" s="75">
        <v>55.1</v>
      </c>
      <c r="AQ60" s="75">
        <v>49.8</v>
      </c>
      <c r="AR60" s="75">
        <v>287</v>
      </c>
      <c r="AS60" s="75">
        <v>395</v>
      </c>
      <c r="AT60" s="75">
        <v>108</v>
      </c>
      <c r="AU60" s="75">
        <v>248</v>
      </c>
      <c r="AV60" s="75">
        <v>4.18</v>
      </c>
      <c r="AW60" s="70">
        <v>3.51</v>
      </c>
      <c r="AX60" s="75">
        <v>41.53</v>
      </c>
      <c r="AY60" s="71">
        <v>35.97</v>
      </c>
      <c r="AZ60" s="76">
        <v>5.8272405490007211</v>
      </c>
      <c r="BA60" s="71">
        <v>5.6986572143452872</v>
      </c>
      <c r="BB60" s="75">
        <v>24</v>
      </c>
      <c r="BC60" s="75">
        <v>21</v>
      </c>
      <c r="BD60" s="75">
        <v>19</v>
      </c>
      <c r="BE60" s="75">
        <v>17</v>
      </c>
    </row>
    <row r="61" spans="1:57" x14ac:dyDescent="0.15">
      <c r="A61" s="69">
        <v>226069</v>
      </c>
      <c r="B61" s="65" t="s">
        <v>74</v>
      </c>
      <c r="C61" s="69" t="s">
        <v>77</v>
      </c>
      <c r="D61" s="73">
        <v>21320</v>
      </c>
      <c r="E61" s="74">
        <v>62</v>
      </c>
      <c r="F61" s="69" t="s">
        <v>76</v>
      </c>
      <c r="G61" s="69" t="s">
        <v>76</v>
      </c>
      <c r="H61" s="69">
        <v>114.3</v>
      </c>
      <c r="I61" s="69">
        <v>115.2</v>
      </c>
      <c r="J61" s="69">
        <v>36.299999999999997</v>
      </c>
      <c r="K61" s="69">
        <v>37.5</v>
      </c>
      <c r="L61" s="75">
        <v>118</v>
      </c>
      <c r="M61" s="75">
        <v>119.66666666666667</v>
      </c>
      <c r="N61" s="75">
        <v>183</v>
      </c>
      <c r="O61" s="75">
        <v>183</v>
      </c>
      <c r="P61" s="75">
        <f>('Data completed_trim'!$H61/(('Data completed_trim'!$N61/100)^2))</f>
        <v>34.130610051061538</v>
      </c>
      <c r="Q61" s="75">
        <f>('Data completed_trim'!$I61/(('Data completed_trim'!$O61/100)^2))</f>
        <v>34.399355012093523</v>
      </c>
      <c r="R61" s="75">
        <v>4.33</v>
      </c>
      <c r="S61" s="75">
        <v>4.13</v>
      </c>
      <c r="T61" s="75">
        <v>1.06</v>
      </c>
      <c r="U61" s="75">
        <v>1.08</v>
      </c>
      <c r="V61" s="75">
        <v>3.13</v>
      </c>
      <c r="W61" s="75">
        <v>2.93</v>
      </c>
      <c r="X61" s="75">
        <v>0.72</v>
      </c>
      <c r="Y61" s="75">
        <v>0.82</v>
      </c>
      <c r="Z61" s="75">
        <v>1.18</v>
      </c>
      <c r="AA61" s="75">
        <v>1.62</v>
      </c>
      <c r="AB61" s="75">
        <v>7.48</v>
      </c>
      <c r="AC61" s="75">
        <v>7.89</v>
      </c>
      <c r="AD61" s="75">
        <v>9.8699999999999992</v>
      </c>
      <c r="AE61" s="75">
        <v>12.04</v>
      </c>
      <c r="AF61" s="75">
        <v>5.66</v>
      </c>
      <c r="AG61" s="75">
        <v>7.98</v>
      </c>
      <c r="AH61" s="75">
        <v>963</v>
      </c>
      <c r="AI61" s="77">
        <v>1199</v>
      </c>
      <c r="AJ61" s="75">
        <v>1347</v>
      </c>
      <c r="AK61" s="75">
        <v>1533</v>
      </c>
      <c r="AL61" s="75">
        <v>2943</v>
      </c>
      <c r="AM61" s="75">
        <v>2909</v>
      </c>
      <c r="AN61" s="75">
        <v>4303</v>
      </c>
      <c r="AO61" s="75">
        <v>3300</v>
      </c>
      <c r="AP61" s="75">
        <v>152</v>
      </c>
      <c r="AQ61" s="75">
        <v>151</v>
      </c>
      <c r="AR61" s="75">
        <v>520</v>
      </c>
      <c r="AS61" s="75">
        <v>504</v>
      </c>
      <c r="AT61" s="75">
        <v>624</v>
      </c>
      <c r="AU61" s="75">
        <v>427</v>
      </c>
      <c r="AV61" s="75">
        <v>4.3899999999999997</v>
      </c>
      <c r="AW61" s="70">
        <v>4.6100000000000003</v>
      </c>
      <c r="AX61" s="75">
        <v>38.67</v>
      </c>
      <c r="AY61" s="71">
        <v>44.64</v>
      </c>
      <c r="AZ61" s="76">
        <v>6.3666847685544345</v>
      </c>
      <c r="BA61" s="71">
        <v>5.9370385304659496</v>
      </c>
      <c r="BB61" s="75">
        <v>45</v>
      </c>
      <c r="BC61" s="75">
        <v>48</v>
      </c>
      <c r="BD61" s="75">
        <v>30</v>
      </c>
      <c r="BE61" s="75">
        <v>31</v>
      </c>
    </row>
    <row r="62" spans="1:57" x14ac:dyDescent="0.15">
      <c r="A62" s="69">
        <v>226071</v>
      </c>
      <c r="B62" s="65" t="s">
        <v>74</v>
      </c>
      <c r="C62" s="69" t="s">
        <v>75</v>
      </c>
      <c r="D62" s="73">
        <v>24546</v>
      </c>
      <c r="E62" s="74">
        <v>54</v>
      </c>
      <c r="F62" s="69" t="s">
        <v>76</v>
      </c>
      <c r="G62" s="69" t="s">
        <v>76</v>
      </c>
      <c r="H62" s="69">
        <v>108.8</v>
      </c>
      <c r="I62" s="69">
        <v>112.5</v>
      </c>
      <c r="J62" s="69">
        <v>46</v>
      </c>
      <c r="K62" s="69">
        <v>49.6</v>
      </c>
      <c r="L62" s="75">
        <v>113.33333333333333</v>
      </c>
      <c r="M62" s="75">
        <v>114</v>
      </c>
      <c r="N62" s="75">
        <v>172.5</v>
      </c>
      <c r="O62" s="75">
        <v>172.5</v>
      </c>
      <c r="P62" s="75">
        <f>('Data completed_trim'!$H62/(('Data completed_trim'!$N62/100)^2))</f>
        <v>36.563747111951265</v>
      </c>
      <c r="Q62" s="75">
        <f>('Data completed_trim'!$I62/(('Data completed_trim'!$O62/100)^2))</f>
        <v>37.807183364839311</v>
      </c>
      <c r="R62" s="75">
        <v>5.85</v>
      </c>
      <c r="S62" s="75">
        <v>5.95</v>
      </c>
      <c r="T62" s="75">
        <v>1.47</v>
      </c>
      <c r="U62" s="75">
        <v>1.47</v>
      </c>
      <c r="V62" s="75">
        <v>4.17</v>
      </c>
      <c r="W62" s="75">
        <v>4.18</v>
      </c>
      <c r="X62" s="75">
        <v>1.03</v>
      </c>
      <c r="Y62" s="75">
        <v>0.94</v>
      </c>
      <c r="Z62" s="75">
        <v>0.96</v>
      </c>
      <c r="AA62" s="75">
        <v>1.83</v>
      </c>
      <c r="AB62" s="75">
        <v>5.92</v>
      </c>
      <c r="AC62" s="75">
        <v>5.88</v>
      </c>
      <c r="AD62" s="75">
        <v>7.76</v>
      </c>
      <c r="AE62" s="75">
        <v>8.7200000000000006</v>
      </c>
      <c r="AF62" s="75">
        <v>5.77</v>
      </c>
      <c r="AG62" s="75">
        <v>5.55</v>
      </c>
      <c r="AH62" s="75">
        <v>817.5</v>
      </c>
      <c r="AI62" s="77">
        <v>862.5</v>
      </c>
      <c r="AJ62" s="75">
        <v>980</v>
      </c>
      <c r="AK62" s="75">
        <v>1029</v>
      </c>
      <c r="AL62" s="75">
        <v>3608</v>
      </c>
      <c r="AM62" s="75">
        <v>3542</v>
      </c>
      <c r="AN62" s="75">
        <v>2618</v>
      </c>
      <c r="AO62" s="75">
        <v>2794</v>
      </c>
      <c r="AP62" s="75">
        <v>132</v>
      </c>
      <c r="AQ62" s="75">
        <v>106</v>
      </c>
      <c r="AR62" s="75">
        <v>779</v>
      </c>
      <c r="AS62" s="75">
        <v>794</v>
      </c>
      <c r="AT62" s="75">
        <v>323</v>
      </c>
      <c r="AU62" s="75">
        <v>336</v>
      </c>
      <c r="AV62" s="75">
        <v>3.77</v>
      </c>
      <c r="AW62" s="70">
        <v>3.53</v>
      </c>
      <c r="AX62" s="75">
        <v>37.96</v>
      </c>
      <c r="AY62" s="71">
        <v>36.200000000000003</v>
      </c>
      <c r="AZ62" s="76">
        <v>5.7713013698630133</v>
      </c>
      <c r="BA62" s="71">
        <v>5.695828729281768</v>
      </c>
      <c r="BB62" s="75">
        <v>25</v>
      </c>
      <c r="BC62" s="75">
        <v>42</v>
      </c>
      <c r="BD62" s="75">
        <v>19</v>
      </c>
      <c r="BE62" s="75">
        <v>25</v>
      </c>
    </row>
    <row r="63" spans="1:57" x14ac:dyDescent="0.15">
      <c r="A63" s="69">
        <v>226072</v>
      </c>
      <c r="B63" s="65" t="s">
        <v>74</v>
      </c>
      <c r="C63" s="69" t="s">
        <v>77</v>
      </c>
      <c r="D63" s="73">
        <v>24303</v>
      </c>
      <c r="E63" s="74">
        <v>54</v>
      </c>
      <c r="F63" s="69" t="s">
        <v>76</v>
      </c>
      <c r="G63" s="69" t="s">
        <v>76</v>
      </c>
      <c r="H63" s="69">
        <v>98.2</v>
      </c>
      <c r="I63" s="69">
        <v>97.8</v>
      </c>
      <c r="J63" s="69">
        <v>25.2</v>
      </c>
      <c r="K63" s="69">
        <v>26.4</v>
      </c>
      <c r="L63" s="75">
        <v>109</v>
      </c>
      <c r="M63" s="75">
        <v>108.33333333333333</v>
      </c>
      <c r="N63" s="75">
        <v>177</v>
      </c>
      <c r="O63" s="75">
        <v>177</v>
      </c>
      <c r="P63" s="75">
        <f>('Data completed_trim'!$H63/(('Data completed_trim'!$N63/100)^2))</f>
        <v>31.34476044559354</v>
      </c>
      <c r="Q63" s="75">
        <f>('Data completed_trim'!$I63/(('Data completed_trim'!$O63/100)^2))</f>
        <v>31.217083213635924</v>
      </c>
      <c r="R63" s="75">
        <v>4.58</v>
      </c>
      <c r="S63" s="75">
        <v>4.33</v>
      </c>
      <c r="T63" s="75">
        <v>1.31</v>
      </c>
      <c r="U63" s="75">
        <v>1.34</v>
      </c>
      <c r="V63" s="75">
        <v>2.97</v>
      </c>
      <c r="W63" s="75">
        <v>2.82</v>
      </c>
      <c r="X63" s="75">
        <v>0.81</v>
      </c>
      <c r="Y63" s="75">
        <v>0.64</v>
      </c>
      <c r="Z63" s="75">
        <v>0.28000000000000003</v>
      </c>
      <c r="AA63" s="75">
        <v>0.28999999999999998</v>
      </c>
      <c r="AB63" s="75">
        <v>5.52</v>
      </c>
      <c r="AC63" s="75">
        <v>5.43</v>
      </c>
      <c r="AD63" s="75">
        <v>8.9</v>
      </c>
      <c r="AE63" s="75">
        <v>8.51</v>
      </c>
      <c r="AF63" s="75">
        <v>4.18</v>
      </c>
      <c r="AG63" s="75">
        <v>6.94</v>
      </c>
      <c r="AH63" s="75">
        <v>805.5</v>
      </c>
      <c r="AI63" s="77">
        <v>901.5</v>
      </c>
      <c r="AJ63" s="75">
        <v>682</v>
      </c>
      <c r="AK63" s="75">
        <v>659</v>
      </c>
      <c r="AL63" s="75">
        <v>2300</v>
      </c>
      <c r="AM63" s="75">
        <v>1658</v>
      </c>
      <c r="AN63" s="75">
        <v>1556</v>
      </c>
      <c r="AO63" s="75">
        <v>2231</v>
      </c>
      <c r="AP63" s="75">
        <v>47.7</v>
      </c>
      <c r="AQ63" s="75">
        <v>62.6</v>
      </c>
      <c r="AR63" s="75">
        <v>365</v>
      </c>
      <c r="AS63" s="75">
        <v>267</v>
      </c>
      <c r="AT63" s="75">
        <v>122</v>
      </c>
      <c r="AU63" s="75">
        <v>261</v>
      </c>
      <c r="AV63" s="75">
        <v>4.28</v>
      </c>
      <c r="AW63" s="70">
        <v>4.24</v>
      </c>
      <c r="AX63" s="75">
        <v>40.83</v>
      </c>
      <c r="AY63" s="71">
        <v>43.94</v>
      </c>
      <c r="AZ63" s="76">
        <v>6.0021626255204517</v>
      </c>
      <c r="BA63" s="71">
        <v>5.6531497496586258</v>
      </c>
      <c r="BB63" s="75">
        <v>20</v>
      </c>
      <c r="BC63" s="75">
        <v>17</v>
      </c>
      <c r="BD63" s="75">
        <v>18</v>
      </c>
      <c r="BE63" s="75">
        <v>18</v>
      </c>
    </row>
    <row r="64" spans="1:57" x14ac:dyDescent="0.15">
      <c r="A64" s="69">
        <v>226074</v>
      </c>
      <c r="B64" s="65" t="s">
        <v>81</v>
      </c>
      <c r="C64" s="69" t="s">
        <v>77</v>
      </c>
      <c r="D64" s="73">
        <v>24395</v>
      </c>
      <c r="E64" s="74">
        <v>54</v>
      </c>
      <c r="F64" s="69" t="s">
        <v>76</v>
      </c>
      <c r="G64" s="69" t="s">
        <v>76</v>
      </c>
      <c r="H64" s="69">
        <v>113.6</v>
      </c>
      <c r="I64" s="69">
        <v>113.3</v>
      </c>
      <c r="J64" s="69">
        <v>36.9</v>
      </c>
      <c r="K64" s="69">
        <v>36.799999999999997</v>
      </c>
      <c r="L64" s="75">
        <v>121</v>
      </c>
      <c r="M64" s="75">
        <v>119.66666666666667</v>
      </c>
      <c r="N64" s="75">
        <v>181</v>
      </c>
      <c r="O64" s="75">
        <v>181</v>
      </c>
      <c r="P64" s="75">
        <f>('Data completed_trim'!$H64/(('Data completed_trim'!$N64/100)^2))</f>
        <v>34.67537620951741</v>
      </c>
      <c r="Q64" s="75">
        <f>('Data completed_trim'!$I64/(('Data completed_trim'!$O64/100)^2))</f>
        <v>34.583803913189463</v>
      </c>
      <c r="R64" s="75">
        <v>5.31</v>
      </c>
      <c r="S64" s="75">
        <v>4.8600000000000003</v>
      </c>
      <c r="T64" s="75">
        <v>1</v>
      </c>
      <c r="U64" s="75">
        <v>0.96</v>
      </c>
      <c r="V64" s="75">
        <v>3.62</v>
      </c>
      <c r="W64" s="75">
        <v>3.41</v>
      </c>
      <c r="X64" s="75">
        <v>1.7</v>
      </c>
      <c r="Y64" s="75">
        <v>1.31</v>
      </c>
      <c r="Z64" s="75">
        <v>1.38</v>
      </c>
      <c r="AA64" s="75">
        <v>6.04</v>
      </c>
      <c r="AB64" s="75">
        <v>5.39</v>
      </c>
      <c r="AC64" s="75">
        <v>4.82</v>
      </c>
      <c r="AD64" s="75">
        <v>8.57</v>
      </c>
      <c r="AE64" s="75">
        <v>7.01</v>
      </c>
      <c r="AF64" s="75">
        <v>6.77</v>
      </c>
      <c r="AG64" s="75">
        <v>7.57</v>
      </c>
      <c r="AH64" s="69">
        <v>903</v>
      </c>
      <c r="AI64" s="69">
        <v>834</v>
      </c>
      <c r="AJ64" s="75">
        <v>583</v>
      </c>
      <c r="AK64" s="75">
        <v>453</v>
      </c>
      <c r="AL64" s="75">
        <v>2214</v>
      </c>
      <c r="AM64" s="75">
        <v>1758</v>
      </c>
      <c r="AN64" s="75">
        <v>3214</v>
      </c>
      <c r="AO64" s="75">
        <v>3274</v>
      </c>
      <c r="AP64" s="75">
        <v>58.9</v>
      </c>
      <c r="AQ64" s="75">
        <v>47.1</v>
      </c>
      <c r="AR64" s="75">
        <v>455</v>
      </c>
      <c r="AS64" s="75">
        <v>358</v>
      </c>
      <c r="AT64" s="75">
        <v>430</v>
      </c>
      <c r="AU64" s="75">
        <v>479</v>
      </c>
      <c r="AV64" s="75">
        <v>3.51</v>
      </c>
      <c r="AW64" s="70">
        <v>3.65</v>
      </c>
      <c r="AX64" s="75">
        <v>36.369999999999997</v>
      </c>
      <c r="AY64" s="71">
        <v>39.32</v>
      </c>
      <c r="AZ64" s="76">
        <v>5.653689854275501</v>
      </c>
      <c r="BA64" s="71">
        <v>5.499496439471006</v>
      </c>
      <c r="BB64" s="75">
        <v>30</v>
      </c>
      <c r="BC64" s="75">
        <v>24</v>
      </c>
      <c r="BD64" s="75">
        <v>29</v>
      </c>
      <c r="BE64" s="75">
        <v>22</v>
      </c>
    </row>
    <row r="65" spans="1:57" x14ac:dyDescent="0.15">
      <c r="A65" s="69">
        <v>226075</v>
      </c>
      <c r="B65" s="65" t="s">
        <v>74</v>
      </c>
      <c r="C65" s="69" t="s">
        <v>77</v>
      </c>
      <c r="D65" s="73">
        <v>27044</v>
      </c>
      <c r="E65" s="74">
        <v>47</v>
      </c>
      <c r="F65" s="69" t="s">
        <v>76</v>
      </c>
      <c r="G65" s="69" t="s">
        <v>76</v>
      </c>
      <c r="H65" s="69">
        <v>105.2</v>
      </c>
      <c r="I65" s="69">
        <v>102.2</v>
      </c>
      <c r="J65" s="69">
        <v>30.1</v>
      </c>
      <c r="K65" s="69">
        <v>30.8</v>
      </c>
      <c r="L65" s="75">
        <v>110.16666666666667</v>
      </c>
      <c r="M65" s="75">
        <v>109</v>
      </c>
      <c r="N65" s="75">
        <v>184</v>
      </c>
      <c r="O65" s="75">
        <v>184</v>
      </c>
      <c r="P65" s="75">
        <f>('Data completed_trim'!$H65/(('Data completed_trim'!$N65/100)^2))</f>
        <v>31.072778827977316</v>
      </c>
      <c r="Q65" s="75">
        <f>('Data completed_trim'!$I65/(('Data completed_trim'!$O65/100)^2))</f>
        <v>30.186672967863892</v>
      </c>
      <c r="R65" s="75">
        <v>5.54</v>
      </c>
      <c r="S65" s="75">
        <v>6.73</v>
      </c>
      <c r="T65" s="75">
        <v>1.04</v>
      </c>
      <c r="U65" s="75">
        <v>0.93</v>
      </c>
      <c r="V65" s="75">
        <v>4.13</v>
      </c>
      <c r="W65" s="75">
        <v>5.24</v>
      </c>
      <c r="X65" s="75">
        <v>1.61</v>
      </c>
      <c r="Y65" s="75">
        <v>2.12</v>
      </c>
      <c r="Z65" s="75">
        <v>1.63</v>
      </c>
      <c r="AA65" s="75">
        <v>1.22</v>
      </c>
      <c r="AB65" s="75">
        <v>5.99</v>
      </c>
      <c r="AC65" s="75">
        <v>6.04</v>
      </c>
      <c r="AD65" s="75">
        <v>11.54</v>
      </c>
      <c r="AE65" s="75">
        <v>8.9700000000000006</v>
      </c>
      <c r="AF65" s="75">
        <v>4.49</v>
      </c>
      <c r="AG65" s="75">
        <v>10.48</v>
      </c>
      <c r="AH65" s="75">
        <v>982.5</v>
      </c>
      <c r="AI65" s="77">
        <v>1103</v>
      </c>
      <c r="AJ65" s="75">
        <v>748</v>
      </c>
      <c r="AK65" s="75">
        <v>579</v>
      </c>
      <c r="AL65" s="75">
        <v>4866</v>
      </c>
      <c r="AM65" s="75">
        <v>2171</v>
      </c>
      <c r="AN65" s="75">
        <v>1533</v>
      </c>
      <c r="AO65" s="75">
        <v>4402</v>
      </c>
      <c r="AP65" s="75">
        <v>80.8</v>
      </c>
      <c r="AQ65" s="75">
        <v>66.7</v>
      </c>
      <c r="AR65" s="75">
        <v>1249</v>
      </c>
      <c r="AS65" s="75">
        <v>522</v>
      </c>
      <c r="AT65" s="75">
        <v>203</v>
      </c>
      <c r="AU65" s="75">
        <v>765</v>
      </c>
      <c r="AV65" s="75">
        <v>4.7</v>
      </c>
      <c r="AW65" s="70">
        <v>4.4400000000000004</v>
      </c>
      <c r="AX65" s="75">
        <v>42.99</v>
      </c>
      <c r="AY65" s="71">
        <v>39.69</v>
      </c>
      <c r="AZ65" s="76">
        <v>6.1908327518027439</v>
      </c>
      <c r="BA65" s="71">
        <v>6.2972260015117163</v>
      </c>
      <c r="BB65" s="75">
        <v>37</v>
      </c>
      <c r="BC65" s="75">
        <v>37</v>
      </c>
      <c r="BD65" s="75">
        <v>34</v>
      </c>
      <c r="BE65" s="75">
        <v>24</v>
      </c>
    </row>
    <row r="66" spans="1:57" x14ac:dyDescent="0.15">
      <c r="A66" s="69">
        <v>226077</v>
      </c>
      <c r="B66" s="65" t="s">
        <v>74</v>
      </c>
      <c r="C66" s="69" t="s">
        <v>77</v>
      </c>
      <c r="D66" s="73">
        <v>21838</v>
      </c>
      <c r="E66" s="74">
        <v>63</v>
      </c>
      <c r="F66" s="69" t="s">
        <v>76</v>
      </c>
      <c r="G66" s="69" t="s">
        <v>76</v>
      </c>
      <c r="H66" s="69">
        <v>101.5</v>
      </c>
      <c r="I66" s="69">
        <v>99.5</v>
      </c>
      <c r="J66" s="69">
        <v>28.4</v>
      </c>
      <c r="K66" s="69">
        <v>26.9</v>
      </c>
      <c r="L66" s="75">
        <v>105</v>
      </c>
      <c r="M66" s="75">
        <v>108</v>
      </c>
      <c r="N66" s="75">
        <v>180</v>
      </c>
      <c r="O66" s="75">
        <v>180</v>
      </c>
      <c r="P66" s="75">
        <f>('Data completed_trim'!$H66/(('Data completed_trim'!$N66/100)^2))</f>
        <v>31.327160493827158</v>
      </c>
      <c r="Q66" s="75">
        <f>('Data completed_trim'!$I66/(('Data completed_trim'!$O66/100)^2))</f>
        <v>30.709876543209873</v>
      </c>
      <c r="R66" s="75">
        <v>5.13</v>
      </c>
      <c r="S66" s="75">
        <v>5.2</v>
      </c>
      <c r="T66" s="75">
        <v>0.88</v>
      </c>
      <c r="U66" s="75">
        <v>0.97</v>
      </c>
      <c r="V66" s="75">
        <v>4.2</v>
      </c>
      <c r="W66" s="75">
        <v>4.08</v>
      </c>
      <c r="X66" s="75">
        <v>1.23</v>
      </c>
      <c r="Y66" s="75">
        <v>1.83</v>
      </c>
      <c r="Z66" s="75">
        <v>2.2599999999999998</v>
      </c>
      <c r="AA66" s="75">
        <v>1.49</v>
      </c>
      <c r="AB66" s="75">
        <v>5.48</v>
      </c>
      <c r="AC66" s="75">
        <v>5.89</v>
      </c>
      <c r="AD66" s="75">
        <v>9.32</v>
      </c>
      <c r="AE66" s="75">
        <v>10.92</v>
      </c>
      <c r="AF66" s="75">
        <v>6.73</v>
      </c>
      <c r="AG66" s="75">
        <v>7.15</v>
      </c>
      <c r="AH66" s="75">
        <v>942</v>
      </c>
      <c r="AI66" s="77">
        <v>1067</v>
      </c>
      <c r="AJ66" s="75">
        <v>414</v>
      </c>
      <c r="AK66" s="75">
        <v>533</v>
      </c>
      <c r="AL66" s="75">
        <v>1940</v>
      </c>
      <c r="AM66" s="75">
        <v>2453</v>
      </c>
      <c r="AN66" s="75">
        <v>2294</v>
      </c>
      <c r="AO66" s="75">
        <v>3343</v>
      </c>
      <c r="AP66" s="75">
        <v>32.200000000000003</v>
      </c>
      <c r="AQ66" s="75">
        <v>46.9</v>
      </c>
      <c r="AR66" s="75">
        <v>349</v>
      </c>
      <c r="AS66" s="75">
        <v>468</v>
      </c>
      <c r="AT66" s="75">
        <v>349</v>
      </c>
      <c r="AU66" s="75">
        <v>460</v>
      </c>
      <c r="AV66" s="75">
        <v>3.95</v>
      </c>
      <c r="AW66" s="70">
        <v>3.66</v>
      </c>
      <c r="AX66" s="75">
        <v>39.74</v>
      </c>
      <c r="AY66" s="71">
        <v>37.200000000000003</v>
      </c>
      <c r="AZ66" s="76">
        <v>5.7746955208857571</v>
      </c>
      <c r="BA66" s="71">
        <v>5.7324193548387097</v>
      </c>
      <c r="BB66" s="75">
        <v>36</v>
      </c>
      <c r="BC66" s="75">
        <v>45</v>
      </c>
      <c r="BD66" s="75">
        <v>27</v>
      </c>
      <c r="BE66" s="75">
        <v>30</v>
      </c>
    </row>
    <row r="67" spans="1:57" x14ac:dyDescent="0.15">
      <c r="A67" s="69">
        <v>226078</v>
      </c>
      <c r="B67" s="65" t="s">
        <v>81</v>
      </c>
      <c r="C67" s="69" t="s">
        <v>75</v>
      </c>
      <c r="D67" s="73">
        <v>27895</v>
      </c>
      <c r="E67" s="74">
        <v>44</v>
      </c>
      <c r="F67" s="69" t="s">
        <v>76</v>
      </c>
      <c r="G67" s="69" t="s">
        <v>76</v>
      </c>
      <c r="H67" s="69">
        <v>80.099999999999994</v>
      </c>
      <c r="I67" s="69">
        <v>81.8</v>
      </c>
      <c r="J67" s="69">
        <v>28.1</v>
      </c>
      <c r="K67" s="69">
        <v>29.3</v>
      </c>
      <c r="L67" s="75">
        <v>86.5</v>
      </c>
      <c r="M67" s="75">
        <v>90</v>
      </c>
      <c r="N67" s="75">
        <v>164</v>
      </c>
      <c r="O67" s="75">
        <v>164</v>
      </c>
      <c r="P67" s="75">
        <f>('Data completed_trim'!$H67/(('Data completed_trim'!$N67/100)^2))</f>
        <v>29.781380130874481</v>
      </c>
      <c r="Q67" s="75">
        <f>('Data completed_trim'!$I67/(('Data completed_trim'!$O67/100)^2))</f>
        <v>30.413444378346227</v>
      </c>
      <c r="R67" s="75">
        <v>4.83</v>
      </c>
      <c r="S67" s="75">
        <v>4.96</v>
      </c>
      <c r="T67" s="75">
        <v>1.07</v>
      </c>
      <c r="U67" s="75">
        <v>1.2</v>
      </c>
      <c r="V67" s="75">
        <v>3.41</v>
      </c>
      <c r="W67" s="75">
        <v>3.57</v>
      </c>
      <c r="X67" s="75">
        <v>1.05</v>
      </c>
      <c r="Y67" s="75">
        <v>0.93</v>
      </c>
      <c r="Z67" s="75">
        <v>0.52</v>
      </c>
      <c r="AA67" s="75">
        <v>0.32</v>
      </c>
      <c r="AB67" s="75">
        <v>5.74</v>
      </c>
      <c r="AC67" s="75">
        <v>5.33</v>
      </c>
      <c r="AD67" s="75">
        <v>8.98</v>
      </c>
      <c r="AE67" s="75">
        <v>8.4600000000000009</v>
      </c>
      <c r="AF67" s="75">
        <v>5.52</v>
      </c>
      <c r="AG67" s="75">
        <v>4.1900000000000004</v>
      </c>
      <c r="AH67" s="69">
        <v>873</v>
      </c>
      <c r="AI67" s="69">
        <v>778.5</v>
      </c>
      <c r="AJ67" s="75">
        <v>692</v>
      </c>
      <c r="AK67" s="75">
        <v>662</v>
      </c>
      <c r="AL67" s="75">
        <v>2817</v>
      </c>
      <c r="AM67" s="75">
        <v>2287</v>
      </c>
      <c r="AN67" s="75">
        <v>2916</v>
      </c>
      <c r="AO67" s="75">
        <v>2410</v>
      </c>
      <c r="AP67" s="75">
        <v>32.799999999999997</v>
      </c>
      <c r="AQ67" s="75">
        <v>41.5</v>
      </c>
      <c r="AR67" s="75">
        <v>313</v>
      </c>
      <c r="AS67" s="75">
        <v>268</v>
      </c>
      <c r="AT67" s="75">
        <v>220</v>
      </c>
      <c r="AU67" s="75">
        <v>211</v>
      </c>
      <c r="AV67" s="75">
        <v>4.6399999999999997</v>
      </c>
      <c r="AW67" s="70">
        <v>3.86</v>
      </c>
      <c r="AX67" s="75">
        <v>49.23</v>
      </c>
      <c r="AY67" s="71">
        <v>39.54</v>
      </c>
      <c r="AZ67" s="76">
        <v>5.559136705261019</v>
      </c>
      <c r="BA67" s="71">
        <v>5.7003894790085985</v>
      </c>
      <c r="BB67" s="75">
        <v>14</v>
      </c>
      <c r="BC67" s="75">
        <v>17</v>
      </c>
      <c r="BD67" s="75">
        <v>17</v>
      </c>
      <c r="BE67" s="75">
        <v>19</v>
      </c>
    </row>
    <row r="68" spans="1:57" x14ac:dyDescent="0.15">
      <c r="A68" s="69">
        <v>226079</v>
      </c>
      <c r="B68" s="65" t="s">
        <v>81</v>
      </c>
      <c r="C68" s="69" t="s">
        <v>77</v>
      </c>
      <c r="D68" s="73">
        <v>27075</v>
      </c>
      <c r="E68" s="74">
        <v>47</v>
      </c>
      <c r="F68" s="69" t="s">
        <v>76</v>
      </c>
      <c r="G68" s="69" t="s">
        <v>76</v>
      </c>
      <c r="H68" s="69">
        <v>91.8</v>
      </c>
      <c r="I68" s="69">
        <v>93</v>
      </c>
      <c r="J68" s="69">
        <v>24.7</v>
      </c>
      <c r="K68" s="69">
        <v>26</v>
      </c>
      <c r="L68" s="75">
        <v>100</v>
      </c>
      <c r="M68" s="75">
        <v>106</v>
      </c>
      <c r="N68" s="75">
        <v>173</v>
      </c>
      <c r="O68" s="75">
        <v>173</v>
      </c>
      <c r="P68" s="75">
        <f>('Data completed_trim'!$H68/(('Data completed_trim'!$N68/100)^2))</f>
        <v>30.672591800594738</v>
      </c>
      <c r="Q68" s="75">
        <f>('Data completed_trim'!$I68/(('Data completed_trim'!$O68/100)^2))</f>
        <v>31.073540713020815</v>
      </c>
      <c r="R68" s="75">
        <v>4.53</v>
      </c>
      <c r="S68" s="75">
        <v>3.93</v>
      </c>
      <c r="T68" s="75">
        <v>0.82</v>
      </c>
      <c r="U68" s="75">
        <v>0.75</v>
      </c>
      <c r="V68" s="75">
        <v>3.1</v>
      </c>
      <c r="W68" s="75">
        <v>2.4900000000000002</v>
      </c>
      <c r="X68" s="75">
        <v>2.97</v>
      </c>
      <c r="Y68" s="75">
        <v>2.52</v>
      </c>
      <c r="Z68" s="75">
        <v>0.6</v>
      </c>
      <c r="AA68" s="75">
        <v>0.59</v>
      </c>
      <c r="AB68" s="75">
        <v>7.85</v>
      </c>
      <c r="AC68" s="75">
        <v>8.5399999999999991</v>
      </c>
      <c r="AD68" s="75">
        <v>11.68</v>
      </c>
      <c r="AE68" s="75">
        <v>13.09</v>
      </c>
      <c r="AF68" s="75">
        <v>13.66</v>
      </c>
      <c r="AG68" s="75">
        <v>18.21</v>
      </c>
      <c r="AH68" s="69">
        <v>1437</v>
      </c>
      <c r="AI68" s="69">
        <v>1733</v>
      </c>
      <c r="AJ68" s="75">
        <v>1168</v>
      </c>
      <c r="AK68" s="75">
        <v>1294</v>
      </c>
      <c r="AL68" s="75">
        <v>1794</v>
      </c>
      <c r="AM68" s="75">
        <v>1784</v>
      </c>
      <c r="AN68" s="75">
        <v>3807</v>
      </c>
      <c r="AO68" s="75">
        <v>3740</v>
      </c>
      <c r="AP68" s="75">
        <v>134</v>
      </c>
      <c r="AQ68" s="75">
        <v>188</v>
      </c>
      <c r="AR68" s="75">
        <v>276</v>
      </c>
      <c r="AS68" s="75">
        <v>320</v>
      </c>
      <c r="AT68" s="75">
        <v>683</v>
      </c>
      <c r="AU68" s="75">
        <v>640</v>
      </c>
      <c r="AV68" s="75">
        <v>4.88</v>
      </c>
      <c r="AW68" s="70">
        <v>4.6500000000000004</v>
      </c>
      <c r="AX68" s="75">
        <v>41.53</v>
      </c>
      <c r="AY68" s="71">
        <v>39.86</v>
      </c>
      <c r="AZ68" s="76">
        <v>6.5334770045750057</v>
      </c>
      <c r="BA68" s="71">
        <v>6.4979829402910196</v>
      </c>
      <c r="BB68" s="75">
        <v>48</v>
      </c>
      <c r="BC68" s="75">
        <v>48</v>
      </c>
      <c r="BD68" s="75">
        <v>34</v>
      </c>
      <c r="BE68" s="75">
        <v>25</v>
      </c>
    </row>
    <row r="69" spans="1:57" x14ac:dyDescent="0.15">
      <c r="A69" s="69">
        <v>226080</v>
      </c>
      <c r="B69" s="65" t="s">
        <v>74</v>
      </c>
      <c r="C69" s="69" t="s">
        <v>75</v>
      </c>
      <c r="D69" s="73">
        <v>26738</v>
      </c>
      <c r="E69" s="74">
        <v>48</v>
      </c>
      <c r="F69" s="69" t="s">
        <v>76</v>
      </c>
      <c r="G69" s="69" t="s">
        <v>76</v>
      </c>
      <c r="H69" s="69">
        <v>111.6</v>
      </c>
      <c r="I69" s="69">
        <v>109.5</v>
      </c>
      <c r="J69" s="69">
        <v>39.799999999999997</v>
      </c>
      <c r="K69" s="69">
        <v>49.2</v>
      </c>
      <c r="L69" s="75">
        <v>109.66666666666667</v>
      </c>
      <c r="M69" s="75">
        <v>107</v>
      </c>
      <c r="N69" s="75">
        <v>171</v>
      </c>
      <c r="O69" s="75">
        <v>171</v>
      </c>
      <c r="P69" s="75">
        <f>('Data completed_trim'!$H69/(('Data completed_trim'!$N69/100)^2))</f>
        <v>38.165589412126813</v>
      </c>
      <c r="Q69" s="75">
        <f>('Data completed_trim'!$I69/(('Data completed_trim'!$O69/100)^2))</f>
        <v>37.447419718887865</v>
      </c>
      <c r="R69" s="75">
        <v>4.93</v>
      </c>
      <c r="S69" s="75">
        <v>4.84</v>
      </c>
      <c r="T69" s="75">
        <v>1.36</v>
      </c>
      <c r="U69" s="75">
        <v>1.42</v>
      </c>
      <c r="V69" s="75">
        <v>3.13</v>
      </c>
      <c r="W69" s="75">
        <v>3.23</v>
      </c>
      <c r="X69" s="75">
        <v>1.36</v>
      </c>
      <c r="Y69" s="75">
        <v>1.21</v>
      </c>
      <c r="Z69" s="75">
        <v>1.97</v>
      </c>
      <c r="AA69" s="75">
        <v>1.37</v>
      </c>
      <c r="AB69" s="75">
        <v>6.07</v>
      </c>
      <c r="AC69" s="75">
        <v>6.37</v>
      </c>
      <c r="AD69" s="75">
        <v>9.59</v>
      </c>
      <c r="AE69" s="75">
        <v>11.06</v>
      </c>
      <c r="AF69" s="75">
        <v>7.81</v>
      </c>
      <c r="AG69" s="75">
        <v>5.73</v>
      </c>
      <c r="AH69" s="75">
        <v>1019</v>
      </c>
      <c r="AI69" s="77">
        <v>1019</v>
      </c>
      <c r="AJ69" s="75">
        <v>857</v>
      </c>
      <c r="AK69" s="75">
        <v>1053</v>
      </c>
      <c r="AL69" s="75">
        <v>3234</v>
      </c>
      <c r="AM69" s="75">
        <v>4535</v>
      </c>
      <c r="AN69" s="75">
        <v>4766</v>
      </c>
      <c r="AO69" s="75">
        <v>3972</v>
      </c>
      <c r="AP69" s="75">
        <v>71.099999999999994</v>
      </c>
      <c r="AQ69" s="75">
        <v>94.5</v>
      </c>
      <c r="AR69" s="75">
        <v>606</v>
      </c>
      <c r="AS69" s="75">
        <v>779</v>
      </c>
      <c r="AT69" s="75">
        <v>607</v>
      </c>
      <c r="AU69" s="75">
        <v>408</v>
      </c>
      <c r="AV69" s="75">
        <v>3.99</v>
      </c>
      <c r="AW69" s="70">
        <v>3.62</v>
      </c>
      <c r="AX69" s="75">
        <v>40.67</v>
      </c>
      <c r="AY69" s="71">
        <v>37.72</v>
      </c>
      <c r="AZ69" s="76">
        <v>5.7206712564543887</v>
      </c>
      <c r="BA69" s="71">
        <v>5.631155885471899</v>
      </c>
      <c r="BB69" s="75">
        <v>19</v>
      </c>
      <c r="BC69" s="75">
        <v>20</v>
      </c>
      <c r="BD69" s="75">
        <v>16</v>
      </c>
      <c r="BE69" s="75">
        <v>17</v>
      </c>
    </row>
    <row r="70" spans="1:57" x14ac:dyDescent="0.15">
      <c r="A70" s="69">
        <v>226082</v>
      </c>
      <c r="B70" s="65" t="s">
        <v>74</v>
      </c>
      <c r="C70" s="69" t="s">
        <v>77</v>
      </c>
      <c r="D70" s="73">
        <v>24181</v>
      </c>
      <c r="E70" s="74">
        <v>55</v>
      </c>
      <c r="F70" s="69" t="s">
        <v>76</v>
      </c>
      <c r="G70" s="69" t="s">
        <v>76</v>
      </c>
      <c r="H70" s="69">
        <v>112.7</v>
      </c>
      <c r="I70" s="69">
        <v>113.2</v>
      </c>
      <c r="J70" s="69">
        <v>36.299999999999997</v>
      </c>
      <c r="K70" s="69">
        <v>36.799999999999997</v>
      </c>
      <c r="L70" s="75">
        <v>114.83333333333333</v>
      </c>
      <c r="M70" s="75">
        <v>118.33333333333333</v>
      </c>
      <c r="N70" s="75">
        <v>183.5</v>
      </c>
      <c r="O70" s="75">
        <v>183.5</v>
      </c>
      <c r="P70" s="75">
        <f>('Data completed_trim'!$H70/(('Data completed_trim'!$N70/100)^2))</f>
        <v>33.469696857204376</v>
      </c>
      <c r="Q70" s="75">
        <f>('Data completed_trim'!$I70/(('Data completed_trim'!$O70/100)^2))</f>
        <v>33.618187082835277</v>
      </c>
      <c r="R70" s="75">
        <v>4.99</v>
      </c>
      <c r="S70" s="75">
        <v>4.28</v>
      </c>
      <c r="T70" s="75">
        <v>1.05</v>
      </c>
      <c r="U70" s="75">
        <v>0.82</v>
      </c>
      <c r="V70" s="75">
        <v>3.23</v>
      </c>
      <c r="W70" s="75">
        <v>2.8</v>
      </c>
      <c r="X70" s="75">
        <v>2.54</v>
      </c>
      <c r="Y70" s="75">
        <v>2.12</v>
      </c>
      <c r="Z70" s="75">
        <v>0.9</v>
      </c>
      <c r="AA70" s="75">
        <v>0.99</v>
      </c>
      <c r="AB70" s="75">
        <v>6.13</v>
      </c>
      <c r="AC70" s="75">
        <v>6.01</v>
      </c>
      <c r="AD70" s="75">
        <v>9.6</v>
      </c>
      <c r="AE70" s="75">
        <v>8.83</v>
      </c>
      <c r="AF70" s="75">
        <v>7.89</v>
      </c>
      <c r="AG70" s="75">
        <v>10.75</v>
      </c>
      <c r="AH70" s="75">
        <v>1023</v>
      </c>
      <c r="AI70" s="77">
        <v>1104</v>
      </c>
      <c r="AJ70" s="75">
        <v>1354</v>
      </c>
      <c r="AK70" s="75">
        <v>1162</v>
      </c>
      <c r="AL70" s="75">
        <v>2641</v>
      </c>
      <c r="AM70" s="75">
        <v>2317</v>
      </c>
      <c r="AN70" s="75">
        <v>3310</v>
      </c>
      <c r="AO70" s="75">
        <v>3310</v>
      </c>
      <c r="AP70" s="75">
        <v>171</v>
      </c>
      <c r="AQ70" s="75">
        <v>183</v>
      </c>
      <c r="AR70" s="75">
        <v>476</v>
      </c>
      <c r="AS70" s="75">
        <v>467</v>
      </c>
      <c r="AT70" s="75">
        <v>544</v>
      </c>
      <c r="AU70" s="75">
        <v>572</v>
      </c>
      <c r="AV70" s="75">
        <v>3.56</v>
      </c>
      <c r="AW70" s="70">
        <v>4.21</v>
      </c>
      <c r="AX70" s="75">
        <v>29.75</v>
      </c>
      <c r="AY70" s="71">
        <v>40.630000000000003</v>
      </c>
      <c r="AZ70" s="76">
        <v>6.623915966386555</v>
      </c>
      <c r="BA70" s="71">
        <v>5.9515948806300765</v>
      </c>
      <c r="BB70" s="75">
        <v>31</v>
      </c>
      <c r="BC70" s="75">
        <v>30</v>
      </c>
      <c r="BD70" s="75">
        <v>19</v>
      </c>
      <c r="BE70" s="75">
        <v>21</v>
      </c>
    </row>
    <row r="71" spans="1:57" x14ac:dyDescent="0.15">
      <c r="A71" s="69">
        <v>226084</v>
      </c>
      <c r="B71" s="65" t="s">
        <v>74</v>
      </c>
      <c r="C71" s="69" t="s">
        <v>75</v>
      </c>
      <c r="D71" s="73">
        <v>23604</v>
      </c>
      <c r="E71" s="74">
        <v>56</v>
      </c>
      <c r="F71" s="69" t="s">
        <v>76</v>
      </c>
      <c r="G71" s="69" t="s">
        <v>76</v>
      </c>
      <c r="H71" s="69">
        <v>91.4</v>
      </c>
      <c r="I71" s="69">
        <v>93.8</v>
      </c>
      <c r="J71" s="69">
        <v>33.6</v>
      </c>
      <c r="K71" s="69">
        <v>38.299999999999997</v>
      </c>
      <c r="L71" s="75">
        <v>101.39999999999999</v>
      </c>
      <c r="M71" s="75">
        <v>107</v>
      </c>
      <c r="N71" s="75">
        <v>165</v>
      </c>
      <c r="O71" s="75">
        <v>165</v>
      </c>
      <c r="P71" s="75">
        <f>('Data completed_trim'!$H71/(('Data completed_trim'!$N71/100)^2))</f>
        <v>33.572084481175395</v>
      </c>
      <c r="Q71" s="75">
        <f>('Data completed_trim'!$I71/(('Data completed_trim'!$O71/100)^2))</f>
        <v>34.453627180899908</v>
      </c>
      <c r="R71" s="75">
        <v>5.94</v>
      </c>
      <c r="S71" s="75">
        <v>6.23</v>
      </c>
      <c r="T71" s="75">
        <v>1.62</v>
      </c>
      <c r="U71" s="75">
        <v>1.74</v>
      </c>
      <c r="V71" s="75">
        <v>4.07</v>
      </c>
      <c r="W71" s="75">
        <v>4.01</v>
      </c>
      <c r="X71" s="75">
        <v>1.29</v>
      </c>
      <c r="Y71" s="75">
        <v>1.18</v>
      </c>
      <c r="Z71" s="75">
        <v>1.78</v>
      </c>
      <c r="AA71" s="75">
        <v>2.86</v>
      </c>
      <c r="AB71" s="75">
        <v>6.18</v>
      </c>
      <c r="AC71" s="75">
        <v>5.95</v>
      </c>
      <c r="AD71" s="75">
        <v>8.85</v>
      </c>
      <c r="AE71" s="75">
        <v>6.5</v>
      </c>
      <c r="AF71" s="75">
        <v>7.1</v>
      </c>
      <c r="AG71" s="75">
        <v>4.62</v>
      </c>
      <c r="AH71" s="75">
        <v>946.5</v>
      </c>
      <c r="AI71" s="77">
        <v>687</v>
      </c>
      <c r="AJ71" s="75">
        <v>794</v>
      </c>
      <c r="AK71" s="75">
        <v>904</v>
      </c>
      <c r="AL71" s="75">
        <v>2396</v>
      </c>
      <c r="AM71" s="75">
        <v>2807</v>
      </c>
      <c r="AN71" s="75"/>
      <c r="AO71" s="75"/>
      <c r="AP71" s="75">
        <v>69.5</v>
      </c>
      <c r="AQ71" s="75">
        <v>105</v>
      </c>
      <c r="AR71" s="75">
        <v>311</v>
      </c>
      <c r="AS71" s="75">
        <v>513</v>
      </c>
      <c r="AT71" s="75">
        <v>198</v>
      </c>
      <c r="AU71" s="75">
        <v>307</v>
      </c>
      <c r="AV71" s="75">
        <v>4.7300000000000004</v>
      </c>
      <c r="AW71" s="70">
        <v>4.24</v>
      </c>
      <c r="AX71" s="75">
        <v>48.01</v>
      </c>
      <c r="AY71" s="71">
        <v>41.85</v>
      </c>
      <c r="AZ71" s="76">
        <v>5.7380358258696109</v>
      </c>
      <c r="BA71" s="71">
        <v>5.8550657108721627</v>
      </c>
      <c r="BB71" s="75">
        <v>24</v>
      </c>
      <c r="BC71" s="75">
        <v>23</v>
      </c>
      <c r="BD71" s="75">
        <v>18</v>
      </c>
      <c r="BE71" s="75">
        <v>15</v>
      </c>
    </row>
    <row r="72" spans="1:57" x14ac:dyDescent="0.15">
      <c r="A72" s="69">
        <v>226085</v>
      </c>
      <c r="B72" s="65" t="s">
        <v>74</v>
      </c>
      <c r="C72" s="69" t="s">
        <v>77</v>
      </c>
      <c r="D72" s="73">
        <v>26738</v>
      </c>
      <c r="E72" s="74">
        <v>48</v>
      </c>
      <c r="F72" s="69" t="s">
        <v>76</v>
      </c>
      <c r="G72" s="69" t="s">
        <v>76</v>
      </c>
      <c r="H72" s="69">
        <v>121.4</v>
      </c>
      <c r="I72" s="69">
        <v>116.7</v>
      </c>
      <c r="J72" s="69">
        <v>36.5</v>
      </c>
      <c r="K72" s="69">
        <v>64</v>
      </c>
      <c r="L72" s="75">
        <v>114.66666666666667</v>
      </c>
      <c r="M72" s="75">
        <v>115</v>
      </c>
      <c r="N72" s="75">
        <v>194</v>
      </c>
      <c r="O72" s="75">
        <v>194</v>
      </c>
      <c r="P72" s="75">
        <f>('Data completed_trim'!$H72/(('Data completed_trim'!$N72/100)^2))</f>
        <v>32.256350302901481</v>
      </c>
      <c r="Q72" s="75">
        <f>('Data completed_trim'!$I72/(('Data completed_trim'!$O72/100)^2))</f>
        <v>31.007545966627699</v>
      </c>
      <c r="R72" s="75">
        <v>5.07</v>
      </c>
      <c r="S72" s="75">
        <v>4.05</v>
      </c>
      <c r="T72" s="75">
        <v>1.02</v>
      </c>
      <c r="U72" s="75">
        <v>0.87</v>
      </c>
      <c r="V72" s="75">
        <v>3.64</v>
      </c>
      <c r="W72" s="75">
        <v>2.89</v>
      </c>
      <c r="X72" s="75">
        <v>1.92</v>
      </c>
      <c r="Y72" s="75">
        <v>0.84</v>
      </c>
      <c r="Z72" s="75">
        <v>1.33</v>
      </c>
      <c r="AA72" s="75">
        <v>0.84</v>
      </c>
      <c r="AB72" s="75">
        <v>5.84</v>
      </c>
      <c r="AC72" s="75">
        <v>5.66</v>
      </c>
      <c r="AD72" s="75">
        <v>10.220000000000001</v>
      </c>
      <c r="AE72" s="75">
        <v>7.59</v>
      </c>
      <c r="AF72" s="75">
        <v>5.74</v>
      </c>
      <c r="AG72" s="75">
        <v>5.83</v>
      </c>
      <c r="AH72" s="75">
        <v>955.5</v>
      </c>
      <c r="AI72" s="77">
        <v>802.5</v>
      </c>
      <c r="AJ72" s="75">
        <v>1288</v>
      </c>
      <c r="AK72" s="75">
        <v>695</v>
      </c>
      <c r="AL72" s="75">
        <v>2989</v>
      </c>
      <c r="AM72" s="75">
        <v>1867</v>
      </c>
      <c r="AN72" s="75">
        <v>3773</v>
      </c>
      <c r="AO72" s="75">
        <v>2794</v>
      </c>
      <c r="AP72" s="75">
        <v>134</v>
      </c>
      <c r="AQ72" s="75">
        <v>91.7</v>
      </c>
      <c r="AR72" s="75">
        <v>485</v>
      </c>
      <c r="AS72" s="75">
        <v>269</v>
      </c>
      <c r="AT72" s="75">
        <v>580</v>
      </c>
      <c r="AU72" s="75">
        <v>411</v>
      </c>
      <c r="AV72" s="75">
        <v>3.67</v>
      </c>
      <c r="AW72" s="70">
        <v>3.53</v>
      </c>
      <c r="AX72" s="75">
        <v>42.45</v>
      </c>
      <c r="AY72" s="71">
        <v>41.76</v>
      </c>
      <c r="AZ72" s="76">
        <v>5.2324499411071841</v>
      </c>
      <c r="BA72" s="71">
        <v>5.1518342911877406</v>
      </c>
      <c r="BB72" s="75">
        <v>70</v>
      </c>
      <c r="BC72" s="75">
        <v>74</v>
      </c>
      <c r="BD72" s="75">
        <v>31</v>
      </c>
      <c r="BE72" s="75">
        <v>33</v>
      </c>
    </row>
    <row r="73" spans="1:57" x14ac:dyDescent="0.15">
      <c r="A73" s="69">
        <v>226087</v>
      </c>
      <c r="B73" s="65" t="s">
        <v>81</v>
      </c>
      <c r="C73" s="69" t="s">
        <v>77</v>
      </c>
      <c r="D73" s="73">
        <v>24242</v>
      </c>
      <c r="E73" s="74">
        <v>54</v>
      </c>
      <c r="F73" s="69" t="s">
        <v>76</v>
      </c>
      <c r="G73" s="69" t="s">
        <v>76</v>
      </c>
      <c r="H73" s="69">
        <v>119.4</v>
      </c>
      <c r="I73" s="69">
        <v>120.1</v>
      </c>
      <c r="J73" s="69">
        <v>39.4</v>
      </c>
      <c r="K73" s="69">
        <v>40.4</v>
      </c>
      <c r="L73" s="75">
        <v>121.33333333333333</v>
      </c>
      <c r="M73" s="75">
        <v>121.66666666666667</v>
      </c>
      <c r="N73" s="75">
        <v>183.5</v>
      </c>
      <c r="O73" s="75">
        <v>183.5</v>
      </c>
      <c r="P73" s="75">
        <f>('Data completed_trim'!$H73/(('Data completed_trim'!$N73/100)^2))</f>
        <v>35.459465880658406</v>
      </c>
      <c r="Q73" s="75">
        <f>('Data completed_trim'!$I73/(('Data completed_trim'!$O73/100)^2))</f>
        <v>35.667352196541664</v>
      </c>
      <c r="R73" s="75">
        <v>4.62</v>
      </c>
      <c r="S73" s="75">
        <v>4.8099999999999996</v>
      </c>
      <c r="T73" s="75">
        <v>1.4</v>
      </c>
      <c r="U73" s="75">
        <v>1.55</v>
      </c>
      <c r="V73" s="75">
        <v>3.35</v>
      </c>
      <c r="W73" s="75">
        <v>3.13</v>
      </c>
      <c r="X73" s="75">
        <v>1.07</v>
      </c>
      <c r="Y73" s="75">
        <v>1.39</v>
      </c>
      <c r="Z73" s="75">
        <v>9.14</v>
      </c>
      <c r="AA73" s="75">
        <v>6.57</v>
      </c>
      <c r="AB73" s="75">
        <v>6.36</v>
      </c>
      <c r="AC73" s="75">
        <v>5.96</v>
      </c>
      <c r="AD73" s="75">
        <v>10.35</v>
      </c>
      <c r="AE73" s="75">
        <v>9.81</v>
      </c>
      <c r="AF73" s="75">
        <v>6.3</v>
      </c>
      <c r="AG73" s="75">
        <v>5.69</v>
      </c>
      <c r="AH73" s="69">
        <v>1004</v>
      </c>
      <c r="AI73" s="69">
        <v>934.5</v>
      </c>
      <c r="AJ73" s="75">
        <v>1417</v>
      </c>
      <c r="AK73" s="75">
        <v>1423</v>
      </c>
      <c r="AL73" s="75">
        <v>4204</v>
      </c>
      <c r="AM73" s="75">
        <v>4369</v>
      </c>
      <c r="AN73" s="75">
        <v>4038</v>
      </c>
      <c r="AO73" s="75">
        <v>3807</v>
      </c>
      <c r="AP73" s="75">
        <v>177</v>
      </c>
      <c r="AQ73" s="75">
        <v>185</v>
      </c>
      <c r="AR73" s="75">
        <v>873</v>
      </c>
      <c r="AS73" s="75">
        <v>852</v>
      </c>
      <c r="AT73" s="75">
        <v>587</v>
      </c>
      <c r="AU73" s="75">
        <v>586</v>
      </c>
      <c r="AV73" s="75">
        <v>4.96</v>
      </c>
      <c r="AW73" s="70">
        <v>4.46</v>
      </c>
      <c r="AX73" s="75">
        <v>49.02</v>
      </c>
      <c r="AY73" s="71">
        <v>43.14</v>
      </c>
      <c r="AZ73" s="76">
        <v>5.8495756833945327</v>
      </c>
      <c r="BA73" s="71">
        <v>5.9418034306907748</v>
      </c>
      <c r="BB73" s="75">
        <v>57</v>
      </c>
      <c r="BC73" s="75">
        <v>55</v>
      </c>
      <c r="BD73" s="75">
        <v>28</v>
      </c>
      <c r="BE73" s="75">
        <v>25</v>
      </c>
    </row>
    <row r="74" spans="1:57" x14ac:dyDescent="0.15">
      <c r="A74" s="69">
        <v>226088</v>
      </c>
      <c r="B74" s="65" t="s">
        <v>74</v>
      </c>
      <c r="C74" s="69" t="s">
        <v>77</v>
      </c>
      <c r="D74" s="73">
        <v>23116</v>
      </c>
      <c r="E74" s="74">
        <v>57</v>
      </c>
      <c r="F74" s="69" t="s">
        <v>76</v>
      </c>
      <c r="G74" s="69" t="s">
        <v>76</v>
      </c>
      <c r="H74" s="69">
        <v>117.8</v>
      </c>
      <c r="I74" s="69">
        <v>122.3</v>
      </c>
      <c r="J74" s="69">
        <v>32.9</v>
      </c>
      <c r="K74" s="69">
        <v>35</v>
      </c>
      <c r="L74" s="75">
        <v>120.46666666666665</v>
      </c>
      <c r="M74" s="75">
        <v>120.43333333333334</v>
      </c>
      <c r="N74" s="75">
        <v>194.53333333333333</v>
      </c>
      <c r="O74" s="75">
        <v>194.53333333333333</v>
      </c>
      <c r="P74" s="75">
        <f>('Data completed_trim'!$H74/(('Data completed_trim'!$N74/100)^2))</f>
        <v>31.128431174046273</v>
      </c>
      <c r="Q74" s="75">
        <f>('Data completed_trim'!$I74/(('Data completed_trim'!$O74/100)^2))</f>
        <v>32.317547814820536</v>
      </c>
      <c r="R74" s="75">
        <v>5.72</v>
      </c>
      <c r="S74" s="75">
        <v>5.07</v>
      </c>
      <c r="T74" s="75">
        <v>1.24</v>
      </c>
      <c r="U74" s="75">
        <v>1.27</v>
      </c>
      <c r="V74" s="75">
        <v>4.16</v>
      </c>
      <c r="W74" s="75">
        <v>3.58</v>
      </c>
      <c r="X74" s="75">
        <v>1.43</v>
      </c>
      <c r="Y74" s="75">
        <v>1.07</v>
      </c>
      <c r="Z74" s="75">
        <v>2.61</v>
      </c>
      <c r="AA74" s="75">
        <v>2.62</v>
      </c>
      <c r="AB74" s="75">
        <v>6.61</v>
      </c>
      <c r="AC74" s="75">
        <v>6.35</v>
      </c>
      <c r="AD74" s="75">
        <v>12.92</v>
      </c>
      <c r="AE74" s="75">
        <v>11.67</v>
      </c>
      <c r="AF74" s="75">
        <v>5.05</v>
      </c>
      <c r="AG74" s="75">
        <v>4.1900000000000004</v>
      </c>
      <c r="AH74" s="75">
        <v>1103</v>
      </c>
      <c r="AI74" s="77">
        <v>987</v>
      </c>
      <c r="AJ74" s="75">
        <v>1046</v>
      </c>
      <c r="AK74" s="75">
        <v>831</v>
      </c>
      <c r="AL74" s="75">
        <v>4535</v>
      </c>
      <c r="AM74" s="75">
        <v>4270</v>
      </c>
      <c r="AN74" s="75">
        <v>1857</v>
      </c>
      <c r="AO74" s="75">
        <v>1470</v>
      </c>
      <c r="AP74" s="75">
        <v>159</v>
      </c>
      <c r="AQ74" s="75">
        <v>99.6</v>
      </c>
      <c r="AR74" s="75">
        <v>1025</v>
      </c>
      <c r="AS74" s="75">
        <v>989</v>
      </c>
      <c r="AT74" s="75">
        <v>239</v>
      </c>
      <c r="AU74" s="75">
        <v>184</v>
      </c>
      <c r="AV74" s="75">
        <v>3.86</v>
      </c>
      <c r="AW74" s="70">
        <v>3.85</v>
      </c>
      <c r="AX74" s="75">
        <v>39.1</v>
      </c>
      <c r="AY74" s="71">
        <v>38.99</v>
      </c>
      <c r="AZ74" s="76">
        <v>5.7464194373401529</v>
      </c>
      <c r="BA74" s="71">
        <v>5.7473429084380605</v>
      </c>
      <c r="BB74" s="75">
        <v>25</v>
      </c>
      <c r="BC74" s="75">
        <v>25</v>
      </c>
      <c r="BD74" s="75">
        <v>21</v>
      </c>
      <c r="BE74" s="75">
        <v>20</v>
      </c>
    </row>
    <row r="75" spans="1:57" x14ac:dyDescent="0.15">
      <c r="A75" s="69">
        <v>226089</v>
      </c>
      <c r="B75" s="65" t="s">
        <v>81</v>
      </c>
      <c r="C75" s="69" t="s">
        <v>77</v>
      </c>
      <c r="D75" s="73">
        <v>21473</v>
      </c>
      <c r="E75" s="74">
        <v>62</v>
      </c>
      <c r="F75" s="69" t="s">
        <v>76</v>
      </c>
      <c r="G75" s="69" t="s">
        <v>76</v>
      </c>
      <c r="H75" s="69">
        <v>92.7</v>
      </c>
      <c r="I75" s="69">
        <v>93.5</v>
      </c>
      <c r="J75" s="69">
        <v>24.5</v>
      </c>
      <c r="K75" s="69">
        <v>24.5</v>
      </c>
      <c r="L75" s="75">
        <v>109.5</v>
      </c>
      <c r="M75" s="75">
        <v>104.96666666666665</v>
      </c>
      <c r="N75" s="75">
        <v>178.63333333333333</v>
      </c>
      <c r="O75" s="75">
        <v>178.63333333333333</v>
      </c>
      <c r="P75" s="75">
        <f>('Data completed_trim'!$H75/(('Data completed_trim'!$N75/100)^2))</f>
        <v>29.050574776921149</v>
      </c>
      <c r="Q75" s="75">
        <f>('Data completed_trim'!$I75/(('Data completed_trim'!$O75/100)^2))</f>
        <v>29.301280923863292</v>
      </c>
      <c r="R75" s="75">
        <v>3.62</v>
      </c>
      <c r="S75" s="75">
        <v>3.65</v>
      </c>
      <c r="T75" s="75">
        <v>1.83</v>
      </c>
      <c r="U75" s="75">
        <v>2.04</v>
      </c>
      <c r="V75" s="75">
        <v>1.72</v>
      </c>
      <c r="W75" s="75">
        <v>1.38</v>
      </c>
      <c r="X75" s="75">
        <v>0.41</v>
      </c>
      <c r="Y75" s="75">
        <v>0.35</v>
      </c>
      <c r="Z75" s="75">
        <v>0.3</v>
      </c>
      <c r="AA75" s="75">
        <v>0.37</v>
      </c>
      <c r="AB75" s="75">
        <v>5.84</v>
      </c>
      <c r="AC75" s="75">
        <v>5.59</v>
      </c>
      <c r="AD75" s="75">
        <v>6.03</v>
      </c>
      <c r="AE75" s="75">
        <v>6.45</v>
      </c>
      <c r="AF75" s="75">
        <v>4.72</v>
      </c>
      <c r="AG75" s="75">
        <v>4.3600000000000003</v>
      </c>
      <c r="AH75" s="69">
        <v>658.5</v>
      </c>
      <c r="AI75" s="69">
        <v>672</v>
      </c>
      <c r="AJ75" s="75">
        <v>679</v>
      </c>
      <c r="AK75" s="75">
        <v>579</v>
      </c>
      <c r="AL75" s="75">
        <v>4469</v>
      </c>
      <c r="AM75" s="75">
        <v>2996</v>
      </c>
      <c r="AN75" s="75">
        <v>1953</v>
      </c>
      <c r="AO75" s="75">
        <v>1830</v>
      </c>
      <c r="AP75" s="75">
        <v>71.400000000000006</v>
      </c>
      <c r="AQ75" s="75">
        <v>53.2</v>
      </c>
      <c r="AR75" s="75">
        <v>909</v>
      </c>
      <c r="AS75" s="75">
        <v>541</v>
      </c>
      <c r="AT75" s="75">
        <v>273</v>
      </c>
      <c r="AU75" s="75">
        <v>236</v>
      </c>
      <c r="AV75" s="75">
        <v>3.49</v>
      </c>
      <c r="AW75" s="70">
        <v>3.73</v>
      </c>
      <c r="AX75" s="75">
        <v>36.58</v>
      </c>
      <c r="AY75" s="71">
        <v>38.909999999999997</v>
      </c>
      <c r="AZ75" s="76">
        <v>5.6075669764898866</v>
      </c>
      <c r="BA75" s="71">
        <v>5.6266281161655103</v>
      </c>
      <c r="BB75" s="75">
        <v>14</v>
      </c>
      <c r="BC75" s="75">
        <v>25</v>
      </c>
      <c r="BD75" s="75">
        <v>19</v>
      </c>
      <c r="BE75" s="75">
        <v>26</v>
      </c>
    </row>
    <row r="76" spans="1:57" x14ac:dyDescent="0.15">
      <c r="A76" s="64">
        <v>226090</v>
      </c>
      <c r="B76" s="65" t="s">
        <v>74</v>
      </c>
      <c r="C76" s="64" t="s">
        <v>77</v>
      </c>
      <c r="D76" s="66">
        <v>25369</v>
      </c>
      <c r="E76" s="67">
        <v>51</v>
      </c>
      <c r="F76" s="64" t="s">
        <v>76</v>
      </c>
      <c r="G76" s="64" t="s">
        <v>76</v>
      </c>
      <c r="H76" s="64">
        <v>135.80000000000001</v>
      </c>
      <c r="I76" s="64">
        <v>132.80000000000001</v>
      </c>
      <c r="J76" s="64">
        <v>52.7</v>
      </c>
      <c r="K76" s="64">
        <v>51.3</v>
      </c>
      <c r="L76" s="68">
        <v>134.06666666666666</v>
      </c>
      <c r="M76" s="68">
        <v>126.2</v>
      </c>
      <c r="N76" s="68">
        <v>186.19999999999996</v>
      </c>
      <c r="O76" s="68">
        <v>186.19999999999996</v>
      </c>
      <c r="P76" s="68">
        <f>('Data completed_trim'!$H76/(('Data completed_trim'!$N76/100)^2))</f>
        <v>39.168813548371482</v>
      </c>
      <c r="Q76" s="68">
        <f>('Data completed_trim'!$I76/(('Data completed_trim'!$O76/100)^2))</f>
        <v>38.303523116522335</v>
      </c>
      <c r="R76" s="68">
        <v>5.51</v>
      </c>
      <c r="S76" s="68">
        <v>5.42</v>
      </c>
      <c r="T76" s="68">
        <v>1.1299999999999999</v>
      </c>
      <c r="U76" s="68">
        <v>1.06</v>
      </c>
      <c r="V76" s="68">
        <v>3.93</v>
      </c>
      <c r="W76" s="68">
        <v>3.86</v>
      </c>
      <c r="X76" s="68">
        <v>1.85</v>
      </c>
      <c r="Y76" s="68">
        <v>2.34</v>
      </c>
      <c r="Z76" s="68">
        <v>4.63</v>
      </c>
      <c r="AA76" s="68">
        <v>4.3600000000000003</v>
      </c>
      <c r="AB76" s="68">
        <v>6.22</v>
      </c>
      <c r="AC76" s="68">
        <v>6.49</v>
      </c>
      <c r="AD76" s="68">
        <v>7.75</v>
      </c>
      <c r="AE76" s="68">
        <v>8.4700000000000006</v>
      </c>
      <c r="AF76" s="68">
        <v>5.32</v>
      </c>
      <c r="AG76" s="68">
        <v>7.54</v>
      </c>
      <c r="AH76" s="75">
        <v>799.5</v>
      </c>
      <c r="AI76" s="77">
        <v>945</v>
      </c>
      <c r="AJ76" s="68">
        <v>1632</v>
      </c>
      <c r="AK76" s="68">
        <v>1725</v>
      </c>
      <c r="AL76" s="68">
        <v>2721</v>
      </c>
      <c r="AM76" s="68">
        <v>4303</v>
      </c>
      <c r="AN76" s="68">
        <v>3343</v>
      </c>
      <c r="AO76" s="68">
        <v>4502</v>
      </c>
      <c r="AP76" s="68">
        <v>224</v>
      </c>
      <c r="AQ76" s="68">
        <v>283</v>
      </c>
      <c r="AR76" s="68">
        <v>517</v>
      </c>
      <c r="AS76" s="68">
        <v>1025</v>
      </c>
      <c r="AT76" s="68">
        <v>501</v>
      </c>
      <c r="AU76" s="68">
        <v>888</v>
      </c>
      <c r="AV76" s="68">
        <v>4.51</v>
      </c>
      <c r="AW76" s="70">
        <v>5.29</v>
      </c>
      <c r="AX76" s="68">
        <v>41.33</v>
      </c>
      <c r="AY76" s="71">
        <v>51.5</v>
      </c>
      <c r="AZ76" s="72">
        <v>6.1821993709170098</v>
      </c>
      <c r="BA76" s="71">
        <v>5.9139029126213583</v>
      </c>
      <c r="BB76" s="68">
        <v>29</v>
      </c>
      <c r="BC76" s="68">
        <v>30</v>
      </c>
      <c r="BD76" s="68">
        <v>20</v>
      </c>
      <c r="BE76" s="68">
        <v>26</v>
      </c>
    </row>
    <row r="77" spans="1:57" x14ac:dyDescent="0.15">
      <c r="A77" s="69">
        <v>226092</v>
      </c>
      <c r="B77" s="65" t="s">
        <v>81</v>
      </c>
      <c r="C77" s="69" t="s">
        <v>75</v>
      </c>
      <c r="D77" s="73">
        <v>24912</v>
      </c>
      <c r="E77" s="74">
        <v>53</v>
      </c>
      <c r="F77" s="69" t="s">
        <v>76</v>
      </c>
      <c r="G77" s="69" t="s">
        <v>76</v>
      </c>
      <c r="H77" s="69">
        <v>171.5</v>
      </c>
      <c r="I77" s="69">
        <v>171.9</v>
      </c>
      <c r="J77" s="69">
        <v>84.8</v>
      </c>
      <c r="K77" s="69">
        <v>87.5</v>
      </c>
      <c r="L77" s="75">
        <v>149</v>
      </c>
      <c r="M77" s="75">
        <v>145.06666666666666</v>
      </c>
      <c r="N77" s="75">
        <v>168.13333333333333</v>
      </c>
      <c r="O77" s="75">
        <v>168.13333333333333</v>
      </c>
      <c r="P77" s="75">
        <f>('Data completed_trim'!$H77/(('Data completed_trim'!$N77/100)^2))</f>
        <v>60.667552972383859</v>
      </c>
      <c r="Q77" s="75">
        <f>('Data completed_trim'!$I77/(('Data completed_trim'!$O77/100)^2))</f>
        <v>60.809051638208665</v>
      </c>
      <c r="R77" s="75">
        <v>4.54</v>
      </c>
      <c r="S77" s="75">
        <v>4.8499999999999996</v>
      </c>
      <c r="T77" s="75">
        <v>1.28</v>
      </c>
      <c r="U77" s="75">
        <v>1.39</v>
      </c>
      <c r="V77" s="75">
        <v>2.89</v>
      </c>
      <c r="W77" s="75">
        <v>3.19</v>
      </c>
      <c r="X77" s="75">
        <v>1.42</v>
      </c>
      <c r="Y77" s="75">
        <v>1.28</v>
      </c>
      <c r="Z77" s="75">
        <v>6.09</v>
      </c>
      <c r="AA77" s="75">
        <v>6.68</v>
      </c>
      <c r="AB77" s="75">
        <v>6.95</v>
      </c>
      <c r="AC77" s="75">
        <v>6.53</v>
      </c>
      <c r="AD77" s="75">
        <v>10.42</v>
      </c>
      <c r="AE77" s="75">
        <v>9.5</v>
      </c>
      <c r="AF77" s="75">
        <v>8.02</v>
      </c>
      <c r="AG77" s="75">
        <v>7.35</v>
      </c>
      <c r="AH77" s="69">
        <v>1089</v>
      </c>
      <c r="AI77" s="69">
        <v>1001</v>
      </c>
      <c r="AJ77" s="75">
        <v>953</v>
      </c>
      <c r="AK77" s="75">
        <v>940</v>
      </c>
      <c r="AL77" s="75">
        <v>2578</v>
      </c>
      <c r="AM77" s="75">
        <v>2443</v>
      </c>
      <c r="AN77" s="75">
        <v>2777</v>
      </c>
      <c r="AO77" s="75">
        <v>2466</v>
      </c>
      <c r="AP77" s="75">
        <v>63.6</v>
      </c>
      <c r="AQ77" s="75">
        <v>47.3</v>
      </c>
      <c r="AR77" s="75">
        <v>325</v>
      </c>
      <c r="AS77" s="75">
        <v>307</v>
      </c>
      <c r="AT77" s="75">
        <v>231</v>
      </c>
      <c r="AU77" s="75">
        <v>177</v>
      </c>
      <c r="AV77" s="75">
        <v>4.3099999999999996</v>
      </c>
      <c r="AW77" s="70">
        <v>4.5199999999999996</v>
      </c>
      <c r="AX77" s="75">
        <v>37.29</v>
      </c>
      <c r="AY77" s="71">
        <v>40.409999999999997</v>
      </c>
      <c r="AZ77" s="76">
        <v>6.4528264950388845</v>
      </c>
      <c r="BA77" s="71">
        <v>6.2966617173966846</v>
      </c>
      <c r="BB77" s="75">
        <v>19</v>
      </c>
      <c r="BC77" s="75">
        <v>17</v>
      </c>
      <c r="BD77" s="75">
        <v>20</v>
      </c>
      <c r="BE77" s="75">
        <v>23</v>
      </c>
    </row>
    <row r="78" spans="1:57" x14ac:dyDescent="0.15">
      <c r="A78" s="64">
        <v>226093</v>
      </c>
      <c r="B78" s="65" t="s">
        <v>74</v>
      </c>
      <c r="C78" s="64" t="s">
        <v>77</v>
      </c>
      <c r="D78" s="66">
        <v>23146</v>
      </c>
      <c r="E78" s="67">
        <v>57</v>
      </c>
      <c r="F78" s="64" t="s">
        <v>76</v>
      </c>
      <c r="G78" s="64" t="s">
        <v>76</v>
      </c>
      <c r="H78" s="64">
        <v>107.8</v>
      </c>
      <c r="I78" s="64">
        <v>109.2</v>
      </c>
      <c r="J78" s="64">
        <v>30.8</v>
      </c>
      <c r="K78" s="64">
        <v>32.1</v>
      </c>
      <c r="L78" s="68">
        <v>112.76666666666667</v>
      </c>
      <c r="M78" s="68">
        <v>109.56666666666666</v>
      </c>
      <c r="N78" s="68">
        <v>182.66666666666666</v>
      </c>
      <c r="O78" s="68">
        <v>182.66666666666666</v>
      </c>
      <c r="P78" s="68">
        <f>('Data completed_trim'!$H78/(('Data completed_trim'!$N78/100)^2))</f>
        <v>32.307261974532473</v>
      </c>
      <c r="Q78" s="68">
        <f>('Data completed_trim'!$I78/(('Data completed_trim'!$O78/100)^2))</f>
        <v>32.72683680537056</v>
      </c>
      <c r="R78" s="68">
        <v>4.54</v>
      </c>
      <c r="S78" s="68">
        <v>4.55</v>
      </c>
      <c r="T78" s="68">
        <v>0.83</v>
      </c>
      <c r="U78" s="68">
        <v>0.79</v>
      </c>
      <c r="V78" s="68">
        <v>3.07</v>
      </c>
      <c r="W78" s="68">
        <v>2.93</v>
      </c>
      <c r="X78" s="68">
        <v>2.76</v>
      </c>
      <c r="Y78" s="68">
        <v>2.71</v>
      </c>
      <c r="Z78" s="68">
        <v>5.98</v>
      </c>
      <c r="AA78" s="68">
        <v>2.64</v>
      </c>
      <c r="AB78" s="68">
        <v>6.71</v>
      </c>
      <c r="AC78" s="68">
        <v>5.95</v>
      </c>
      <c r="AD78" s="68">
        <v>10.6</v>
      </c>
      <c r="AE78" s="68">
        <v>9.91</v>
      </c>
      <c r="AF78" s="68">
        <v>6.69</v>
      </c>
      <c r="AG78" s="68">
        <v>5.78</v>
      </c>
      <c r="AH78" s="75">
        <v>1038</v>
      </c>
      <c r="AI78" s="77">
        <v>945</v>
      </c>
      <c r="AJ78" s="68">
        <v>1178</v>
      </c>
      <c r="AK78" s="68">
        <v>1367</v>
      </c>
      <c r="AL78" s="68">
        <v>3476</v>
      </c>
      <c r="AM78" s="68">
        <v>3035</v>
      </c>
      <c r="AN78" s="68">
        <v>4700</v>
      </c>
      <c r="AO78" s="68">
        <v>4138</v>
      </c>
      <c r="AP78" s="68">
        <v>105</v>
      </c>
      <c r="AQ78" s="68">
        <v>123</v>
      </c>
      <c r="AR78" s="68">
        <v>460</v>
      </c>
      <c r="AS78" s="68">
        <v>398</v>
      </c>
      <c r="AT78" s="68">
        <v>612</v>
      </c>
      <c r="AU78" s="68">
        <v>529</v>
      </c>
      <c r="AV78" s="68">
        <v>4.9000000000000004</v>
      </c>
      <c r="AW78" s="70">
        <v>4.9000000000000004</v>
      </c>
      <c r="AX78" s="68">
        <v>52.37</v>
      </c>
      <c r="AY78" s="71">
        <v>51.19</v>
      </c>
      <c r="AZ78" s="72">
        <v>5.5303742600725618</v>
      </c>
      <c r="BA78" s="71">
        <v>5.620744285993359</v>
      </c>
      <c r="BB78" s="68">
        <v>44</v>
      </c>
      <c r="BC78" s="68">
        <v>39</v>
      </c>
      <c r="BD78" s="68">
        <v>30</v>
      </c>
      <c r="BE78" s="68">
        <v>29</v>
      </c>
    </row>
    <row r="79" spans="1:57" x14ac:dyDescent="0.15">
      <c r="A79" s="64">
        <v>226094</v>
      </c>
      <c r="B79" s="65" t="s">
        <v>74</v>
      </c>
      <c r="C79" s="64" t="s">
        <v>75</v>
      </c>
      <c r="D79" s="66">
        <v>28656</v>
      </c>
      <c r="E79" s="67">
        <v>42</v>
      </c>
      <c r="F79" s="64" t="s">
        <v>76</v>
      </c>
      <c r="G79" s="64" t="s">
        <v>76</v>
      </c>
      <c r="H79" s="64">
        <v>85.8</v>
      </c>
      <c r="I79" s="64">
        <v>88.4</v>
      </c>
      <c r="J79" s="64">
        <v>31.5</v>
      </c>
      <c r="K79" s="64">
        <v>35</v>
      </c>
      <c r="L79" s="68">
        <v>96.5</v>
      </c>
      <c r="M79" s="68">
        <v>96.7</v>
      </c>
      <c r="N79" s="68">
        <v>163.43333333333331</v>
      </c>
      <c r="O79" s="68">
        <v>163.43333333333331</v>
      </c>
      <c r="P79" s="68">
        <f>('Data completed_trim'!$H79/(('Data completed_trim'!$N79/100)^2))</f>
        <v>32.122253920635075</v>
      </c>
      <c r="Q79" s="68">
        <f>('Data completed_trim'!$I79/(('Data completed_trim'!$O79/100)^2))</f>
        <v>33.095655554593719</v>
      </c>
      <c r="R79" s="68">
        <v>4.6500000000000004</v>
      </c>
      <c r="S79" s="68">
        <v>5.56</v>
      </c>
      <c r="T79" s="68">
        <v>1.17</v>
      </c>
      <c r="U79" s="68">
        <v>1.41</v>
      </c>
      <c r="V79" s="68">
        <v>3.25</v>
      </c>
      <c r="W79" s="68">
        <v>4.0599999999999996</v>
      </c>
      <c r="X79" s="68">
        <v>1.21</v>
      </c>
      <c r="Y79" s="68">
        <v>1.1100000000000001</v>
      </c>
      <c r="Z79" s="68">
        <v>0.61</v>
      </c>
      <c r="AA79" s="68">
        <v>1.24</v>
      </c>
      <c r="AB79" s="68">
        <v>5.57</v>
      </c>
      <c r="AC79" s="68">
        <v>5</v>
      </c>
      <c r="AD79" s="68">
        <v>8.84</v>
      </c>
      <c r="AE79" s="68">
        <v>7.02</v>
      </c>
      <c r="AF79" s="68">
        <v>6.76</v>
      </c>
      <c r="AG79" s="68">
        <v>5.76</v>
      </c>
      <c r="AH79" s="75">
        <v>918</v>
      </c>
      <c r="AI79" s="77">
        <v>756</v>
      </c>
      <c r="AJ79" s="68">
        <v>510</v>
      </c>
      <c r="AK79" s="68">
        <v>523</v>
      </c>
      <c r="AL79" s="68">
        <v>2261</v>
      </c>
      <c r="AM79" s="68">
        <v>2171</v>
      </c>
      <c r="AN79" s="68">
        <v>2522</v>
      </c>
      <c r="AO79" s="68">
        <v>2079</v>
      </c>
      <c r="AP79" s="68">
        <v>57.2</v>
      </c>
      <c r="AQ79" s="68">
        <v>56.2</v>
      </c>
      <c r="AR79" s="68">
        <v>437</v>
      </c>
      <c r="AS79" s="68">
        <v>385</v>
      </c>
      <c r="AT79" s="68">
        <v>440</v>
      </c>
      <c r="AU79" s="68">
        <v>248</v>
      </c>
      <c r="AV79" s="68">
        <v>3.4</v>
      </c>
      <c r="AW79" s="70">
        <v>3.34</v>
      </c>
      <c r="AX79" s="68">
        <v>36.15</v>
      </c>
      <c r="AY79" s="71">
        <v>36.56</v>
      </c>
      <c r="AZ79" s="72">
        <v>5.5508022130013828</v>
      </c>
      <c r="BA79" s="71">
        <v>5.4378446389496711</v>
      </c>
      <c r="BB79" s="68">
        <v>46</v>
      </c>
      <c r="BC79" s="68">
        <v>41</v>
      </c>
      <c r="BD79" s="68">
        <v>26</v>
      </c>
      <c r="BE79" s="68">
        <v>29</v>
      </c>
    </row>
    <row r="80" spans="1:57" x14ac:dyDescent="0.15">
      <c r="A80" s="69">
        <v>226095</v>
      </c>
      <c r="B80" s="65" t="s">
        <v>81</v>
      </c>
      <c r="C80" s="69" t="s">
        <v>75</v>
      </c>
      <c r="D80" s="73">
        <v>20743</v>
      </c>
      <c r="E80" s="74">
        <v>64</v>
      </c>
      <c r="F80" s="69" t="s">
        <v>76</v>
      </c>
      <c r="G80" s="69" t="s">
        <v>76</v>
      </c>
      <c r="H80" s="69">
        <v>92.2</v>
      </c>
      <c r="I80" s="69">
        <v>89.6</v>
      </c>
      <c r="J80" s="69">
        <v>35.5</v>
      </c>
      <c r="K80" s="69">
        <v>36.799999999999997</v>
      </c>
      <c r="L80" s="75">
        <v>103.36666666666667</v>
      </c>
      <c r="M80" s="75">
        <v>100.5</v>
      </c>
      <c r="N80" s="75">
        <v>170.9</v>
      </c>
      <c r="O80" s="75">
        <v>170.9</v>
      </c>
      <c r="P80" s="75">
        <f>('Data completed_trim'!$H80/(('Data completed_trim'!$N80/100)^2))</f>
        <v>31.567980207355749</v>
      </c>
      <c r="Q80" s="75">
        <f>('Data completed_trim'!$I80/(('Data completed_trim'!$O80/100)^2))</f>
        <v>30.677776860944412</v>
      </c>
      <c r="R80" s="75">
        <v>5.14</v>
      </c>
      <c r="S80" s="75">
        <v>5.25</v>
      </c>
      <c r="T80" s="75">
        <v>1.25</v>
      </c>
      <c r="U80" s="75">
        <v>1.2</v>
      </c>
      <c r="V80" s="75">
        <v>3.68</v>
      </c>
      <c r="W80" s="75">
        <v>3.96</v>
      </c>
      <c r="X80" s="75">
        <v>0.94</v>
      </c>
      <c r="Y80" s="75">
        <v>0.76</v>
      </c>
      <c r="Z80" s="75">
        <v>3.1</v>
      </c>
      <c r="AA80" s="75">
        <v>3.92</v>
      </c>
      <c r="AB80" s="75">
        <v>6.64</v>
      </c>
      <c r="AC80" s="75">
        <v>6.66</v>
      </c>
      <c r="AD80" s="75">
        <v>10.46</v>
      </c>
      <c r="AE80" s="75">
        <v>9.5399999999999991</v>
      </c>
      <c r="AF80" s="75">
        <v>7.99</v>
      </c>
      <c r="AG80" s="75">
        <v>7.04</v>
      </c>
      <c r="AH80" s="69">
        <v>1089</v>
      </c>
      <c r="AI80" s="69">
        <v>985.5</v>
      </c>
      <c r="AJ80" s="75">
        <v>1102</v>
      </c>
      <c r="AK80" s="75">
        <v>1264</v>
      </c>
      <c r="AL80" s="75">
        <v>2890</v>
      </c>
      <c r="AM80" s="75">
        <v>3105</v>
      </c>
      <c r="AN80" s="75">
        <v>4005</v>
      </c>
      <c r="AO80" s="75">
        <v>4369</v>
      </c>
      <c r="AP80" s="75">
        <v>89.5</v>
      </c>
      <c r="AQ80" s="75">
        <v>114</v>
      </c>
      <c r="AR80" s="75">
        <v>421</v>
      </c>
      <c r="AS80" s="75">
        <v>416</v>
      </c>
      <c r="AT80" s="75">
        <v>569</v>
      </c>
      <c r="AU80" s="75">
        <v>540</v>
      </c>
      <c r="AV80" s="75">
        <v>4.42</v>
      </c>
      <c r="AW80" s="70">
        <v>4.16</v>
      </c>
      <c r="AX80" s="75">
        <v>38.299999999999997</v>
      </c>
      <c r="AY80" s="71">
        <v>37.49</v>
      </c>
      <c r="AZ80" s="76">
        <v>6.4454569190600521</v>
      </c>
      <c r="BA80" s="71">
        <v>6.2593464923979729</v>
      </c>
      <c r="BB80" s="75">
        <v>26</v>
      </c>
      <c r="BC80" s="75">
        <v>17</v>
      </c>
      <c r="BD80" s="75">
        <v>21</v>
      </c>
      <c r="BE80" s="75">
        <v>16</v>
      </c>
    </row>
    <row r="81" spans="1:57" x14ac:dyDescent="0.15">
      <c r="A81" s="64">
        <v>226096</v>
      </c>
      <c r="B81" s="65" t="s">
        <v>74</v>
      </c>
      <c r="C81" s="64" t="s">
        <v>75</v>
      </c>
      <c r="D81" s="66">
        <v>26191</v>
      </c>
      <c r="E81" s="67">
        <v>49</v>
      </c>
      <c r="F81" s="64" t="s">
        <v>76</v>
      </c>
      <c r="G81" s="64" t="s">
        <v>76</v>
      </c>
      <c r="H81" s="64">
        <v>121.7</v>
      </c>
      <c r="I81" s="64">
        <v>123.9</v>
      </c>
      <c r="J81" s="64">
        <v>51.3</v>
      </c>
      <c r="K81" s="64">
        <v>54</v>
      </c>
      <c r="L81" s="68">
        <v>121.46666666666665</v>
      </c>
      <c r="M81" s="68">
        <v>119.56666666666666</v>
      </c>
      <c r="N81" s="68">
        <v>177.86666666666667</v>
      </c>
      <c r="O81" s="68">
        <v>177.86666666666667</v>
      </c>
      <c r="P81" s="68">
        <f>('Data completed_trim'!$H81/(('Data completed_trim'!$N81/100)^2))</f>
        <v>38.468162845114165</v>
      </c>
      <c r="Q81" s="68">
        <f>('Data completed_trim'!$I81/(('Data completed_trim'!$O81/100)^2))</f>
        <v>39.16356102308665</v>
      </c>
      <c r="R81" s="68">
        <v>3.79</v>
      </c>
      <c r="S81" s="68">
        <v>4.16</v>
      </c>
      <c r="T81" s="68">
        <v>1.1299999999999999</v>
      </c>
      <c r="U81" s="68">
        <v>1.25</v>
      </c>
      <c r="V81" s="68">
        <v>2.42</v>
      </c>
      <c r="W81" s="68">
        <v>2.82</v>
      </c>
      <c r="X81" s="68">
        <v>1.01</v>
      </c>
      <c r="Y81" s="68">
        <v>0.75</v>
      </c>
      <c r="Z81" s="68">
        <v>11.73</v>
      </c>
      <c r="AA81" s="68">
        <v>9.34</v>
      </c>
      <c r="AB81" s="68">
        <v>6.6</v>
      </c>
      <c r="AC81" s="68">
        <v>6.48</v>
      </c>
      <c r="AD81" s="68">
        <v>9.98</v>
      </c>
      <c r="AE81" s="68">
        <v>10.29</v>
      </c>
      <c r="AF81" s="68">
        <v>11.44</v>
      </c>
      <c r="AG81" s="68">
        <v>9.92</v>
      </c>
      <c r="AH81" s="75">
        <v>1212</v>
      </c>
      <c r="AI81" s="77">
        <v>1161</v>
      </c>
      <c r="AJ81" s="68">
        <v>1698</v>
      </c>
      <c r="AK81" s="68">
        <v>1291</v>
      </c>
      <c r="AL81" s="68">
        <v>2949</v>
      </c>
      <c r="AM81" s="68">
        <v>2350</v>
      </c>
      <c r="AN81" s="75"/>
      <c r="AO81" s="75"/>
      <c r="AP81" s="68">
        <v>250</v>
      </c>
      <c r="AQ81" s="68">
        <v>172</v>
      </c>
      <c r="AR81" s="68">
        <v>575</v>
      </c>
      <c r="AS81" s="68">
        <v>480</v>
      </c>
      <c r="AT81" s="75"/>
      <c r="AU81" s="75"/>
      <c r="AV81" s="68">
        <v>3.98</v>
      </c>
      <c r="AW81" s="70">
        <v>3.78</v>
      </c>
      <c r="AX81" s="68">
        <v>36.21</v>
      </c>
      <c r="AY81" s="71">
        <v>35.19</v>
      </c>
      <c r="AZ81" s="72">
        <v>6.2154128693731012</v>
      </c>
      <c r="BA81" s="71">
        <v>6.1107672634271104</v>
      </c>
      <c r="BB81" s="68">
        <v>20</v>
      </c>
      <c r="BC81" s="68">
        <v>22</v>
      </c>
      <c r="BD81" s="68">
        <v>17</v>
      </c>
      <c r="BE81" s="68">
        <v>17</v>
      </c>
    </row>
    <row r="82" spans="1:57" x14ac:dyDescent="0.15">
      <c r="A82" s="69">
        <v>226097</v>
      </c>
      <c r="B82" s="65" t="s">
        <v>74</v>
      </c>
      <c r="C82" s="69" t="s">
        <v>75</v>
      </c>
      <c r="D82" s="73">
        <v>24699</v>
      </c>
      <c r="E82" s="74">
        <v>53</v>
      </c>
      <c r="F82" s="69" t="s">
        <v>76</v>
      </c>
      <c r="G82" s="69" t="s">
        <v>76</v>
      </c>
      <c r="H82" s="69">
        <v>94.6</v>
      </c>
      <c r="I82" s="69">
        <v>96.7</v>
      </c>
      <c r="J82" s="69">
        <v>39.9</v>
      </c>
      <c r="K82" s="69">
        <v>41.3</v>
      </c>
      <c r="L82" s="75">
        <v>107.26666666666667</v>
      </c>
      <c r="M82" s="75">
        <v>103.16666666666667</v>
      </c>
      <c r="N82" s="75">
        <v>168.2</v>
      </c>
      <c r="O82" s="75">
        <v>168.2</v>
      </c>
      <c r="P82" s="75">
        <f>('Data completed_trim'!$H82/(('Data completed_trim'!$N82/100)^2))</f>
        <v>33.437912230075462</v>
      </c>
      <c r="Q82" s="75">
        <f>('Data completed_trim'!$I82/(('Data completed_trim'!$O82/100)^2))</f>
        <v>34.18019146562682</v>
      </c>
      <c r="R82" s="75">
        <v>3.47</v>
      </c>
      <c r="S82" s="75">
        <v>4.1399999999999997</v>
      </c>
      <c r="T82" s="75">
        <v>1.42</v>
      </c>
      <c r="U82" s="75">
        <v>1.54</v>
      </c>
      <c r="V82" s="75">
        <v>1.8</v>
      </c>
      <c r="W82" s="75">
        <v>2.42</v>
      </c>
      <c r="X82" s="75">
        <v>1.06</v>
      </c>
      <c r="Y82" s="75">
        <v>1.1200000000000001</v>
      </c>
      <c r="Z82" s="75">
        <v>7.22</v>
      </c>
      <c r="AA82" s="75">
        <v>12.7</v>
      </c>
      <c r="AB82" s="75">
        <v>5.41</v>
      </c>
      <c r="AC82" s="75">
        <v>5.01</v>
      </c>
      <c r="AD82" s="75">
        <v>9.5299999999999994</v>
      </c>
      <c r="AE82" s="75">
        <v>8.65</v>
      </c>
      <c r="AF82" s="75">
        <v>11.36</v>
      </c>
      <c r="AG82" s="75">
        <v>10.48</v>
      </c>
      <c r="AH82" s="75">
        <v>1164</v>
      </c>
      <c r="AI82" s="77">
        <v>1070</v>
      </c>
      <c r="AJ82" s="75">
        <v>725</v>
      </c>
      <c r="AK82" s="75">
        <v>698</v>
      </c>
      <c r="AL82" s="75">
        <v>2297</v>
      </c>
      <c r="AM82" s="75">
        <v>2701</v>
      </c>
      <c r="AN82" s="75">
        <v>6124</v>
      </c>
      <c r="AO82" s="75">
        <v>5395</v>
      </c>
      <c r="AP82" s="75">
        <v>82.3</v>
      </c>
      <c r="AQ82" s="75">
        <v>93.1</v>
      </c>
      <c r="AR82" s="75">
        <v>411</v>
      </c>
      <c r="AS82" s="75">
        <v>482</v>
      </c>
      <c r="AT82" s="75">
        <v>989</v>
      </c>
      <c r="AU82" s="75">
        <v>909</v>
      </c>
      <c r="AV82" s="75">
        <v>3.98</v>
      </c>
      <c r="AW82" s="70">
        <v>3.84</v>
      </c>
      <c r="AX82" s="75">
        <v>36.78</v>
      </c>
      <c r="AY82" s="71">
        <v>36.44</v>
      </c>
      <c r="AZ82" s="76">
        <v>6.1440402392604678</v>
      </c>
      <c r="BA82" s="71">
        <v>6.0253677277716795</v>
      </c>
      <c r="BB82" s="75">
        <v>19</v>
      </c>
      <c r="BC82" s="75">
        <v>16</v>
      </c>
      <c r="BD82" s="75">
        <v>21</v>
      </c>
      <c r="BE82" s="75">
        <v>19</v>
      </c>
    </row>
    <row r="83" spans="1:57" x14ac:dyDescent="0.15">
      <c r="A83" s="64">
        <v>226098</v>
      </c>
      <c r="B83" s="78" t="s">
        <v>81</v>
      </c>
      <c r="C83" s="64" t="s">
        <v>75</v>
      </c>
      <c r="D83" s="66">
        <v>23299</v>
      </c>
      <c r="E83" s="67">
        <v>57</v>
      </c>
      <c r="F83" s="64" t="s">
        <v>76</v>
      </c>
      <c r="G83" s="64" t="s">
        <v>76</v>
      </c>
      <c r="H83" s="64">
        <v>118</v>
      </c>
      <c r="I83" s="64">
        <v>118.8</v>
      </c>
      <c r="J83" s="64">
        <v>54.1</v>
      </c>
      <c r="K83" s="64">
        <v>55.8</v>
      </c>
      <c r="L83" s="68">
        <v>126</v>
      </c>
      <c r="M83" s="68">
        <v>123.33333333333333</v>
      </c>
      <c r="N83" s="68">
        <v>174.80000000000004</v>
      </c>
      <c r="O83" s="68">
        <v>174.80000000000004</v>
      </c>
      <c r="P83" s="68">
        <f>('Data completed_trim'!$H83/(('Data completed_trim'!$N83/100)^2))</f>
        <v>38.618833423225745</v>
      </c>
      <c r="Q83" s="68">
        <f>('Data completed_trim'!$I83/(('Data completed_trim'!$O83/100)^2))</f>
        <v>38.880656022705239</v>
      </c>
      <c r="R83" s="68">
        <v>4.0599999999999996</v>
      </c>
      <c r="S83" s="68">
        <v>4.08</v>
      </c>
      <c r="T83" s="68">
        <v>1.29</v>
      </c>
      <c r="U83" s="68">
        <v>1.2</v>
      </c>
      <c r="V83" s="68">
        <v>2.68</v>
      </c>
      <c r="W83" s="68">
        <v>2.81</v>
      </c>
      <c r="X83" s="68">
        <v>0.74</v>
      </c>
      <c r="Y83" s="68">
        <v>0.82</v>
      </c>
      <c r="Z83" s="68">
        <v>4.09</v>
      </c>
      <c r="AA83" s="68">
        <v>3.81</v>
      </c>
      <c r="AB83" s="68">
        <v>6.05</v>
      </c>
      <c r="AC83" s="68">
        <v>6.14</v>
      </c>
      <c r="AD83" s="68">
        <v>9.44</v>
      </c>
      <c r="AE83" s="68">
        <v>10.73</v>
      </c>
      <c r="AF83" s="68">
        <v>6.15</v>
      </c>
      <c r="AG83" s="68">
        <v>5.34</v>
      </c>
      <c r="AH83" s="64">
        <v>934.5</v>
      </c>
      <c r="AI83" s="64">
        <v>972</v>
      </c>
      <c r="AJ83" s="68">
        <v>1251</v>
      </c>
      <c r="AK83" s="68">
        <v>1291</v>
      </c>
      <c r="AL83" s="68">
        <v>4270</v>
      </c>
      <c r="AM83" s="68">
        <v>5395</v>
      </c>
      <c r="AN83" s="68">
        <v>3078</v>
      </c>
      <c r="AO83" s="68">
        <v>3101</v>
      </c>
      <c r="AP83" s="68">
        <v>136</v>
      </c>
      <c r="AQ83" s="68">
        <v>161</v>
      </c>
      <c r="AR83" s="68">
        <v>751</v>
      </c>
      <c r="AS83" s="68">
        <v>1090</v>
      </c>
      <c r="AT83" s="68">
        <v>395</v>
      </c>
      <c r="AU83" s="68">
        <v>345</v>
      </c>
      <c r="AV83" s="68">
        <v>4.03</v>
      </c>
      <c r="AW83" s="70">
        <v>3.87</v>
      </c>
      <c r="AX83" s="68">
        <v>37.71</v>
      </c>
      <c r="AY83" s="71">
        <v>36.97</v>
      </c>
      <c r="AZ83" s="72">
        <v>6.0877777777777782</v>
      </c>
      <c r="BA83" s="71">
        <v>5.9960697863132282</v>
      </c>
      <c r="BB83" s="68">
        <v>61</v>
      </c>
      <c r="BC83" s="68">
        <v>47</v>
      </c>
      <c r="BD83" s="68">
        <v>31</v>
      </c>
      <c r="BE83" s="68">
        <v>26</v>
      </c>
    </row>
    <row r="84" spans="1:57" x14ac:dyDescent="0.15">
      <c r="P84" s="4"/>
      <c r="Q84" s="4"/>
      <c r="AH84" s="4"/>
      <c r="AI84" s="4"/>
    </row>
    <row r="85" spans="1:57" x14ac:dyDescent="0.15">
      <c r="P85" s="4"/>
      <c r="Q85" s="4"/>
      <c r="AH85" s="4"/>
      <c r="AI85" s="4"/>
    </row>
  </sheetData>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1:BO100"/>
  <sheetViews>
    <sheetView zoomScale="113" zoomScaleNormal="50" workbookViewId="0">
      <selection activeCell="P85" sqref="P85"/>
    </sheetView>
  </sheetViews>
  <sheetFormatPr baseColWidth="10" defaultColWidth="9.1640625" defaultRowHeight="13" x14ac:dyDescent="0.15"/>
  <cols>
    <col min="3" max="3" width="19.1640625" customWidth="1"/>
    <col min="4" max="4" width="10" customWidth="1"/>
    <col min="5" max="5" width="15.6640625" customWidth="1"/>
    <col min="6" max="6" width="12.33203125" customWidth="1"/>
    <col min="7" max="7" width="12" customWidth="1"/>
    <col min="8" max="8" width="14.5" customWidth="1"/>
    <col min="9" max="9" width="11.1640625" customWidth="1"/>
    <col min="10" max="11" width="19.5" customWidth="1"/>
    <col min="12" max="12" width="12.5" customWidth="1"/>
    <col min="13" max="13" width="22.33203125" customWidth="1"/>
    <col min="14" max="14" width="16.6640625" customWidth="1"/>
    <col min="15" max="15" width="16" customWidth="1"/>
    <col min="16" max="16" width="16.6640625" customWidth="1"/>
    <col min="17" max="17" width="20.6640625" customWidth="1"/>
    <col min="18" max="18" width="14.1640625" customWidth="1"/>
    <col min="19" max="19" width="16.6640625" customWidth="1"/>
    <col min="20" max="20" width="16" customWidth="1"/>
    <col min="21" max="21" width="17" customWidth="1"/>
    <col min="22" max="23" width="15.6640625" customWidth="1"/>
    <col min="24" max="24" width="10" customWidth="1"/>
    <col min="31" max="31" width="10.5" customWidth="1"/>
    <col min="32" max="39" width="13.1640625" customWidth="1"/>
    <col min="40" max="51" width="19.1640625" customWidth="1"/>
    <col min="52" max="52" width="15.1640625" customWidth="1"/>
    <col min="53" max="53" width="17" customWidth="1"/>
    <col min="54" max="54" width="18" customWidth="1"/>
    <col min="55" max="55" width="17.33203125" customWidth="1"/>
    <col min="56" max="56" width="16.5" customWidth="1"/>
    <col min="57" max="57" width="16.33203125" customWidth="1"/>
  </cols>
  <sheetData>
    <row r="1" spans="4:61" x14ac:dyDescent="0.15">
      <c r="D1" t="s">
        <v>0</v>
      </c>
      <c r="E1" t="s">
        <v>1</v>
      </c>
      <c r="F1" t="s">
        <v>2</v>
      </c>
      <c r="G1" s="13" t="s">
        <v>3</v>
      </c>
      <c r="H1" t="s">
        <v>4</v>
      </c>
      <c r="I1" t="s">
        <v>5</v>
      </c>
      <c r="J1" t="s">
        <v>83</v>
      </c>
      <c r="K1" t="s">
        <v>84</v>
      </c>
      <c r="L1" t="s">
        <v>8</v>
      </c>
      <c r="M1" t="s">
        <v>85</v>
      </c>
      <c r="N1" t="s">
        <v>86</v>
      </c>
      <c r="O1" t="s">
        <v>87</v>
      </c>
      <c r="P1" t="s">
        <v>88</v>
      </c>
      <c r="Q1" t="s">
        <v>89</v>
      </c>
      <c r="R1" t="s">
        <v>90</v>
      </c>
      <c r="S1" t="s">
        <v>91</v>
      </c>
      <c r="T1" t="s">
        <v>92</v>
      </c>
      <c r="U1" t="s">
        <v>93</v>
      </c>
      <c r="V1" t="s">
        <v>94</v>
      </c>
      <c r="W1" t="s">
        <v>95</v>
      </c>
      <c r="X1" s="1" t="s">
        <v>96</v>
      </c>
      <c r="Y1" s="1" t="s">
        <v>97</v>
      </c>
      <c r="Z1" s="1" t="s">
        <v>98</v>
      </c>
      <c r="AA1" s="1" t="s">
        <v>99</v>
      </c>
      <c r="AB1" s="1" t="s">
        <v>100</v>
      </c>
      <c r="AC1" s="1" t="s">
        <v>101</v>
      </c>
      <c r="AD1" s="1" t="s">
        <v>102</v>
      </c>
      <c r="AE1" s="1" t="s">
        <v>103</v>
      </c>
      <c r="AF1" s="17" t="s">
        <v>104</v>
      </c>
      <c r="AG1" s="17" t="s">
        <v>105</v>
      </c>
      <c r="AH1" s="17" t="s">
        <v>106</v>
      </c>
      <c r="AI1" s="17" t="s">
        <v>107</v>
      </c>
      <c r="AJ1" s="17" t="s">
        <v>108</v>
      </c>
      <c r="AK1" s="17" t="s">
        <v>109</v>
      </c>
      <c r="AL1" s="17" t="s">
        <v>110</v>
      </c>
      <c r="AM1" s="17" t="s">
        <v>111</v>
      </c>
      <c r="AN1" s="13" t="s">
        <v>112</v>
      </c>
      <c r="AO1" s="13" t="s">
        <v>113</v>
      </c>
      <c r="AP1" s="13" t="s">
        <v>114</v>
      </c>
      <c r="AQ1" s="13" t="s">
        <v>115</v>
      </c>
      <c r="AR1" s="13" t="s">
        <v>116</v>
      </c>
      <c r="AS1" s="13" t="s">
        <v>117</v>
      </c>
      <c r="AT1" t="s">
        <v>118</v>
      </c>
      <c r="AU1" t="s">
        <v>119</v>
      </c>
      <c r="AV1" t="s">
        <v>120</v>
      </c>
      <c r="AW1" t="s">
        <v>121</v>
      </c>
      <c r="AX1" t="s">
        <v>122</v>
      </c>
      <c r="AY1" t="s">
        <v>123</v>
      </c>
      <c r="AZ1" t="s">
        <v>124</v>
      </c>
      <c r="BA1" t="s">
        <v>125</v>
      </c>
      <c r="BB1" t="s">
        <v>126</v>
      </c>
      <c r="BC1" t="s">
        <v>127</v>
      </c>
      <c r="BD1" t="s">
        <v>128</v>
      </c>
      <c r="BE1" t="s">
        <v>129</v>
      </c>
      <c r="BF1" t="s">
        <v>130</v>
      </c>
      <c r="BG1" t="s">
        <v>131</v>
      </c>
      <c r="BH1" t="s">
        <v>132</v>
      </c>
      <c r="BI1" t="s">
        <v>133</v>
      </c>
    </row>
    <row r="2" spans="4:61" x14ac:dyDescent="0.15">
      <c r="D2" s="25">
        <v>209719</v>
      </c>
      <c r="E2" s="25">
        <v>226001</v>
      </c>
      <c r="F2" s="25"/>
      <c r="G2" s="25" t="s">
        <v>75</v>
      </c>
      <c r="H2" s="26">
        <v>23847</v>
      </c>
      <c r="I2" s="27">
        <v>55</v>
      </c>
      <c r="J2" s="25" t="s">
        <v>76</v>
      </c>
      <c r="K2" s="25" t="s">
        <v>76</v>
      </c>
      <c r="L2" s="25" t="s">
        <v>76</v>
      </c>
      <c r="M2" s="28">
        <v>164</v>
      </c>
      <c r="N2" s="25">
        <v>91.8</v>
      </c>
      <c r="O2" s="25">
        <v>41.4</v>
      </c>
      <c r="P2" s="28">
        <v>108.16666666666667</v>
      </c>
      <c r="Q2" s="28">
        <v>163.83333333333334</v>
      </c>
      <c r="R2" s="25">
        <v>89.6</v>
      </c>
      <c r="S2" s="25">
        <v>40</v>
      </c>
      <c r="T2" s="25">
        <v>106</v>
      </c>
      <c r="U2" s="25">
        <v>106</v>
      </c>
      <c r="V2" s="25">
        <v>106</v>
      </c>
      <c r="W2" s="28">
        <v>106</v>
      </c>
      <c r="X2" s="28">
        <v>5.6</v>
      </c>
      <c r="Y2" s="28">
        <v>5.03</v>
      </c>
      <c r="Z2" s="28">
        <v>1.1599999999999999</v>
      </c>
      <c r="AA2" s="28">
        <v>1.1599999999999999</v>
      </c>
      <c r="AB2" s="28">
        <v>4.4000000000000004</v>
      </c>
      <c r="AC2" s="28">
        <v>3.7</v>
      </c>
      <c r="AD2" s="28">
        <v>1.3</v>
      </c>
      <c r="AE2" s="28">
        <v>1.78</v>
      </c>
      <c r="AF2" s="28">
        <v>1.4</v>
      </c>
      <c r="AG2" s="28">
        <v>1.52</v>
      </c>
      <c r="AH2" s="4"/>
      <c r="AI2" s="4"/>
      <c r="AJ2" s="4"/>
      <c r="AK2" s="4"/>
      <c r="AL2" s="4"/>
      <c r="AM2" s="4"/>
      <c r="AN2" s="4">
        <v>1162</v>
      </c>
      <c r="AO2" s="4">
        <v>3154</v>
      </c>
      <c r="AP2" s="4">
        <v>4469</v>
      </c>
      <c r="AQ2" s="4">
        <v>1625</v>
      </c>
      <c r="AR2" s="4">
        <v>3161</v>
      </c>
      <c r="AS2" s="4">
        <v>4071</v>
      </c>
      <c r="AT2" s="4">
        <v>149</v>
      </c>
      <c r="AU2" s="4">
        <v>647</v>
      </c>
      <c r="AV2" s="4">
        <v>823</v>
      </c>
      <c r="AW2" s="4">
        <v>217</v>
      </c>
      <c r="AX2" s="4">
        <v>729</v>
      </c>
      <c r="AY2" s="4">
        <v>888</v>
      </c>
      <c r="AZ2" s="4">
        <v>3.7</v>
      </c>
      <c r="BA2" s="4">
        <v>43.16</v>
      </c>
      <c r="BB2" s="5">
        <v>5.201983317886933</v>
      </c>
      <c r="BC2" s="10">
        <v>4.13</v>
      </c>
      <c r="BD2" s="11">
        <v>48.43</v>
      </c>
      <c r="BE2" s="11">
        <v>5.1831364856493902</v>
      </c>
      <c r="BF2" s="4">
        <v>35</v>
      </c>
      <c r="BG2" s="4">
        <v>33</v>
      </c>
      <c r="BH2" s="4">
        <v>28</v>
      </c>
      <c r="BI2" s="4">
        <v>25</v>
      </c>
    </row>
    <row r="3" spans="4:61" x14ac:dyDescent="0.15">
      <c r="D3">
        <v>209721</v>
      </c>
      <c r="E3">
        <v>226002</v>
      </c>
      <c r="G3" t="s">
        <v>75</v>
      </c>
      <c r="H3" s="2">
        <v>26465</v>
      </c>
      <c r="I3" s="3">
        <v>63</v>
      </c>
      <c r="J3" t="s">
        <v>76</v>
      </c>
      <c r="K3" t="s">
        <v>76</v>
      </c>
      <c r="L3" t="s">
        <v>76</v>
      </c>
      <c r="M3" s="4">
        <v>158.5</v>
      </c>
      <c r="N3">
        <v>103.7</v>
      </c>
      <c r="O3">
        <v>49.1</v>
      </c>
      <c r="P3" s="4">
        <v>120.83333333333333</v>
      </c>
      <c r="Q3" s="4">
        <v>158.5</v>
      </c>
      <c r="R3">
        <v>104.5</v>
      </c>
      <c r="S3">
        <v>49.8</v>
      </c>
      <c r="T3">
        <v>121</v>
      </c>
      <c r="U3">
        <v>120.5</v>
      </c>
      <c r="V3">
        <v>121</v>
      </c>
      <c r="W3" s="4">
        <v>120.83333333333333</v>
      </c>
      <c r="X3" s="4">
        <v>6.51</v>
      </c>
      <c r="Y3" s="4">
        <v>5.9</v>
      </c>
      <c r="Z3" s="4">
        <v>1.34</v>
      </c>
      <c r="AA3" s="4">
        <v>1.23</v>
      </c>
      <c r="AB3" s="4">
        <v>5.07</v>
      </c>
      <c r="AC3" s="4">
        <v>4.53</v>
      </c>
      <c r="AD3" s="4">
        <v>1.01</v>
      </c>
      <c r="AE3" s="4">
        <v>0.88</v>
      </c>
      <c r="AF3" s="4">
        <v>9.16</v>
      </c>
      <c r="AG3" s="4">
        <v>3.2</v>
      </c>
      <c r="AH3" s="4"/>
      <c r="AI3" s="4"/>
      <c r="AJ3" s="4"/>
      <c r="AK3" s="4"/>
      <c r="AL3" s="4"/>
      <c r="AM3" s="4"/>
      <c r="AN3" s="4">
        <v>1314</v>
      </c>
      <c r="AO3" s="4">
        <v>3207</v>
      </c>
      <c r="AP3" s="4">
        <v>3376</v>
      </c>
      <c r="AQ3" s="4">
        <v>1430</v>
      </c>
      <c r="AR3" s="4">
        <v>4005</v>
      </c>
      <c r="AS3" s="4">
        <v>4005</v>
      </c>
      <c r="AT3" s="4">
        <v>206</v>
      </c>
      <c r="AU3" s="4">
        <v>621</v>
      </c>
      <c r="AV3" s="4">
        <v>495</v>
      </c>
      <c r="AW3" s="4">
        <v>326</v>
      </c>
      <c r="AX3" s="4">
        <v>1010</v>
      </c>
      <c r="AY3" s="4">
        <v>794</v>
      </c>
      <c r="AZ3" s="4">
        <v>4.63</v>
      </c>
      <c r="BA3" s="4">
        <v>43.39</v>
      </c>
      <c r="BB3" s="5">
        <v>6.0810071445033422</v>
      </c>
      <c r="BC3" s="10">
        <v>3.64</v>
      </c>
      <c r="BD3" s="11">
        <v>32.81</v>
      </c>
      <c r="BE3" s="11">
        <v>6.2584608351112472</v>
      </c>
      <c r="BF3" s="4">
        <v>41</v>
      </c>
      <c r="BG3" s="4">
        <v>84</v>
      </c>
      <c r="BH3" s="4">
        <v>22</v>
      </c>
      <c r="BI3" s="4">
        <v>32</v>
      </c>
    </row>
    <row r="4" spans="4:61" x14ac:dyDescent="0.15">
      <c r="D4">
        <v>209720</v>
      </c>
      <c r="E4">
        <v>226003</v>
      </c>
      <c r="G4" t="s">
        <v>77</v>
      </c>
      <c r="H4" s="2">
        <v>20955</v>
      </c>
      <c r="I4" s="3">
        <v>48</v>
      </c>
      <c r="J4" t="s">
        <v>76</v>
      </c>
      <c r="K4" t="s">
        <v>76</v>
      </c>
      <c r="L4" t="s">
        <v>76</v>
      </c>
      <c r="M4" s="4">
        <v>172</v>
      </c>
      <c r="N4">
        <v>106.2</v>
      </c>
      <c r="O4">
        <v>36.1</v>
      </c>
      <c r="P4" s="4">
        <v>122.16666666666667</v>
      </c>
      <c r="Q4" s="4">
        <v>171.33333333333334</v>
      </c>
      <c r="R4">
        <v>101.1</v>
      </c>
      <c r="S4">
        <v>32.4</v>
      </c>
      <c r="T4">
        <v>119.5</v>
      </c>
      <c r="U4">
        <v>120</v>
      </c>
      <c r="V4">
        <v>120</v>
      </c>
      <c r="W4" s="4">
        <v>119.83333333333333</v>
      </c>
      <c r="X4" s="4">
        <v>5.72</v>
      </c>
      <c r="Y4" s="4">
        <v>6.58</v>
      </c>
      <c r="Z4" s="4">
        <v>1.28</v>
      </c>
      <c r="AA4" s="4">
        <v>1.34</v>
      </c>
      <c r="AB4" s="4">
        <v>4.33</v>
      </c>
      <c r="AC4" s="4">
        <v>4.91</v>
      </c>
      <c r="AD4" s="4">
        <v>1.3</v>
      </c>
      <c r="AE4" s="4">
        <v>1.54</v>
      </c>
      <c r="AF4" s="4">
        <v>0.68</v>
      </c>
      <c r="AG4" s="4">
        <v>0.84</v>
      </c>
      <c r="AH4" s="4"/>
      <c r="AI4" s="4"/>
      <c r="AJ4" s="4"/>
      <c r="AK4" s="4"/>
      <c r="AL4" s="4"/>
      <c r="AM4" s="4"/>
      <c r="AN4" s="4">
        <v>917</v>
      </c>
      <c r="AO4" s="4">
        <v>1950</v>
      </c>
      <c r="AP4" s="4">
        <v>2238</v>
      </c>
      <c r="AQ4" s="4">
        <v>1159</v>
      </c>
      <c r="AR4" s="4">
        <v>2886</v>
      </c>
      <c r="AS4" s="4">
        <v>3773</v>
      </c>
      <c r="AT4" s="4">
        <v>145</v>
      </c>
      <c r="AU4" s="4">
        <v>351</v>
      </c>
      <c r="AV4" s="4">
        <v>392</v>
      </c>
      <c r="AW4" s="4">
        <v>154</v>
      </c>
      <c r="AX4" s="4">
        <v>616</v>
      </c>
      <c r="AY4" s="4">
        <v>722</v>
      </c>
      <c r="AZ4" s="4">
        <v>4.4800000000000004</v>
      </c>
      <c r="BA4" s="4">
        <v>45.05</v>
      </c>
      <c r="BB4" s="5">
        <v>5.7767480577136521</v>
      </c>
      <c r="BC4" s="10">
        <v>4.83</v>
      </c>
      <c r="BD4" s="11">
        <v>50.47</v>
      </c>
      <c r="BE4" s="11">
        <v>28.848735882702599</v>
      </c>
      <c r="BF4" s="4">
        <v>24</v>
      </c>
      <c r="BG4" s="4">
        <v>23</v>
      </c>
      <c r="BH4" s="4">
        <v>22</v>
      </c>
      <c r="BI4" s="4">
        <v>18</v>
      </c>
    </row>
    <row r="5" spans="4:61" x14ac:dyDescent="0.15">
      <c r="D5">
        <v>209722</v>
      </c>
      <c r="E5">
        <v>226004</v>
      </c>
      <c r="G5" t="s">
        <v>75</v>
      </c>
      <c r="H5" s="2">
        <v>25249</v>
      </c>
      <c r="I5" s="3">
        <v>52</v>
      </c>
      <c r="J5" t="s">
        <v>134</v>
      </c>
      <c r="K5" t="s">
        <v>134</v>
      </c>
      <c r="M5" s="4"/>
      <c r="P5" s="4"/>
      <c r="Q5" s="4"/>
      <c r="W5" s="4"/>
      <c r="X5" s="4"/>
      <c r="Y5" s="4"/>
      <c r="Z5" s="4"/>
      <c r="AA5" s="4"/>
      <c r="AB5" s="4"/>
      <c r="AC5" s="4"/>
      <c r="AD5" s="4"/>
      <c r="AE5" s="4"/>
      <c r="AF5" s="4"/>
      <c r="AG5" s="4"/>
      <c r="AH5" s="4"/>
      <c r="AI5" s="4"/>
      <c r="AJ5" s="4"/>
      <c r="AK5" s="4"/>
      <c r="AL5" s="4"/>
      <c r="AM5" s="4"/>
      <c r="AN5" s="4">
        <v>0</v>
      </c>
      <c r="AO5" s="4">
        <v>0</v>
      </c>
      <c r="AP5" s="4">
        <v>0</v>
      </c>
      <c r="AQ5" s="4">
        <v>0</v>
      </c>
      <c r="AR5" s="4">
        <v>0</v>
      </c>
      <c r="AS5" s="4">
        <v>0</v>
      </c>
      <c r="AT5" s="4">
        <v>0</v>
      </c>
      <c r="AU5" s="4">
        <v>0</v>
      </c>
      <c r="AV5" s="4">
        <v>0</v>
      </c>
      <c r="AW5" s="4">
        <v>0</v>
      </c>
      <c r="AX5" s="4">
        <v>0</v>
      </c>
      <c r="AY5" s="4">
        <v>0</v>
      </c>
      <c r="AZ5" s="4">
        <v>0</v>
      </c>
      <c r="BA5" s="4">
        <v>0</v>
      </c>
      <c r="BB5" s="5">
        <v>0</v>
      </c>
      <c r="BC5" s="10">
        <v>0</v>
      </c>
      <c r="BD5" s="11">
        <v>0</v>
      </c>
      <c r="BE5" s="11">
        <v>0</v>
      </c>
      <c r="BF5" s="4"/>
      <c r="BG5" s="4"/>
      <c r="BH5" s="4"/>
      <c r="BI5" s="4"/>
    </row>
    <row r="6" spans="4:61" x14ac:dyDescent="0.15">
      <c r="D6">
        <v>209724</v>
      </c>
      <c r="E6">
        <v>226005</v>
      </c>
      <c r="G6" t="s">
        <v>75</v>
      </c>
      <c r="H6" s="2">
        <v>24030</v>
      </c>
      <c r="I6" s="3">
        <v>55</v>
      </c>
      <c r="J6" t="s">
        <v>76</v>
      </c>
      <c r="K6" t="s">
        <v>76</v>
      </c>
      <c r="L6" t="s">
        <v>76</v>
      </c>
      <c r="M6" s="4">
        <v>173.5</v>
      </c>
      <c r="N6">
        <v>95.8</v>
      </c>
      <c r="O6">
        <v>39.4</v>
      </c>
      <c r="P6" s="4">
        <v>103.83333333333333</v>
      </c>
      <c r="Q6" s="4">
        <v>173.5</v>
      </c>
      <c r="R6">
        <v>97</v>
      </c>
      <c r="S6">
        <v>39.4</v>
      </c>
      <c r="T6">
        <v>103</v>
      </c>
      <c r="U6">
        <v>103</v>
      </c>
      <c r="V6">
        <v>102.5</v>
      </c>
      <c r="W6" s="4">
        <v>102.83333333333333</v>
      </c>
      <c r="X6" s="4">
        <v>4.79</v>
      </c>
      <c r="Y6" s="4">
        <v>4.67</v>
      </c>
      <c r="Z6" s="4">
        <v>1.51</v>
      </c>
      <c r="AA6" s="4">
        <v>1.48</v>
      </c>
      <c r="AB6" s="4">
        <v>3.1</v>
      </c>
      <c r="AC6" s="4">
        <v>3.01</v>
      </c>
      <c r="AD6" s="4">
        <v>0.63</v>
      </c>
      <c r="AE6" s="4">
        <v>0.68</v>
      </c>
      <c r="AF6" s="4">
        <v>0.47</v>
      </c>
      <c r="AG6" s="4">
        <v>0.94</v>
      </c>
      <c r="AH6" s="4"/>
      <c r="AI6" s="4"/>
      <c r="AJ6" s="4"/>
      <c r="AK6" s="4"/>
      <c r="AL6" s="4"/>
      <c r="AM6" s="4"/>
      <c r="AN6" s="4">
        <v>444</v>
      </c>
      <c r="AO6" s="4">
        <v>1162</v>
      </c>
      <c r="AP6" s="4">
        <v>1195</v>
      </c>
      <c r="AQ6" s="4">
        <v>467</v>
      </c>
      <c r="AR6" s="4">
        <v>1440</v>
      </c>
      <c r="AS6" s="4">
        <v>1145</v>
      </c>
      <c r="AT6" s="4">
        <v>29.4</v>
      </c>
      <c r="AU6" s="4">
        <v>138</v>
      </c>
      <c r="AV6" s="4">
        <v>89.5</v>
      </c>
      <c r="AW6" s="4">
        <v>33.799999999999997</v>
      </c>
      <c r="AX6" s="4">
        <v>181</v>
      </c>
      <c r="AY6" s="4">
        <v>83.7</v>
      </c>
      <c r="AZ6" s="4">
        <v>3.4</v>
      </c>
      <c r="BA6" s="4">
        <v>39.19</v>
      </c>
      <c r="BB6" s="5">
        <v>5.2451109977034953</v>
      </c>
      <c r="BC6" s="10">
        <v>4.1500000000000004</v>
      </c>
      <c r="BD6" s="11">
        <v>47.21</v>
      </c>
      <c r="BE6" s="11">
        <v>5.2932238932429572</v>
      </c>
      <c r="BF6" s="4">
        <v>13</v>
      </c>
      <c r="BG6" s="4">
        <v>10</v>
      </c>
      <c r="BH6" s="4">
        <v>16</v>
      </c>
      <c r="BI6" s="4">
        <v>14</v>
      </c>
    </row>
    <row r="7" spans="4:61" x14ac:dyDescent="0.15">
      <c r="D7">
        <v>209725</v>
      </c>
      <c r="E7">
        <v>226006</v>
      </c>
      <c r="G7" t="s">
        <v>77</v>
      </c>
      <c r="H7" s="2">
        <v>21231</v>
      </c>
      <c r="I7" s="3">
        <v>63</v>
      </c>
      <c r="J7" t="s">
        <v>76</v>
      </c>
      <c r="K7" t="s">
        <v>76</v>
      </c>
      <c r="L7" t="s">
        <v>76</v>
      </c>
      <c r="M7" s="4">
        <v>176</v>
      </c>
      <c r="N7">
        <v>100.7</v>
      </c>
      <c r="O7">
        <v>31.4</v>
      </c>
      <c r="P7" s="4">
        <v>112.66666666666667</v>
      </c>
      <c r="Q7" s="4">
        <v>175.83333333333334</v>
      </c>
      <c r="R7">
        <v>100.2</v>
      </c>
      <c r="S7">
        <v>31.5</v>
      </c>
      <c r="T7">
        <v>111.5</v>
      </c>
      <c r="U7">
        <v>112</v>
      </c>
      <c r="V7">
        <v>112</v>
      </c>
      <c r="W7" s="4">
        <v>111.83333333333333</v>
      </c>
      <c r="X7" s="4">
        <v>5.87</v>
      </c>
      <c r="Y7" s="4">
        <v>5.63</v>
      </c>
      <c r="Z7" s="4">
        <v>1.01</v>
      </c>
      <c r="AA7" s="4">
        <v>1.1100000000000001</v>
      </c>
      <c r="AB7" s="4">
        <v>4.28</v>
      </c>
      <c r="AC7" s="4">
        <v>4.07</v>
      </c>
      <c r="AD7" s="4">
        <v>2.39</v>
      </c>
      <c r="AE7" s="4">
        <v>1.89</v>
      </c>
      <c r="AF7" s="4">
        <v>5.52</v>
      </c>
      <c r="AG7" s="4">
        <v>5.66</v>
      </c>
      <c r="AH7" s="4"/>
      <c r="AI7" s="4"/>
      <c r="AJ7" s="4"/>
      <c r="AK7" s="4"/>
      <c r="AL7" s="4"/>
      <c r="AM7" s="4"/>
      <c r="AN7" s="4">
        <v>2909</v>
      </c>
      <c r="AO7" s="4">
        <v>4965</v>
      </c>
      <c r="AP7" s="4">
        <v>3509</v>
      </c>
      <c r="AQ7" s="4">
        <v>1509</v>
      </c>
      <c r="AR7" s="4">
        <v>4171</v>
      </c>
      <c r="AS7" s="4">
        <v>2916</v>
      </c>
      <c r="AT7" s="4">
        <v>597</v>
      </c>
      <c r="AU7" s="4">
        <v>1083</v>
      </c>
      <c r="AV7" s="4">
        <v>555</v>
      </c>
      <c r="AW7" s="4">
        <v>192</v>
      </c>
      <c r="AX7" s="4">
        <v>794</v>
      </c>
      <c r="AY7" s="4">
        <v>434</v>
      </c>
      <c r="AZ7" s="4">
        <v>4.63</v>
      </c>
      <c r="BA7" s="4">
        <v>47.88</v>
      </c>
      <c r="BB7" s="5">
        <v>5.6617335004177107</v>
      </c>
      <c r="BC7" s="10">
        <v>4.0599999999999996</v>
      </c>
      <c r="BD7" s="11">
        <v>39.53</v>
      </c>
      <c r="BE7" s="11">
        <v>5.9134151277510751</v>
      </c>
      <c r="BF7" s="4">
        <v>31</v>
      </c>
      <c r="BG7" s="4">
        <v>33</v>
      </c>
      <c r="BH7" s="4">
        <v>23</v>
      </c>
      <c r="BI7" s="4">
        <v>24</v>
      </c>
    </row>
    <row r="8" spans="4:61" x14ac:dyDescent="0.15">
      <c r="D8">
        <v>209726</v>
      </c>
      <c r="E8">
        <v>226007</v>
      </c>
      <c r="G8" t="s">
        <v>75</v>
      </c>
      <c r="H8" s="2">
        <v>23726</v>
      </c>
      <c r="I8" s="3">
        <v>56</v>
      </c>
      <c r="J8" t="s">
        <v>76</v>
      </c>
      <c r="K8" t="s">
        <v>76</v>
      </c>
      <c r="L8" t="s">
        <v>76</v>
      </c>
      <c r="M8" s="4">
        <v>164.5</v>
      </c>
      <c r="N8">
        <v>103.2</v>
      </c>
      <c r="O8">
        <v>41.4</v>
      </c>
      <c r="P8" s="4">
        <v>114.83333333333333</v>
      </c>
      <c r="Q8" s="4">
        <v>164.16666666666666</v>
      </c>
      <c r="R8">
        <v>100.4</v>
      </c>
      <c r="S8">
        <v>40.5</v>
      </c>
      <c r="T8">
        <v>111.5</v>
      </c>
      <c r="U8">
        <v>112</v>
      </c>
      <c r="V8">
        <v>112</v>
      </c>
      <c r="W8" s="4">
        <v>111.83333333333333</v>
      </c>
      <c r="X8" s="4">
        <v>4.59</v>
      </c>
      <c r="Y8" s="4">
        <v>5.21</v>
      </c>
      <c r="Z8" s="4">
        <v>1.41</v>
      </c>
      <c r="AA8" s="4">
        <v>1.43</v>
      </c>
      <c r="AB8" s="4">
        <v>3.03</v>
      </c>
      <c r="AC8" s="4">
        <v>3.72</v>
      </c>
      <c r="AD8" s="4">
        <v>0.63</v>
      </c>
      <c r="AE8" s="4">
        <v>0.92</v>
      </c>
      <c r="AF8" s="4">
        <v>0.72</v>
      </c>
      <c r="AG8" s="4">
        <v>1.5</v>
      </c>
      <c r="AH8" s="4"/>
      <c r="AI8" s="4"/>
      <c r="AJ8" s="4"/>
      <c r="AK8" s="4"/>
      <c r="AL8" s="4"/>
      <c r="AM8" s="4"/>
      <c r="AN8" s="4">
        <v>857</v>
      </c>
      <c r="AO8" s="4">
        <v>3740</v>
      </c>
      <c r="AP8" s="4">
        <v>2701</v>
      </c>
      <c r="AQ8" s="4">
        <v>675</v>
      </c>
      <c r="AR8" s="4">
        <v>2956</v>
      </c>
      <c r="AS8" s="4">
        <v>3542</v>
      </c>
      <c r="AT8" s="4">
        <v>118</v>
      </c>
      <c r="AU8" s="4">
        <v>758</v>
      </c>
      <c r="AV8" s="4">
        <v>428</v>
      </c>
      <c r="AW8" s="4">
        <v>88.8</v>
      </c>
      <c r="AX8" s="4">
        <v>823</v>
      </c>
      <c r="AY8" s="4">
        <v>687</v>
      </c>
      <c r="AZ8" s="4">
        <v>4.03</v>
      </c>
      <c r="BA8" s="4">
        <v>38.08</v>
      </c>
      <c r="BB8" s="5">
        <v>6.0442699579831931</v>
      </c>
      <c r="BC8" s="10">
        <v>4.1100000000000003</v>
      </c>
      <c r="BD8" s="11">
        <v>39.6</v>
      </c>
      <c r="BE8" s="11">
        <v>5.9587121212121215</v>
      </c>
      <c r="BF8" s="4">
        <v>29</v>
      </c>
      <c r="BG8" s="4">
        <v>20</v>
      </c>
      <c r="BH8" s="4">
        <v>19</v>
      </c>
      <c r="BI8" s="4">
        <v>15</v>
      </c>
    </row>
    <row r="9" spans="4:61" x14ac:dyDescent="0.15">
      <c r="D9">
        <v>209727</v>
      </c>
      <c r="E9">
        <v>226008</v>
      </c>
      <c r="G9" t="s">
        <v>75</v>
      </c>
      <c r="H9" s="2">
        <v>21320</v>
      </c>
      <c r="I9" s="3">
        <v>62</v>
      </c>
      <c r="J9" t="s">
        <v>76</v>
      </c>
      <c r="K9" t="s">
        <v>76</v>
      </c>
      <c r="L9" t="s">
        <v>76</v>
      </c>
      <c r="M9" s="4">
        <v>155</v>
      </c>
      <c r="N9">
        <v>76.099999999999994</v>
      </c>
      <c r="O9">
        <v>32.799999999999997</v>
      </c>
      <c r="P9" s="4">
        <v>104</v>
      </c>
      <c r="Q9" s="4">
        <v>155.16666666666666</v>
      </c>
      <c r="R9">
        <v>76.8</v>
      </c>
      <c r="S9">
        <v>32.9</v>
      </c>
      <c r="T9">
        <v>104.5</v>
      </c>
      <c r="U9">
        <v>104</v>
      </c>
      <c r="V9">
        <v>104</v>
      </c>
      <c r="W9" s="4">
        <v>104.16666666666667</v>
      </c>
      <c r="X9" s="4">
        <v>5.0199999999999996</v>
      </c>
      <c r="Y9" s="4">
        <v>5.35</v>
      </c>
      <c r="Z9" s="4">
        <v>1.1499999999999999</v>
      </c>
      <c r="AA9" s="4">
        <v>1.36</v>
      </c>
      <c r="AB9" s="4">
        <v>3.08</v>
      </c>
      <c r="AC9" s="4">
        <v>3.55</v>
      </c>
      <c r="AD9" s="4">
        <v>1.99</v>
      </c>
      <c r="AE9" s="4">
        <v>1.28</v>
      </c>
      <c r="AF9" s="4">
        <v>3.63</v>
      </c>
      <c r="AG9" s="4">
        <v>5.5</v>
      </c>
      <c r="AH9" s="4"/>
      <c r="AI9" s="4"/>
      <c r="AJ9" s="4"/>
      <c r="AK9" s="4"/>
      <c r="AL9" s="4"/>
      <c r="AM9" s="4"/>
      <c r="AN9" s="4">
        <v>679</v>
      </c>
      <c r="AO9" s="4">
        <v>2704</v>
      </c>
      <c r="AP9" s="4">
        <v>2367</v>
      </c>
      <c r="AQ9" s="4">
        <v>788</v>
      </c>
      <c r="AR9" s="4">
        <v>2118</v>
      </c>
      <c r="AS9" s="4">
        <v>3111</v>
      </c>
      <c r="AT9" s="4">
        <v>55.8</v>
      </c>
      <c r="AU9" s="4">
        <v>485</v>
      </c>
      <c r="AV9" s="4">
        <v>269</v>
      </c>
      <c r="AW9" s="4">
        <v>85.2</v>
      </c>
      <c r="AX9" s="4">
        <v>315</v>
      </c>
      <c r="AY9" s="4">
        <v>430</v>
      </c>
      <c r="AZ9" s="4">
        <v>4.04</v>
      </c>
      <c r="BA9" s="4">
        <v>38.89</v>
      </c>
      <c r="BB9" s="5">
        <v>5.9626870660838271</v>
      </c>
      <c r="BC9" s="10">
        <v>3.57</v>
      </c>
      <c r="BD9" s="11">
        <v>32.25</v>
      </c>
      <c r="BE9" s="11">
        <v>6.2482325581395344</v>
      </c>
      <c r="BF9" s="4">
        <v>37</v>
      </c>
      <c r="BG9" s="4">
        <v>28</v>
      </c>
      <c r="BH9" s="4">
        <v>26</v>
      </c>
      <c r="BI9" s="4">
        <v>23</v>
      </c>
    </row>
    <row r="10" spans="4:61" x14ac:dyDescent="0.15">
      <c r="D10">
        <v>209728</v>
      </c>
      <c r="E10">
        <v>226009</v>
      </c>
      <c r="G10" t="s">
        <v>75</v>
      </c>
      <c r="H10" s="2">
        <v>19770</v>
      </c>
      <c r="I10" s="3">
        <v>67</v>
      </c>
      <c r="J10" t="s">
        <v>76</v>
      </c>
      <c r="K10" t="s">
        <v>76</v>
      </c>
      <c r="L10" t="s">
        <v>76</v>
      </c>
      <c r="M10" s="4">
        <v>159</v>
      </c>
      <c r="N10">
        <v>84.6</v>
      </c>
      <c r="O10">
        <v>31.6</v>
      </c>
      <c r="P10" s="4">
        <v>106.33333333333333</v>
      </c>
      <c r="Q10" s="4">
        <v>159.66666666666666</v>
      </c>
      <c r="R10">
        <v>83.3</v>
      </c>
      <c r="S10">
        <v>32.9</v>
      </c>
      <c r="T10">
        <v>108</v>
      </c>
      <c r="U10">
        <v>108</v>
      </c>
      <c r="V10">
        <v>108.5</v>
      </c>
      <c r="W10" s="4">
        <v>108.16666666666667</v>
      </c>
      <c r="X10" s="4">
        <v>4.8499999999999996</v>
      </c>
      <c r="Y10" s="4">
        <v>5.04</v>
      </c>
      <c r="Z10" s="4">
        <v>2.1800000000000002</v>
      </c>
      <c r="AA10" s="4">
        <v>2.36</v>
      </c>
      <c r="AB10" s="4">
        <v>2.48</v>
      </c>
      <c r="AC10" s="4">
        <v>2.4500000000000002</v>
      </c>
      <c r="AD10" s="4">
        <v>0.84</v>
      </c>
      <c r="AE10" s="4">
        <v>0.72</v>
      </c>
      <c r="AF10" s="4">
        <v>0.89</v>
      </c>
      <c r="AG10" s="4">
        <v>2.0699999999999998</v>
      </c>
      <c r="AH10" s="4"/>
      <c r="AI10" s="4"/>
      <c r="AJ10" s="4"/>
      <c r="AK10" s="4"/>
      <c r="AL10" s="4"/>
      <c r="AM10" s="4"/>
      <c r="AN10" s="4">
        <v>516</v>
      </c>
      <c r="AO10" s="4">
        <v>1380</v>
      </c>
      <c r="AP10" s="4">
        <v>3873</v>
      </c>
      <c r="AQ10" s="4">
        <v>374</v>
      </c>
      <c r="AR10" s="4">
        <v>1860</v>
      </c>
      <c r="AS10" s="4">
        <v>4270</v>
      </c>
      <c r="AT10" s="4">
        <v>39.5</v>
      </c>
      <c r="AU10" s="4">
        <v>191</v>
      </c>
      <c r="AV10" s="4">
        <v>408</v>
      </c>
      <c r="AW10" s="4">
        <v>24.7</v>
      </c>
      <c r="AX10" s="4">
        <v>348</v>
      </c>
      <c r="AY10" s="4">
        <v>489</v>
      </c>
      <c r="AZ10" s="4">
        <v>3.93</v>
      </c>
      <c r="BA10" s="4">
        <v>39.46</v>
      </c>
      <c r="BB10" s="5">
        <v>5.7830106436898134</v>
      </c>
      <c r="BC10" s="10">
        <v>3.76</v>
      </c>
      <c r="BD10" s="11">
        <v>37.15</v>
      </c>
      <c r="BE10" s="11">
        <v>5.8507537012113051</v>
      </c>
      <c r="BF10" s="4">
        <v>16</v>
      </c>
      <c r="BG10" s="4">
        <v>19</v>
      </c>
      <c r="BH10" s="4">
        <v>15</v>
      </c>
      <c r="BI10" s="4">
        <v>18</v>
      </c>
    </row>
    <row r="11" spans="4:61" x14ac:dyDescent="0.15">
      <c r="D11">
        <v>209729</v>
      </c>
      <c r="E11">
        <v>226010</v>
      </c>
      <c r="G11" t="s">
        <v>75</v>
      </c>
      <c r="H11" s="2">
        <v>26191</v>
      </c>
      <c r="I11" s="3">
        <v>49</v>
      </c>
      <c r="J11" t="s">
        <v>76</v>
      </c>
      <c r="K11" t="s">
        <v>76</v>
      </c>
      <c r="L11" t="s">
        <v>76</v>
      </c>
      <c r="M11" s="4">
        <v>174</v>
      </c>
      <c r="N11">
        <v>97.6</v>
      </c>
      <c r="O11">
        <v>41.9</v>
      </c>
      <c r="P11" s="4">
        <v>103</v>
      </c>
      <c r="Q11" s="4">
        <v>174.16666666666666</v>
      </c>
      <c r="R11">
        <v>96.7</v>
      </c>
      <c r="S11">
        <v>43.1</v>
      </c>
      <c r="T11">
        <v>106.5</v>
      </c>
      <c r="U11">
        <v>107</v>
      </c>
      <c r="V11">
        <v>107</v>
      </c>
      <c r="W11" s="4">
        <v>106.83333333333333</v>
      </c>
      <c r="X11" s="4">
        <v>4.12</v>
      </c>
      <c r="Y11" s="4">
        <v>3.95</v>
      </c>
      <c r="Z11" s="4">
        <v>1.58</v>
      </c>
      <c r="AA11" s="4">
        <v>1.42</v>
      </c>
      <c r="AB11" s="4">
        <v>2.41</v>
      </c>
      <c r="AC11" s="4">
        <v>2.4300000000000002</v>
      </c>
      <c r="AD11" s="4">
        <v>0.59</v>
      </c>
      <c r="AE11" s="4">
        <v>0.84</v>
      </c>
      <c r="AF11" s="4">
        <v>0.85</v>
      </c>
      <c r="AG11" s="4">
        <v>1.62</v>
      </c>
      <c r="AH11" s="4"/>
      <c r="AI11" s="4"/>
      <c r="AJ11" s="4"/>
      <c r="AK11" s="4"/>
      <c r="AL11" s="4"/>
      <c r="AM11" s="4"/>
      <c r="AN11" s="4">
        <v>497</v>
      </c>
      <c r="AO11" s="4">
        <v>3740</v>
      </c>
      <c r="AP11" s="4">
        <v>2145</v>
      </c>
      <c r="AQ11" s="4">
        <v>530</v>
      </c>
      <c r="AR11" s="4">
        <v>2479</v>
      </c>
      <c r="AS11" s="4">
        <v>1787</v>
      </c>
      <c r="AT11" s="4">
        <v>28.9</v>
      </c>
      <c r="AU11" s="4">
        <v>514</v>
      </c>
      <c r="AV11" s="4">
        <v>217</v>
      </c>
      <c r="AW11" s="4">
        <v>36</v>
      </c>
      <c r="AX11" s="4">
        <v>362</v>
      </c>
      <c r="AY11" s="4">
        <v>191</v>
      </c>
      <c r="AZ11" s="4">
        <v>3.2</v>
      </c>
      <c r="BA11" s="4">
        <v>36.340000000000003</v>
      </c>
      <c r="BB11" s="5">
        <v>5.299598238855256</v>
      </c>
      <c r="BC11" s="10">
        <v>3.49</v>
      </c>
      <c r="BD11" s="11">
        <v>37.17</v>
      </c>
      <c r="BE11" s="11">
        <v>5.544113532418617</v>
      </c>
      <c r="BF11" s="4">
        <v>16</v>
      </c>
      <c r="BG11" s="4">
        <v>13</v>
      </c>
      <c r="BH11" s="4">
        <v>18</v>
      </c>
      <c r="BI11" s="4">
        <v>16</v>
      </c>
    </row>
    <row r="12" spans="4:61" x14ac:dyDescent="0.15">
      <c r="D12">
        <v>209736</v>
      </c>
      <c r="E12">
        <v>226011</v>
      </c>
      <c r="G12" t="s">
        <v>75</v>
      </c>
      <c r="H12" s="2">
        <v>25948</v>
      </c>
      <c r="I12" s="3">
        <v>50</v>
      </c>
      <c r="J12" t="s">
        <v>76</v>
      </c>
      <c r="K12" t="s">
        <v>76</v>
      </c>
      <c r="L12" t="s">
        <v>78</v>
      </c>
      <c r="M12" s="4">
        <v>158.5</v>
      </c>
      <c r="N12">
        <v>89.4</v>
      </c>
      <c r="O12">
        <v>33.5</v>
      </c>
      <c r="P12" s="4">
        <v>99.666666666666671</v>
      </c>
      <c r="Q12" s="4">
        <v>158</v>
      </c>
      <c r="R12">
        <v>93.1</v>
      </c>
      <c r="S12">
        <v>36.299999999999997</v>
      </c>
      <c r="T12">
        <v>104.5</v>
      </c>
      <c r="U12">
        <v>104.5</v>
      </c>
      <c r="V12">
        <v>104</v>
      </c>
      <c r="W12" s="4">
        <v>104.33333333333333</v>
      </c>
      <c r="X12" s="4">
        <v>4.25</v>
      </c>
      <c r="Y12" s="4">
        <v>4.32</v>
      </c>
      <c r="Z12" s="4">
        <v>1.41</v>
      </c>
      <c r="AA12" s="4">
        <v>1.43</v>
      </c>
      <c r="AB12" s="4">
        <v>2.7</v>
      </c>
      <c r="AC12" s="4">
        <v>2.76</v>
      </c>
      <c r="AD12" s="4">
        <v>0.68</v>
      </c>
      <c r="AE12" s="4">
        <v>0.88</v>
      </c>
      <c r="AF12" s="4">
        <v>1.22</v>
      </c>
      <c r="AG12" s="4">
        <v>1.42</v>
      </c>
      <c r="AH12" s="4"/>
      <c r="AI12" s="4"/>
      <c r="AJ12" s="4"/>
      <c r="AK12" s="4"/>
      <c r="AL12" s="4"/>
      <c r="AM12" s="4"/>
      <c r="AN12" s="4">
        <v>1374</v>
      </c>
      <c r="AO12" s="4">
        <v>2913</v>
      </c>
      <c r="AP12" s="4">
        <v>2665</v>
      </c>
      <c r="AQ12" s="4">
        <v>1705</v>
      </c>
      <c r="AR12" s="4">
        <v>3141</v>
      </c>
      <c r="AS12" s="4">
        <v>4005</v>
      </c>
      <c r="AT12" s="4">
        <v>128</v>
      </c>
      <c r="AU12" s="4">
        <v>424</v>
      </c>
      <c r="AV12" s="4">
        <v>281</v>
      </c>
      <c r="AW12" s="4">
        <v>174</v>
      </c>
      <c r="AX12" s="4">
        <v>493</v>
      </c>
      <c r="AY12" s="4">
        <v>447</v>
      </c>
      <c r="AZ12" s="4">
        <v>3.6</v>
      </c>
      <c r="BA12" s="4">
        <v>34.659999999999997</v>
      </c>
      <c r="BB12" s="5">
        <v>5.9619907674552799</v>
      </c>
      <c r="BC12" s="10">
        <v>4.4400000000000004</v>
      </c>
      <c r="BD12" s="11">
        <v>45.22</v>
      </c>
      <c r="BE12" s="11">
        <v>5.7240203449800973</v>
      </c>
      <c r="BF12" s="4">
        <v>13</v>
      </c>
      <c r="BG12" s="4">
        <v>15</v>
      </c>
      <c r="BH12" s="4">
        <v>12</v>
      </c>
      <c r="BI12" s="4">
        <v>15</v>
      </c>
    </row>
    <row r="13" spans="4:61" x14ac:dyDescent="0.15">
      <c r="D13">
        <v>209737</v>
      </c>
      <c r="E13">
        <v>226012</v>
      </c>
      <c r="G13" t="s">
        <v>75</v>
      </c>
      <c r="H13" s="2">
        <v>27013</v>
      </c>
      <c r="I13" s="3">
        <v>47</v>
      </c>
      <c r="J13" t="s">
        <v>76</v>
      </c>
      <c r="K13" t="s">
        <v>76</v>
      </c>
      <c r="L13" t="s">
        <v>78</v>
      </c>
      <c r="M13" s="4">
        <v>176</v>
      </c>
      <c r="N13">
        <v>119.2</v>
      </c>
      <c r="O13">
        <v>51.3</v>
      </c>
      <c r="P13" s="4">
        <v>121.83333333333333</v>
      </c>
      <c r="Q13" s="4">
        <v>176</v>
      </c>
      <c r="R13">
        <v>118.9</v>
      </c>
      <c r="S13">
        <v>52.6</v>
      </c>
      <c r="T13">
        <v>125</v>
      </c>
      <c r="U13">
        <v>125.5</v>
      </c>
      <c r="V13">
        <v>126</v>
      </c>
      <c r="W13" s="4">
        <v>125.5</v>
      </c>
      <c r="X13" s="4">
        <v>4.71</v>
      </c>
      <c r="Y13" s="4">
        <v>4.8099999999999996</v>
      </c>
      <c r="Z13" s="4">
        <v>1.47</v>
      </c>
      <c r="AA13" s="4">
        <v>1.44</v>
      </c>
      <c r="AB13" s="4">
        <v>3.15</v>
      </c>
      <c r="AC13" s="4">
        <v>3.25</v>
      </c>
      <c r="AD13" s="4">
        <v>0.96</v>
      </c>
      <c r="AE13" s="4">
        <v>1.17</v>
      </c>
      <c r="AF13" s="4">
        <v>2.38</v>
      </c>
      <c r="AG13" s="4">
        <v>2.29</v>
      </c>
      <c r="AH13" s="4"/>
      <c r="AI13" s="4"/>
      <c r="AJ13" s="4"/>
      <c r="AK13" s="4"/>
      <c r="AL13" s="4"/>
      <c r="AM13" s="4"/>
      <c r="AN13" s="4">
        <v>1036</v>
      </c>
      <c r="AO13" s="4">
        <v>1728</v>
      </c>
      <c r="AP13" s="4">
        <v>2039</v>
      </c>
      <c r="AQ13" s="4">
        <v>1016</v>
      </c>
      <c r="AR13" s="4">
        <v>3058</v>
      </c>
      <c r="AS13" s="4">
        <v>2181</v>
      </c>
      <c r="AT13" s="4">
        <v>164</v>
      </c>
      <c r="AU13" s="4">
        <v>377</v>
      </c>
      <c r="AV13" s="4">
        <v>343</v>
      </c>
      <c r="AW13" s="4">
        <v>193</v>
      </c>
      <c r="AX13" s="4">
        <v>844</v>
      </c>
      <c r="AY13" s="4">
        <v>457</v>
      </c>
      <c r="AZ13" s="4">
        <v>4.04</v>
      </c>
      <c r="BA13" s="4">
        <v>40.659999999999997</v>
      </c>
      <c r="BB13" s="5">
        <v>5.7732070831283817</v>
      </c>
      <c r="BC13" s="10">
        <v>4.33</v>
      </c>
      <c r="BD13" s="11">
        <v>42.03</v>
      </c>
      <c r="BE13" s="11">
        <v>5.9266071853438014</v>
      </c>
      <c r="BF13" s="4">
        <v>25</v>
      </c>
      <c r="BG13" s="4">
        <v>28</v>
      </c>
      <c r="BH13" s="4">
        <v>17</v>
      </c>
      <c r="BI13" s="4">
        <v>18</v>
      </c>
    </row>
    <row r="14" spans="4:61" x14ac:dyDescent="0.15">
      <c r="D14">
        <v>209738</v>
      </c>
      <c r="E14">
        <v>226013</v>
      </c>
      <c r="G14" t="s">
        <v>75</v>
      </c>
      <c r="H14" s="2">
        <v>25096</v>
      </c>
      <c r="I14" s="3">
        <v>52</v>
      </c>
      <c r="J14" t="s">
        <v>76</v>
      </c>
      <c r="K14" t="s">
        <v>76</v>
      </c>
      <c r="L14" t="s">
        <v>78</v>
      </c>
      <c r="M14" s="4">
        <v>174.5</v>
      </c>
      <c r="N14">
        <v>111.7</v>
      </c>
      <c r="O14">
        <v>49.5</v>
      </c>
      <c r="P14" s="4">
        <v>123.16666666666667</v>
      </c>
      <c r="Q14" s="4">
        <v>174.5</v>
      </c>
      <c r="R14">
        <v>111</v>
      </c>
      <c r="S14">
        <v>50.6</v>
      </c>
      <c r="T14">
        <v>121</v>
      </c>
      <c r="U14">
        <v>121</v>
      </c>
      <c r="V14">
        <v>121</v>
      </c>
      <c r="W14" s="4">
        <v>121</v>
      </c>
      <c r="X14" s="4">
        <v>4.88</v>
      </c>
      <c r="Y14" s="4">
        <v>4.68</v>
      </c>
      <c r="Z14" s="4">
        <v>1.72</v>
      </c>
      <c r="AA14" s="4">
        <v>1.47</v>
      </c>
      <c r="AB14" s="4">
        <v>3.13</v>
      </c>
      <c r="AC14" s="4">
        <v>3.07</v>
      </c>
      <c r="AD14" s="4">
        <v>0.92</v>
      </c>
      <c r="AE14" s="4">
        <v>0.79</v>
      </c>
      <c r="AF14" s="4">
        <v>3.77</v>
      </c>
      <c r="AG14" s="4">
        <v>3.43</v>
      </c>
      <c r="AH14" s="4"/>
      <c r="AI14" s="4"/>
      <c r="AJ14" s="4"/>
      <c r="AK14" s="4"/>
      <c r="AL14" s="4"/>
      <c r="AM14" s="4"/>
      <c r="AN14" s="4">
        <v>947</v>
      </c>
      <c r="AO14" s="4">
        <v>3807</v>
      </c>
      <c r="AP14" s="4">
        <v>3773</v>
      </c>
      <c r="AQ14" s="4">
        <v>1337</v>
      </c>
      <c r="AR14" s="4">
        <v>3807</v>
      </c>
      <c r="AS14" s="4">
        <v>3740</v>
      </c>
      <c r="AT14" s="4">
        <v>78.7</v>
      </c>
      <c r="AU14" s="4">
        <v>621</v>
      </c>
      <c r="AV14" s="4">
        <v>375</v>
      </c>
      <c r="AW14" s="4">
        <v>118</v>
      </c>
      <c r="AX14" s="4">
        <v>603</v>
      </c>
      <c r="AY14" s="4">
        <v>377</v>
      </c>
      <c r="AZ14" s="4">
        <v>4.17</v>
      </c>
      <c r="BA14" s="4">
        <v>38.979999999999997</v>
      </c>
      <c r="BB14" s="5">
        <v>6.0923755772190864</v>
      </c>
      <c r="BC14" s="10">
        <v>3.96</v>
      </c>
      <c r="BD14" s="11">
        <v>37.25</v>
      </c>
      <c r="BE14" s="11">
        <v>6.0643355704697974</v>
      </c>
      <c r="BF14" s="4">
        <v>45</v>
      </c>
      <c r="BG14" s="4">
        <v>15</v>
      </c>
      <c r="BH14" s="4">
        <v>29</v>
      </c>
      <c r="BI14" s="4">
        <v>15</v>
      </c>
    </row>
    <row r="15" spans="4:61" x14ac:dyDescent="0.15">
      <c r="D15">
        <v>209740</v>
      </c>
      <c r="E15">
        <v>226014</v>
      </c>
      <c r="G15" t="s">
        <v>75</v>
      </c>
      <c r="H15" s="2">
        <v>21596</v>
      </c>
      <c r="I15" s="3">
        <v>62</v>
      </c>
      <c r="J15" t="s">
        <v>76</v>
      </c>
      <c r="K15" t="s">
        <v>76</v>
      </c>
      <c r="L15" t="s">
        <v>76</v>
      </c>
      <c r="M15" s="4">
        <v>167.5</v>
      </c>
      <c r="N15">
        <v>91.4</v>
      </c>
      <c r="O15">
        <v>38.4</v>
      </c>
      <c r="P15" s="4">
        <v>114.66666666666667</v>
      </c>
      <c r="Q15" s="4">
        <v>168</v>
      </c>
      <c r="R15">
        <v>90.2</v>
      </c>
      <c r="S15">
        <v>38.5</v>
      </c>
      <c r="T15">
        <v>111</v>
      </c>
      <c r="U15">
        <v>111</v>
      </c>
      <c r="V15">
        <v>111</v>
      </c>
      <c r="W15" s="4">
        <v>111</v>
      </c>
      <c r="X15" s="4">
        <v>4.88</v>
      </c>
      <c r="Y15" s="4">
        <v>4.96</v>
      </c>
      <c r="Z15" s="4">
        <v>1.01</v>
      </c>
      <c r="AA15" s="4">
        <v>1.02</v>
      </c>
      <c r="AB15" s="4">
        <v>3.73</v>
      </c>
      <c r="AC15" s="4">
        <v>3.85</v>
      </c>
      <c r="AD15" s="4">
        <v>1.2</v>
      </c>
      <c r="AE15" s="4">
        <v>1.41</v>
      </c>
      <c r="AF15" s="4">
        <v>1.97</v>
      </c>
      <c r="AG15" s="4">
        <v>1.87</v>
      </c>
      <c r="AH15" s="4"/>
      <c r="AI15" s="4"/>
      <c r="AJ15" s="4"/>
      <c r="AK15" s="4"/>
      <c r="AL15" s="4"/>
      <c r="AM15" s="4"/>
      <c r="AN15" s="4">
        <v>967</v>
      </c>
      <c r="AO15" s="4">
        <v>3138</v>
      </c>
      <c r="AP15" s="8">
        <v>6620</v>
      </c>
      <c r="AQ15" s="4">
        <v>1142</v>
      </c>
      <c r="AR15" s="4">
        <v>3409</v>
      </c>
      <c r="AS15" s="8"/>
      <c r="AT15" s="4">
        <v>126</v>
      </c>
      <c r="AU15" s="4">
        <v>670</v>
      </c>
      <c r="AV15" s="4">
        <v>1241</v>
      </c>
      <c r="AW15" s="4">
        <v>160</v>
      </c>
      <c r="AX15" s="4">
        <v>669</v>
      </c>
      <c r="AY15" s="4">
        <v>852</v>
      </c>
      <c r="AZ15" s="4">
        <v>4.9800000000000004</v>
      </c>
      <c r="BA15" s="4">
        <v>44.94</v>
      </c>
      <c r="BB15" s="5">
        <v>6.2531241655540724</v>
      </c>
      <c r="BC15" s="10">
        <v>4.33</v>
      </c>
      <c r="BD15" s="11">
        <v>37.69</v>
      </c>
      <c r="BE15" s="11">
        <v>6.4236641018837899</v>
      </c>
      <c r="BF15" s="4">
        <v>21</v>
      </c>
      <c r="BG15" s="4">
        <v>23</v>
      </c>
      <c r="BH15" s="4">
        <v>18</v>
      </c>
      <c r="BI15" s="4">
        <v>18</v>
      </c>
    </row>
    <row r="16" spans="4:61" x14ac:dyDescent="0.15">
      <c r="D16">
        <v>209744</v>
      </c>
      <c r="E16">
        <v>226015</v>
      </c>
      <c r="G16" t="s">
        <v>75</v>
      </c>
      <c r="H16" s="2">
        <v>22447</v>
      </c>
      <c r="I16" s="3">
        <v>59</v>
      </c>
      <c r="J16" t="s">
        <v>76</v>
      </c>
      <c r="K16" t="s">
        <v>76</v>
      </c>
      <c r="M16" s="4"/>
      <c r="N16">
        <v>117.7</v>
      </c>
      <c r="O16">
        <v>60.7</v>
      </c>
      <c r="P16" s="4">
        <v>121.33333333333333</v>
      </c>
      <c r="Q16" s="4">
        <v>168</v>
      </c>
      <c r="R16">
        <v>119.9</v>
      </c>
      <c r="S16">
        <v>58.7</v>
      </c>
      <c r="T16">
        <v>123.5</v>
      </c>
      <c r="U16">
        <v>124</v>
      </c>
      <c r="V16">
        <v>124</v>
      </c>
      <c r="W16" s="4">
        <v>123.83333333333333</v>
      </c>
      <c r="X16" s="4">
        <v>6.02</v>
      </c>
      <c r="Y16" s="4">
        <v>6.09</v>
      </c>
      <c r="Z16" s="4">
        <v>1.58</v>
      </c>
      <c r="AA16" s="4">
        <v>1.42</v>
      </c>
      <c r="AB16" s="4">
        <v>4.3</v>
      </c>
      <c r="AC16" s="4">
        <v>4.12</v>
      </c>
      <c r="AD16" s="4">
        <v>0.93</v>
      </c>
      <c r="AE16" s="4">
        <v>0.98</v>
      </c>
      <c r="AF16" s="4">
        <v>5.0599999999999996</v>
      </c>
      <c r="AG16" s="4">
        <v>5.88</v>
      </c>
      <c r="AH16" s="4"/>
      <c r="AI16" s="4"/>
      <c r="AJ16" s="4"/>
      <c r="AK16" s="4"/>
      <c r="AL16" s="4"/>
      <c r="AM16" s="4"/>
      <c r="AN16" s="4">
        <v>401</v>
      </c>
      <c r="AO16" s="4">
        <v>1827</v>
      </c>
      <c r="AP16" s="4">
        <v>1877</v>
      </c>
      <c r="AQ16" s="4">
        <v>596</v>
      </c>
      <c r="AR16" s="4">
        <v>2896</v>
      </c>
      <c r="AS16" s="4">
        <v>3221</v>
      </c>
      <c r="AT16" s="4">
        <v>21.9</v>
      </c>
      <c r="AU16" s="4">
        <v>266</v>
      </c>
      <c r="AV16" s="4">
        <v>187</v>
      </c>
      <c r="AW16" s="4">
        <v>38.799999999999997</v>
      </c>
      <c r="AX16" s="4">
        <v>486</v>
      </c>
      <c r="AY16" s="4">
        <v>377</v>
      </c>
      <c r="AZ16" s="4">
        <v>4.32</v>
      </c>
      <c r="BA16" s="4">
        <v>42.91</v>
      </c>
      <c r="BB16" s="5">
        <v>5.8283174085294807</v>
      </c>
      <c r="BC16" s="10">
        <v>3.93</v>
      </c>
      <c r="BD16" s="11">
        <v>41.43</v>
      </c>
      <c r="BE16" s="11">
        <v>5.5845836350470677</v>
      </c>
      <c r="BF16" s="4">
        <v>22</v>
      </c>
      <c r="BG16" s="4">
        <v>15</v>
      </c>
      <c r="BH16" s="4">
        <v>21</v>
      </c>
      <c r="BI16" s="4">
        <v>17</v>
      </c>
    </row>
    <row r="17" spans="4:61" x14ac:dyDescent="0.15">
      <c r="D17">
        <v>209746</v>
      </c>
      <c r="E17">
        <v>226016</v>
      </c>
      <c r="G17" t="s">
        <v>75</v>
      </c>
      <c r="H17" s="2">
        <v>23207</v>
      </c>
      <c r="I17" s="3">
        <v>37</v>
      </c>
      <c r="J17" t="s">
        <v>76</v>
      </c>
      <c r="K17" t="s">
        <v>76</v>
      </c>
      <c r="L17" t="s">
        <v>76</v>
      </c>
      <c r="M17" s="4">
        <v>160</v>
      </c>
      <c r="N17">
        <v>90.2</v>
      </c>
      <c r="O17">
        <v>38.1</v>
      </c>
      <c r="P17" s="4">
        <v>111.66666666666667</v>
      </c>
      <c r="Q17" s="4">
        <v>160</v>
      </c>
      <c r="R17">
        <v>89.5</v>
      </c>
      <c r="S17">
        <v>38.9</v>
      </c>
      <c r="T17">
        <v>111.5</v>
      </c>
      <c r="U17">
        <v>112</v>
      </c>
      <c r="V17">
        <v>112</v>
      </c>
      <c r="W17" s="4">
        <v>111.83333333333333</v>
      </c>
      <c r="X17" s="4">
        <v>4.97</v>
      </c>
      <c r="Y17" s="4">
        <v>4.55</v>
      </c>
      <c r="Z17" s="4">
        <v>1.1299999999999999</v>
      </c>
      <c r="AA17" s="4">
        <v>1.1499999999999999</v>
      </c>
      <c r="AB17" s="4">
        <v>3.77</v>
      </c>
      <c r="AC17" s="4">
        <v>3.26</v>
      </c>
      <c r="AD17" s="4">
        <v>0.95</v>
      </c>
      <c r="AE17" s="4">
        <v>0.75</v>
      </c>
      <c r="AF17" s="4">
        <v>3.35</v>
      </c>
      <c r="AG17" s="4">
        <v>3.73</v>
      </c>
      <c r="AH17" s="4"/>
      <c r="AI17" s="4"/>
      <c r="AJ17" s="4"/>
      <c r="AK17" s="4"/>
      <c r="AL17" s="4"/>
      <c r="AM17" s="4"/>
      <c r="AN17" s="4">
        <v>801</v>
      </c>
      <c r="AO17" s="4">
        <v>2274</v>
      </c>
      <c r="AP17" s="4">
        <v>3227</v>
      </c>
      <c r="AQ17" s="4">
        <v>702</v>
      </c>
      <c r="AR17" s="4">
        <v>1979</v>
      </c>
      <c r="AS17" s="4">
        <v>3575</v>
      </c>
      <c r="AT17" s="4">
        <v>72</v>
      </c>
      <c r="AU17" s="4">
        <v>398</v>
      </c>
      <c r="AV17" s="4">
        <v>427</v>
      </c>
      <c r="AW17" s="4">
        <v>63.1</v>
      </c>
      <c r="AX17" s="4">
        <v>363</v>
      </c>
      <c r="AY17" s="4">
        <v>511</v>
      </c>
      <c r="AZ17" s="4">
        <v>4.59</v>
      </c>
      <c r="BA17" s="4">
        <v>43.57</v>
      </c>
      <c r="BB17" s="5">
        <v>6.024069313747991</v>
      </c>
      <c r="BC17" s="10">
        <v>4.08</v>
      </c>
      <c r="BD17" s="11">
        <v>37.630000000000003</v>
      </c>
      <c r="BE17" s="11">
        <v>6.1529710337496679</v>
      </c>
      <c r="BF17" s="4">
        <v>23</v>
      </c>
      <c r="BG17" s="4">
        <v>34</v>
      </c>
      <c r="BH17" s="4">
        <v>26</v>
      </c>
      <c r="BI17" s="4">
        <v>28</v>
      </c>
    </row>
    <row r="18" spans="4:61" x14ac:dyDescent="0.15">
      <c r="D18">
        <v>209745</v>
      </c>
      <c r="E18">
        <v>226017</v>
      </c>
      <c r="G18" t="s">
        <v>75</v>
      </c>
      <c r="H18" s="2">
        <v>30696</v>
      </c>
      <c r="I18" s="3">
        <v>57</v>
      </c>
      <c r="J18" t="s">
        <v>76</v>
      </c>
      <c r="K18" t="s">
        <v>76</v>
      </c>
      <c r="L18" t="s">
        <v>76</v>
      </c>
      <c r="M18" s="4">
        <v>170.69999999999996</v>
      </c>
      <c r="N18">
        <v>109.2</v>
      </c>
      <c r="O18">
        <v>49.7</v>
      </c>
      <c r="P18" s="4">
        <v>104.33333333333333</v>
      </c>
      <c r="Q18" s="4">
        <v>170.66666666666666</v>
      </c>
      <c r="R18">
        <v>108.5</v>
      </c>
      <c r="S18">
        <v>49.4</v>
      </c>
      <c r="T18">
        <v>102</v>
      </c>
      <c r="U18">
        <v>102</v>
      </c>
      <c r="V18">
        <v>102</v>
      </c>
      <c r="W18" s="4">
        <v>102</v>
      </c>
      <c r="X18" s="4">
        <v>3.38</v>
      </c>
      <c r="Y18" s="4">
        <v>3.2</v>
      </c>
      <c r="Z18" s="4">
        <v>1.37</v>
      </c>
      <c r="AA18" s="4">
        <v>1.29</v>
      </c>
      <c r="AB18" s="4">
        <v>1.91</v>
      </c>
      <c r="AC18" s="4">
        <v>1.83</v>
      </c>
      <c r="AD18" s="4">
        <v>0.45</v>
      </c>
      <c r="AE18" s="4">
        <v>0.56999999999999995</v>
      </c>
      <c r="AF18" s="4">
        <v>4.0999999999999996</v>
      </c>
      <c r="AG18" s="4">
        <v>4.57</v>
      </c>
      <c r="AH18" s="4"/>
      <c r="AI18" s="4"/>
      <c r="AJ18" s="4"/>
      <c r="AK18" s="4"/>
      <c r="AL18" s="4"/>
      <c r="AM18" s="4"/>
      <c r="AN18" s="4">
        <v>636</v>
      </c>
      <c r="AO18" s="4">
        <v>1725</v>
      </c>
      <c r="AP18" s="4">
        <v>3151</v>
      </c>
      <c r="AQ18" s="4">
        <v>768</v>
      </c>
      <c r="AR18" s="4">
        <v>1592</v>
      </c>
      <c r="AS18" s="4">
        <v>2757</v>
      </c>
      <c r="AT18" s="4">
        <v>66</v>
      </c>
      <c r="AU18" s="4">
        <v>361</v>
      </c>
      <c r="AV18" s="4">
        <v>603</v>
      </c>
      <c r="AW18" s="4">
        <v>93.8</v>
      </c>
      <c r="AX18" s="4">
        <v>317</v>
      </c>
      <c r="AY18" s="4">
        <v>541</v>
      </c>
      <c r="AZ18" s="4">
        <v>3.7</v>
      </c>
      <c r="BA18" s="4">
        <v>35.22</v>
      </c>
      <c r="BB18" s="5">
        <v>6.01176036342987</v>
      </c>
      <c r="BC18" s="10">
        <v>4.08</v>
      </c>
      <c r="BD18" s="11">
        <v>39</v>
      </c>
      <c r="BE18" s="11">
        <v>5.993384615384616</v>
      </c>
      <c r="BF18" s="4">
        <v>33</v>
      </c>
      <c r="BG18" s="4">
        <v>31</v>
      </c>
      <c r="BH18" s="4">
        <v>24</v>
      </c>
      <c r="BI18" s="4">
        <v>21</v>
      </c>
    </row>
    <row r="19" spans="4:61" x14ac:dyDescent="0.15">
      <c r="D19">
        <v>209924</v>
      </c>
      <c r="E19">
        <v>226018</v>
      </c>
      <c r="G19" t="s">
        <v>75</v>
      </c>
      <c r="H19" s="2">
        <v>24456</v>
      </c>
      <c r="I19" s="3">
        <v>58</v>
      </c>
      <c r="J19" t="s">
        <v>76</v>
      </c>
      <c r="K19" t="s">
        <v>76</v>
      </c>
      <c r="L19" t="s">
        <v>76</v>
      </c>
      <c r="N19">
        <v>85.8</v>
      </c>
      <c r="O19">
        <v>37</v>
      </c>
      <c r="P19" s="4">
        <v>96.5</v>
      </c>
      <c r="Q19" s="4">
        <v>157</v>
      </c>
      <c r="R19">
        <v>86</v>
      </c>
      <c r="S19">
        <v>36.4</v>
      </c>
      <c r="T19">
        <v>105.5</v>
      </c>
      <c r="U19">
        <v>106</v>
      </c>
      <c r="V19">
        <v>106</v>
      </c>
      <c r="W19" s="4">
        <v>105.83333333333333</v>
      </c>
      <c r="X19" s="4">
        <v>5.1100000000000003</v>
      </c>
      <c r="Y19" s="4">
        <v>4.93</v>
      </c>
      <c r="Z19" s="4">
        <v>1.43</v>
      </c>
      <c r="AA19" s="4">
        <v>1.55</v>
      </c>
      <c r="AB19" s="4">
        <v>3.59</v>
      </c>
      <c r="AC19" s="4">
        <v>3.19</v>
      </c>
      <c r="AD19" s="4">
        <v>1.44</v>
      </c>
      <c r="AE19" s="4">
        <v>1.24</v>
      </c>
      <c r="AF19" s="4">
        <v>1.56</v>
      </c>
      <c r="AG19" s="4">
        <v>3.52</v>
      </c>
      <c r="AH19" s="4"/>
      <c r="AI19" s="4"/>
      <c r="AJ19" s="4"/>
      <c r="AK19" s="4"/>
      <c r="AL19" s="4"/>
      <c r="AM19" s="4"/>
      <c r="AN19" s="4">
        <v>828</v>
      </c>
      <c r="AO19" s="4">
        <v>4171</v>
      </c>
      <c r="AP19" s="4">
        <v>3154</v>
      </c>
      <c r="AQ19" s="4">
        <v>629</v>
      </c>
      <c r="AR19" s="4">
        <v>4369</v>
      </c>
      <c r="AS19" s="4">
        <v>2708</v>
      </c>
      <c r="AT19" s="4">
        <v>132</v>
      </c>
      <c r="AU19" s="4">
        <v>1046</v>
      </c>
      <c r="AV19" s="4">
        <v>530</v>
      </c>
      <c r="AW19" s="4">
        <v>65.099999999999994</v>
      </c>
      <c r="AX19" s="4">
        <v>1212</v>
      </c>
      <c r="AY19" s="4">
        <v>418</v>
      </c>
      <c r="AZ19" s="4">
        <v>4.13</v>
      </c>
      <c r="BA19" s="4">
        <v>38.880000000000003</v>
      </c>
      <c r="BB19" s="5">
        <v>6.0607973251028806</v>
      </c>
      <c r="BC19" s="10">
        <v>4.13</v>
      </c>
      <c r="BD19" s="11">
        <v>36.880000000000003</v>
      </c>
      <c r="BE19" s="11">
        <v>6.3021637744034704</v>
      </c>
      <c r="BF19" s="4">
        <v>30</v>
      </c>
      <c r="BG19" s="4">
        <v>29</v>
      </c>
      <c r="BH19" s="4">
        <v>18</v>
      </c>
      <c r="BI19" s="4">
        <v>21</v>
      </c>
    </row>
    <row r="20" spans="4:61" x14ac:dyDescent="0.15">
      <c r="D20">
        <v>209923</v>
      </c>
      <c r="E20">
        <v>226019</v>
      </c>
      <c r="G20" t="s">
        <v>75</v>
      </c>
      <c r="H20" s="2">
        <v>22904</v>
      </c>
      <c r="I20" s="3">
        <v>54</v>
      </c>
      <c r="J20" t="s">
        <v>76</v>
      </c>
      <c r="K20" t="s">
        <v>76</v>
      </c>
      <c r="L20" t="s">
        <v>76</v>
      </c>
      <c r="N20">
        <v>93.5</v>
      </c>
      <c r="O20">
        <v>39.6</v>
      </c>
      <c r="P20" s="4">
        <v>104.66666666666667</v>
      </c>
      <c r="Q20" s="4">
        <v>168</v>
      </c>
      <c r="R20">
        <v>93.3</v>
      </c>
      <c r="S20">
        <v>38.1</v>
      </c>
      <c r="T20">
        <v>112</v>
      </c>
      <c r="U20">
        <v>113</v>
      </c>
      <c r="V20">
        <v>112</v>
      </c>
      <c r="W20" s="4">
        <v>112.33333333333333</v>
      </c>
      <c r="X20" s="4">
        <v>7.01</v>
      </c>
      <c r="Y20" s="4">
        <v>5.36</v>
      </c>
      <c r="Z20" s="4">
        <v>1.29</v>
      </c>
      <c r="AA20" s="4">
        <v>1.06</v>
      </c>
      <c r="AB20" s="4">
        <v>5.32</v>
      </c>
      <c r="AC20" s="4">
        <v>3.69</v>
      </c>
      <c r="AD20" s="4">
        <v>2.1</v>
      </c>
      <c r="AE20" s="4">
        <v>2.64</v>
      </c>
      <c r="AF20" s="4">
        <v>6.4</v>
      </c>
      <c r="AG20" s="4">
        <v>4.24</v>
      </c>
      <c r="AH20" s="4"/>
      <c r="AI20" s="4"/>
      <c r="AJ20" s="4"/>
      <c r="AK20" s="4"/>
      <c r="AL20" s="4"/>
      <c r="AM20" s="4"/>
      <c r="AN20" s="4">
        <v>861</v>
      </c>
      <c r="AO20" s="4">
        <v>2876</v>
      </c>
      <c r="AP20" s="4">
        <v>2201</v>
      </c>
      <c r="AQ20" s="4">
        <v>1016</v>
      </c>
      <c r="AR20" s="4">
        <v>4469</v>
      </c>
      <c r="AS20" s="4">
        <v>1748</v>
      </c>
      <c r="AT20" s="4">
        <v>74.3</v>
      </c>
      <c r="AU20" s="4">
        <v>364</v>
      </c>
      <c r="AV20" s="4">
        <v>190</v>
      </c>
      <c r="AW20" s="4">
        <v>78.7</v>
      </c>
      <c r="AX20" s="4">
        <v>743</v>
      </c>
      <c r="AY20" s="4">
        <v>149</v>
      </c>
      <c r="AZ20" s="4">
        <v>4.43</v>
      </c>
      <c r="BA20" s="4">
        <v>47.51</v>
      </c>
      <c r="BB20" s="5">
        <v>5.5169038097242682</v>
      </c>
      <c r="BC20" s="10">
        <v>3.97</v>
      </c>
      <c r="BD20" s="11">
        <v>37.42</v>
      </c>
      <c r="BE20" s="11">
        <v>6.0552966328166757</v>
      </c>
      <c r="BF20" s="4">
        <v>37</v>
      </c>
      <c r="BG20" s="4">
        <v>27</v>
      </c>
      <c r="BH20" s="4">
        <v>28</v>
      </c>
      <c r="BI20" s="4">
        <v>21</v>
      </c>
    </row>
    <row r="21" spans="4:61" x14ac:dyDescent="0.15">
      <c r="D21">
        <v>209928</v>
      </c>
      <c r="E21">
        <v>226020</v>
      </c>
      <c r="G21" t="s">
        <v>77</v>
      </c>
      <c r="H21" s="2">
        <v>21412</v>
      </c>
      <c r="I21" s="3">
        <v>62</v>
      </c>
      <c r="J21" t="s">
        <v>76</v>
      </c>
      <c r="K21" t="s">
        <v>76</v>
      </c>
      <c r="L21" t="s">
        <v>76</v>
      </c>
      <c r="N21">
        <v>95.1</v>
      </c>
      <c r="O21">
        <v>27</v>
      </c>
      <c r="P21" s="4">
        <v>115.83333333333333</v>
      </c>
      <c r="Q21" s="4">
        <v>171.83333333333334</v>
      </c>
      <c r="R21">
        <v>94.5</v>
      </c>
      <c r="S21">
        <v>26.6</v>
      </c>
      <c r="T21">
        <v>117</v>
      </c>
      <c r="U21">
        <v>116.5</v>
      </c>
      <c r="V21">
        <v>117</v>
      </c>
      <c r="W21" s="4">
        <v>116.83333333333333</v>
      </c>
      <c r="X21" s="4">
        <v>5.45</v>
      </c>
      <c r="Y21" s="4">
        <v>5.59</v>
      </c>
      <c r="Z21" s="4">
        <v>1.1200000000000001</v>
      </c>
      <c r="AA21" s="4">
        <v>1</v>
      </c>
      <c r="AB21" s="4">
        <v>4.46</v>
      </c>
      <c r="AC21" s="4">
        <v>3.65</v>
      </c>
      <c r="AD21" s="4">
        <v>1.1499999999999999</v>
      </c>
      <c r="AE21" s="4">
        <v>2.27</v>
      </c>
      <c r="AF21" s="4">
        <v>2.2400000000000002</v>
      </c>
      <c r="AG21" s="4">
        <v>1.62</v>
      </c>
      <c r="AH21" s="4"/>
      <c r="AI21" s="4"/>
      <c r="AJ21" s="4"/>
      <c r="AK21" s="4"/>
      <c r="AL21" s="4"/>
      <c r="AM21" s="4"/>
      <c r="AN21" s="4">
        <v>1486</v>
      </c>
      <c r="AO21" s="4">
        <v>3310</v>
      </c>
      <c r="AP21" s="8">
        <v>6620</v>
      </c>
      <c r="AQ21" s="4">
        <v>1390</v>
      </c>
      <c r="AR21" s="4">
        <v>4733</v>
      </c>
      <c r="AS21" s="4">
        <v>5660</v>
      </c>
      <c r="AT21" s="4">
        <v>217</v>
      </c>
      <c r="AU21" s="4">
        <v>844</v>
      </c>
      <c r="AV21" s="8">
        <v>2165</v>
      </c>
      <c r="AW21" s="4">
        <v>211</v>
      </c>
      <c r="AX21" s="4">
        <v>1256</v>
      </c>
      <c r="AY21" s="4">
        <v>1386</v>
      </c>
      <c r="AZ21" s="4">
        <v>4.9000000000000004</v>
      </c>
      <c r="BA21" s="4">
        <v>45.04</v>
      </c>
      <c r="BB21" s="5">
        <v>6.1683925399644757</v>
      </c>
      <c r="BC21" s="10">
        <v>4.87</v>
      </c>
      <c r="BD21" s="11">
        <v>45.07</v>
      </c>
      <c r="BE21" s="11">
        <v>6.1374683825160856</v>
      </c>
      <c r="BF21" s="4">
        <v>81</v>
      </c>
      <c r="BG21" s="4">
        <v>66</v>
      </c>
      <c r="BH21" s="4">
        <v>43</v>
      </c>
      <c r="BI21" s="4">
        <v>42</v>
      </c>
    </row>
    <row r="22" spans="4:61" x14ac:dyDescent="0.15">
      <c r="D22">
        <v>209977</v>
      </c>
      <c r="E22">
        <v>226021</v>
      </c>
      <c r="G22" t="s">
        <v>75</v>
      </c>
      <c r="H22" s="2">
        <v>26191</v>
      </c>
      <c r="I22" s="3">
        <v>49</v>
      </c>
      <c r="J22" t="s">
        <v>76</v>
      </c>
      <c r="K22" t="s">
        <v>76</v>
      </c>
      <c r="L22" t="s">
        <v>82</v>
      </c>
      <c r="N22">
        <v>91</v>
      </c>
      <c r="O22">
        <v>40</v>
      </c>
      <c r="P22" s="4">
        <v>104.66666666666667</v>
      </c>
      <c r="Q22" s="4">
        <v>166</v>
      </c>
      <c r="R22">
        <v>89.2</v>
      </c>
      <c r="S22">
        <v>37.6</v>
      </c>
      <c r="T22">
        <v>110</v>
      </c>
      <c r="U22">
        <v>109.5</v>
      </c>
      <c r="V22">
        <v>110</v>
      </c>
      <c r="W22" s="4">
        <v>109.83333333333333</v>
      </c>
      <c r="X22" s="4">
        <v>5.0599999999999996</v>
      </c>
      <c r="Y22" s="4">
        <v>4.32</v>
      </c>
      <c r="Z22" s="4">
        <v>0.99</v>
      </c>
      <c r="AA22" s="4">
        <v>1.03</v>
      </c>
      <c r="AB22" s="4">
        <v>4</v>
      </c>
      <c r="AC22" s="4">
        <v>3.24</v>
      </c>
      <c r="AD22" s="4">
        <v>0.98</v>
      </c>
      <c r="AE22" s="4">
        <v>0.93</v>
      </c>
      <c r="AF22" s="4">
        <v>0.64</v>
      </c>
      <c r="AG22" s="4">
        <v>1.1000000000000001</v>
      </c>
      <c r="AH22" s="4"/>
      <c r="AI22" s="4"/>
      <c r="AJ22" s="4"/>
      <c r="AK22" s="4"/>
      <c r="AL22" s="4"/>
      <c r="AM22" s="4"/>
      <c r="AN22" s="4">
        <v>990</v>
      </c>
      <c r="AO22" s="4">
        <v>4038</v>
      </c>
      <c r="AP22" s="4">
        <v>3128</v>
      </c>
      <c r="AQ22" s="4">
        <v>1006</v>
      </c>
      <c r="AR22" s="4">
        <v>4336</v>
      </c>
      <c r="AS22" s="4">
        <v>4502</v>
      </c>
      <c r="AT22" s="4">
        <v>96</v>
      </c>
      <c r="AU22" s="4">
        <v>618</v>
      </c>
      <c r="AV22" s="4">
        <v>411</v>
      </c>
      <c r="AW22" s="4">
        <v>95.3</v>
      </c>
      <c r="AX22" s="4">
        <v>694</v>
      </c>
      <c r="AY22" s="4">
        <v>578</v>
      </c>
      <c r="AZ22" s="4">
        <v>4.2699999999999996</v>
      </c>
      <c r="BA22" s="4">
        <v>44.02</v>
      </c>
      <c r="BB22" s="5">
        <v>5.67435711040436</v>
      </c>
      <c r="BC22" s="10">
        <v>4.13</v>
      </c>
      <c r="BD22" s="11">
        <v>41.98</v>
      </c>
      <c r="BE22" s="11">
        <v>5.7321295855169137</v>
      </c>
      <c r="BF22" s="4">
        <v>21</v>
      </c>
      <c r="BG22" s="4">
        <v>12</v>
      </c>
      <c r="BH22" s="4">
        <v>20</v>
      </c>
      <c r="BI22" s="4">
        <v>15</v>
      </c>
    </row>
    <row r="23" spans="4:61" x14ac:dyDescent="0.15">
      <c r="D23">
        <v>209978</v>
      </c>
      <c r="E23">
        <v>226022</v>
      </c>
      <c r="G23" t="s">
        <v>75</v>
      </c>
      <c r="H23" s="2">
        <v>20135</v>
      </c>
      <c r="I23" s="3">
        <v>66</v>
      </c>
      <c r="J23" t="s">
        <v>76</v>
      </c>
      <c r="K23" t="s">
        <v>76</v>
      </c>
      <c r="L23" t="s">
        <v>79</v>
      </c>
      <c r="N23">
        <v>89</v>
      </c>
      <c r="O23">
        <v>34.700000000000003</v>
      </c>
      <c r="P23" s="4">
        <v>102.83333333333333</v>
      </c>
      <c r="Q23" s="4">
        <v>171</v>
      </c>
      <c r="R23">
        <v>89.6</v>
      </c>
      <c r="S23">
        <v>32.799999999999997</v>
      </c>
      <c r="T23">
        <v>110</v>
      </c>
      <c r="U23">
        <v>109.5</v>
      </c>
      <c r="V23">
        <v>110</v>
      </c>
      <c r="W23" s="4">
        <v>109.83333333333333</v>
      </c>
      <c r="X23" s="4">
        <v>4.3099999999999996</v>
      </c>
      <c r="Y23" s="4">
        <v>5.37</v>
      </c>
      <c r="Z23" s="4">
        <v>1.69</v>
      </c>
      <c r="AA23" s="4">
        <v>1.56</v>
      </c>
      <c r="AB23" s="4">
        <v>2.59</v>
      </c>
      <c r="AC23" s="4">
        <v>3.16</v>
      </c>
      <c r="AD23" s="4">
        <v>1.2</v>
      </c>
      <c r="AE23" s="4">
        <v>2.04</v>
      </c>
      <c r="AF23" s="4">
        <v>1.66</v>
      </c>
      <c r="AG23" s="4">
        <v>2.41</v>
      </c>
      <c r="AH23" s="4"/>
      <c r="AI23" s="4"/>
      <c r="AJ23" s="4"/>
      <c r="AK23" s="4"/>
      <c r="AL23" s="4"/>
      <c r="AM23" s="4"/>
      <c r="AN23" s="4">
        <v>781</v>
      </c>
      <c r="AO23" s="4">
        <v>4171</v>
      </c>
      <c r="AP23" s="4">
        <v>2499</v>
      </c>
      <c r="AQ23" s="4">
        <v>1099</v>
      </c>
      <c r="AR23" s="4">
        <v>3442</v>
      </c>
      <c r="AS23" s="4">
        <v>2681</v>
      </c>
      <c r="AT23" s="4">
        <v>90.9</v>
      </c>
      <c r="AU23" s="4">
        <v>794</v>
      </c>
      <c r="AV23" s="4">
        <v>328</v>
      </c>
      <c r="AW23" s="4">
        <v>102</v>
      </c>
      <c r="AX23" s="4">
        <v>432</v>
      </c>
      <c r="AY23" s="4">
        <v>250</v>
      </c>
      <c r="AZ23" s="4">
        <v>4.01</v>
      </c>
      <c r="BA23" s="4">
        <v>39.770000000000003</v>
      </c>
      <c r="BB23" s="5">
        <v>5.8347674126225799</v>
      </c>
      <c r="BC23" s="10">
        <v>3.88</v>
      </c>
      <c r="BD23" s="11">
        <v>40.04</v>
      </c>
      <c r="BE23" s="11">
        <v>5.6702397602397605</v>
      </c>
      <c r="BF23" s="4">
        <v>21</v>
      </c>
      <c r="BG23" s="4">
        <v>32</v>
      </c>
      <c r="BH23" s="4">
        <v>19</v>
      </c>
      <c r="BI23" s="4">
        <v>24</v>
      </c>
    </row>
    <row r="24" spans="4:61" x14ac:dyDescent="0.15">
      <c r="D24">
        <v>209979</v>
      </c>
      <c r="E24">
        <v>226023</v>
      </c>
      <c r="G24" t="s">
        <v>75</v>
      </c>
      <c r="H24" s="2">
        <v>20194</v>
      </c>
      <c r="I24" s="3">
        <v>66</v>
      </c>
      <c r="J24" t="s">
        <v>76</v>
      </c>
      <c r="K24" t="s">
        <v>76</v>
      </c>
      <c r="N24">
        <v>92.9</v>
      </c>
      <c r="O24">
        <v>37.9</v>
      </c>
      <c r="P24" s="4">
        <v>104.33333333333333</v>
      </c>
      <c r="Q24" s="4">
        <v>152.5</v>
      </c>
      <c r="R24">
        <v>95.9</v>
      </c>
      <c r="S24">
        <v>39.299999999999997</v>
      </c>
      <c r="T24">
        <v>108</v>
      </c>
      <c r="U24">
        <v>107</v>
      </c>
      <c r="V24">
        <v>107.5</v>
      </c>
      <c r="W24" s="4">
        <v>107.5</v>
      </c>
      <c r="X24" s="4">
        <v>5.32</v>
      </c>
      <c r="Y24" s="4">
        <v>5.34</v>
      </c>
      <c r="Z24" s="4">
        <v>1.36</v>
      </c>
      <c r="AA24" s="4">
        <v>1.39</v>
      </c>
      <c r="AB24" s="4">
        <v>3.88</v>
      </c>
      <c r="AC24" s="4">
        <v>3.55</v>
      </c>
      <c r="AD24" s="4">
        <v>0.68</v>
      </c>
      <c r="AE24" s="4">
        <v>1.05</v>
      </c>
      <c r="AF24" s="4">
        <v>14.04</v>
      </c>
      <c r="AG24" s="4">
        <v>23.52</v>
      </c>
      <c r="AH24" s="4"/>
      <c r="AI24" s="4"/>
      <c r="AJ24" s="4"/>
      <c r="AK24" s="4"/>
      <c r="AL24" s="4"/>
      <c r="AM24" s="4"/>
      <c r="AN24" s="4">
        <v>589</v>
      </c>
      <c r="AO24" s="4">
        <v>2039</v>
      </c>
      <c r="AP24" s="4">
        <v>3807</v>
      </c>
      <c r="AQ24" s="4">
        <v>609</v>
      </c>
      <c r="AR24" s="4">
        <v>2221</v>
      </c>
      <c r="AS24" s="4">
        <v>3181</v>
      </c>
      <c r="AT24" s="4">
        <v>35.799999999999997</v>
      </c>
      <c r="AU24" s="4">
        <v>193</v>
      </c>
      <c r="AV24" s="4">
        <v>362</v>
      </c>
      <c r="AW24" s="4">
        <v>30.6</v>
      </c>
      <c r="AX24" s="4">
        <v>251</v>
      </c>
      <c r="AY24" s="4">
        <v>338</v>
      </c>
      <c r="AZ24" s="4">
        <v>4.3499999999999996</v>
      </c>
      <c r="BA24" s="4">
        <v>42.63</v>
      </c>
      <c r="BB24" s="5">
        <v>5.8855102040816316</v>
      </c>
      <c r="BC24" s="10">
        <v>3.82</v>
      </c>
      <c r="BD24" s="11">
        <v>36.770000000000003</v>
      </c>
      <c r="BE24" s="11">
        <v>5.9629507750883866</v>
      </c>
      <c r="BF24" s="4">
        <v>24</v>
      </c>
      <c r="BG24" s="4">
        <v>19</v>
      </c>
      <c r="BH24" s="4">
        <v>22</v>
      </c>
      <c r="BI24" s="4">
        <v>20</v>
      </c>
    </row>
    <row r="25" spans="4:61" x14ac:dyDescent="0.15">
      <c r="D25">
        <v>209981</v>
      </c>
      <c r="E25">
        <v>226024</v>
      </c>
      <c r="G25" t="s">
        <v>77</v>
      </c>
      <c r="H25" s="2">
        <v>23788</v>
      </c>
      <c r="I25" s="3">
        <v>56</v>
      </c>
      <c r="J25" t="s">
        <v>134</v>
      </c>
      <c r="K25" t="s">
        <v>134</v>
      </c>
      <c r="P25" s="4"/>
      <c r="Q25" s="4"/>
      <c r="W25" s="4"/>
      <c r="X25" s="4"/>
      <c r="Y25" s="4"/>
      <c r="Z25" s="4"/>
      <c r="AA25" s="4"/>
      <c r="AB25" s="4"/>
      <c r="AC25" s="4"/>
      <c r="AD25" s="4"/>
      <c r="AE25" s="4"/>
      <c r="AF25" s="4"/>
      <c r="AG25" s="4"/>
      <c r="AH25" s="4"/>
      <c r="AI25" s="4"/>
      <c r="AJ25" s="4"/>
      <c r="AK25" s="4"/>
      <c r="AL25" s="4"/>
      <c r="AM25" s="4"/>
      <c r="AN25" s="4">
        <v>0</v>
      </c>
      <c r="AO25" s="4">
        <v>0</v>
      </c>
      <c r="AP25" s="4">
        <v>0</v>
      </c>
      <c r="AQ25" s="4">
        <v>0</v>
      </c>
      <c r="AR25" s="4">
        <v>0</v>
      </c>
      <c r="AS25" s="4">
        <v>0</v>
      </c>
      <c r="AT25" s="4">
        <v>0</v>
      </c>
      <c r="AU25" s="4">
        <v>0</v>
      </c>
      <c r="AV25" s="4">
        <v>0</v>
      </c>
      <c r="AW25" s="4">
        <v>0</v>
      </c>
      <c r="AX25" s="4">
        <v>0</v>
      </c>
      <c r="AY25" s="4">
        <v>0</v>
      </c>
      <c r="AZ25" s="4">
        <v>0</v>
      </c>
      <c r="BA25" s="4">
        <v>0</v>
      </c>
      <c r="BB25" s="5">
        <v>0</v>
      </c>
      <c r="BC25" s="10">
        <v>0</v>
      </c>
      <c r="BD25" s="11">
        <v>0</v>
      </c>
      <c r="BE25" s="11">
        <v>0</v>
      </c>
      <c r="BF25" s="4"/>
      <c r="BG25" s="4"/>
      <c r="BH25" s="4"/>
      <c r="BI25" s="4"/>
    </row>
    <row r="26" spans="4:61" x14ac:dyDescent="0.15">
      <c r="D26">
        <v>210032</v>
      </c>
      <c r="E26">
        <v>226025</v>
      </c>
      <c r="G26" t="s">
        <v>75</v>
      </c>
      <c r="H26" s="2">
        <v>22630</v>
      </c>
      <c r="I26" s="3">
        <v>59</v>
      </c>
      <c r="J26" t="s">
        <v>76</v>
      </c>
      <c r="K26" t="s">
        <v>76</v>
      </c>
      <c r="N26">
        <v>123.4</v>
      </c>
      <c r="O26">
        <v>61.6</v>
      </c>
      <c r="P26" s="4">
        <v>127.66666666666667</v>
      </c>
      <c r="Q26" s="4">
        <v>171.93333333333331</v>
      </c>
      <c r="R26">
        <v>124.5</v>
      </c>
      <c r="S26">
        <v>63.3</v>
      </c>
      <c r="T26">
        <v>124.5</v>
      </c>
      <c r="U26">
        <v>125</v>
      </c>
      <c r="V26">
        <v>124.5</v>
      </c>
      <c r="W26" s="4">
        <v>124.66666666666667</v>
      </c>
      <c r="X26" s="4">
        <v>6.07</v>
      </c>
      <c r="Y26" s="4">
        <v>5.48</v>
      </c>
      <c r="Z26" s="4">
        <v>1.63</v>
      </c>
      <c r="AA26" s="4">
        <v>1.36</v>
      </c>
      <c r="AB26" s="4">
        <v>4.09</v>
      </c>
      <c r="AC26" s="4">
        <v>3.62</v>
      </c>
      <c r="AD26" s="4">
        <v>0.97</v>
      </c>
      <c r="AE26" s="4">
        <v>1.49</v>
      </c>
      <c r="AF26" s="4">
        <v>7.92</v>
      </c>
      <c r="AG26" s="4">
        <v>4.1500000000000004</v>
      </c>
      <c r="AH26" s="4"/>
      <c r="AI26" s="4"/>
      <c r="AJ26" s="4"/>
      <c r="AK26" s="4"/>
      <c r="AL26" s="4"/>
      <c r="AM26" s="4"/>
      <c r="AN26" s="4">
        <v>732</v>
      </c>
      <c r="AO26" s="4">
        <v>3181</v>
      </c>
      <c r="AP26" s="4">
        <v>1486</v>
      </c>
      <c r="AQ26" s="4">
        <v>553</v>
      </c>
      <c r="AR26" s="4">
        <v>3148</v>
      </c>
      <c r="AS26" s="4">
        <v>2966</v>
      </c>
      <c r="AT26" s="4">
        <v>66</v>
      </c>
      <c r="AU26" s="4">
        <v>548</v>
      </c>
      <c r="AV26" s="4">
        <v>175</v>
      </c>
      <c r="AW26" s="4">
        <v>34.1</v>
      </c>
      <c r="AX26" s="4">
        <v>473</v>
      </c>
      <c r="AY26" s="4">
        <v>315</v>
      </c>
      <c r="AZ26" s="4">
        <v>4.12</v>
      </c>
      <c r="BA26" s="4">
        <v>40.700000000000003</v>
      </c>
      <c r="BB26" s="5">
        <v>5.8514742014742023</v>
      </c>
      <c r="BC26" s="10">
        <v>3.68</v>
      </c>
      <c r="BD26" s="11">
        <v>34.96</v>
      </c>
      <c r="BE26" s="11">
        <v>6.0205263157894739</v>
      </c>
      <c r="BF26" s="4">
        <v>41</v>
      </c>
      <c r="BG26" s="4">
        <v>48</v>
      </c>
      <c r="BH26" s="4">
        <v>31</v>
      </c>
      <c r="BI26" s="4">
        <v>33</v>
      </c>
    </row>
    <row r="27" spans="4:61" x14ac:dyDescent="0.15">
      <c r="D27">
        <v>210046</v>
      </c>
      <c r="E27">
        <v>226026</v>
      </c>
      <c r="G27" t="s">
        <v>75</v>
      </c>
      <c r="H27" s="2">
        <v>23816</v>
      </c>
      <c r="I27" s="3">
        <v>56</v>
      </c>
      <c r="J27" t="s">
        <v>76</v>
      </c>
      <c r="K27" t="s">
        <v>76</v>
      </c>
      <c r="N27">
        <v>91.6</v>
      </c>
      <c r="O27">
        <v>42.2</v>
      </c>
      <c r="P27" s="4">
        <v>110</v>
      </c>
      <c r="Q27" s="4">
        <v>151.36666666666667</v>
      </c>
      <c r="R27">
        <v>91.6</v>
      </c>
      <c r="S27">
        <v>42</v>
      </c>
      <c r="T27">
        <v>108</v>
      </c>
      <c r="U27">
        <v>108</v>
      </c>
      <c r="V27">
        <v>108</v>
      </c>
      <c r="W27" s="4">
        <v>108</v>
      </c>
      <c r="X27" s="4">
        <v>5.65</v>
      </c>
      <c r="Y27" s="4">
        <v>5.15</v>
      </c>
      <c r="Z27" s="4">
        <v>1.77</v>
      </c>
      <c r="AA27" s="4">
        <v>1.71</v>
      </c>
      <c r="AB27" s="4">
        <v>3.67</v>
      </c>
      <c r="AC27" s="4">
        <v>3.44</v>
      </c>
      <c r="AD27" s="4">
        <v>0.8</v>
      </c>
      <c r="AE27" s="4">
        <v>0.59</v>
      </c>
      <c r="AF27" s="4">
        <v>3.53</v>
      </c>
      <c r="AG27" s="4">
        <v>4.43</v>
      </c>
      <c r="AH27" s="4"/>
      <c r="AI27" s="4"/>
      <c r="AJ27" s="4"/>
      <c r="AK27" s="4"/>
      <c r="AL27" s="4"/>
      <c r="AM27" s="4"/>
      <c r="AN27" s="4">
        <v>473</v>
      </c>
      <c r="AO27" s="4">
        <v>1354</v>
      </c>
      <c r="AP27" s="4">
        <v>2456</v>
      </c>
      <c r="AQ27" s="4">
        <v>447</v>
      </c>
      <c r="AR27" s="4">
        <v>1496</v>
      </c>
      <c r="AS27" s="4">
        <v>2019</v>
      </c>
      <c r="AT27" s="4">
        <v>49.9</v>
      </c>
      <c r="AU27" s="4">
        <v>253</v>
      </c>
      <c r="AV27" s="4">
        <v>368</v>
      </c>
      <c r="AW27" s="4">
        <v>45.8</v>
      </c>
      <c r="AX27" s="4">
        <v>232</v>
      </c>
      <c r="AY27" s="4">
        <v>242</v>
      </c>
      <c r="AZ27" s="4">
        <v>4.05</v>
      </c>
      <c r="BA27" s="4">
        <v>40.31</v>
      </c>
      <c r="BB27" s="5">
        <v>5.8197494418258495</v>
      </c>
      <c r="BC27" s="10">
        <v>3.76</v>
      </c>
      <c r="BD27" s="11">
        <v>36.36</v>
      </c>
      <c r="BE27" s="11">
        <v>5.942893289328933</v>
      </c>
      <c r="BF27" s="4">
        <v>16</v>
      </c>
      <c r="BG27" s="4">
        <v>19</v>
      </c>
      <c r="BH27" s="4">
        <v>20</v>
      </c>
      <c r="BI27" s="4">
        <v>19</v>
      </c>
    </row>
    <row r="28" spans="4:61" x14ac:dyDescent="0.15">
      <c r="D28">
        <v>210047</v>
      </c>
      <c r="E28">
        <v>226027</v>
      </c>
      <c r="G28" t="s">
        <v>75</v>
      </c>
      <c r="H28" s="2">
        <v>20285</v>
      </c>
      <c r="I28" s="3">
        <v>65</v>
      </c>
      <c r="J28" t="s">
        <v>76</v>
      </c>
      <c r="K28" t="s">
        <v>76</v>
      </c>
      <c r="N28">
        <v>100.2</v>
      </c>
      <c r="O28">
        <v>39.9</v>
      </c>
      <c r="P28" s="4">
        <v>115</v>
      </c>
      <c r="Q28" s="4">
        <v>172</v>
      </c>
      <c r="R28">
        <v>100.4</v>
      </c>
      <c r="S28">
        <v>40.200000000000003</v>
      </c>
      <c r="T28">
        <v>108</v>
      </c>
      <c r="U28">
        <v>109</v>
      </c>
      <c r="V28">
        <v>109</v>
      </c>
      <c r="W28" s="4">
        <v>108.66666666666667</v>
      </c>
      <c r="X28" s="4">
        <v>6.22</v>
      </c>
      <c r="Y28" s="4">
        <v>6.73</v>
      </c>
      <c r="Z28" s="4">
        <v>1.44</v>
      </c>
      <c r="AA28" s="4">
        <v>1.4</v>
      </c>
      <c r="AB28" s="4">
        <v>4.55</v>
      </c>
      <c r="AC28" s="4">
        <v>5.07</v>
      </c>
      <c r="AD28" s="4">
        <v>1.41</v>
      </c>
      <c r="AE28" s="4">
        <v>1.82</v>
      </c>
      <c r="AF28" s="4">
        <v>5.2</v>
      </c>
      <c r="AG28" s="4">
        <v>4.07</v>
      </c>
      <c r="AH28" s="4"/>
      <c r="AI28" s="4"/>
      <c r="AJ28" s="4"/>
      <c r="AK28" s="4"/>
      <c r="AL28" s="4"/>
      <c r="AM28" s="4"/>
      <c r="AN28" s="4">
        <v>609</v>
      </c>
      <c r="AO28" s="4">
        <v>1394</v>
      </c>
      <c r="AP28" s="4">
        <v>1883</v>
      </c>
      <c r="AQ28" s="4">
        <v>688</v>
      </c>
      <c r="AR28" s="4">
        <v>1446</v>
      </c>
      <c r="AS28" s="4">
        <v>2612</v>
      </c>
      <c r="AT28" s="4">
        <v>52.1</v>
      </c>
      <c r="AU28" s="4">
        <v>167</v>
      </c>
      <c r="AV28" s="4">
        <v>183</v>
      </c>
      <c r="AW28" s="4">
        <v>49.7</v>
      </c>
      <c r="AX28" s="4">
        <v>161</v>
      </c>
      <c r="AY28" s="4">
        <v>258</v>
      </c>
      <c r="AZ28" s="4">
        <v>4.46</v>
      </c>
      <c r="BA28" s="4">
        <v>38.869999999999997</v>
      </c>
      <c r="BB28" s="5">
        <v>6.4176665809107298</v>
      </c>
      <c r="BC28" s="10">
        <v>4.68</v>
      </c>
      <c r="BD28" s="11">
        <v>43.4</v>
      </c>
      <c r="BE28" s="11">
        <v>6.1282488479262671</v>
      </c>
      <c r="BF28" s="4">
        <v>31</v>
      </c>
      <c r="BG28" s="4">
        <v>27</v>
      </c>
      <c r="BH28" s="4">
        <v>27</v>
      </c>
      <c r="BI28" s="4">
        <v>26</v>
      </c>
    </row>
    <row r="29" spans="4:61" x14ac:dyDescent="0.15">
      <c r="D29">
        <v>210048</v>
      </c>
      <c r="E29">
        <v>226028</v>
      </c>
      <c r="G29" t="s">
        <v>75</v>
      </c>
      <c r="H29" s="2">
        <v>25308</v>
      </c>
      <c r="I29" s="3">
        <v>52</v>
      </c>
      <c r="J29" t="s">
        <v>76</v>
      </c>
      <c r="K29" t="s">
        <v>76</v>
      </c>
      <c r="N29">
        <v>103.9</v>
      </c>
      <c r="O29">
        <v>46.3</v>
      </c>
      <c r="P29" s="4">
        <v>108</v>
      </c>
      <c r="Q29" s="4">
        <v>173</v>
      </c>
      <c r="R29">
        <v>103.3</v>
      </c>
      <c r="S29">
        <v>45.6</v>
      </c>
      <c r="T29">
        <v>107</v>
      </c>
      <c r="U29">
        <v>107</v>
      </c>
      <c r="V29">
        <v>107</v>
      </c>
      <c r="W29" s="4">
        <v>107</v>
      </c>
      <c r="X29" s="4">
        <v>3.99</v>
      </c>
      <c r="Y29" s="4">
        <v>4.1100000000000003</v>
      </c>
      <c r="Z29" s="4">
        <v>1.3</v>
      </c>
      <c r="AA29" s="4">
        <v>1.32</v>
      </c>
      <c r="AB29" s="4">
        <v>2.4</v>
      </c>
      <c r="AC29" s="4">
        <v>2.42</v>
      </c>
      <c r="AD29" s="4">
        <v>0.78</v>
      </c>
      <c r="AE29" s="4">
        <v>1.59</v>
      </c>
      <c r="AF29" s="4">
        <v>3.06</v>
      </c>
      <c r="AG29" s="4">
        <v>2.38</v>
      </c>
      <c r="AH29" s="4"/>
      <c r="AI29" s="4"/>
      <c r="AJ29" s="4"/>
      <c r="AK29" s="4"/>
      <c r="AL29" s="4"/>
      <c r="AM29" s="4"/>
      <c r="AN29" s="4">
        <v>566</v>
      </c>
      <c r="AO29" s="4">
        <v>1609</v>
      </c>
      <c r="AP29" s="4">
        <v>1599</v>
      </c>
      <c r="AQ29" s="4">
        <v>669</v>
      </c>
      <c r="AR29" s="4">
        <v>2122</v>
      </c>
      <c r="AS29" s="4">
        <v>1999</v>
      </c>
      <c r="AT29" s="4">
        <v>52</v>
      </c>
      <c r="AU29" s="4">
        <v>238</v>
      </c>
      <c r="AV29" s="4">
        <v>154</v>
      </c>
      <c r="AW29" s="4">
        <v>59</v>
      </c>
      <c r="AX29" s="4">
        <v>356</v>
      </c>
      <c r="AY29" s="4">
        <v>232</v>
      </c>
      <c r="AZ29" s="4">
        <v>4.13</v>
      </c>
      <c r="BA29" s="4">
        <v>40.29</v>
      </c>
      <c r="BB29" s="5">
        <v>5.9050359890791766</v>
      </c>
      <c r="BC29" s="10">
        <v>3.5</v>
      </c>
      <c r="BD29" s="11">
        <v>36.729999999999997</v>
      </c>
      <c r="BE29" s="11">
        <v>5.602649060713313</v>
      </c>
      <c r="BF29" s="4">
        <v>14</v>
      </c>
      <c r="BG29" s="4">
        <v>17</v>
      </c>
      <c r="BH29" s="4">
        <v>16</v>
      </c>
      <c r="BI29" s="4">
        <v>18</v>
      </c>
    </row>
    <row r="30" spans="4:61" x14ac:dyDescent="0.15">
      <c r="D30">
        <v>210064</v>
      </c>
      <c r="E30">
        <v>226029</v>
      </c>
      <c r="G30" t="s">
        <v>75</v>
      </c>
      <c r="H30" s="2">
        <v>20529</v>
      </c>
      <c r="I30" s="3">
        <v>65</v>
      </c>
      <c r="J30" t="s">
        <v>76</v>
      </c>
      <c r="K30" t="s">
        <v>76</v>
      </c>
      <c r="N30">
        <v>95.1</v>
      </c>
      <c r="O30">
        <v>41</v>
      </c>
      <c r="P30" s="4">
        <v>113.66666666666667</v>
      </c>
      <c r="Q30" s="4">
        <v>172</v>
      </c>
      <c r="R30">
        <v>94.8</v>
      </c>
      <c r="S30">
        <v>42.5</v>
      </c>
      <c r="T30">
        <v>112.5</v>
      </c>
      <c r="U30">
        <v>112.5</v>
      </c>
      <c r="V30">
        <v>113</v>
      </c>
      <c r="W30" s="4">
        <v>112.66666666666667</v>
      </c>
      <c r="X30" s="4">
        <v>4.37</v>
      </c>
      <c r="Y30" s="4">
        <v>4.45</v>
      </c>
      <c r="Z30" s="4">
        <v>1.47</v>
      </c>
      <c r="AA30" s="4">
        <v>1.39</v>
      </c>
      <c r="AB30" s="4">
        <v>2.69</v>
      </c>
      <c r="AC30" s="4">
        <v>2.98</v>
      </c>
      <c r="AD30" s="4">
        <v>1.08</v>
      </c>
      <c r="AE30" s="4">
        <v>1.37</v>
      </c>
      <c r="AF30" s="4">
        <v>7.55</v>
      </c>
      <c r="AG30" s="4">
        <v>27.58</v>
      </c>
      <c r="AH30" s="4"/>
      <c r="AI30" s="4"/>
      <c r="AJ30" s="4"/>
      <c r="AK30" s="4"/>
      <c r="AL30" s="4"/>
      <c r="AM30" s="4"/>
      <c r="AN30" s="4">
        <v>1026</v>
      </c>
      <c r="AO30" s="4">
        <v>3409</v>
      </c>
      <c r="AP30" s="4">
        <v>3906</v>
      </c>
      <c r="AQ30" s="4">
        <v>874</v>
      </c>
      <c r="AR30" s="4">
        <v>2469</v>
      </c>
      <c r="AS30" s="4">
        <v>4833</v>
      </c>
      <c r="AT30" s="4">
        <v>119</v>
      </c>
      <c r="AU30" s="4">
        <v>574</v>
      </c>
      <c r="AV30" s="4">
        <v>507</v>
      </c>
      <c r="AW30" s="4">
        <v>92.4</v>
      </c>
      <c r="AX30" s="4">
        <v>419</v>
      </c>
      <c r="AY30" s="4">
        <v>608</v>
      </c>
      <c r="AZ30" s="4">
        <v>4.6900000000000004</v>
      </c>
      <c r="BA30" s="4">
        <v>42.46</v>
      </c>
      <c r="BB30" s="5">
        <v>6.2381441356570893</v>
      </c>
      <c r="BC30" s="10">
        <v>3.97</v>
      </c>
      <c r="BD30" s="11">
        <v>34.090000000000003</v>
      </c>
      <c r="BE30" s="11">
        <v>6.489524787327662</v>
      </c>
      <c r="BF30" s="4">
        <v>12</v>
      </c>
      <c r="BG30" s="4">
        <v>25</v>
      </c>
      <c r="BH30" s="4">
        <v>13</v>
      </c>
      <c r="BI30" s="4">
        <v>18</v>
      </c>
    </row>
    <row r="31" spans="4:61" x14ac:dyDescent="0.15">
      <c r="D31">
        <v>210065</v>
      </c>
      <c r="E31">
        <v>226030</v>
      </c>
      <c r="G31" t="s">
        <v>77</v>
      </c>
      <c r="H31" s="2">
        <v>25187</v>
      </c>
      <c r="I31" s="3">
        <v>52</v>
      </c>
      <c r="J31" t="s">
        <v>76</v>
      </c>
      <c r="K31" t="s">
        <v>76</v>
      </c>
      <c r="N31">
        <v>135.19999999999999</v>
      </c>
      <c r="O31">
        <v>54.1</v>
      </c>
      <c r="P31" s="4">
        <v>137.5</v>
      </c>
      <c r="Q31" s="4">
        <v>176</v>
      </c>
      <c r="R31">
        <v>130.80000000000001</v>
      </c>
      <c r="S31">
        <v>52.2</v>
      </c>
      <c r="T31">
        <v>136</v>
      </c>
      <c r="U31">
        <v>137</v>
      </c>
      <c r="V31">
        <v>137</v>
      </c>
      <c r="W31" s="4">
        <v>136.66666666666666</v>
      </c>
      <c r="X31" s="4">
        <v>4.03</v>
      </c>
      <c r="Y31" s="4">
        <v>3.53</v>
      </c>
      <c r="Z31" s="4">
        <v>1.22</v>
      </c>
      <c r="AA31" s="4">
        <v>1.54</v>
      </c>
      <c r="AB31" s="4">
        <v>2.42</v>
      </c>
      <c r="AC31" s="4">
        <v>1.66</v>
      </c>
      <c r="AD31" s="4">
        <v>1.63</v>
      </c>
      <c r="AE31" s="4">
        <v>1.89</v>
      </c>
      <c r="AF31" s="4">
        <v>1.54</v>
      </c>
      <c r="AG31" s="4">
        <v>0.74</v>
      </c>
      <c r="AH31" s="4"/>
      <c r="AI31" s="4"/>
      <c r="AJ31" s="4"/>
      <c r="AK31" s="4"/>
      <c r="AL31" s="4"/>
      <c r="AM31" s="4"/>
      <c r="AN31" s="4">
        <v>1695</v>
      </c>
      <c r="AO31" s="4">
        <v>3906</v>
      </c>
      <c r="AP31" s="4">
        <v>4667</v>
      </c>
      <c r="AQ31" s="4">
        <v>1542</v>
      </c>
      <c r="AR31" s="4">
        <v>3211</v>
      </c>
      <c r="AS31" s="4">
        <v>5693</v>
      </c>
      <c r="AT31" s="4">
        <v>235</v>
      </c>
      <c r="AU31" s="4">
        <v>967</v>
      </c>
      <c r="AV31" s="4">
        <v>880</v>
      </c>
      <c r="AW31" s="4">
        <v>239</v>
      </c>
      <c r="AX31" s="4">
        <v>633</v>
      </c>
      <c r="AY31" s="4">
        <v>1119</v>
      </c>
      <c r="AZ31" s="4">
        <v>4.45</v>
      </c>
      <c r="BA31" s="4">
        <v>45.85</v>
      </c>
      <c r="BB31" s="5">
        <v>5.6766303162486365</v>
      </c>
      <c r="BC31" s="10">
        <v>4.5</v>
      </c>
      <c r="BD31" s="11">
        <v>46.15</v>
      </c>
      <c r="BE31" s="11">
        <v>5.6955904658721552</v>
      </c>
      <c r="BF31" s="4">
        <v>60</v>
      </c>
      <c r="BG31" s="4">
        <v>30</v>
      </c>
      <c r="BH31" s="4">
        <v>57</v>
      </c>
      <c r="BI31" s="4">
        <v>24</v>
      </c>
    </row>
    <row r="32" spans="4:61" x14ac:dyDescent="0.15">
      <c r="D32">
        <v>210066</v>
      </c>
      <c r="E32">
        <v>226031</v>
      </c>
      <c r="G32" t="s">
        <v>77</v>
      </c>
      <c r="H32" s="2">
        <v>25338</v>
      </c>
      <c r="I32" s="3">
        <v>51</v>
      </c>
      <c r="J32" t="s">
        <v>76</v>
      </c>
      <c r="K32" t="s">
        <v>76</v>
      </c>
      <c r="N32">
        <v>143.69999999999999</v>
      </c>
      <c r="O32">
        <v>52.9</v>
      </c>
      <c r="P32" s="4">
        <v>136.33333333333334</v>
      </c>
      <c r="Q32" s="4">
        <v>192</v>
      </c>
      <c r="R32">
        <v>143.80000000000001</v>
      </c>
      <c r="S32">
        <v>53.8</v>
      </c>
      <c r="T32">
        <v>135</v>
      </c>
      <c r="U32">
        <v>136</v>
      </c>
      <c r="V32">
        <v>136</v>
      </c>
      <c r="W32" s="4">
        <v>135.66666666666666</v>
      </c>
      <c r="X32" s="4">
        <v>4.6900000000000004</v>
      </c>
      <c r="Y32" s="4">
        <v>5.33</v>
      </c>
      <c r="Z32" s="4">
        <v>1.1000000000000001</v>
      </c>
      <c r="AA32" s="4">
        <v>1.06</v>
      </c>
      <c r="AB32" s="4">
        <v>3.23</v>
      </c>
      <c r="AC32" s="4">
        <v>3.81</v>
      </c>
      <c r="AD32" s="4">
        <v>1.25</v>
      </c>
      <c r="AE32" s="4">
        <v>1.69</v>
      </c>
      <c r="AF32" s="4">
        <v>3.52</v>
      </c>
      <c r="AG32" s="4">
        <v>3.34</v>
      </c>
      <c r="AH32" s="4"/>
      <c r="AI32" s="4"/>
      <c r="AJ32" s="4"/>
      <c r="AK32" s="4"/>
      <c r="AL32" s="4"/>
      <c r="AM32" s="4"/>
      <c r="AN32" s="4">
        <v>1089</v>
      </c>
      <c r="AO32" s="4">
        <v>3442</v>
      </c>
      <c r="AP32" s="4">
        <v>2658</v>
      </c>
      <c r="AQ32" s="4">
        <v>1950</v>
      </c>
      <c r="AR32" s="4">
        <v>5627</v>
      </c>
      <c r="AS32" s="4">
        <v>2641</v>
      </c>
      <c r="AT32" s="4">
        <v>112</v>
      </c>
      <c r="AU32" s="4">
        <v>613</v>
      </c>
      <c r="AV32" s="4">
        <v>315</v>
      </c>
      <c r="AW32" s="4">
        <v>237</v>
      </c>
      <c r="AX32" s="4">
        <v>1140</v>
      </c>
      <c r="AY32" s="4">
        <v>336</v>
      </c>
      <c r="AZ32" s="4">
        <v>4.32</v>
      </c>
      <c r="BA32" s="4">
        <v>41.34</v>
      </c>
      <c r="BB32" s="5">
        <v>5.9885195936139324</v>
      </c>
      <c r="BC32" s="10">
        <v>4.09</v>
      </c>
      <c r="BD32" s="11">
        <v>38.950000000000003</v>
      </c>
      <c r="BE32" s="11">
        <v>6.0097689345314507</v>
      </c>
      <c r="BF32" s="4">
        <v>29</v>
      </c>
      <c r="BG32" s="4">
        <v>33</v>
      </c>
      <c r="BH32" s="4">
        <v>19</v>
      </c>
      <c r="BI32" s="4">
        <v>20</v>
      </c>
    </row>
    <row r="33" spans="4:61" x14ac:dyDescent="0.15">
      <c r="D33">
        <v>210067</v>
      </c>
      <c r="E33">
        <v>226032</v>
      </c>
      <c r="G33" t="s">
        <v>75</v>
      </c>
      <c r="H33" s="2">
        <v>21412</v>
      </c>
      <c r="I33" s="3">
        <v>62</v>
      </c>
      <c r="J33" t="s">
        <v>76</v>
      </c>
      <c r="K33" t="s">
        <v>76</v>
      </c>
      <c r="N33">
        <v>102.8</v>
      </c>
      <c r="O33">
        <v>46.8</v>
      </c>
      <c r="P33" s="4">
        <v>108.33333333333333</v>
      </c>
      <c r="Q33" s="4">
        <v>175.30000000000004</v>
      </c>
      <c r="R33">
        <v>102</v>
      </c>
      <c r="S33">
        <v>45.6</v>
      </c>
      <c r="T33">
        <v>105</v>
      </c>
      <c r="U33">
        <v>105</v>
      </c>
      <c r="V33">
        <v>105.5</v>
      </c>
      <c r="W33" s="4">
        <v>105.16666666666667</v>
      </c>
      <c r="X33" s="4">
        <v>4.8499999999999996</v>
      </c>
      <c r="Y33" s="4">
        <v>5.23</v>
      </c>
      <c r="Z33" s="4">
        <v>1.53</v>
      </c>
      <c r="AA33" s="4">
        <v>1.48</v>
      </c>
      <c r="AB33" s="4">
        <v>3.12</v>
      </c>
      <c r="AC33" s="4">
        <v>3.71</v>
      </c>
      <c r="AD33" s="4">
        <v>0.69</v>
      </c>
      <c r="AE33" s="4">
        <v>0.78</v>
      </c>
      <c r="AF33" s="4">
        <v>1.21</v>
      </c>
      <c r="AG33" s="4">
        <v>1.54</v>
      </c>
      <c r="AH33" s="4"/>
      <c r="AI33" s="4"/>
      <c r="AJ33" s="4"/>
      <c r="AK33" s="4"/>
      <c r="AL33" s="4"/>
      <c r="AM33" s="4"/>
      <c r="AN33" s="4">
        <v>430</v>
      </c>
      <c r="AO33" s="4">
        <v>2022</v>
      </c>
      <c r="AP33" s="4">
        <v>1539</v>
      </c>
      <c r="AQ33" s="4">
        <v>457</v>
      </c>
      <c r="AR33" s="4">
        <v>3151</v>
      </c>
      <c r="AS33" s="4">
        <v>2244</v>
      </c>
      <c r="AT33" s="4">
        <v>32.299999999999997</v>
      </c>
      <c r="AU33" s="4">
        <v>320</v>
      </c>
      <c r="AV33" s="4">
        <v>179</v>
      </c>
      <c r="AW33" s="4">
        <v>29.3</v>
      </c>
      <c r="AX33" s="4">
        <v>542</v>
      </c>
      <c r="AY33" s="4">
        <v>286</v>
      </c>
      <c r="AZ33" s="4">
        <v>3.56</v>
      </c>
      <c r="BA33" s="4">
        <v>35.619999999999997</v>
      </c>
      <c r="BB33" s="5">
        <v>5.7976473891072438</v>
      </c>
      <c r="BC33" s="10">
        <v>3.49</v>
      </c>
      <c r="BD33" s="11">
        <v>37.369999999999997</v>
      </c>
      <c r="BE33" s="11">
        <v>5.5230586031576125</v>
      </c>
      <c r="BF33" s="4">
        <v>20</v>
      </c>
      <c r="BG33" s="4">
        <v>17</v>
      </c>
      <c r="BH33" s="4">
        <v>17</v>
      </c>
      <c r="BI33" s="4">
        <v>16</v>
      </c>
    </row>
    <row r="34" spans="4:61" x14ac:dyDescent="0.15">
      <c r="D34">
        <v>210068</v>
      </c>
      <c r="E34">
        <v>226033</v>
      </c>
      <c r="G34" t="s">
        <v>75</v>
      </c>
      <c r="H34" s="2">
        <v>26799</v>
      </c>
      <c r="I34" s="3">
        <v>47</v>
      </c>
      <c r="J34" t="s">
        <v>76</v>
      </c>
      <c r="K34" t="s">
        <v>76</v>
      </c>
      <c r="N34">
        <v>92.4</v>
      </c>
      <c r="O34">
        <v>42.4</v>
      </c>
      <c r="P34" s="4">
        <v>107.5</v>
      </c>
      <c r="Q34" s="4">
        <v>165.53333333333333</v>
      </c>
      <c r="R34">
        <v>90.1</v>
      </c>
      <c r="S34">
        <v>41.2</v>
      </c>
      <c r="T34">
        <v>106</v>
      </c>
      <c r="U34">
        <v>107</v>
      </c>
      <c r="V34">
        <v>106</v>
      </c>
      <c r="W34" s="4">
        <v>106.33333333333333</v>
      </c>
      <c r="X34" s="4">
        <v>5.65</v>
      </c>
      <c r="Y34" s="4">
        <v>5.67</v>
      </c>
      <c r="Z34" s="4">
        <v>0.96</v>
      </c>
      <c r="AA34" s="4">
        <v>0.96</v>
      </c>
      <c r="AB34" s="4">
        <v>4.0599999999999996</v>
      </c>
      <c r="AC34" s="4">
        <v>3.98</v>
      </c>
      <c r="AD34" s="4">
        <v>1.58</v>
      </c>
      <c r="AE34" s="4">
        <v>2.12</v>
      </c>
      <c r="AF34" s="4">
        <v>4.5999999999999996</v>
      </c>
      <c r="AG34" s="4">
        <v>4.33</v>
      </c>
      <c r="AH34" s="4"/>
      <c r="AI34" s="4"/>
      <c r="AJ34" s="4"/>
      <c r="AK34" s="4"/>
      <c r="AL34" s="4"/>
      <c r="AM34" s="4"/>
      <c r="AN34" s="4">
        <v>725</v>
      </c>
      <c r="AO34" s="4">
        <v>2019</v>
      </c>
      <c r="AP34" s="4">
        <v>3045</v>
      </c>
      <c r="AQ34" s="4">
        <v>629</v>
      </c>
      <c r="AR34" s="4">
        <v>1506</v>
      </c>
      <c r="AS34" s="4">
        <v>3343</v>
      </c>
      <c r="AT34" s="4">
        <v>29.6</v>
      </c>
      <c r="AU34" s="4">
        <v>159</v>
      </c>
      <c r="AV34" s="4">
        <v>154</v>
      </c>
      <c r="AW34" s="8">
        <v>14.4</v>
      </c>
      <c r="AX34" s="4">
        <v>97.4</v>
      </c>
      <c r="AY34" s="4">
        <v>195</v>
      </c>
      <c r="AZ34" s="4">
        <v>5.27</v>
      </c>
      <c r="BA34" s="4">
        <v>50.5</v>
      </c>
      <c r="BB34" s="5">
        <v>5.982534653465347</v>
      </c>
      <c r="BC34" s="10">
        <v>4.57</v>
      </c>
      <c r="BD34" s="11">
        <v>42.57</v>
      </c>
      <c r="BE34" s="11">
        <v>6.1080737608644586</v>
      </c>
      <c r="BF34" s="4">
        <v>58</v>
      </c>
      <c r="BG34" s="4">
        <v>120</v>
      </c>
      <c r="BH34" s="4">
        <v>42</v>
      </c>
      <c r="BI34" s="4">
        <v>73</v>
      </c>
    </row>
    <row r="35" spans="4:61" x14ac:dyDescent="0.15">
      <c r="D35">
        <v>210078</v>
      </c>
      <c r="E35">
        <v>226034</v>
      </c>
      <c r="G35" t="s">
        <v>75</v>
      </c>
      <c r="H35" s="2">
        <v>21808</v>
      </c>
      <c r="I35" s="3">
        <v>61</v>
      </c>
      <c r="J35" t="s">
        <v>76</v>
      </c>
      <c r="K35" t="s">
        <v>76</v>
      </c>
      <c r="N35">
        <v>91.1</v>
      </c>
      <c r="O35">
        <v>37.200000000000003</v>
      </c>
      <c r="P35" s="4">
        <v>108.33333333333333</v>
      </c>
      <c r="Q35" s="4">
        <v>169</v>
      </c>
      <c r="R35">
        <v>91.6</v>
      </c>
      <c r="S35">
        <v>36.5</v>
      </c>
      <c r="T35">
        <v>103.5</v>
      </c>
      <c r="U35">
        <v>104</v>
      </c>
      <c r="V35">
        <v>104</v>
      </c>
      <c r="W35" s="4">
        <v>103.83333333333333</v>
      </c>
      <c r="X35" s="4">
        <v>4.82</v>
      </c>
      <c r="Y35" s="4">
        <v>4.71</v>
      </c>
      <c r="Z35" s="4">
        <v>1.31</v>
      </c>
      <c r="AA35" s="4">
        <v>1.28</v>
      </c>
      <c r="AB35" s="4">
        <v>3.29</v>
      </c>
      <c r="AC35" s="4">
        <v>3.24</v>
      </c>
      <c r="AD35" s="4">
        <v>0.98</v>
      </c>
      <c r="AE35" s="4">
        <v>1.0900000000000001</v>
      </c>
      <c r="AF35" s="4">
        <v>1.65</v>
      </c>
      <c r="AG35" s="4">
        <v>1.48</v>
      </c>
      <c r="AH35" s="4"/>
      <c r="AI35" s="4"/>
      <c r="AJ35" s="4"/>
      <c r="AK35" s="4"/>
      <c r="AL35" s="4"/>
      <c r="AM35" s="4"/>
      <c r="AN35" s="4">
        <v>907</v>
      </c>
      <c r="AO35" s="4">
        <v>2863</v>
      </c>
      <c r="AP35" s="4">
        <v>2261</v>
      </c>
      <c r="AQ35" s="4">
        <v>996</v>
      </c>
      <c r="AR35" s="4">
        <v>3608</v>
      </c>
      <c r="AS35" s="4">
        <v>2234</v>
      </c>
      <c r="AT35" s="4">
        <v>111</v>
      </c>
      <c r="AU35" s="4">
        <v>592</v>
      </c>
      <c r="AV35" s="4">
        <v>354</v>
      </c>
      <c r="AW35" s="4">
        <v>125</v>
      </c>
      <c r="AX35" s="4">
        <v>736</v>
      </c>
      <c r="AY35" s="4">
        <v>276</v>
      </c>
      <c r="AZ35" s="4">
        <v>4.45</v>
      </c>
      <c r="BA35" s="4">
        <v>41.53</v>
      </c>
      <c r="BB35" s="5">
        <v>6.0996460390079461</v>
      </c>
      <c r="BC35" s="10">
        <v>3.73</v>
      </c>
      <c r="BD35" s="11">
        <v>37.04</v>
      </c>
      <c r="BE35" s="11">
        <v>5.8294114470842331</v>
      </c>
      <c r="BF35" s="4">
        <v>15</v>
      </c>
      <c r="BG35" s="4">
        <v>15</v>
      </c>
      <c r="BH35" s="4">
        <v>17</v>
      </c>
      <c r="BI35" s="4">
        <v>17</v>
      </c>
    </row>
    <row r="36" spans="4:61" x14ac:dyDescent="0.15">
      <c r="D36">
        <v>210079</v>
      </c>
      <c r="E36">
        <v>226035</v>
      </c>
      <c r="G36" t="s">
        <v>75</v>
      </c>
      <c r="H36" s="2">
        <v>24456</v>
      </c>
      <c r="I36" s="3">
        <v>54</v>
      </c>
      <c r="J36" t="s">
        <v>76</v>
      </c>
      <c r="K36" t="s">
        <v>76</v>
      </c>
      <c r="N36">
        <v>108.6</v>
      </c>
      <c r="O36">
        <v>49</v>
      </c>
      <c r="P36" s="4">
        <v>107.66666666666667</v>
      </c>
      <c r="Q36" s="4">
        <v>171</v>
      </c>
      <c r="R36">
        <v>109</v>
      </c>
      <c r="S36">
        <v>48.1</v>
      </c>
      <c r="T36">
        <v>114.5</v>
      </c>
      <c r="U36">
        <v>114</v>
      </c>
      <c r="V36">
        <v>114.5</v>
      </c>
      <c r="W36" s="4">
        <v>114.33333333333333</v>
      </c>
      <c r="X36" s="4">
        <v>4.01</v>
      </c>
      <c r="Y36" s="4">
        <v>4.6900000000000004</v>
      </c>
      <c r="Z36" s="4">
        <v>0.79</v>
      </c>
      <c r="AA36" s="4">
        <v>0.98</v>
      </c>
      <c r="AB36" s="4">
        <v>3.04</v>
      </c>
      <c r="AC36" s="4">
        <v>3.54</v>
      </c>
      <c r="AD36" s="4">
        <v>1.1399999999999999</v>
      </c>
      <c r="AE36" s="4">
        <v>1.03</v>
      </c>
      <c r="AF36" s="4">
        <v>3.64</v>
      </c>
      <c r="AG36" s="4">
        <v>1.44</v>
      </c>
      <c r="AH36" s="4"/>
      <c r="AI36" s="4"/>
      <c r="AJ36" s="4"/>
      <c r="AK36" s="4"/>
      <c r="AL36" s="4"/>
      <c r="AM36" s="4"/>
      <c r="AN36" s="4">
        <v>768</v>
      </c>
      <c r="AO36" s="4">
        <v>2152</v>
      </c>
      <c r="AP36" s="4">
        <v>2228</v>
      </c>
      <c r="AQ36" s="4">
        <v>602</v>
      </c>
      <c r="AR36" s="4">
        <v>1678</v>
      </c>
      <c r="AS36" s="4">
        <v>2787</v>
      </c>
      <c r="AT36" s="4">
        <v>67.900000000000006</v>
      </c>
      <c r="AU36" s="4">
        <v>438</v>
      </c>
      <c r="AV36" s="4">
        <v>344</v>
      </c>
      <c r="AW36" s="4">
        <v>52</v>
      </c>
      <c r="AX36" s="4">
        <v>367</v>
      </c>
      <c r="AY36" s="4">
        <v>411</v>
      </c>
      <c r="AZ36" s="4">
        <v>3.63</v>
      </c>
      <c r="BA36" s="4">
        <v>36.71</v>
      </c>
      <c r="BB36" s="5">
        <v>5.7532034867883404</v>
      </c>
      <c r="BC36" s="10">
        <v>3.7</v>
      </c>
      <c r="BD36" s="11">
        <v>40.68</v>
      </c>
      <c r="BE36" s="11">
        <v>5.4209636184857439</v>
      </c>
      <c r="BF36" s="4">
        <v>11</v>
      </c>
      <c r="BG36" s="4">
        <v>12</v>
      </c>
      <c r="BH36" s="4">
        <v>20</v>
      </c>
      <c r="BI36" s="4">
        <v>22</v>
      </c>
    </row>
    <row r="37" spans="4:61" x14ac:dyDescent="0.15">
      <c r="D37">
        <v>210080</v>
      </c>
      <c r="E37">
        <v>226036</v>
      </c>
      <c r="G37" t="s">
        <v>75</v>
      </c>
      <c r="H37" s="2">
        <v>32492</v>
      </c>
      <c r="I37" s="3">
        <v>32</v>
      </c>
      <c r="J37" t="s">
        <v>76</v>
      </c>
      <c r="K37" t="s">
        <v>134</v>
      </c>
      <c r="N37" s="1"/>
      <c r="P37" s="4"/>
      <c r="Q37" s="4">
        <v>157</v>
      </c>
      <c r="R37">
        <v>91.1</v>
      </c>
      <c r="S37">
        <v>37.200000000000003</v>
      </c>
      <c r="T37">
        <v>109</v>
      </c>
      <c r="U37">
        <v>108.5</v>
      </c>
      <c r="V37">
        <v>109</v>
      </c>
      <c r="W37" s="4">
        <v>108.83333333333333</v>
      </c>
      <c r="X37" s="4">
        <v>3.9</v>
      </c>
      <c r="Y37" s="4" t="s">
        <v>135</v>
      </c>
      <c r="Z37" s="4">
        <v>0.98</v>
      </c>
      <c r="AA37" s="4" t="s">
        <v>135</v>
      </c>
      <c r="AB37" s="4">
        <v>2.64</v>
      </c>
      <c r="AC37" s="4" t="s">
        <v>135</v>
      </c>
      <c r="AD37" s="4">
        <v>1.82</v>
      </c>
      <c r="AE37" s="4" t="s">
        <v>135</v>
      </c>
      <c r="AF37" s="4">
        <v>7.36</v>
      </c>
      <c r="AG37" s="4" t="s">
        <v>135</v>
      </c>
      <c r="AH37" s="4"/>
      <c r="AI37" s="4"/>
      <c r="AJ37" s="4"/>
      <c r="AK37" s="4"/>
      <c r="AL37" s="4"/>
      <c r="AM37" s="4"/>
      <c r="AN37" s="4">
        <v>1182</v>
      </c>
      <c r="AO37" s="20" t="s">
        <v>136</v>
      </c>
      <c r="AP37" s="4">
        <v>6289</v>
      </c>
      <c r="AQ37" s="4" t="s">
        <v>135</v>
      </c>
      <c r="AR37" s="4" t="s">
        <v>135</v>
      </c>
      <c r="AS37" s="4" t="s">
        <v>135</v>
      </c>
      <c r="AT37" s="4">
        <v>114</v>
      </c>
      <c r="AU37" s="20" t="s">
        <v>137</v>
      </c>
      <c r="AV37" s="4">
        <v>1321</v>
      </c>
      <c r="AW37" s="4" t="s">
        <v>135</v>
      </c>
      <c r="AX37" s="4" t="s">
        <v>135</v>
      </c>
      <c r="AY37" s="4" t="s">
        <v>135</v>
      </c>
      <c r="AZ37" s="4">
        <v>3.6</v>
      </c>
      <c r="BA37" s="4">
        <v>35.770000000000003</v>
      </c>
      <c r="BB37" s="5">
        <v>5.8269415711490069</v>
      </c>
      <c r="BC37" s="10" t="s">
        <v>138</v>
      </c>
      <c r="BD37" s="11" t="s">
        <v>138</v>
      </c>
      <c r="BE37" s="11">
        <v>0</v>
      </c>
      <c r="BF37" s="4">
        <v>19</v>
      </c>
      <c r="BG37" s="4" t="s">
        <v>135</v>
      </c>
      <c r="BH37" s="4">
        <v>16</v>
      </c>
      <c r="BI37" s="4" t="s">
        <v>135</v>
      </c>
    </row>
    <row r="38" spans="4:61" x14ac:dyDescent="0.15">
      <c r="D38">
        <v>210081</v>
      </c>
      <c r="E38">
        <v>226037</v>
      </c>
      <c r="G38" t="s">
        <v>75</v>
      </c>
      <c r="H38" s="2">
        <v>22051</v>
      </c>
      <c r="I38" s="3">
        <v>60</v>
      </c>
      <c r="J38" t="s">
        <v>76</v>
      </c>
      <c r="K38" t="s">
        <v>76</v>
      </c>
      <c r="N38">
        <v>88.3</v>
      </c>
      <c r="O38">
        <v>38.6</v>
      </c>
      <c r="P38" s="4">
        <v>109.66666666666667</v>
      </c>
      <c r="Q38" s="4">
        <v>163</v>
      </c>
      <c r="R38">
        <v>89.1</v>
      </c>
      <c r="S38">
        <v>38.9</v>
      </c>
      <c r="T38">
        <v>109</v>
      </c>
      <c r="U38">
        <v>110</v>
      </c>
      <c r="V38">
        <v>109.5</v>
      </c>
      <c r="W38" s="4">
        <v>109.5</v>
      </c>
      <c r="X38" s="4">
        <v>4.91</v>
      </c>
      <c r="Y38" s="4">
        <v>5.19</v>
      </c>
      <c r="Z38" s="4">
        <v>0.84</v>
      </c>
      <c r="AA38" s="4">
        <v>0.96</v>
      </c>
      <c r="AB38" s="4">
        <v>3.42</v>
      </c>
      <c r="AC38" s="4">
        <v>3.6</v>
      </c>
      <c r="AD38" s="4">
        <v>1.24</v>
      </c>
      <c r="AE38" s="4">
        <v>1.38</v>
      </c>
      <c r="AF38" s="4">
        <v>2.2999999999999998</v>
      </c>
      <c r="AG38" s="4">
        <v>2.3199999999999998</v>
      </c>
      <c r="AH38" s="4"/>
      <c r="AI38" s="4"/>
      <c r="AJ38" s="4"/>
      <c r="AK38" s="4"/>
      <c r="AL38" s="4"/>
      <c r="AM38" s="4"/>
      <c r="AN38" s="4">
        <v>841</v>
      </c>
      <c r="AO38" s="4">
        <v>2251</v>
      </c>
      <c r="AP38" s="4">
        <v>3608</v>
      </c>
      <c r="AQ38" s="4">
        <v>970</v>
      </c>
      <c r="AR38" s="4">
        <v>2797</v>
      </c>
      <c r="AS38" s="4">
        <v>2532</v>
      </c>
      <c r="AT38" s="4">
        <v>170</v>
      </c>
      <c r="AU38" s="4">
        <v>450</v>
      </c>
      <c r="AV38" s="4">
        <v>624</v>
      </c>
      <c r="AW38" s="4">
        <v>207</v>
      </c>
      <c r="AX38" s="4">
        <v>616</v>
      </c>
      <c r="AY38" s="4">
        <v>476</v>
      </c>
      <c r="AZ38" s="4">
        <v>4.03</v>
      </c>
      <c r="BA38" s="4">
        <v>37</v>
      </c>
      <c r="BB38" s="5">
        <v>6.1737027027027036</v>
      </c>
      <c r="BC38" s="10">
        <v>3.77</v>
      </c>
      <c r="BD38" s="11">
        <v>35.340000000000003</v>
      </c>
      <c r="BE38" s="11">
        <v>6.0798075834748158</v>
      </c>
      <c r="BF38" s="4">
        <v>14</v>
      </c>
      <c r="BG38" s="4">
        <v>15</v>
      </c>
      <c r="BH38" s="4">
        <v>17</v>
      </c>
      <c r="BI38" s="4">
        <v>18</v>
      </c>
    </row>
    <row r="39" spans="4:61" x14ac:dyDescent="0.15">
      <c r="D39">
        <v>210082</v>
      </c>
      <c r="E39">
        <v>226038</v>
      </c>
      <c r="G39" t="s">
        <v>75</v>
      </c>
      <c r="H39" s="2">
        <v>25461</v>
      </c>
      <c r="I39" s="3">
        <v>51</v>
      </c>
      <c r="J39" t="s">
        <v>76</v>
      </c>
      <c r="K39" t="s">
        <v>134</v>
      </c>
      <c r="P39" s="4"/>
      <c r="Q39" s="4">
        <v>171</v>
      </c>
      <c r="R39">
        <v>99.7</v>
      </c>
      <c r="S39">
        <v>44.4</v>
      </c>
      <c r="T39">
        <v>111</v>
      </c>
      <c r="U39">
        <v>112</v>
      </c>
      <c r="V39">
        <v>112</v>
      </c>
      <c r="W39" s="4">
        <v>111.66666666666667</v>
      </c>
      <c r="X39" s="4">
        <v>7.21</v>
      </c>
      <c r="Y39" s="4" t="s">
        <v>135</v>
      </c>
      <c r="Z39" s="4">
        <v>1.26</v>
      </c>
      <c r="AA39" s="4" t="s">
        <v>135</v>
      </c>
      <c r="AB39" s="4">
        <v>5.61</v>
      </c>
      <c r="AC39" s="4" t="s">
        <v>135</v>
      </c>
      <c r="AD39" s="4">
        <v>1.17</v>
      </c>
      <c r="AE39" s="4" t="s">
        <v>135</v>
      </c>
      <c r="AF39" s="4">
        <v>2.09</v>
      </c>
      <c r="AG39" s="4" t="s">
        <v>135</v>
      </c>
      <c r="AH39" s="4"/>
      <c r="AI39" s="4"/>
      <c r="AJ39" s="4"/>
      <c r="AK39" s="4"/>
      <c r="AL39" s="4"/>
      <c r="AM39" s="4"/>
      <c r="AN39" s="4">
        <v>1010</v>
      </c>
      <c r="AO39" s="4">
        <v>4601</v>
      </c>
      <c r="AP39" s="4">
        <v>4204</v>
      </c>
      <c r="AQ39" s="4" t="s">
        <v>135</v>
      </c>
      <c r="AR39" s="4" t="s">
        <v>135</v>
      </c>
      <c r="AS39" s="4" t="s">
        <v>135</v>
      </c>
      <c r="AT39" s="4">
        <v>137</v>
      </c>
      <c r="AU39" s="4">
        <v>1321</v>
      </c>
      <c r="AV39" s="4">
        <v>852</v>
      </c>
      <c r="AW39" s="4" t="s">
        <v>135</v>
      </c>
      <c r="AX39" s="4" t="s">
        <v>135</v>
      </c>
      <c r="AY39" s="4" t="s">
        <v>135</v>
      </c>
      <c r="AZ39" s="4">
        <v>4.46</v>
      </c>
      <c r="BA39" s="4">
        <v>39.950000000000003</v>
      </c>
      <c r="BB39" s="5">
        <v>6.2876971214017523</v>
      </c>
      <c r="BC39" s="10">
        <v>0</v>
      </c>
      <c r="BD39" s="11">
        <v>0</v>
      </c>
      <c r="BE39" s="11" t="s">
        <v>138</v>
      </c>
      <c r="BF39" s="4">
        <v>32</v>
      </c>
      <c r="BG39" s="4" t="s">
        <v>135</v>
      </c>
      <c r="BH39" s="4">
        <v>20</v>
      </c>
      <c r="BI39" s="4" t="s">
        <v>135</v>
      </c>
    </row>
    <row r="40" spans="4:61" x14ac:dyDescent="0.15">
      <c r="D40">
        <v>210091</v>
      </c>
      <c r="E40">
        <v>226039</v>
      </c>
      <c r="G40" t="s">
        <v>77</v>
      </c>
      <c r="H40" s="2">
        <v>25856</v>
      </c>
      <c r="I40" s="3">
        <v>50</v>
      </c>
      <c r="J40" t="s">
        <v>76</v>
      </c>
      <c r="K40" t="s">
        <v>76</v>
      </c>
      <c r="N40">
        <v>108.1</v>
      </c>
      <c r="O40">
        <v>31.9</v>
      </c>
      <c r="P40" s="4">
        <v>115.5</v>
      </c>
      <c r="Q40" s="4">
        <v>183</v>
      </c>
      <c r="R40">
        <v>108.2</v>
      </c>
      <c r="S40">
        <v>31.9</v>
      </c>
      <c r="T40">
        <v>118.4</v>
      </c>
      <c r="U40">
        <v>119</v>
      </c>
      <c r="V40">
        <v>119</v>
      </c>
      <c r="W40" s="4">
        <v>118.8</v>
      </c>
      <c r="X40" s="4">
        <v>4.47</v>
      </c>
      <c r="Y40" s="4">
        <v>4.2699999999999996</v>
      </c>
      <c r="Z40" s="4">
        <v>0.98</v>
      </c>
      <c r="AA40" s="4">
        <v>0.98</v>
      </c>
      <c r="AB40" s="4">
        <v>3.27</v>
      </c>
      <c r="AC40" s="4">
        <v>3.04</v>
      </c>
      <c r="AD40" s="4">
        <v>1.36</v>
      </c>
      <c r="AE40" s="4">
        <v>0.88</v>
      </c>
      <c r="AF40" s="4">
        <v>0.69</v>
      </c>
      <c r="AG40" s="4">
        <v>0.54</v>
      </c>
      <c r="AH40" s="4"/>
      <c r="AI40" s="4"/>
      <c r="AJ40" s="4"/>
      <c r="AK40" s="4"/>
      <c r="AL40" s="4"/>
      <c r="AM40" s="4"/>
      <c r="AN40" s="4">
        <v>940</v>
      </c>
      <c r="AO40" s="4">
        <v>4634</v>
      </c>
      <c r="AP40" s="4">
        <v>4733</v>
      </c>
      <c r="AQ40" s="4">
        <v>904</v>
      </c>
      <c r="AR40" s="4">
        <v>2741</v>
      </c>
      <c r="AS40" s="4">
        <v>4733</v>
      </c>
      <c r="AT40" s="4">
        <v>75.099999999999994</v>
      </c>
      <c r="AU40" s="4">
        <v>917</v>
      </c>
      <c r="AV40" s="4">
        <v>625</v>
      </c>
      <c r="AW40" s="4"/>
      <c r="AX40" s="4">
        <v>504</v>
      </c>
      <c r="AY40" s="4">
        <v>765</v>
      </c>
      <c r="AZ40" s="4">
        <v>4.3</v>
      </c>
      <c r="BA40" s="4">
        <v>55.36</v>
      </c>
      <c r="BB40" s="5">
        <v>4.8645158959537573</v>
      </c>
      <c r="BC40" s="10">
        <v>3.76</v>
      </c>
      <c r="BD40" s="11">
        <v>45.81</v>
      </c>
      <c r="BE40" s="11">
        <v>5.0490744378956558</v>
      </c>
      <c r="BF40" s="4">
        <v>38</v>
      </c>
      <c r="BG40" s="4">
        <v>30</v>
      </c>
      <c r="BH40" s="4">
        <v>31</v>
      </c>
      <c r="BI40" s="4">
        <v>22</v>
      </c>
    </row>
    <row r="41" spans="4:61" x14ac:dyDescent="0.15">
      <c r="D41">
        <v>210092</v>
      </c>
      <c r="E41">
        <v>226040</v>
      </c>
      <c r="G41" t="s">
        <v>77</v>
      </c>
      <c r="H41" s="2">
        <v>19829</v>
      </c>
      <c r="I41" s="3">
        <v>66</v>
      </c>
      <c r="J41" t="s">
        <v>76</v>
      </c>
      <c r="K41" t="s">
        <v>76</v>
      </c>
      <c r="N41">
        <v>111.8</v>
      </c>
      <c r="O41">
        <v>33.799999999999997</v>
      </c>
      <c r="P41" s="4">
        <v>126.5</v>
      </c>
      <c r="Q41" s="4">
        <v>186</v>
      </c>
      <c r="R41">
        <v>110.5</v>
      </c>
      <c r="S41">
        <v>34.6</v>
      </c>
      <c r="T41">
        <v>123</v>
      </c>
      <c r="U41">
        <v>124</v>
      </c>
      <c r="V41">
        <v>124.5</v>
      </c>
      <c r="W41" s="4">
        <v>123.83333333333333</v>
      </c>
      <c r="X41" s="4">
        <v>4.05</v>
      </c>
      <c r="Y41" s="4">
        <v>4.74</v>
      </c>
      <c r="Z41" s="4">
        <v>0.91</v>
      </c>
      <c r="AA41" s="4">
        <v>1.2</v>
      </c>
      <c r="AB41" s="4">
        <v>2.86</v>
      </c>
      <c r="AC41" s="4">
        <v>3.39</v>
      </c>
      <c r="AD41" s="4">
        <v>0.92</v>
      </c>
      <c r="AE41" s="4">
        <v>1.21</v>
      </c>
      <c r="AF41" s="4">
        <v>3.21</v>
      </c>
      <c r="AG41" s="4">
        <v>2.4700000000000002</v>
      </c>
      <c r="AH41" s="4"/>
      <c r="AI41" s="4"/>
      <c r="AJ41" s="4"/>
      <c r="AK41" s="4"/>
      <c r="AL41" s="4"/>
      <c r="AM41" s="4"/>
      <c r="AN41" s="4">
        <v>828</v>
      </c>
      <c r="AO41" s="4">
        <v>1774</v>
      </c>
      <c r="AP41" s="4">
        <v>4369</v>
      </c>
      <c r="AQ41" s="4">
        <v>1599</v>
      </c>
      <c r="AR41" s="4">
        <v>2638</v>
      </c>
      <c r="AS41" s="4">
        <v>2625</v>
      </c>
      <c r="AT41" s="4">
        <v>77.2</v>
      </c>
      <c r="AU41" s="4">
        <v>289</v>
      </c>
      <c r="AV41" s="4">
        <v>629</v>
      </c>
      <c r="AW41" s="4">
        <v>182</v>
      </c>
      <c r="AX41" s="4">
        <v>375</v>
      </c>
      <c r="AY41" s="4">
        <v>284</v>
      </c>
      <c r="AZ41" s="4">
        <v>4.7</v>
      </c>
      <c r="BA41" s="4">
        <v>50.21</v>
      </c>
      <c r="BB41" s="5">
        <v>5.5321270663214497</v>
      </c>
      <c r="BC41" s="10">
        <v>4.1900000000000004</v>
      </c>
      <c r="BD41" s="11">
        <v>46.63</v>
      </c>
      <c r="BE41" s="11">
        <v>5.3749796268496679</v>
      </c>
      <c r="BF41" s="4">
        <v>26</v>
      </c>
      <c r="BG41" s="4">
        <v>19</v>
      </c>
      <c r="BH41" s="4">
        <v>20</v>
      </c>
      <c r="BI41" s="4">
        <v>13</v>
      </c>
    </row>
    <row r="42" spans="4:61" x14ac:dyDescent="0.15">
      <c r="D42">
        <v>210093</v>
      </c>
      <c r="E42">
        <v>226041</v>
      </c>
      <c r="G42" t="s">
        <v>75</v>
      </c>
      <c r="H42" s="2">
        <v>21108</v>
      </c>
      <c r="I42" s="3">
        <v>63</v>
      </c>
      <c r="J42" t="s">
        <v>76</v>
      </c>
      <c r="K42" t="s">
        <v>76</v>
      </c>
      <c r="N42">
        <v>97.5</v>
      </c>
      <c r="O42">
        <v>40.299999999999997</v>
      </c>
      <c r="P42" s="4">
        <v>108.66666666666667</v>
      </c>
      <c r="Q42" s="4">
        <v>170</v>
      </c>
      <c r="R42">
        <v>98.4</v>
      </c>
      <c r="S42">
        <v>42.3</v>
      </c>
      <c r="T42">
        <v>108</v>
      </c>
      <c r="U42">
        <v>108</v>
      </c>
      <c r="V42">
        <v>108</v>
      </c>
      <c r="W42" s="4">
        <v>108</v>
      </c>
      <c r="X42" s="4">
        <v>6.37</v>
      </c>
      <c r="Y42" s="4">
        <v>6.99</v>
      </c>
      <c r="Z42" s="4">
        <v>1.52</v>
      </c>
      <c r="AA42" s="4">
        <v>1.57</v>
      </c>
      <c r="AB42" s="4">
        <v>4.58</v>
      </c>
      <c r="AC42" s="4">
        <v>4.99</v>
      </c>
      <c r="AD42" s="4">
        <v>1.24</v>
      </c>
      <c r="AE42" s="4">
        <v>1.36</v>
      </c>
      <c r="AF42" s="4">
        <v>2.38</v>
      </c>
      <c r="AG42" s="4">
        <v>3.14</v>
      </c>
      <c r="AH42" s="4"/>
      <c r="AI42" s="4"/>
      <c r="AJ42" s="4"/>
      <c r="AK42" s="4"/>
      <c r="AL42" s="4"/>
      <c r="AM42" s="4"/>
      <c r="AN42" s="4">
        <v>655</v>
      </c>
      <c r="AO42" s="4">
        <v>1996</v>
      </c>
      <c r="AP42" s="4">
        <v>2585</v>
      </c>
      <c r="AQ42" s="4">
        <v>755</v>
      </c>
      <c r="AR42" s="4">
        <v>2430</v>
      </c>
      <c r="AS42" s="4">
        <v>2996</v>
      </c>
      <c r="AT42" s="4">
        <v>72.900000000000006</v>
      </c>
      <c r="AU42" s="4">
        <v>354</v>
      </c>
      <c r="AV42" s="4">
        <v>427</v>
      </c>
      <c r="AW42" s="4">
        <v>92.4</v>
      </c>
      <c r="AX42" s="4">
        <v>421</v>
      </c>
      <c r="AY42" s="4">
        <v>464</v>
      </c>
      <c r="AZ42" s="4">
        <v>4.22</v>
      </c>
      <c r="BA42" s="4">
        <v>41.97</v>
      </c>
      <c r="BB42" s="5">
        <v>5.8229616392661425</v>
      </c>
      <c r="BC42" s="10">
        <v>3.87</v>
      </c>
      <c r="BD42" s="11">
        <v>39.07</v>
      </c>
      <c r="BE42" s="11">
        <v>5.7603199385717936</v>
      </c>
      <c r="BF42" s="4">
        <v>44</v>
      </c>
      <c r="BG42" s="4">
        <v>25</v>
      </c>
      <c r="BH42" s="4">
        <v>33</v>
      </c>
      <c r="BI42" s="4">
        <v>21</v>
      </c>
    </row>
    <row r="43" spans="4:61" x14ac:dyDescent="0.15">
      <c r="D43">
        <v>210094</v>
      </c>
      <c r="E43">
        <v>226042</v>
      </c>
      <c r="G43" t="s">
        <v>75</v>
      </c>
      <c r="H43" s="2">
        <v>23788</v>
      </c>
      <c r="I43" s="3">
        <v>56</v>
      </c>
      <c r="J43" t="s">
        <v>76</v>
      </c>
      <c r="K43" t="s">
        <v>76</v>
      </c>
      <c r="N43">
        <v>95.7</v>
      </c>
      <c r="O43">
        <v>42.6</v>
      </c>
      <c r="P43" s="4">
        <v>119.83333333333333</v>
      </c>
      <c r="Q43" s="4">
        <v>175</v>
      </c>
      <c r="R43">
        <v>96.1</v>
      </c>
      <c r="S43">
        <v>42.7</v>
      </c>
      <c r="T43">
        <v>114.5</v>
      </c>
      <c r="U43">
        <v>115</v>
      </c>
      <c r="V43">
        <v>115</v>
      </c>
      <c r="W43" s="4">
        <v>114.83333333333333</v>
      </c>
      <c r="X43" s="4">
        <v>4.99</v>
      </c>
      <c r="Y43" s="4">
        <v>5.12</v>
      </c>
      <c r="Z43" s="4">
        <v>1.53</v>
      </c>
      <c r="AA43" s="4">
        <v>1.91</v>
      </c>
      <c r="AB43" s="4">
        <v>3.19</v>
      </c>
      <c r="AC43" s="4">
        <v>3.04</v>
      </c>
      <c r="AD43" s="4">
        <v>0.8</v>
      </c>
      <c r="AE43" s="4">
        <v>0.61</v>
      </c>
      <c r="AF43" s="4">
        <v>1.04</v>
      </c>
      <c r="AG43" s="4">
        <v>1.1499999999999999</v>
      </c>
      <c r="AH43" s="4"/>
      <c r="AI43" s="4"/>
      <c r="AJ43" s="4"/>
      <c r="AK43" s="4"/>
      <c r="AL43" s="4"/>
      <c r="AM43" s="4"/>
      <c r="AN43" s="4">
        <v>553</v>
      </c>
      <c r="AO43" s="4">
        <v>1625</v>
      </c>
      <c r="AP43" s="4">
        <v>2545</v>
      </c>
      <c r="AQ43" s="4">
        <v>566</v>
      </c>
      <c r="AR43" s="4">
        <v>943</v>
      </c>
      <c r="AS43" s="4">
        <v>2340</v>
      </c>
      <c r="AT43" s="4">
        <v>52.2</v>
      </c>
      <c r="AU43" s="4">
        <v>338</v>
      </c>
      <c r="AV43" s="4">
        <v>339</v>
      </c>
      <c r="AW43" s="4">
        <v>75.8</v>
      </c>
      <c r="AX43" s="4">
        <v>140</v>
      </c>
      <c r="AY43" s="4">
        <v>391</v>
      </c>
      <c r="AZ43" s="4">
        <v>3.42</v>
      </c>
      <c r="BA43" s="4">
        <v>33</v>
      </c>
      <c r="BB43" s="5">
        <v>5.9523636363636365</v>
      </c>
      <c r="BC43" s="10">
        <v>3.94</v>
      </c>
      <c r="BD43" s="11">
        <v>40.68</v>
      </c>
      <c r="BE43" s="11">
        <v>5.6681612586037362</v>
      </c>
      <c r="BF43" s="4">
        <v>33</v>
      </c>
      <c r="BG43" s="4">
        <v>38</v>
      </c>
      <c r="BH43" s="4">
        <v>24</v>
      </c>
      <c r="BI43" s="4">
        <v>28</v>
      </c>
    </row>
    <row r="44" spans="4:61" x14ac:dyDescent="0.15">
      <c r="D44">
        <v>210096</v>
      </c>
      <c r="E44">
        <v>226043</v>
      </c>
      <c r="G44" t="s">
        <v>75</v>
      </c>
      <c r="H44" s="2">
        <v>31731</v>
      </c>
      <c r="I44" s="3">
        <v>34</v>
      </c>
      <c r="J44" t="s">
        <v>134</v>
      </c>
      <c r="K44" t="s">
        <v>134</v>
      </c>
      <c r="P44" s="4"/>
      <c r="Q44" s="4"/>
      <c r="W44" s="4"/>
      <c r="X44" s="4"/>
      <c r="Y44" s="4"/>
      <c r="Z44" s="4"/>
      <c r="AA44" s="4"/>
      <c r="AB44" s="4"/>
      <c r="AC44" s="4"/>
      <c r="AD44" s="4"/>
      <c r="AE44" s="4"/>
      <c r="AF44" s="4"/>
      <c r="AG44" s="4"/>
      <c r="AH44" s="4"/>
      <c r="AI44" s="4"/>
      <c r="AJ44" s="4"/>
      <c r="AK44" s="4"/>
      <c r="AL44" s="4"/>
      <c r="AM44" s="4"/>
      <c r="AN44" s="4">
        <v>0</v>
      </c>
      <c r="AO44" s="4">
        <v>0</v>
      </c>
      <c r="AP44" s="4">
        <v>0</v>
      </c>
      <c r="AQ44" s="4">
        <v>0</v>
      </c>
      <c r="AR44" s="4">
        <v>0</v>
      </c>
      <c r="AS44" s="4">
        <v>0</v>
      </c>
      <c r="AT44" s="4">
        <v>0</v>
      </c>
      <c r="AU44" s="4">
        <v>0</v>
      </c>
      <c r="AV44" s="4">
        <v>0</v>
      </c>
      <c r="AW44" s="4">
        <v>0</v>
      </c>
      <c r="AX44" s="4">
        <v>0</v>
      </c>
      <c r="AY44" s="4">
        <v>0</v>
      </c>
      <c r="AZ44" s="4">
        <v>0</v>
      </c>
      <c r="BA44" s="4">
        <v>0</v>
      </c>
      <c r="BB44" s="5">
        <v>0</v>
      </c>
      <c r="BC44" s="10">
        <v>0</v>
      </c>
      <c r="BD44" s="11">
        <v>0</v>
      </c>
      <c r="BE44" s="11">
        <v>0</v>
      </c>
      <c r="BF44" s="4"/>
      <c r="BG44" s="4"/>
      <c r="BH44" s="4"/>
      <c r="BI44" s="4"/>
    </row>
    <row r="45" spans="4:61" x14ac:dyDescent="0.15">
      <c r="D45">
        <v>210097</v>
      </c>
      <c r="E45">
        <v>226044</v>
      </c>
      <c r="G45" t="s">
        <v>77</v>
      </c>
      <c r="H45" s="2">
        <v>27560</v>
      </c>
      <c r="I45" s="3">
        <v>45</v>
      </c>
      <c r="J45" t="s">
        <v>76</v>
      </c>
      <c r="K45" t="s">
        <v>76</v>
      </c>
      <c r="N45">
        <v>125.9</v>
      </c>
      <c r="O45">
        <v>41.7</v>
      </c>
      <c r="P45" s="4">
        <v>120.66666666666667</v>
      </c>
      <c r="Q45" s="4">
        <v>195</v>
      </c>
      <c r="R45">
        <v>125.8</v>
      </c>
      <c r="S45">
        <v>42.1</v>
      </c>
      <c r="T45">
        <v>126</v>
      </c>
      <c r="U45">
        <v>126</v>
      </c>
      <c r="V45">
        <v>126</v>
      </c>
      <c r="W45" s="4">
        <v>126</v>
      </c>
      <c r="X45" s="4">
        <v>4.72</v>
      </c>
      <c r="Y45" s="4">
        <v>5.54</v>
      </c>
      <c r="Z45" s="4">
        <v>1.08</v>
      </c>
      <c r="AA45" s="4">
        <v>1.33</v>
      </c>
      <c r="AB45" s="4">
        <v>3.2</v>
      </c>
      <c r="AC45" s="4">
        <v>3.75</v>
      </c>
      <c r="AD45" s="4">
        <v>1.51</v>
      </c>
      <c r="AE45" s="4">
        <v>1.55</v>
      </c>
      <c r="AF45" s="4">
        <v>4.55</v>
      </c>
      <c r="AG45" s="4">
        <v>4.93</v>
      </c>
      <c r="AH45" s="4"/>
      <c r="AI45" s="4"/>
      <c r="AJ45" s="4"/>
      <c r="AK45" s="4"/>
      <c r="AL45" s="4"/>
      <c r="AM45" s="4"/>
      <c r="AN45" s="4">
        <v>1264</v>
      </c>
      <c r="AO45" s="4">
        <v>1595</v>
      </c>
      <c r="AP45" s="4">
        <v>3234</v>
      </c>
      <c r="AQ45" s="4">
        <v>877</v>
      </c>
      <c r="AR45" s="4">
        <v>1291</v>
      </c>
      <c r="AS45" s="4">
        <v>3300</v>
      </c>
      <c r="AT45" s="4">
        <v>173</v>
      </c>
      <c r="AU45" s="4">
        <v>251</v>
      </c>
      <c r="AV45" s="4">
        <v>488</v>
      </c>
      <c r="AW45" s="4">
        <v>115</v>
      </c>
      <c r="AX45" s="4">
        <v>214</v>
      </c>
      <c r="AY45" s="4">
        <v>510</v>
      </c>
      <c r="AZ45" s="4">
        <v>4.12</v>
      </c>
      <c r="BA45" s="4">
        <v>39.93</v>
      </c>
      <c r="BB45" s="5">
        <v>5.9332657150012524</v>
      </c>
      <c r="BC45" s="10">
        <v>4.84</v>
      </c>
      <c r="BD45" s="11">
        <v>52.31</v>
      </c>
      <c r="BE45" s="11">
        <v>5.4868113171477724</v>
      </c>
      <c r="BF45" s="4">
        <v>31</v>
      </c>
      <c r="BG45" s="4">
        <v>34</v>
      </c>
      <c r="BH45" s="4">
        <v>21</v>
      </c>
      <c r="BI45" s="4">
        <v>24</v>
      </c>
    </row>
    <row r="46" spans="4:61" x14ac:dyDescent="0.15">
      <c r="D46">
        <v>210098</v>
      </c>
      <c r="E46">
        <v>226045</v>
      </c>
      <c r="G46" t="s">
        <v>75</v>
      </c>
      <c r="H46" s="2">
        <v>24487</v>
      </c>
      <c r="I46" s="3">
        <v>54</v>
      </c>
      <c r="J46" t="s">
        <v>76</v>
      </c>
      <c r="K46" t="s">
        <v>76</v>
      </c>
      <c r="N46">
        <v>100.3</v>
      </c>
      <c r="O46">
        <v>45.4</v>
      </c>
      <c r="P46" s="4">
        <v>99.666666666666671</v>
      </c>
      <c r="Q46" s="4">
        <v>167</v>
      </c>
      <c r="R46">
        <v>100</v>
      </c>
      <c r="S46">
        <v>44.4</v>
      </c>
      <c r="T46">
        <v>110</v>
      </c>
      <c r="U46">
        <v>109</v>
      </c>
      <c r="V46">
        <v>109</v>
      </c>
      <c r="W46" s="4">
        <v>109.33333333333333</v>
      </c>
      <c r="X46" s="4">
        <v>4.1399999999999997</v>
      </c>
      <c r="Y46" s="4">
        <v>4.57</v>
      </c>
      <c r="Z46" s="4">
        <v>0.97</v>
      </c>
      <c r="AA46" s="4">
        <v>1.08</v>
      </c>
      <c r="AB46" s="4">
        <v>3.08</v>
      </c>
      <c r="AC46" s="4">
        <v>3.41</v>
      </c>
      <c r="AD46" s="4">
        <v>0.76</v>
      </c>
      <c r="AE46" s="4">
        <v>0.8</v>
      </c>
      <c r="AF46" s="4">
        <v>2.21</v>
      </c>
      <c r="AG46" s="4">
        <v>3.33</v>
      </c>
      <c r="AH46" s="4"/>
      <c r="AI46" s="4"/>
      <c r="AJ46" s="4"/>
      <c r="AK46" s="4"/>
      <c r="AL46" s="4"/>
      <c r="AM46" s="4"/>
      <c r="AN46" s="4">
        <v>861</v>
      </c>
      <c r="AO46" s="4">
        <v>1794</v>
      </c>
      <c r="AP46" s="4">
        <v>2797</v>
      </c>
      <c r="AQ46" s="4">
        <v>682</v>
      </c>
      <c r="AR46" s="4">
        <v>1731</v>
      </c>
      <c r="AS46" s="4">
        <v>3442</v>
      </c>
      <c r="AT46" s="4">
        <v>86.6</v>
      </c>
      <c r="AU46" s="4">
        <v>254</v>
      </c>
      <c r="AV46" s="4">
        <v>348</v>
      </c>
      <c r="AW46" s="4">
        <v>59</v>
      </c>
      <c r="AX46" s="4">
        <v>248</v>
      </c>
      <c r="AY46" s="4">
        <v>430</v>
      </c>
      <c r="AZ46" s="4">
        <v>4.26</v>
      </c>
      <c r="BA46" s="4">
        <v>41.28</v>
      </c>
      <c r="BB46" s="5">
        <v>5.9339825581395349</v>
      </c>
      <c r="BC46" s="10">
        <v>4.2300000000000004</v>
      </c>
      <c r="BD46" s="11">
        <v>39.5</v>
      </c>
      <c r="BE46" s="11">
        <v>6.0970126582278477</v>
      </c>
      <c r="BF46" s="4">
        <v>22</v>
      </c>
      <c r="BG46" s="4">
        <v>20</v>
      </c>
      <c r="BH46" s="4">
        <v>19</v>
      </c>
      <c r="BI46" s="4">
        <v>21</v>
      </c>
    </row>
    <row r="47" spans="4:61" x14ac:dyDescent="0.15">
      <c r="D47">
        <v>210099</v>
      </c>
      <c r="E47">
        <v>226046</v>
      </c>
      <c r="G47" t="s">
        <v>75</v>
      </c>
      <c r="H47" s="2">
        <v>30940</v>
      </c>
      <c r="I47" s="3">
        <v>36</v>
      </c>
      <c r="J47" t="s">
        <v>76</v>
      </c>
      <c r="K47" t="s">
        <v>76</v>
      </c>
      <c r="N47">
        <v>111</v>
      </c>
      <c r="O47">
        <v>50.9</v>
      </c>
      <c r="P47" s="4">
        <v>105</v>
      </c>
      <c r="Q47" s="4">
        <v>176</v>
      </c>
      <c r="R47">
        <v>117.1</v>
      </c>
      <c r="S47">
        <v>54.8</v>
      </c>
      <c r="T47">
        <v>117</v>
      </c>
      <c r="U47">
        <v>113</v>
      </c>
      <c r="V47">
        <v>116</v>
      </c>
      <c r="W47" s="4">
        <v>115.33333333333333</v>
      </c>
      <c r="X47" s="4">
        <v>3.84</v>
      </c>
      <c r="Y47" s="4">
        <v>3.86</v>
      </c>
      <c r="Z47" s="4">
        <v>1.3</v>
      </c>
      <c r="AA47" s="4">
        <v>1.21</v>
      </c>
      <c r="AB47" s="4">
        <v>2.4</v>
      </c>
      <c r="AC47" s="4">
        <v>2.41</v>
      </c>
      <c r="AD47" s="4">
        <v>1.03</v>
      </c>
      <c r="AE47" s="4">
        <v>0.9</v>
      </c>
      <c r="AF47" s="4">
        <v>2.0099999999999998</v>
      </c>
      <c r="AG47" s="4">
        <v>2.39</v>
      </c>
      <c r="AH47" s="4"/>
      <c r="AI47" s="4"/>
      <c r="AJ47" s="4"/>
      <c r="AK47" s="4"/>
      <c r="AL47" s="4"/>
      <c r="AM47" s="4"/>
      <c r="AN47" s="4">
        <v>791</v>
      </c>
      <c r="AO47" s="4">
        <v>3058</v>
      </c>
      <c r="AP47" s="4">
        <v>3072</v>
      </c>
      <c r="AQ47" s="4">
        <v>864</v>
      </c>
      <c r="AR47" s="4">
        <v>3442</v>
      </c>
      <c r="AS47" s="4">
        <v>3115</v>
      </c>
      <c r="AT47" s="4">
        <v>69.900000000000006</v>
      </c>
      <c r="AU47" s="4">
        <v>603</v>
      </c>
      <c r="AV47" s="4">
        <v>459</v>
      </c>
      <c r="AW47" s="4">
        <v>85.2</v>
      </c>
      <c r="AX47" s="4">
        <v>765</v>
      </c>
      <c r="AY47" s="4">
        <v>462</v>
      </c>
      <c r="AZ47" s="4">
        <v>3.88</v>
      </c>
      <c r="BA47" s="4">
        <v>39.53</v>
      </c>
      <c r="BB47" s="5">
        <v>5.7226233240576763</v>
      </c>
      <c r="BC47" s="10">
        <v>3.8</v>
      </c>
      <c r="BD47" s="11">
        <v>38.369999999999997</v>
      </c>
      <c r="BE47" s="11">
        <v>5.759596038571801</v>
      </c>
      <c r="BF47" s="4">
        <v>18</v>
      </c>
      <c r="BG47" s="4">
        <v>23</v>
      </c>
      <c r="BH47" s="4">
        <v>17</v>
      </c>
      <c r="BI47" s="4">
        <v>19</v>
      </c>
    </row>
    <row r="48" spans="4:61" x14ac:dyDescent="0.15">
      <c r="D48">
        <v>210100</v>
      </c>
      <c r="E48">
        <v>226047</v>
      </c>
      <c r="G48" t="s">
        <v>75</v>
      </c>
      <c r="H48" s="2">
        <v>26221</v>
      </c>
      <c r="I48" s="3">
        <v>49</v>
      </c>
      <c r="J48" t="s">
        <v>76</v>
      </c>
      <c r="K48" t="s">
        <v>76</v>
      </c>
      <c r="N48">
        <v>117.1</v>
      </c>
      <c r="O48">
        <v>54.6</v>
      </c>
      <c r="P48" s="4">
        <v>118.16666666666667</v>
      </c>
      <c r="Q48" s="4">
        <v>170</v>
      </c>
      <c r="R48">
        <v>117.5</v>
      </c>
      <c r="S48">
        <v>55.6</v>
      </c>
      <c r="T48">
        <v>119</v>
      </c>
      <c r="U48">
        <v>119.5</v>
      </c>
      <c r="V48">
        <v>119.5</v>
      </c>
      <c r="W48" s="4">
        <v>119.33333333333333</v>
      </c>
      <c r="X48" s="4">
        <v>4.41</v>
      </c>
      <c r="Y48" s="4">
        <v>4.43</v>
      </c>
      <c r="Z48" s="4">
        <v>1.58</v>
      </c>
      <c r="AA48" s="4">
        <v>1.63</v>
      </c>
      <c r="AB48" s="4">
        <v>2.46</v>
      </c>
      <c r="AC48" s="4">
        <v>2.63</v>
      </c>
      <c r="AD48" s="4">
        <v>1.02</v>
      </c>
      <c r="AE48" s="4">
        <v>0.77</v>
      </c>
      <c r="AF48" s="4">
        <v>21.45</v>
      </c>
      <c r="AG48" s="4">
        <v>33.69</v>
      </c>
      <c r="AH48" s="4"/>
      <c r="AI48" s="4"/>
      <c r="AJ48" s="4"/>
      <c r="AK48" s="4"/>
      <c r="AL48" s="4"/>
      <c r="AM48" s="4"/>
      <c r="AN48" s="4">
        <v>583</v>
      </c>
      <c r="AO48" s="4">
        <v>2714</v>
      </c>
      <c r="AP48" s="4">
        <v>2463</v>
      </c>
      <c r="AQ48" s="4">
        <v>612</v>
      </c>
      <c r="AR48" s="4">
        <v>4402</v>
      </c>
      <c r="AS48" s="4">
        <v>2635</v>
      </c>
      <c r="AT48" s="4">
        <v>57.4</v>
      </c>
      <c r="AU48" s="4">
        <v>588</v>
      </c>
      <c r="AV48" s="4">
        <v>292</v>
      </c>
      <c r="AW48" s="4">
        <v>59.8</v>
      </c>
      <c r="AX48" s="4">
        <v>859</v>
      </c>
      <c r="AY48" s="4">
        <v>336</v>
      </c>
      <c r="AZ48" s="4">
        <v>4.1100000000000003</v>
      </c>
      <c r="BA48" s="4">
        <v>42.64</v>
      </c>
      <c r="BB48" s="5">
        <v>5.6486726078799254</v>
      </c>
      <c r="BC48" s="10">
        <v>3.96</v>
      </c>
      <c r="BD48" s="11">
        <v>44.64</v>
      </c>
      <c r="BE48" s="11">
        <v>5.3269354838709679</v>
      </c>
      <c r="BF48" s="4">
        <v>26</v>
      </c>
      <c r="BG48" s="4">
        <v>46</v>
      </c>
      <c r="BH48" s="4">
        <v>17</v>
      </c>
      <c r="BI48" s="4">
        <v>26</v>
      </c>
    </row>
    <row r="49" spans="4:67" s="1" customFormat="1" x14ac:dyDescent="0.15">
      <c r="D49" s="1">
        <v>210101</v>
      </c>
      <c r="E49" s="1">
        <v>226048</v>
      </c>
      <c r="F49"/>
      <c r="G49" s="1" t="s">
        <v>75</v>
      </c>
      <c r="H49" s="6">
        <v>23726</v>
      </c>
      <c r="I49" s="7">
        <v>56</v>
      </c>
      <c r="J49" s="1" t="s">
        <v>76</v>
      </c>
      <c r="K49" s="1" t="s">
        <v>134</v>
      </c>
      <c r="P49" s="8"/>
      <c r="Q49" s="8">
        <v>169</v>
      </c>
      <c r="R49" s="1">
        <v>101.6</v>
      </c>
      <c r="S49" s="1">
        <v>45.6</v>
      </c>
      <c r="T49" s="1">
        <v>123</v>
      </c>
      <c r="U49" s="1">
        <v>124</v>
      </c>
      <c r="V49" s="1">
        <v>124</v>
      </c>
      <c r="W49" s="8">
        <v>123.66666666666667</v>
      </c>
      <c r="X49" s="8">
        <v>6.91</v>
      </c>
      <c r="Y49" s="8" t="s">
        <v>135</v>
      </c>
      <c r="Z49" s="8">
        <v>1.82</v>
      </c>
      <c r="AA49" s="8" t="s">
        <v>135</v>
      </c>
      <c r="AB49" s="8">
        <v>4.8</v>
      </c>
      <c r="AC49" s="8" t="s">
        <v>135</v>
      </c>
      <c r="AD49" s="8">
        <v>1.54</v>
      </c>
      <c r="AE49" s="8" t="s">
        <v>135</v>
      </c>
      <c r="AF49" s="8">
        <v>0.99</v>
      </c>
      <c r="AG49" s="8" t="s">
        <v>135</v>
      </c>
      <c r="AH49" s="8"/>
      <c r="AI49" s="8"/>
      <c r="AJ49" s="8"/>
      <c r="AK49" s="8"/>
      <c r="AL49" s="8"/>
      <c r="AM49" s="8"/>
      <c r="AN49" s="8">
        <v>576</v>
      </c>
      <c r="AO49" s="8">
        <v>2545</v>
      </c>
      <c r="AP49" s="8">
        <v>2701</v>
      </c>
      <c r="AQ49" s="8" t="s">
        <v>135</v>
      </c>
      <c r="AR49" s="8" t="s">
        <v>135</v>
      </c>
      <c r="AS49" s="8" t="s">
        <v>135</v>
      </c>
      <c r="AT49" s="8">
        <v>53.1</v>
      </c>
      <c r="AU49" s="8">
        <v>434</v>
      </c>
      <c r="AV49" s="8">
        <v>331</v>
      </c>
      <c r="AW49" s="8" t="s">
        <v>135</v>
      </c>
      <c r="AX49" s="8" t="s">
        <v>135</v>
      </c>
      <c r="AY49" s="8" t="s">
        <v>135</v>
      </c>
      <c r="AZ49" s="8">
        <v>4.3600000000000003</v>
      </c>
      <c r="BA49" s="8">
        <v>43.98</v>
      </c>
      <c r="BB49" s="9">
        <v>5.7637971805366082</v>
      </c>
      <c r="BC49" s="10">
        <v>0</v>
      </c>
      <c r="BD49" s="11">
        <v>0</v>
      </c>
      <c r="BE49" s="11" t="s">
        <v>138</v>
      </c>
      <c r="BF49" s="8">
        <v>31</v>
      </c>
      <c r="BG49" s="8" t="s">
        <v>135</v>
      </c>
      <c r="BH49" s="8">
        <v>22</v>
      </c>
      <c r="BI49" s="8" t="s">
        <v>135</v>
      </c>
      <c r="BM49"/>
      <c r="BN49"/>
      <c r="BO49"/>
    </row>
    <row r="50" spans="4:67" s="1" customFormat="1" x14ac:dyDescent="0.15">
      <c r="D50" s="1">
        <v>210114</v>
      </c>
      <c r="E50" s="1">
        <v>226049</v>
      </c>
      <c r="F50"/>
      <c r="G50" s="1" t="s">
        <v>77</v>
      </c>
      <c r="H50" s="6">
        <v>43845</v>
      </c>
      <c r="I50" s="7">
        <v>46</v>
      </c>
      <c r="J50" s="1" t="s">
        <v>76</v>
      </c>
      <c r="K50" s="1" t="s">
        <v>134</v>
      </c>
      <c r="P50" s="8"/>
      <c r="Q50" s="8">
        <v>181</v>
      </c>
      <c r="R50" s="1">
        <v>109</v>
      </c>
      <c r="S50" s="1">
        <v>32.799999999999997</v>
      </c>
      <c r="T50" s="1">
        <v>109.5</v>
      </c>
      <c r="U50" s="1">
        <v>110</v>
      </c>
      <c r="V50" s="1">
        <v>110</v>
      </c>
      <c r="W50" s="8">
        <v>109.83333333333333</v>
      </c>
      <c r="X50" s="8">
        <v>5.51</v>
      </c>
      <c r="Y50" s="8" t="s">
        <v>135</v>
      </c>
      <c r="Z50" s="8">
        <v>1.1299999999999999</v>
      </c>
      <c r="AA50" s="8" t="s">
        <v>135</v>
      </c>
      <c r="AB50" s="8">
        <v>4.09</v>
      </c>
      <c r="AC50" s="8" t="s">
        <v>135</v>
      </c>
      <c r="AD50" s="8">
        <v>1.18</v>
      </c>
      <c r="AE50" s="8" t="s">
        <v>135</v>
      </c>
      <c r="AF50" s="8">
        <v>1.25</v>
      </c>
      <c r="AG50" s="8" t="s">
        <v>135</v>
      </c>
      <c r="AH50" s="8"/>
      <c r="AI50" s="8"/>
      <c r="AJ50" s="8"/>
      <c r="AK50" s="8"/>
      <c r="AL50" s="8"/>
      <c r="AM50" s="8"/>
      <c r="AN50" s="8">
        <v>788</v>
      </c>
      <c r="AO50" s="8">
        <v>2635</v>
      </c>
      <c r="AP50" s="8">
        <v>2042</v>
      </c>
      <c r="AQ50" s="8" t="s">
        <v>135</v>
      </c>
      <c r="AR50" s="8" t="s">
        <v>135</v>
      </c>
      <c r="AS50" s="8" t="s">
        <v>135</v>
      </c>
      <c r="AT50" s="8">
        <v>93.1</v>
      </c>
      <c r="AU50" s="8">
        <v>548</v>
      </c>
      <c r="AV50" s="8">
        <v>234</v>
      </c>
      <c r="AW50" s="8" t="s">
        <v>135</v>
      </c>
      <c r="AX50" s="8" t="s">
        <v>135</v>
      </c>
      <c r="AY50" s="8" t="s">
        <v>135</v>
      </c>
      <c r="AZ50" s="8">
        <v>4.42</v>
      </c>
      <c r="BA50" s="8">
        <v>46.37</v>
      </c>
      <c r="BB50" s="9">
        <v>5.6039184817770114</v>
      </c>
      <c r="BC50" s="10">
        <v>0</v>
      </c>
      <c r="BD50" s="11">
        <v>0</v>
      </c>
      <c r="BE50" s="11" t="s">
        <v>138</v>
      </c>
      <c r="BF50" s="8">
        <v>41</v>
      </c>
      <c r="BG50" s="8" t="s">
        <v>135</v>
      </c>
      <c r="BH50" s="8">
        <v>23</v>
      </c>
      <c r="BI50" s="8" t="s">
        <v>135</v>
      </c>
      <c r="BM50"/>
      <c r="BN50"/>
      <c r="BO50"/>
    </row>
    <row r="51" spans="4:67" s="1" customFormat="1" x14ac:dyDescent="0.15">
      <c r="D51" s="1">
        <v>210144</v>
      </c>
      <c r="E51" s="1">
        <v>226050</v>
      </c>
      <c r="F51"/>
      <c r="G51" s="1" t="s">
        <v>77</v>
      </c>
      <c r="H51" s="6">
        <v>24030</v>
      </c>
      <c r="I51" s="7">
        <v>58</v>
      </c>
      <c r="J51" s="1" t="s">
        <v>76</v>
      </c>
      <c r="K51" s="1" t="s">
        <v>134</v>
      </c>
      <c r="P51" s="8"/>
      <c r="Q51" s="8">
        <v>180</v>
      </c>
      <c r="R51" s="1">
        <v>141.30000000000001</v>
      </c>
      <c r="S51" s="1">
        <v>58.1</v>
      </c>
      <c r="T51" s="1">
        <v>146.5</v>
      </c>
      <c r="U51" s="1">
        <v>146.5</v>
      </c>
      <c r="V51" s="1">
        <v>146</v>
      </c>
      <c r="W51" s="8">
        <v>146.33333333333334</v>
      </c>
      <c r="X51" s="8">
        <v>4.55</v>
      </c>
      <c r="Y51" s="8" t="s">
        <v>135</v>
      </c>
      <c r="Z51" s="8">
        <v>0.91</v>
      </c>
      <c r="AA51" s="8" t="s">
        <v>135</v>
      </c>
      <c r="AB51" s="8">
        <v>3.56</v>
      </c>
      <c r="AC51" s="8" t="s">
        <v>135</v>
      </c>
      <c r="AD51" s="8">
        <v>1.56</v>
      </c>
      <c r="AE51" s="8" t="s">
        <v>135</v>
      </c>
      <c r="AF51" s="8">
        <v>8.9499999999999993</v>
      </c>
      <c r="AG51" s="8" t="s">
        <v>135</v>
      </c>
      <c r="AH51" s="8"/>
      <c r="AI51" s="8"/>
      <c r="AJ51" s="8"/>
      <c r="AK51" s="8"/>
      <c r="AL51" s="8"/>
      <c r="AM51" s="8"/>
      <c r="AN51" s="8">
        <v>655</v>
      </c>
      <c r="AO51" s="8">
        <v>2691</v>
      </c>
      <c r="AP51" s="8">
        <v>2526</v>
      </c>
      <c r="AQ51" s="8" t="s">
        <v>135</v>
      </c>
      <c r="AR51" s="8" t="s">
        <v>135</v>
      </c>
      <c r="AS51" s="8" t="s">
        <v>135</v>
      </c>
      <c r="AT51" s="8">
        <v>209</v>
      </c>
      <c r="AU51" s="8">
        <v>1790</v>
      </c>
      <c r="AV51" s="8">
        <v>1140</v>
      </c>
      <c r="AW51" s="8" t="s">
        <v>135</v>
      </c>
      <c r="AX51" s="8" t="s">
        <v>135</v>
      </c>
      <c r="AY51" s="8" t="s">
        <v>135</v>
      </c>
      <c r="AZ51" s="8">
        <v>4.58</v>
      </c>
      <c r="BA51" s="8">
        <v>47.02</v>
      </c>
      <c r="BB51" s="9">
        <v>5.6912845597618036</v>
      </c>
      <c r="BC51" s="10">
        <v>0</v>
      </c>
      <c r="BD51" s="11">
        <v>0</v>
      </c>
      <c r="BE51" s="11" t="s">
        <v>138</v>
      </c>
      <c r="BF51" s="8">
        <v>65</v>
      </c>
      <c r="BG51" s="8" t="s">
        <v>135</v>
      </c>
      <c r="BH51" s="8">
        <v>41</v>
      </c>
      <c r="BI51" s="8" t="s">
        <v>135</v>
      </c>
      <c r="BM51"/>
      <c r="BN51"/>
      <c r="BO51"/>
    </row>
    <row r="52" spans="4:67" s="1" customFormat="1" x14ac:dyDescent="0.15">
      <c r="D52" s="1">
        <v>210145</v>
      </c>
      <c r="E52" s="1">
        <v>226051</v>
      </c>
      <c r="F52"/>
      <c r="G52" s="1" t="s">
        <v>77</v>
      </c>
      <c r="H52" s="6">
        <v>31670</v>
      </c>
      <c r="I52" s="7">
        <v>55</v>
      </c>
      <c r="J52" s="1" t="s">
        <v>76</v>
      </c>
      <c r="K52" s="1" t="s">
        <v>76</v>
      </c>
      <c r="N52" s="1">
        <v>105.2</v>
      </c>
      <c r="O52" s="1">
        <v>28.6</v>
      </c>
      <c r="P52" s="8">
        <v>113</v>
      </c>
      <c r="Q52" s="8">
        <v>186</v>
      </c>
      <c r="R52" s="1">
        <v>107.9</v>
      </c>
      <c r="S52" s="1">
        <v>30.3</v>
      </c>
      <c r="T52" s="1">
        <v>116</v>
      </c>
      <c r="U52" s="1">
        <v>115</v>
      </c>
      <c r="V52" s="1">
        <v>114</v>
      </c>
      <c r="W52" s="8">
        <v>115</v>
      </c>
      <c r="X52" s="8">
        <v>3.27</v>
      </c>
      <c r="Y52" s="8">
        <v>3.16</v>
      </c>
      <c r="Z52" s="8">
        <v>0.94</v>
      </c>
      <c r="AA52" s="8">
        <v>1.01</v>
      </c>
      <c r="AB52" s="8">
        <v>2.2599999999999998</v>
      </c>
      <c r="AC52" s="8">
        <v>2.09</v>
      </c>
      <c r="AD52" s="8">
        <v>0.46</v>
      </c>
      <c r="AE52" s="8">
        <v>0.47</v>
      </c>
      <c r="AF52" s="8">
        <v>2.79</v>
      </c>
      <c r="AG52" s="8">
        <v>2.31</v>
      </c>
      <c r="AH52" s="8"/>
      <c r="AI52" s="8"/>
      <c r="AJ52" s="8"/>
      <c r="AK52" s="8"/>
      <c r="AL52" s="8"/>
      <c r="AM52" s="8"/>
      <c r="AN52" s="8">
        <v>463</v>
      </c>
      <c r="AO52" s="8">
        <v>2012</v>
      </c>
      <c r="AP52" s="8">
        <v>1152</v>
      </c>
      <c r="AQ52" s="8">
        <v>367</v>
      </c>
      <c r="AR52" s="8">
        <v>1926</v>
      </c>
      <c r="AS52" s="8">
        <v>1327</v>
      </c>
      <c r="AT52" s="8">
        <v>79.400000000000006</v>
      </c>
      <c r="AU52" s="8">
        <v>420</v>
      </c>
      <c r="AV52" s="8">
        <v>253</v>
      </c>
      <c r="AW52" s="8">
        <v>66</v>
      </c>
      <c r="AX52" s="8">
        <v>486</v>
      </c>
      <c r="AY52" s="8">
        <v>284</v>
      </c>
      <c r="AZ52" s="8">
        <v>4.05</v>
      </c>
      <c r="BA52" s="8">
        <v>39.909999999999997</v>
      </c>
      <c r="BB52" s="9">
        <v>5.8619418692057135</v>
      </c>
      <c r="BC52" s="10">
        <v>3.95</v>
      </c>
      <c r="BD52" s="11">
        <v>40.82</v>
      </c>
      <c r="BE52" s="11">
        <v>5.6645075943165129</v>
      </c>
      <c r="BF52" s="8">
        <v>11</v>
      </c>
      <c r="BG52" s="8">
        <v>13</v>
      </c>
      <c r="BH52" s="8">
        <v>25</v>
      </c>
      <c r="BI52" s="8">
        <v>19</v>
      </c>
      <c r="BM52"/>
      <c r="BN52"/>
      <c r="BO52"/>
    </row>
    <row r="53" spans="4:67" s="1" customFormat="1" x14ac:dyDescent="0.15">
      <c r="D53" s="1">
        <v>210143</v>
      </c>
      <c r="E53" s="1">
        <v>226052</v>
      </c>
      <c r="F53"/>
      <c r="G53" s="1" t="s">
        <v>77</v>
      </c>
      <c r="H53" s="6">
        <v>23116</v>
      </c>
      <c r="I53" s="7">
        <v>34</v>
      </c>
      <c r="J53" s="1" t="s">
        <v>76</v>
      </c>
      <c r="K53" s="1" t="s">
        <v>76</v>
      </c>
      <c r="N53" s="1">
        <v>106.7</v>
      </c>
      <c r="O53" s="1">
        <v>23.8</v>
      </c>
      <c r="P53" s="8">
        <v>104.33333333333333</v>
      </c>
      <c r="Q53" s="8">
        <v>184.5</v>
      </c>
      <c r="R53" s="1">
        <v>109.5</v>
      </c>
      <c r="S53" s="1">
        <v>25.4</v>
      </c>
      <c r="T53" s="1">
        <v>104</v>
      </c>
      <c r="U53" s="1">
        <v>104</v>
      </c>
      <c r="V53" s="1">
        <v>104</v>
      </c>
      <c r="W53" s="8">
        <v>104</v>
      </c>
      <c r="X53" s="8">
        <v>5.13</v>
      </c>
      <c r="Y53" s="8">
        <v>4.92</v>
      </c>
      <c r="Z53" s="8">
        <v>0.74</v>
      </c>
      <c r="AA53" s="8">
        <v>0.74</v>
      </c>
      <c r="AB53" s="8">
        <v>2.19</v>
      </c>
      <c r="AC53" s="8">
        <v>2.1800000000000002</v>
      </c>
      <c r="AD53" s="8">
        <v>8.1999999999999993</v>
      </c>
      <c r="AE53" s="8">
        <v>8.36</v>
      </c>
      <c r="AF53" s="8">
        <v>0.81</v>
      </c>
      <c r="AG53" s="8">
        <v>0.47</v>
      </c>
      <c r="AH53" s="8"/>
      <c r="AI53" s="8"/>
      <c r="AJ53" s="8"/>
      <c r="AK53" s="8"/>
      <c r="AL53" s="8"/>
      <c r="AM53" s="8"/>
      <c r="AN53" s="8">
        <v>1380</v>
      </c>
      <c r="AO53" s="8">
        <v>3171</v>
      </c>
      <c r="AP53" s="8">
        <v>4402</v>
      </c>
      <c r="AQ53" s="8">
        <v>1450</v>
      </c>
      <c r="AR53" s="8">
        <v>3343</v>
      </c>
      <c r="AS53" s="8">
        <v>5726</v>
      </c>
      <c r="AT53" s="8">
        <v>180</v>
      </c>
      <c r="AU53" s="8">
        <v>678</v>
      </c>
      <c r="AV53" s="8">
        <v>808</v>
      </c>
      <c r="AW53" s="8">
        <v>234</v>
      </c>
      <c r="AX53" s="8">
        <v>722</v>
      </c>
      <c r="AY53" s="8">
        <v>1451</v>
      </c>
      <c r="AZ53" s="8">
        <v>4.71</v>
      </c>
      <c r="BA53" s="8">
        <v>46.3</v>
      </c>
      <c r="BB53" s="9">
        <v>5.8723974082073438</v>
      </c>
      <c r="BC53" s="10">
        <v>4.3499999999999996</v>
      </c>
      <c r="BD53" s="11">
        <v>42.73</v>
      </c>
      <c r="BE53" s="11">
        <v>5.875504329510882</v>
      </c>
      <c r="BF53" s="8" t="s">
        <v>139</v>
      </c>
      <c r="BG53" s="8" t="s">
        <v>140</v>
      </c>
      <c r="BH53" s="8" t="s">
        <v>141</v>
      </c>
      <c r="BI53" s="8" t="s">
        <v>142</v>
      </c>
      <c r="BM53"/>
      <c r="BN53"/>
      <c r="BO53"/>
    </row>
    <row r="54" spans="4:67" s="1" customFormat="1" x14ac:dyDescent="0.15">
      <c r="D54" s="1">
        <v>210146</v>
      </c>
      <c r="E54" s="1">
        <v>226053</v>
      </c>
      <c r="F54"/>
      <c r="G54" s="1" t="s">
        <v>75</v>
      </c>
      <c r="H54" s="6">
        <v>22355</v>
      </c>
      <c r="I54" s="7">
        <v>60</v>
      </c>
      <c r="J54" s="1" t="s">
        <v>76</v>
      </c>
      <c r="K54" s="1" t="s">
        <v>76</v>
      </c>
      <c r="N54" s="1">
        <v>90.1</v>
      </c>
      <c r="O54" s="1">
        <v>42.3</v>
      </c>
      <c r="P54" s="8">
        <v>112.33333333333333</v>
      </c>
      <c r="Q54" s="8">
        <v>170</v>
      </c>
      <c r="R54" s="1">
        <v>90.1</v>
      </c>
      <c r="S54" s="1">
        <v>41.9</v>
      </c>
      <c r="T54" s="1">
        <v>112</v>
      </c>
      <c r="U54" s="1">
        <v>112</v>
      </c>
      <c r="V54" s="1">
        <v>112</v>
      </c>
      <c r="W54" s="8">
        <v>112</v>
      </c>
      <c r="X54" s="8">
        <v>6.28</v>
      </c>
      <c r="Y54" s="8">
        <v>6.77</v>
      </c>
      <c r="Z54" s="8">
        <v>1.96</v>
      </c>
      <c r="AA54" s="8">
        <v>1.98</v>
      </c>
      <c r="AB54" s="8">
        <v>3.68</v>
      </c>
      <c r="AC54" s="8">
        <v>4.46</v>
      </c>
      <c r="AD54" s="8">
        <v>1.08</v>
      </c>
      <c r="AE54" s="8">
        <v>1.81</v>
      </c>
      <c r="AF54" s="8">
        <v>2.62</v>
      </c>
      <c r="AG54" s="8">
        <v>2.4700000000000002</v>
      </c>
      <c r="AH54" s="8"/>
      <c r="AI54" s="8"/>
      <c r="AJ54" s="8"/>
      <c r="AK54" s="8"/>
      <c r="AL54" s="8"/>
      <c r="AM54" s="8"/>
      <c r="AN54" s="8">
        <v>553</v>
      </c>
      <c r="AO54" s="8">
        <v>2909</v>
      </c>
      <c r="AP54" s="8">
        <v>3214</v>
      </c>
      <c r="AQ54" s="8">
        <v>576</v>
      </c>
      <c r="AR54" s="8">
        <v>3409</v>
      </c>
      <c r="AS54" s="8">
        <v>2456</v>
      </c>
      <c r="AT54" s="8">
        <v>43.6</v>
      </c>
      <c r="AU54" s="8">
        <v>489</v>
      </c>
      <c r="AV54" s="8">
        <v>407</v>
      </c>
      <c r="AW54" s="8">
        <v>52</v>
      </c>
      <c r="AX54" s="8">
        <v>568</v>
      </c>
      <c r="AY54" s="8">
        <v>277</v>
      </c>
      <c r="AZ54" s="8">
        <v>3.75</v>
      </c>
      <c r="BA54" s="8">
        <v>38.659999999999997</v>
      </c>
      <c r="BB54" s="9">
        <v>5.6742783238489407</v>
      </c>
      <c r="BC54" s="10">
        <v>3.66</v>
      </c>
      <c r="BD54" s="11">
        <v>36.96</v>
      </c>
      <c r="BE54" s="11">
        <v>5.7591883116883125</v>
      </c>
      <c r="BF54" s="8">
        <v>14</v>
      </c>
      <c r="BG54" s="8">
        <v>18</v>
      </c>
      <c r="BH54" s="8">
        <v>16</v>
      </c>
      <c r="BI54" s="8">
        <v>16</v>
      </c>
      <c r="BM54"/>
      <c r="BN54"/>
      <c r="BO54"/>
    </row>
    <row r="55" spans="4:67" s="1" customFormat="1" x14ac:dyDescent="0.15">
      <c r="D55" s="1">
        <v>210147</v>
      </c>
      <c r="E55" s="1">
        <v>226054</v>
      </c>
      <c r="F55"/>
      <c r="G55" s="1" t="s">
        <v>75</v>
      </c>
      <c r="H55" s="6">
        <v>20955</v>
      </c>
      <c r="I55" s="7">
        <v>63</v>
      </c>
      <c r="J55" s="1" t="s">
        <v>80</v>
      </c>
      <c r="K55" s="1" t="s">
        <v>76</v>
      </c>
      <c r="N55" s="1">
        <v>105.9</v>
      </c>
      <c r="O55" s="1">
        <v>46.6</v>
      </c>
      <c r="P55" s="8">
        <v>116</v>
      </c>
      <c r="Q55" s="8">
        <v>173</v>
      </c>
      <c r="R55" s="1">
        <v>102.5</v>
      </c>
      <c r="S55" s="1">
        <v>45.3</v>
      </c>
      <c r="T55" s="1">
        <v>110.5</v>
      </c>
      <c r="U55" s="1">
        <v>110.5</v>
      </c>
      <c r="V55" s="1">
        <v>110</v>
      </c>
      <c r="W55" s="8">
        <v>110.33333333333333</v>
      </c>
      <c r="X55" s="8">
        <v>5.33</v>
      </c>
      <c r="Y55" s="8">
        <v>5.44</v>
      </c>
      <c r="Z55" s="8">
        <v>1.1399999999999999</v>
      </c>
      <c r="AA55" s="8">
        <v>1.22</v>
      </c>
      <c r="AB55" s="8">
        <v>4.09</v>
      </c>
      <c r="AC55" s="8">
        <v>3.67</v>
      </c>
      <c r="AD55" s="8">
        <v>1.66</v>
      </c>
      <c r="AE55" s="8">
        <v>1.57</v>
      </c>
      <c r="AF55" s="8">
        <v>4.63</v>
      </c>
      <c r="AG55" s="8">
        <v>2.89</v>
      </c>
      <c r="AH55" s="8"/>
      <c r="AI55" s="8"/>
      <c r="AJ55" s="8"/>
      <c r="AK55" s="8"/>
      <c r="AL55" s="8"/>
      <c r="AM55" s="8"/>
      <c r="AN55" s="8">
        <v>1367</v>
      </c>
      <c r="AO55" s="8">
        <v>4800</v>
      </c>
      <c r="AP55" s="8">
        <v>5958</v>
      </c>
      <c r="AQ55" s="8">
        <v>2009</v>
      </c>
      <c r="AR55" s="8">
        <v>3740</v>
      </c>
      <c r="AS55" s="8">
        <v>6256</v>
      </c>
      <c r="AT55" s="8">
        <v>144</v>
      </c>
      <c r="AU55" s="8">
        <v>1090</v>
      </c>
      <c r="AV55" s="8">
        <v>816</v>
      </c>
      <c r="AW55" s="8">
        <v>236</v>
      </c>
      <c r="AX55" s="8">
        <v>656</v>
      </c>
      <c r="AY55" s="8">
        <v>953</v>
      </c>
      <c r="AZ55" s="8">
        <v>3.58</v>
      </c>
      <c r="BA55" s="8">
        <v>31.88</v>
      </c>
      <c r="BB55" s="9">
        <v>6.3152070263488076</v>
      </c>
      <c r="BC55" s="10">
        <v>3.59</v>
      </c>
      <c r="BD55" s="11">
        <v>32.56</v>
      </c>
      <c r="BE55" s="11">
        <v>6.2298095823095823</v>
      </c>
      <c r="BF55" s="8">
        <v>34</v>
      </c>
      <c r="BG55" s="8">
        <v>34</v>
      </c>
      <c r="BH55" s="8">
        <v>20</v>
      </c>
      <c r="BI55" s="8">
        <v>22</v>
      </c>
      <c r="BM55"/>
      <c r="BN55"/>
      <c r="BO55"/>
    </row>
    <row r="56" spans="4:67" s="1" customFormat="1" x14ac:dyDescent="0.15">
      <c r="D56" s="1">
        <v>210148</v>
      </c>
      <c r="E56" s="1">
        <v>226055</v>
      </c>
      <c r="F56"/>
      <c r="G56" s="1" t="s">
        <v>77</v>
      </c>
      <c r="H56" s="6">
        <v>21169</v>
      </c>
      <c r="I56" s="7">
        <v>63</v>
      </c>
      <c r="J56" s="1" t="s">
        <v>76</v>
      </c>
      <c r="K56" s="1" t="s">
        <v>76</v>
      </c>
      <c r="N56" s="1">
        <v>111.5</v>
      </c>
      <c r="O56" s="1">
        <v>39.700000000000003</v>
      </c>
      <c r="P56" s="8">
        <v>117</v>
      </c>
      <c r="Q56" s="8">
        <v>175</v>
      </c>
      <c r="R56" s="1">
        <v>112.2</v>
      </c>
      <c r="S56" s="1">
        <v>39</v>
      </c>
      <c r="T56" s="1">
        <v>122</v>
      </c>
      <c r="U56" s="1">
        <v>123</v>
      </c>
      <c r="V56" s="1">
        <v>122</v>
      </c>
      <c r="W56" s="8">
        <v>122.33333333333333</v>
      </c>
      <c r="X56" s="8">
        <v>3.15</v>
      </c>
      <c r="Y56" s="8">
        <v>2.92</v>
      </c>
      <c r="Z56" s="8">
        <v>0.87</v>
      </c>
      <c r="AA56" s="8">
        <v>0.88</v>
      </c>
      <c r="AB56" s="8">
        <v>2.29</v>
      </c>
      <c r="AC56" s="8">
        <v>1.87</v>
      </c>
      <c r="AD56" s="8">
        <v>0.87</v>
      </c>
      <c r="AE56" s="8">
        <v>0.83</v>
      </c>
      <c r="AF56" s="8">
        <v>4</v>
      </c>
      <c r="AG56" s="8">
        <v>3.44</v>
      </c>
      <c r="AH56" s="8"/>
      <c r="AI56" s="8"/>
      <c r="AJ56" s="8"/>
      <c r="AK56" s="8"/>
      <c r="AL56" s="8"/>
      <c r="AM56" s="8"/>
      <c r="AN56" s="8">
        <v>1043</v>
      </c>
      <c r="AO56" s="8">
        <v>2724</v>
      </c>
      <c r="AP56" s="8">
        <v>3476</v>
      </c>
      <c r="AQ56" s="8">
        <v>1135</v>
      </c>
      <c r="AR56" s="8">
        <v>3095</v>
      </c>
      <c r="AS56" s="8">
        <v>2628</v>
      </c>
      <c r="AT56" s="8">
        <v>134</v>
      </c>
      <c r="AU56" s="8">
        <v>571</v>
      </c>
      <c r="AV56" s="8">
        <v>447</v>
      </c>
      <c r="AW56" s="8">
        <v>155</v>
      </c>
      <c r="AX56" s="8">
        <v>616</v>
      </c>
      <c r="AY56" s="8">
        <v>439</v>
      </c>
      <c r="AZ56" s="8">
        <v>4.0199999999999996</v>
      </c>
      <c r="BA56" s="8">
        <v>41</v>
      </c>
      <c r="BB56" s="9">
        <v>5.7182439024390241</v>
      </c>
      <c r="BC56" s="10">
        <v>3.94</v>
      </c>
      <c r="BD56" s="11">
        <v>40.94</v>
      </c>
      <c r="BE56" s="11">
        <v>5.6423888617489002</v>
      </c>
      <c r="BF56" s="8">
        <v>32</v>
      </c>
      <c r="BG56" s="8">
        <v>28</v>
      </c>
      <c r="BH56" s="8">
        <v>24</v>
      </c>
      <c r="BI56" s="8">
        <v>21</v>
      </c>
      <c r="BM56"/>
      <c r="BN56"/>
      <c r="BO56"/>
    </row>
    <row r="57" spans="4:67" s="1" customFormat="1" x14ac:dyDescent="0.15">
      <c r="D57" s="1">
        <v>210149</v>
      </c>
      <c r="E57" s="1">
        <v>226056</v>
      </c>
      <c r="F57"/>
      <c r="G57" s="1" t="s">
        <v>75</v>
      </c>
      <c r="H57" s="6">
        <v>19829</v>
      </c>
      <c r="I57" s="7">
        <v>67</v>
      </c>
      <c r="J57" s="1" t="s">
        <v>80</v>
      </c>
      <c r="K57" s="1" t="s">
        <v>76</v>
      </c>
      <c r="N57" s="1">
        <v>85.2</v>
      </c>
      <c r="O57" s="1">
        <v>33.799999999999997</v>
      </c>
      <c r="P57" s="8">
        <v>109.33333333333333</v>
      </c>
      <c r="Q57" s="8">
        <v>163</v>
      </c>
      <c r="R57" s="1">
        <v>84</v>
      </c>
      <c r="S57" s="1">
        <v>31.2</v>
      </c>
      <c r="T57" s="1">
        <v>112</v>
      </c>
      <c r="U57" s="1">
        <v>111.5</v>
      </c>
      <c r="V57" s="1">
        <v>112</v>
      </c>
      <c r="W57" s="8">
        <v>111.83333333333333</v>
      </c>
      <c r="X57" s="8">
        <v>5.35</v>
      </c>
      <c r="Y57" s="8">
        <v>5.45</v>
      </c>
      <c r="Z57" s="8">
        <v>1.4</v>
      </c>
      <c r="AA57" s="8">
        <v>1.37</v>
      </c>
      <c r="AB57" s="8">
        <v>3.67</v>
      </c>
      <c r="AC57" s="8">
        <v>4.18</v>
      </c>
      <c r="AD57" s="8">
        <v>1.1399999999999999</v>
      </c>
      <c r="AE57" s="8">
        <v>1.1599999999999999</v>
      </c>
      <c r="AF57" s="8">
        <v>3.58</v>
      </c>
      <c r="AG57" s="8">
        <v>3.88</v>
      </c>
      <c r="AH57" s="8"/>
      <c r="AI57" s="8"/>
      <c r="AJ57" s="8"/>
      <c r="AK57" s="8"/>
      <c r="AL57" s="8"/>
      <c r="AM57" s="8"/>
      <c r="AN57" s="8">
        <v>1298</v>
      </c>
      <c r="AO57" s="8">
        <v>2804</v>
      </c>
      <c r="AP57" s="8">
        <v>4667</v>
      </c>
      <c r="AQ57" s="8">
        <v>1218</v>
      </c>
      <c r="AR57" s="8">
        <v>2304</v>
      </c>
      <c r="AS57" s="8">
        <v>4998</v>
      </c>
      <c r="AT57" s="8">
        <v>132</v>
      </c>
      <c r="AU57" s="8">
        <v>449</v>
      </c>
      <c r="AV57" s="8">
        <v>678</v>
      </c>
      <c r="AW57" s="8">
        <v>143</v>
      </c>
      <c r="AX57" s="8">
        <v>414</v>
      </c>
      <c r="AY57" s="8">
        <v>642</v>
      </c>
      <c r="AZ57" s="8">
        <v>4.51</v>
      </c>
      <c r="BA57" s="8">
        <v>37.74</v>
      </c>
      <c r="BB57" s="9">
        <v>6.617127715951244</v>
      </c>
      <c r="BC57" s="10">
        <v>4.29</v>
      </c>
      <c r="BD57" s="11">
        <v>38.42</v>
      </c>
      <c r="BE57" s="11">
        <v>6.2885788651743884</v>
      </c>
      <c r="BF57" s="8">
        <v>35</v>
      </c>
      <c r="BG57" s="8">
        <v>30</v>
      </c>
      <c r="BH57" s="8">
        <v>23</v>
      </c>
      <c r="BI57" s="8">
        <v>23</v>
      </c>
      <c r="BM57"/>
      <c r="BN57"/>
      <c r="BO57"/>
    </row>
    <row r="58" spans="4:67" s="1" customFormat="1" x14ac:dyDescent="0.15">
      <c r="D58" s="1">
        <v>210150</v>
      </c>
      <c r="E58" s="1">
        <v>226057</v>
      </c>
      <c r="F58"/>
      <c r="G58" s="1" t="s">
        <v>75</v>
      </c>
      <c r="H58" s="6">
        <v>24912</v>
      </c>
      <c r="I58" s="7">
        <v>53</v>
      </c>
      <c r="J58" s="1" t="s">
        <v>76</v>
      </c>
      <c r="K58" s="1" t="s">
        <v>134</v>
      </c>
      <c r="P58" s="8"/>
      <c r="Q58" s="8">
        <v>171</v>
      </c>
      <c r="R58" s="1">
        <v>125.9</v>
      </c>
      <c r="S58" s="1">
        <v>57.6</v>
      </c>
      <c r="T58" s="1">
        <v>123</v>
      </c>
      <c r="U58" s="1">
        <v>121</v>
      </c>
      <c r="V58" s="1">
        <v>123</v>
      </c>
      <c r="W58" s="8">
        <v>122.33333333333333</v>
      </c>
      <c r="X58" s="8">
        <v>5.61</v>
      </c>
      <c r="Y58" s="8" t="s">
        <v>135</v>
      </c>
      <c r="Z58" s="8">
        <v>0.94</v>
      </c>
      <c r="AA58" s="8" t="s">
        <v>135</v>
      </c>
      <c r="AB58" s="8">
        <v>4.22</v>
      </c>
      <c r="AC58" s="8" t="s">
        <v>135</v>
      </c>
      <c r="AD58" s="8">
        <v>2.15</v>
      </c>
      <c r="AE58" s="8" t="s">
        <v>135</v>
      </c>
      <c r="AF58" s="8">
        <v>8.41</v>
      </c>
      <c r="AG58" s="8" t="s">
        <v>135</v>
      </c>
      <c r="AH58" s="8"/>
      <c r="AI58" s="8"/>
      <c r="AJ58" s="8"/>
      <c r="AK58" s="8"/>
      <c r="AL58" s="8"/>
      <c r="AM58" s="8"/>
      <c r="AN58" s="8">
        <v>1357</v>
      </c>
      <c r="AO58" s="8">
        <v>3906</v>
      </c>
      <c r="AP58" s="8">
        <v>4237</v>
      </c>
      <c r="AQ58" s="8" t="s">
        <v>135</v>
      </c>
      <c r="AR58" s="8" t="s">
        <v>135</v>
      </c>
      <c r="AS58" s="8" t="s">
        <v>135</v>
      </c>
      <c r="AT58" s="8">
        <v>217</v>
      </c>
      <c r="AU58" s="8">
        <v>866</v>
      </c>
      <c r="AV58" s="8">
        <v>772</v>
      </c>
      <c r="AW58" s="8" t="s">
        <v>135</v>
      </c>
      <c r="AX58" s="8" t="s">
        <v>135</v>
      </c>
      <c r="AY58" s="8" t="s">
        <v>135</v>
      </c>
      <c r="AZ58" s="8">
        <v>4.59</v>
      </c>
      <c r="BA58" s="8">
        <v>38.93</v>
      </c>
      <c r="BB58" s="9">
        <v>6.5501746724890832</v>
      </c>
      <c r="BC58" s="10">
        <v>0</v>
      </c>
      <c r="BD58" s="11">
        <v>0</v>
      </c>
      <c r="BE58" s="11" t="s">
        <v>138</v>
      </c>
      <c r="BF58" s="8">
        <v>34</v>
      </c>
      <c r="BG58" s="8" t="s">
        <v>135</v>
      </c>
      <c r="BH58" s="8">
        <v>21</v>
      </c>
      <c r="BI58" s="8" t="s">
        <v>135</v>
      </c>
      <c r="BM58"/>
      <c r="BN58"/>
      <c r="BO58"/>
    </row>
    <row r="59" spans="4:67" s="1" customFormat="1" x14ac:dyDescent="0.15">
      <c r="D59" s="1">
        <v>210151</v>
      </c>
      <c r="E59" s="1">
        <v>226058</v>
      </c>
      <c r="F59"/>
      <c r="G59" s="1" t="s">
        <v>77</v>
      </c>
      <c r="H59" s="6">
        <v>22720</v>
      </c>
      <c r="I59" s="7">
        <v>59</v>
      </c>
      <c r="J59" s="1" t="s">
        <v>76</v>
      </c>
      <c r="K59" s="1" t="s">
        <v>76</v>
      </c>
      <c r="N59" s="1">
        <v>91.4</v>
      </c>
      <c r="O59" s="1">
        <v>26.8</v>
      </c>
      <c r="P59" s="8">
        <v>111</v>
      </c>
      <c r="Q59" s="8">
        <v>178</v>
      </c>
      <c r="R59" s="1">
        <v>92.7</v>
      </c>
      <c r="S59" s="1">
        <v>27.2</v>
      </c>
      <c r="T59" s="1">
        <v>111</v>
      </c>
      <c r="U59" s="1">
        <v>110.5</v>
      </c>
      <c r="V59" s="1">
        <v>111</v>
      </c>
      <c r="W59" s="8">
        <v>110.83333333333333</v>
      </c>
      <c r="X59" s="8">
        <v>4.9400000000000004</v>
      </c>
      <c r="Y59" s="8">
        <v>5.69</v>
      </c>
      <c r="Z59" s="8">
        <v>1.19</v>
      </c>
      <c r="AA59" s="8">
        <v>1.42</v>
      </c>
      <c r="AB59" s="8">
        <v>3.34</v>
      </c>
      <c r="AC59" s="8">
        <v>4.1500000000000004</v>
      </c>
      <c r="AD59" s="8">
        <v>2.1</v>
      </c>
      <c r="AE59" s="8">
        <v>0.94</v>
      </c>
      <c r="AF59" s="8">
        <v>9.0399999999999991</v>
      </c>
      <c r="AG59" s="8">
        <v>2.73</v>
      </c>
      <c r="AH59" s="8"/>
      <c r="AI59" s="8"/>
      <c r="AJ59" s="8"/>
      <c r="AK59" s="8"/>
      <c r="AL59" s="8"/>
      <c r="AM59" s="8"/>
      <c r="AN59" s="8">
        <v>801</v>
      </c>
      <c r="AO59" s="8">
        <v>2926</v>
      </c>
      <c r="AP59" s="8">
        <v>5296</v>
      </c>
      <c r="AQ59" s="8">
        <v>307</v>
      </c>
      <c r="AR59" s="8">
        <v>2089</v>
      </c>
      <c r="AS59" s="8">
        <v>4998</v>
      </c>
      <c r="AT59" s="8">
        <v>99.6</v>
      </c>
      <c r="AU59" s="8">
        <v>561</v>
      </c>
      <c r="AV59" s="8">
        <v>909</v>
      </c>
      <c r="AW59" s="8">
        <v>35.1</v>
      </c>
      <c r="AX59" s="8">
        <v>419</v>
      </c>
      <c r="AY59" s="8">
        <v>931</v>
      </c>
      <c r="AZ59" s="8">
        <v>4.41</v>
      </c>
      <c r="BA59" s="8">
        <v>44.35</v>
      </c>
      <c r="BB59" s="9">
        <v>5.7763810597519729</v>
      </c>
      <c r="BC59" s="10">
        <v>3.58</v>
      </c>
      <c r="BD59" s="11">
        <v>35.75</v>
      </c>
      <c r="BE59" s="11">
        <v>5.8058601398601404</v>
      </c>
      <c r="BF59" s="8">
        <v>30</v>
      </c>
      <c r="BG59" s="8">
        <v>31</v>
      </c>
      <c r="BH59" s="8">
        <v>25</v>
      </c>
      <c r="BI59" s="8">
        <v>30</v>
      </c>
      <c r="BM59"/>
      <c r="BN59"/>
      <c r="BO59"/>
    </row>
    <row r="60" spans="4:67" s="1" customFormat="1" x14ac:dyDescent="0.15">
      <c r="D60" s="1">
        <v>210152</v>
      </c>
      <c r="E60" s="1">
        <v>226059</v>
      </c>
      <c r="F60"/>
      <c r="G60" s="1" t="s">
        <v>75</v>
      </c>
      <c r="H60" s="6">
        <v>19951</v>
      </c>
      <c r="I60" s="7">
        <v>66</v>
      </c>
      <c r="J60" s="1" t="s">
        <v>76</v>
      </c>
      <c r="K60" s="1" t="s">
        <v>76</v>
      </c>
      <c r="N60" s="1">
        <v>89.1</v>
      </c>
      <c r="O60" s="1">
        <v>40.200000000000003</v>
      </c>
      <c r="P60" s="8">
        <v>106</v>
      </c>
      <c r="Q60" s="8">
        <v>169</v>
      </c>
      <c r="R60" s="1">
        <v>89.2</v>
      </c>
      <c r="S60" s="1">
        <v>40.299999999999997</v>
      </c>
      <c r="T60" s="1">
        <v>107</v>
      </c>
      <c r="U60" s="1">
        <v>105</v>
      </c>
      <c r="V60" s="1">
        <v>108</v>
      </c>
      <c r="W60" s="8">
        <v>106.66666666666667</v>
      </c>
      <c r="X60" s="8">
        <v>5.56</v>
      </c>
      <c r="Y60" s="8">
        <v>5.95</v>
      </c>
      <c r="Z60" s="8">
        <v>2</v>
      </c>
      <c r="AA60" s="8">
        <v>2.42</v>
      </c>
      <c r="AB60" s="8">
        <v>3.31</v>
      </c>
      <c r="AC60" s="8">
        <v>3.33</v>
      </c>
      <c r="AD60" s="8">
        <v>0.61</v>
      </c>
      <c r="AE60" s="8">
        <v>0.74</v>
      </c>
      <c r="AF60" s="8">
        <v>6.71</v>
      </c>
      <c r="AG60" s="8">
        <v>6.92</v>
      </c>
      <c r="AH60" s="8"/>
      <c r="AI60" s="8"/>
      <c r="AJ60" s="8"/>
      <c r="AK60" s="8"/>
      <c r="AL60" s="8"/>
      <c r="AM60" s="8"/>
      <c r="AN60" s="8">
        <v>695</v>
      </c>
      <c r="AO60" s="8">
        <v>3740</v>
      </c>
      <c r="AP60" s="8">
        <v>2535</v>
      </c>
      <c r="AQ60" s="8">
        <v>698</v>
      </c>
      <c r="AR60" s="8">
        <v>3674</v>
      </c>
      <c r="AS60" s="8">
        <v>1956</v>
      </c>
      <c r="AT60" s="8">
        <v>72.2</v>
      </c>
      <c r="AU60" s="8">
        <v>661</v>
      </c>
      <c r="AV60" s="8">
        <v>366</v>
      </c>
      <c r="AW60" s="8">
        <v>70.099999999999994</v>
      </c>
      <c r="AX60" s="8">
        <v>673</v>
      </c>
      <c r="AY60" s="8">
        <v>223</v>
      </c>
      <c r="AZ60" s="8">
        <v>4.6500000000000004</v>
      </c>
      <c r="BA60" s="8">
        <v>40.25</v>
      </c>
      <c r="BB60" s="9">
        <v>6.4506211180124229</v>
      </c>
      <c r="BC60" s="10">
        <v>4.8</v>
      </c>
      <c r="BD60" s="11">
        <v>44.8</v>
      </c>
      <c r="BE60" s="11">
        <v>6.0992857142857142</v>
      </c>
      <c r="BF60" s="8">
        <v>18</v>
      </c>
      <c r="BG60" s="8">
        <v>17</v>
      </c>
      <c r="BH60" s="8">
        <v>20</v>
      </c>
      <c r="BI60" s="8">
        <v>17</v>
      </c>
      <c r="BM60"/>
      <c r="BN60"/>
      <c r="BO60"/>
    </row>
    <row r="61" spans="4:67" s="1" customFormat="1" x14ac:dyDescent="0.15">
      <c r="D61" s="1">
        <v>210170</v>
      </c>
      <c r="E61" s="1">
        <v>226060</v>
      </c>
      <c r="F61"/>
      <c r="G61" s="1" t="s">
        <v>75</v>
      </c>
      <c r="H61" s="6">
        <v>24668</v>
      </c>
      <c r="I61" s="7">
        <v>53</v>
      </c>
      <c r="J61" s="1" t="s">
        <v>76</v>
      </c>
      <c r="K61" s="1" t="s">
        <v>76</v>
      </c>
      <c r="N61" s="1">
        <v>96.4</v>
      </c>
      <c r="O61" s="1">
        <v>43.7</v>
      </c>
      <c r="P61" s="8">
        <v>110</v>
      </c>
      <c r="Q61" s="8">
        <v>161.5</v>
      </c>
      <c r="R61" s="1">
        <v>94.2</v>
      </c>
      <c r="S61" s="1">
        <v>43</v>
      </c>
      <c r="T61" s="1">
        <v>104</v>
      </c>
      <c r="U61" s="1">
        <v>104.5</v>
      </c>
      <c r="V61" s="1">
        <v>103</v>
      </c>
      <c r="W61" s="8">
        <v>103.83333333333333</v>
      </c>
      <c r="X61" s="8">
        <v>4.63</v>
      </c>
      <c r="Y61" s="8">
        <v>5.38</v>
      </c>
      <c r="Z61" s="8">
        <v>1.0900000000000001</v>
      </c>
      <c r="AA61" s="8">
        <v>1.28</v>
      </c>
      <c r="AB61" s="8">
        <v>3.39</v>
      </c>
      <c r="AC61" s="8">
        <v>3.88</v>
      </c>
      <c r="AD61" s="8">
        <v>1.39</v>
      </c>
      <c r="AE61" s="8">
        <v>1.27</v>
      </c>
      <c r="AF61" s="8">
        <v>1.72</v>
      </c>
      <c r="AG61" s="8">
        <v>3.4</v>
      </c>
      <c r="AH61" s="8"/>
      <c r="AI61" s="8"/>
      <c r="AJ61" s="8"/>
      <c r="AK61" s="8"/>
      <c r="AL61" s="8"/>
      <c r="AM61" s="8"/>
      <c r="AN61" s="8">
        <v>973</v>
      </c>
      <c r="AO61" s="8">
        <v>2115</v>
      </c>
      <c r="AP61" s="8">
        <v>3290</v>
      </c>
      <c r="AQ61" s="8">
        <v>861</v>
      </c>
      <c r="AR61" s="8">
        <v>2264</v>
      </c>
      <c r="AS61" s="8">
        <v>4469</v>
      </c>
      <c r="AT61" s="8">
        <v>142</v>
      </c>
      <c r="AU61" s="8">
        <v>464</v>
      </c>
      <c r="AV61" s="8">
        <v>590</v>
      </c>
      <c r="AW61" s="8">
        <v>99.6</v>
      </c>
      <c r="AX61" s="8">
        <v>463</v>
      </c>
      <c r="AY61" s="8">
        <v>938</v>
      </c>
      <c r="AZ61" s="8">
        <v>4.53</v>
      </c>
      <c r="BA61" s="8">
        <v>44.37</v>
      </c>
      <c r="BB61" s="9">
        <v>5.8878228532792436</v>
      </c>
      <c r="BC61" s="10">
        <v>3.88</v>
      </c>
      <c r="BD61" s="11">
        <v>39.380000000000003</v>
      </c>
      <c r="BE61" s="11">
        <v>5.7382884713052302</v>
      </c>
      <c r="BF61" s="8">
        <v>23</v>
      </c>
      <c r="BG61" s="8">
        <v>33</v>
      </c>
      <c r="BH61" s="8">
        <v>16</v>
      </c>
      <c r="BI61" s="8">
        <v>20</v>
      </c>
      <c r="BM61"/>
      <c r="BN61"/>
      <c r="BO61"/>
    </row>
    <row r="62" spans="4:67" s="1" customFormat="1" x14ac:dyDescent="0.15">
      <c r="D62" s="1">
        <v>210174</v>
      </c>
      <c r="E62" s="1">
        <v>226061</v>
      </c>
      <c r="F62"/>
      <c r="G62" s="1" t="s">
        <v>77</v>
      </c>
      <c r="H62" s="6">
        <v>24456</v>
      </c>
      <c r="I62" s="7">
        <v>57</v>
      </c>
      <c r="J62" s="1" t="s">
        <v>76</v>
      </c>
      <c r="K62" s="1" t="s">
        <v>76</v>
      </c>
      <c r="N62" s="1">
        <v>128.6</v>
      </c>
      <c r="O62" s="1">
        <v>43.1</v>
      </c>
      <c r="P62" s="8">
        <v>130.66666666666666</v>
      </c>
      <c r="Q62" s="8">
        <v>188</v>
      </c>
      <c r="R62" s="1">
        <v>129.19999999999999</v>
      </c>
      <c r="S62" s="1">
        <v>44.6</v>
      </c>
      <c r="T62" s="1">
        <v>127</v>
      </c>
      <c r="U62" s="1">
        <v>129</v>
      </c>
      <c r="V62" s="1">
        <v>128.5</v>
      </c>
      <c r="W62" s="8">
        <v>128.16666666666666</v>
      </c>
      <c r="X62" s="8">
        <v>4.38</v>
      </c>
      <c r="Y62" s="8">
        <v>4.42</v>
      </c>
      <c r="Z62" s="8">
        <v>0.93</v>
      </c>
      <c r="AA62" s="8">
        <v>0.83</v>
      </c>
      <c r="AB62" s="8">
        <v>3.29</v>
      </c>
      <c r="AC62" s="8">
        <v>3.35</v>
      </c>
      <c r="AD62" s="8">
        <v>1.66</v>
      </c>
      <c r="AE62" s="8">
        <v>1.5</v>
      </c>
      <c r="AF62" s="8">
        <v>0.81</v>
      </c>
      <c r="AG62" s="8">
        <v>3.25</v>
      </c>
      <c r="AH62" s="8"/>
      <c r="AI62" s="8"/>
      <c r="AJ62" s="8"/>
      <c r="AK62" s="8"/>
      <c r="AL62" s="8"/>
      <c r="AM62" s="8"/>
      <c r="AN62" s="8">
        <v>1473</v>
      </c>
      <c r="AO62" s="8">
        <v>4138</v>
      </c>
      <c r="AP62" s="8">
        <v>6554</v>
      </c>
      <c r="AQ62" s="8">
        <v>1079</v>
      </c>
      <c r="AR62" s="8">
        <v>3575</v>
      </c>
      <c r="AS62" s="8">
        <v>2469</v>
      </c>
      <c r="AT62" s="8">
        <v>126</v>
      </c>
      <c r="AU62" s="8">
        <v>611</v>
      </c>
      <c r="AV62" s="8">
        <v>1104</v>
      </c>
      <c r="AW62" s="8">
        <v>91.7</v>
      </c>
      <c r="AX62" s="8">
        <v>449</v>
      </c>
      <c r="AY62" s="8">
        <v>260</v>
      </c>
      <c r="AZ62" s="8">
        <v>4.0599999999999996</v>
      </c>
      <c r="BA62" s="8">
        <v>48.53</v>
      </c>
      <c r="BB62" s="9">
        <v>5.1153369050072115</v>
      </c>
      <c r="BC62" s="10">
        <v>6.39</v>
      </c>
      <c r="BD62" s="11">
        <v>71.010000000000005</v>
      </c>
      <c r="BE62" s="11">
        <v>5.3804689480354861</v>
      </c>
      <c r="BF62" s="8">
        <v>85</v>
      </c>
      <c r="BG62" s="8">
        <v>73</v>
      </c>
      <c r="BH62" s="8">
        <v>39</v>
      </c>
      <c r="BI62" s="8">
        <v>34</v>
      </c>
      <c r="BM62"/>
      <c r="BN62"/>
      <c r="BO62"/>
    </row>
    <row r="63" spans="4:67" s="1" customFormat="1" x14ac:dyDescent="0.15">
      <c r="D63" s="1">
        <v>210176</v>
      </c>
      <c r="E63" s="1">
        <v>226062</v>
      </c>
      <c r="F63"/>
      <c r="G63" s="1" t="s">
        <v>75</v>
      </c>
      <c r="H63" s="6">
        <v>30451</v>
      </c>
      <c r="I63" s="7">
        <v>65</v>
      </c>
      <c r="J63" s="1" t="s">
        <v>76</v>
      </c>
      <c r="K63" s="1" t="s">
        <v>76</v>
      </c>
      <c r="N63" s="1">
        <v>119.5</v>
      </c>
      <c r="O63" s="1">
        <v>56.9</v>
      </c>
      <c r="P63" s="8">
        <v>113</v>
      </c>
      <c r="Q63" s="8">
        <v>167</v>
      </c>
      <c r="R63" s="1">
        <v>114.2</v>
      </c>
      <c r="S63" s="1">
        <v>53.8</v>
      </c>
      <c r="T63" s="1">
        <v>112.5</v>
      </c>
      <c r="U63" s="1">
        <v>113</v>
      </c>
      <c r="V63" s="1">
        <v>113</v>
      </c>
      <c r="W63" s="8">
        <v>112.83333333333333</v>
      </c>
      <c r="X63" s="8">
        <v>3.69</v>
      </c>
      <c r="Y63" s="8">
        <v>4.1399999999999997</v>
      </c>
      <c r="Z63" s="8">
        <v>1.1499999999999999</v>
      </c>
      <c r="AA63" s="8">
        <v>1.1399999999999999</v>
      </c>
      <c r="AB63" s="8">
        <v>2.4500000000000002</v>
      </c>
      <c r="AC63" s="8">
        <v>2.74</v>
      </c>
      <c r="AD63" s="8">
        <v>0.7</v>
      </c>
      <c r="AE63" s="8">
        <v>0.85</v>
      </c>
      <c r="AF63" s="8">
        <v>4.82</v>
      </c>
      <c r="AG63" s="8">
        <v>2.2400000000000002</v>
      </c>
      <c r="AH63" s="8"/>
      <c r="AI63" s="8"/>
      <c r="AJ63" s="8"/>
      <c r="AK63" s="8"/>
      <c r="AL63" s="8"/>
      <c r="AM63" s="8"/>
      <c r="AN63" s="8">
        <v>639</v>
      </c>
      <c r="AO63" s="8">
        <v>2506</v>
      </c>
      <c r="AP63" s="8">
        <v>2810</v>
      </c>
      <c r="AQ63" s="8">
        <v>900</v>
      </c>
      <c r="AR63" s="8">
        <v>3082</v>
      </c>
      <c r="AS63" s="8">
        <v>2913</v>
      </c>
      <c r="AT63" s="8">
        <v>48.8</v>
      </c>
      <c r="AU63" s="8">
        <v>414</v>
      </c>
      <c r="AV63" s="8">
        <v>338</v>
      </c>
      <c r="AW63" s="8">
        <v>98.9</v>
      </c>
      <c r="AX63" s="8">
        <v>510</v>
      </c>
      <c r="AY63" s="8">
        <v>384</v>
      </c>
      <c r="AZ63" s="8">
        <v>3.85</v>
      </c>
      <c r="BA63" s="8">
        <v>40.39</v>
      </c>
      <c r="BB63" s="9">
        <v>5.6039341421143858</v>
      </c>
      <c r="BC63" s="10">
        <v>3.4</v>
      </c>
      <c r="BD63" s="11">
        <v>35.229999999999997</v>
      </c>
      <c r="BE63" s="11">
        <v>5.6537127448197566</v>
      </c>
      <c r="BF63" s="8">
        <v>11</v>
      </c>
      <c r="BG63" s="8">
        <v>13</v>
      </c>
      <c r="BH63" s="8">
        <v>13</v>
      </c>
      <c r="BI63" s="8">
        <v>13</v>
      </c>
      <c r="BM63"/>
      <c r="BN63"/>
      <c r="BO63"/>
    </row>
    <row r="64" spans="4:67" s="1" customFormat="1" x14ac:dyDescent="0.15">
      <c r="D64" s="1">
        <v>210175</v>
      </c>
      <c r="E64" s="1">
        <v>226063</v>
      </c>
      <c r="F64"/>
      <c r="G64" s="1" t="s">
        <v>75</v>
      </c>
      <c r="H64" s="6">
        <v>22508</v>
      </c>
      <c r="I64" s="7">
        <v>63</v>
      </c>
      <c r="J64" s="1" t="s">
        <v>76</v>
      </c>
      <c r="K64" s="1" t="s">
        <v>76</v>
      </c>
      <c r="N64" s="1">
        <v>96.5</v>
      </c>
      <c r="O64" s="1">
        <v>42.6</v>
      </c>
      <c r="P64" s="8">
        <v>117.33333333333333</v>
      </c>
      <c r="Q64" s="8">
        <v>163</v>
      </c>
      <c r="R64" s="1">
        <v>95.8</v>
      </c>
      <c r="S64" s="1">
        <v>44</v>
      </c>
      <c r="T64" s="1">
        <v>117</v>
      </c>
      <c r="U64" s="1">
        <v>117.5</v>
      </c>
      <c r="V64" s="1">
        <v>116.5</v>
      </c>
      <c r="W64" s="8">
        <v>117</v>
      </c>
      <c r="X64" s="8">
        <v>4.47</v>
      </c>
      <c r="Y64" s="8">
        <v>4.1100000000000003</v>
      </c>
      <c r="Z64" s="8">
        <v>1.53</v>
      </c>
      <c r="AA64" s="8">
        <v>1.52</v>
      </c>
      <c r="AB64" s="8">
        <v>2.7</v>
      </c>
      <c r="AC64" s="8">
        <v>2.36</v>
      </c>
      <c r="AD64" s="8">
        <v>1.46</v>
      </c>
      <c r="AE64" s="8">
        <v>0.87</v>
      </c>
      <c r="AF64" s="8">
        <v>5.28</v>
      </c>
      <c r="AG64" s="8">
        <v>4.1399999999999997</v>
      </c>
      <c r="AH64" s="8"/>
      <c r="AI64" s="8"/>
      <c r="AJ64" s="8"/>
      <c r="AK64" s="8"/>
      <c r="AL64" s="8"/>
      <c r="AM64" s="8"/>
      <c r="AN64" s="8">
        <v>1423</v>
      </c>
      <c r="AO64" s="8">
        <v>3840</v>
      </c>
      <c r="AP64" s="8">
        <v>5362</v>
      </c>
      <c r="AQ64" s="8">
        <v>1695</v>
      </c>
      <c r="AR64" s="8">
        <v>4535</v>
      </c>
      <c r="AS64" s="8">
        <v>5164</v>
      </c>
      <c r="AT64" s="8">
        <v>159</v>
      </c>
      <c r="AU64" s="8">
        <v>720</v>
      </c>
      <c r="AV64" s="8">
        <v>816</v>
      </c>
      <c r="AW64" s="8">
        <v>196</v>
      </c>
      <c r="AX64" s="8">
        <v>844</v>
      </c>
      <c r="AY64" s="8">
        <v>794</v>
      </c>
      <c r="AZ64" s="8">
        <v>4.0599999999999996</v>
      </c>
      <c r="BA64" s="8">
        <v>36.74</v>
      </c>
      <c r="BB64" s="9">
        <v>6.2402123026673912</v>
      </c>
      <c r="BC64" s="10">
        <v>3.76</v>
      </c>
      <c r="BD64" s="11">
        <v>35.42</v>
      </c>
      <c r="BE64" s="11">
        <v>6.0578825522303781</v>
      </c>
      <c r="BF64" s="8">
        <v>35</v>
      </c>
      <c r="BG64" s="8">
        <v>43</v>
      </c>
      <c r="BH64" s="8">
        <v>23</v>
      </c>
      <c r="BI64" s="8">
        <v>32</v>
      </c>
      <c r="BM64"/>
      <c r="BN64"/>
      <c r="BO64"/>
    </row>
    <row r="65" spans="4:67" s="1" customFormat="1" x14ac:dyDescent="0.15">
      <c r="D65" s="1">
        <v>210177</v>
      </c>
      <c r="E65" s="1">
        <v>226064</v>
      </c>
      <c r="F65"/>
      <c r="G65" s="1" t="s">
        <v>75</v>
      </c>
      <c r="H65" s="6">
        <v>30178</v>
      </c>
      <c r="I65" s="7">
        <v>54</v>
      </c>
      <c r="J65" s="1" t="s">
        <v>76</v>
      </c>
      <c r="K65" s="1" t="s">
        <v>76</v>
      </c>
      <c r="N65" s="1">
        <v>93.2</v>
      </c>
      <c r="O65" s="1">
        <v>37.4</v>
      </c>
      <c r="P65" s="8">
        <v>100.66666666666667</v>
      </c>
      <c r="Q65" s="8">
        <v>170</v>
      </c>
      <c r="R65" s="1">
        <v>93.2</v>
      </c>
      <c r="S65" s="1">
        <v>38.4</v>
      </c>
      <c r="T65" s="1">
        <v>104</v>
      </c>
      <c r="U65" s="1">
        <v>104</v>
      </c>
      <c r="V65" s="1">
        <v>104</v>
      </c>
      <c r="W65" s="8">
        <v>104</v>
      </c>
      <c r="X65" s="8">
        <v>3.71</v>
      </c>
      <c r="Y65" s="8">
        <v>3.58</v>
      </c>
      <c r="Z65" s="8">
        <v>1.1399999999999999</v>
      </c>
      <c r="AA65" s="8">
        <v>1.06</v>
      </c>
      <c r="AB65" s="8">
        <v>2.4</v>
      </c>
      <c r="AC65" s="8">
        <v>2.2400000000000002</v>
      </c>
      <c r="AD65" s="8">
        <v>1.0900000000000001</v>
      </c>
      <c r="AE65" s="8">
        <v>0.94</v>
      </c>
      <c r="AF65" s="8">
        <v>2</v>
      </c>
      <c r="AG65" s="8">
        <v>3.4</v>
      </c>
      <c r="AH65" s="8"/>
      <c r="AI65" s="8"/>
      <c r="AJ65" s="8"/>
      <c r="AK65" s="8"/>
      <c r="AL65" s="8"/>
      <c r="AM65" s="8"/>
      <c r="AN65" s="8">
        <v>738</v>
      </c>
      <c r="AO65" s="8">
        <v>1946</v>
      </c>
      <c r="AP65" s="8">
        <v>3237</v>
      </c>
      <c r="AQ65" s="8">
        <v>543</v>
      </c>
      <c r="AR65" s="8">
        <v>1612</v>
      </c>
      <c r="AS65" s="8">
        <v>2079</v>
      </c>
      <c r="AT65" s="8">
        <v>64.2</v>
      </c>
      <c r="AU65" s="8">
        <v>304</v>
      </c>
      <c r="AV65" s="8">
        <v>436</v>
      </c>
      <c r="AW65" s="8">
        <v>57.2</v>
      </c>
      <c r="AX65" s="8">
        <v>249</v>
      </c>
      <c r="AY65" s="8">
        <v>279</v>
      </c>
      <c r="AZ65" s="8">
        <v>3.75</v>
      </c>
      <c r="BA65" s="8">
        <v>33.46</v>
      </c>
      <c r="BB65" s="9">
        <v>6.3059055588762707</v>
      </c>
      <c r="BC65" s="10">
        <v>3.39</v>
      </c>
      <c r="BD65" s="11">
        <v>31.32</v>
      </c>
      <c r="BE65" s="11">
        <v>6.1451532567049814</v>
      </c>
      <c r="BF65" s="8">
        <v>15</v>
      </c>
      <c r="BG65" s="8">
        <v>19</v>
      </c>
      <c r="BH65" s="8">
        <v>16</v>
      </c>
      <c r="BI65" s="8">
        <v>18</v>
      </c>
      <c r="BM65"/>
      <c r="BN65"/>
      <c r="BO65"/>
    </row>
    <row r="66" spans="4:67" s="1" customFormat="1" x14ac:dyDescent="0.15">
      <c r="D66" s="1">
        <v>210171</v>
      </c>
      <c r="E66" s="1">
        <v>226065</v>
      </c>
      <c r="F66"/>
      <c r="G66" s="1" t="s">
        <v>77</v>
      </c>
      <c r="H66" s="6">
        <v>23207</v>
      </c>
      <c r="I66" s="7">
        <v>59</v>
      </c>
      <c r="J66" s="1" t="s">
        <v>76</v>
      </c>
      <c r="K66" s="1" t="s">
        <v>76</v>
      </c>
      <c r="N66" s="1">
        <v>102.9</v>
      </c>
      <c r="O66" s="1">
        <v>33.200000000000003</v>
      </c>
      <c r="P66" s="8">
        <v>114.33333333333333</v>
      </c>
      <c r="Q66" s="8">
        <v>178</v>
      </c>
      <c r="R66" s="1">
        <v>106.5</v>
      </c>
      <c r="S66" s="1">
        <v>34.9</v>
      </c>
      <c r="T66" s="1">
        <v>117</v>
      </c>
      <c r="U66" s="1">
        <v>117.5</v>
      </c>
      <c r="V66" s="1">
        <v>118</v>
      </c>
      <c r="W66" s="8">
        <v>117.5</v>
      </c>
      <c r="X66" s="8">
        <v>5.36</v>
      </c>
      <c r="Y66" s="8">
        <v>4.54</v>
      </c>
      <c r="Z66" s="8">
        <v>1.04</v>
      </c>
      <c r="AA66" s="8">
        <v>0.94</v>
      </c>
      <c r="AB66" s="8">
        <v>4.29</v>
      </c>
      <c r="AC66" s="8">
        <v>3.2</v>
      </c>
      <c r="AD66" s="8">
        <v>1.19</v>
      </c>
      <c r="AE66" s="8">
        <v>1.22</v>
      </c>
      <c r="AF66" s="8">
        <v>2.88</v>
      </c>
      <c r="AG66" s="8">
        <v>2.2599999999999998</v>
      </c>
      <c r="AH66" s="8"/>
      <c r="AI66" s="8"/>
      <c r="AJ66" s="8"/>
      <c r="AK66" s="8"/>
      <c r="AL66" s="8"/>
      <c r="AM66" s="8"/>
      <c r="AN66" s="8">
        <v>923</v>
      </c>
      <c r="AO66" s="8">
        <v>1781</v>
      </c>
      <c r="AP66" s="8">
        <v>3509</v>
      </c>
      <c r="AQ66" s="8">
        <v>725</v>
      </c>
      <c r="AR66" s="8">
        <v>1483</v>
      </c>
      <c r="AS66" s="8">
        <v>2704</v>
      </c>
      <c r="AT66" s="8">
        <v>62.3</v>
      </c>
      <c r="AU66" s="8">
        <v>193</v>
      </c>
      <c r="AV66" s="8">
        <v>315</v>
      </c>
      <c r="AW66" s="8">
        <v>48.6</v>
      </c>
      <c r="AX66" s="8">
        <v>171</v>
      </c>
      <c r="AY66" s="8">
        <v>238</v>
      </c>
      <c r="AZ66" s="8">
        <v>5.26</v>
      </c>
      <c r="BA66" s="8">
        <v>46.62</v>
      </c>
      <c r="BB66" s="9">
        <v>6.3374560274560281</v>
      </c>
      <c r="BC66" s="10">
        <v>4.9000000000000004</v>
      </c>
      <c r="BD66" s="11">
        <v>43.41</v>
      </c>
      <c r="BE66" s="11">
        <v>6.3395554019811104</v>
      </c>
      <c r="BF66" s="8">
        <v>58</v>
      </c>
      <c r="BG66" s="8">
        <v>49</v>
      </c>
      <c r="BH66" s="8">
        <v>35</v>
      </c>
      <c r="BI66" s="8">
        <v>29</v>
      </c>
      <c r="BM66"/>
      <c r="BN66"/>
      <c r="BO66"/>
    </row>
    <row r="67" spans="4:67" s="1" customFormat="1" x14ac:dyDescent="0.15">
      <c r="D67" s="1">
        <v>210172</v>
      </c>
      <c r="E67" s="1">
        <v>226066</v>
      </c>
      <c r="F67"/>
      <c r="G67" s="1" t="s">
        <v>77</v>
      </c>
      <c r="H67" s="6">
        <v>20529</v>
      </c>
      <c r="I67" s="7">
        <v>37</v>
      </c>
      <c r="J67" s="1" t="s">
        <v>76</v>
      </c>
      <c r="K67" s="1" t="s">
        <v>76</v>
      </c>
      <c r="N67" s="1">
        <v>106.5</v>
      </c>
      <c r="O67" s="1">
        <v>33.9</v>
      </c>
      <c r="P67" s="8">
        <v>117.33333333333333</v>
      </c>
      <c r="Q67" s="8">
        <v>181</v>
      </c>
      <c r="R67" s="1">
        <v>104.8</v>
      </c>
      <c r="S67" s="1">
        <v>34.1</v>
      </c>
      <c r="T67" s="1">
        <v>124.5</v>
      </c>
      <c r="U67" s="1">
        <v>124</v>
      </c>
      <c r="V67" s="1">
        <v>124</v>
      </c>
      <c r="W67" s="8">
        <v>124.16666666666667</v>
      </c>
      <c r="X67" s="8">
        <v>4.62</v>
      </c>
      <c r="Y67" s="8">
        <v>5.37</v>
      </c>
      <c r="Z67" s="8">
        <v>1.41</v>
      </c>
      <c r="AA67" s="8">
        <v>1.38</v>
      </c>
      <c r="AB67" s="8">
        <v>2.93</v>
      </c>
      <c r="AC67" s="8">
        <v>3.66</v>
      </c>
      <c r="AD67" s="8">
        <v>0.71</v>
      </c>
      <c r="AE67" s="8">
        <v>0.85</v>
      </c>
      <c r="AF67" s="8">
        <v>40.76</v>
      </c>
      <c r="AG67" s="8">
        <v>0.64</v>
      </c>
      <c r="AH67" s="8"/>
      <c r="AI67" s="8"/>
      <c r="AJ67" s="8"/>
      <c r="AK67" s="8"/>
      <c r="AL67" s="8"/>
      <c r="AM67" s="8"/>
      <c r="AN67" s="8">
        <v>1066</v>
      </c>
      <c r="AO67" s="8">
        <v>2244</v>
      </c>
      <c r="AP67" s="8">
        <v>3509</v>
      </c>
      <c r="AQ67" s="8">
        <v>993</v>
      </c>
      <c r="AR67" s="8">
        <v>2661</v>
      </c>
      <c r="AS67" s="8">
        <v>3939</v>
      </c>
      <c r="AT67" s="8">
        <v>115</v>
      </c>
      <c r="AU67" s="8">
        <v>372</v>
      </c>
      <c r="AV67" s="8">
        <v>413</v>
      </c>
      <c r="AW67" s="8">
        <v>110</v>
      </c>
      <c r="AX67" s="8">
        <v>446</v>
      </c>
      <c r="AY67" s="8">
        <v>655</v>
      </c>
      <c r="AZ67" s="8">
        <v>3.55</v>
      </c>
      <c r="BA67" s="8">
        <v>34.6</v>
      </c>
      <c r="BB67" s="9">
        <v>5.9089884393063583</v>
      </c>
      <c r="BC67" s="10">
        <v>4.34</v>
      </c>
      <c r="BD67" s="11">
        <v>46.86</v>
      </c>
      <c r="BE67" s="11">
        <v>5.4906231327358093</v>
      </c>
      <c r="BF67" s="8">
        <v>17</v>
      </c>
      <c r="BG67" s="8">
        <v>20</v>
      </c>
      <c r="BH67" s="8">
        <v>18</v>
      </c>
      <c r="BI67" s="8">
        <v>23</v>
      </c>
      <c r="BM67"/>
      <c r="BN67"/>
      <c r="BO67"/>
    </row>
    <row r="68" spans="4:67" s="1" customFormat="1" x14ac:dyDescent="0.15">
      <c r="D68" s="1">
        <v>210173</v>
      </c>
      <c r="E68" s="1">
        <v>226067</v>
      </c>
      <c r="F68"/>
      <c r="G68" s="1" t="s">
        <v>75</v>
      </c>
      <c r="H68" s="6">
        <v>21078</v>
      </c>
      <c r="I68" s="7">
        <v>38</v>
      </c>
      <c r="J68" s="1" t="s">
        <v>76</v>
      </c>
      <c r="K68" s="1" t="s">
        <v>76</v>
      </c>
      <c r="N68" s="1">
        <v>98.7</v>
      </c>
      <c r="O68" s="1">
        <v>41.5</v>
      </c>
      <c r="P68" s="8">
        <v>113.33333333333333</v>
      </c>
      <c r="Q68" s="8">
        <v>163</v>
      </c>
      <c r="R68" s="1">
        <v>102.1</v>
      </c>
      <c r="S68" s="1">
        <v>43.1</v>
      </c>
      <c r="T68" s="1">
        <v>118</v>
      </c>
      <c r="U68" s="1">
        <v>120</v>
      </c>
      <c r="V68" s="1">
        <v>119.5</v>
      </c>
      <c r="W68" s="8">
        <v>119.16666666666667</v>
      </c>
      <c r="X68" s="8">
        <v>4.55</v>
      </c>
      <c r="Y68" s="8">
        <v>4.3</v>
      </c>
      <c r="Z68" s="8">
        <v>1.82</v>
      </c>
      <c r="AA68" s="8">
        <v>1.71</v>
      </c>
      <c r="AB68" s="8">
        <v>2.5</v>
      </c>
      <c r="AC68" s="8">
        <v>2.38</v>
      </c>
      <c r="AD68" s="8">
        <v>1.07</v>
      </c>
      <c r="AE68" s="8">
        <v>1</v>
      </c>
      <c r="AF68" s="8">
        <v>6.36</v>
      </c>
      <c r="AG68" s="8">
        <v>2.39</v>
      </c>
      <c r="AH68" s="8"/>
      <c r="AI68" s="8"/>
      <c r="AJ68" s="8"/>
      <c r="AK68" s="8"/>
      <c r="AL68" s="8"/>
      <c r="AM68" s="8"/>
      <c r="AN68" s="8">
        <v>602</v>
      </c>
      <c r="AO68" s="8">
        <v>3068</v>
      </c>
      <c r="AP68" s="8">
        <v>1625</v>
      </c>
      <c r="AQ68" s="8">
        <v>758</v>
      </c>
      <c r="AR68" s="8">
        <v>4766</v>
      </c>
      <c r="AS68" s="8">
        <v>2761</v>
      </c>
      <c r="AT68" s="8">
        <v>60.2</v>
      </c>
      <c r="AU68" s="8">
        <v>406</v>
      </c>
      <c r="AV68" s="8">
        <v>176</v>
      </c>
      <c r="AW68" s="8">
        <v>68.900000000000006</v>
      </c>
      <c r="AX68" s="8">
        <v>982</v>
      </c>
      <c r="AY68" s="8">
        <v>318</v>
      </c>
      <c r="AZ68" s="8">
        <v>3.55</v>
      </c>
      <c r="BA68" s="8">
        <v>37.99</v>
      </c>
      <c r="BB68" s="9">
        <v>5.5253724664385366</v>
      </c>
      <c r="BC68" s="10">
        <v>3</v>
      </c>
      <c r="BD68" s="11">
        <v>35.69</v>
      </c>
      <c r="BE68" s="11">
        <v>5.1319949565704679</v>
      </c>
      <c r="BF68" s="8">
        <v>21</v>
      </c>
      <c r="BG68" s="8">
        <v>21</v>
      </c>
      <c r="BH68" s="8">
        <v>25</v>
      </c>
      <c r="BI68" s="8">
        <v>24</v>
      </c>
      <c r="BM68"/>
      <c r="BN68"/>
      <c r="BO68"/>
    </row>
    <row r="69" spans="4:67" s="1" customFormat="1" x14ac:dyDescent="0.15">
      <c r="D69" s="1">
        <v>210190</v>
      </c>
      <c r="E69" s="1">
        <v>226068</v>
      </c>
      <c r="F69"/>
      <c r="G69" s="1" t="s">
        <v>75</v>
      </c>
      <c r="H69" s="6">
        <v>26952</v>
      </c>
      <c r="I69" s="7">
        <v>47</v>
      </c>
      <c r="J69" s="1" t="s">
        <v>76</v>
      </c>
      <c r="K69" s="1" t="s">
        <v>76</v>
      </c>
      <c r="N69" s="1">
        <v>100.4</v>
      </c>
      <c r="O69" s="1">
        <v>44.4</v>
      </c>
      <c r="P69" s="8">
        <v>117.33333333333333</v>
      </c>
      <c r="Q69" s="8">
        <v>168</v>
      </c>
      <c r="R69" s="1">
        <v>99.3</v>
      </c>
      <c r="S69" s="1">
        <v>44.3</v>
      </c>
      <c r="T69" s="1">
        <v>115</v>
      </c>
      <c r="U69" s="1">
        <v>115.5</v>
      </c>
      <c r="V69" s="1">
        <v>116</v>
      </c>
      <c r="W69" s="8">
        <v>115.5</v>
      </c>
      <c r="X69" s="8">
        <v>4.6399999999999997</v>
      </c>
      <c r="Y69" s="8">
        <v>4.5599999999999996</v>
      </c>
      <c r="Z69" s="8">
        <v>1.57</v>
      </c>
      <c r="AA69" s="8">
        <v>1.47</v>
      </c>
      <c r="AB69" s="8">
        <v>2.65</v>
      </c>
      <c r="AC69" s="8">
        <v>2.59</v>
      </c>
      <c r="AD69" s="8">
        <v>1.04</v>
      </c>
      <c r="AE69" s="8">
        <v>1.8</v>
      </c>
      <c r="AF69" s="8">
        <v>15.22</v>
      </c>
      <c r="AG69" s="8">
        <v>16.75</v>
      </c>
      <c r="AH69" s="8"/>
      <c r="AI69" s="8"/>
      <c r="AJ69" s="8"/>
      <c r="AK69" s="8"/>
      <c r="AL69" s="8"/>
      <c r="AM69" s="8"/>
      <c r="AN69" s="8">
        <v>794</v>
      </c>
      <c r="AO69" s="8">
        <v>2393</v>
      </c>
      <c r="AP69" s="8">
        <v>1940</v>
      </c>
      <c r="AQ69" s="8">
        <v>639</v>
      </c>
      <c r="AR69" s="8">
        <v>2645</v>
      </c>
      <c r="AS69" s="8">
        <v>2350</v>
      </c>
      <c r="AT69" s="8">
        <v>55.1</v>
      </c>
      <c r="AU69" s="8">
        <v>287</v>
      </c>
      <c r="AV69" s="8">
        <v>108</v>
      </c>
      <c r="AW69" s="8">
        <v>49.8</v>
      </c>
      <c r="AX69" s="8">
        <v>395</v>
      </c>
      <c r="AY69" s="8">
        <v>248</v>
      </c>
      <c r="AZ69" s="8">
        <v>4.18</v>
      </c>
      <c r="BA69" s="8">
        <v>41.53</v>
      </c>
      <c r="BB69" s="9">
        <v>5.8272405490007211</v>
      </c>
      <c r="BC69" s="10">
        <v>3.51</v>
      </c>
      <c r="BD69" s="11">
        <v>35.97</v>
      </c>
      <c r="BE69" s="11">
        <v>5.6986572143452872</v>
      </c>
      <c r="BF69" s="8">
        <v>24</v>
      </c>
      <c r="BG69" s="8">
        <v>21</v>
      </c>
      <c r="BH69" s="8">
        <v>19</v>
      </c>
      <c r="BI69" s="8">
        <v>17</v>
      </c>
      <c r="BM69"/>
      <c r="BN69"/>
      <c r="BO69"/>
    </row>
    <row r="70" spans="4:67" s="1" customFormat="1" x14ac:dyDescent="0.15">
      <c r="D70" s="1">
        <v>210192</v>
      </c>
      <c r="E70" s="1">
        <v>226069</v>
      </c>
      <c r="F70"/>
      <c r="G70" s="1" t="s">
        <v>77</v>
      </c>
      <c r="H70" s="6">
        <v>21320</v>
      </c>
      <c r="I70" s="7">
        <v>62</v>
      </c>
      <c r="J70" s="1" t="s">
        <v>76</v>
      </c>
      <c r="K70" s="1" t="s">
        <v>76</v>
      </c>
      <c r="N70" s="1">
        <v>115.2</v>
      </c>
      <c r="O70" s="1">
        <v>37.5</v>
      </c>
      <c r="P70" s="8">
        <v>119.66666666666667</v>
      </c>
      <c r="Q70" s="8">
        <v>183</v>
      </c>
      <c r="R70" s="1">
        <v>114.3</v>
      </c>
      <c r="S70" s="1">
        <v>36.299999999999997</v>
      </c>
      <c r="T70" s="1">
        <v>118</v>
      </c>
      <c r="U70" s="1">
        <v>118</v>
      </c>
      <c r="V70" s="1">
        <v>118</v>
      </c>
      <c r="W70" s="8">
        <v>118</v>
      </c>
      <c r="X70" s="8">
        <v>4.33</v>
      </c>
      <c r="Y70" s="8">
        <v>4.13</v>
      </c>
      <c r="Z70" s="8">
        <v>1.06</v>
      </c>
      <c r="AA70" s="8">
        <v>1.08</v>
      </c>
      <c r="AB70" s="8">
        <v>3.13</v>
      </c>
      <c r="AC70" s="8">
        <v>2.93</v>
      </c>
      <c r="AD70" s="8">
        <v>0.72</v>
      </c>
      <c r="AE70" s="8">
        <v>0.82</v>
      </c>
      <c r="AF70" s="8">
        <v>1.18</v>
      </c>
      <c r="AG70" s="8">
        <v>1.62</v>
      </c>
      <c r="AH70" s="8"/>
      <c r="AI70" s="8"/>
      <c r="AJ70" s="8"/>
      <c r="AK70" s="8"/>
      <c r="AL70" s="8"/>
      <c r="AM70" s="8"/>
      <c r="AN70" s="8">
        <v>1347</v>
      </c>
      <c r="AO70" s="8">
        <v>2943</v>
      </c>
      <c r="AP70" s="8">
        <v>4303</v>
      </c>
      <c r="AQ70" s="8">
        <v>1533</v>
      </c>
      <c r="AR70" s="8">
        <v>2909</v>
      </c>
      <c r="AS70" s="8">
        <v>3300</v>
      </c>
      <c r="AT70" s="8">
        <v>152</v>
      </c>
      <c r="AU70" s="8">
        <v>520</v>
      </c>
      <c r="AV70" s="8">
        <v>624</v>
      </c>
      <c r="AW70" s="8">
        <v>151</v>
      </c>
      <c r="AX70" s="8">
        <v>504</v>
      </c>
      <c r="AY70" s="8">
        <v>427</v>
      </c>
      <c r="AZ70" s="8">
        <v>4.3899999999999997</v>
      </c>
      <c r="BA70" s="8">
        <v>38.67</v>
      </c>
      <c r="BB70" s="9">
        <v>6.3666847685544345</v>
      </c>
      <c r="BC70" s="10">
        <v>4.6100000000000003</v>
      </c>
      <c r="BD70" s="11">
        <v>44.64</v>
      </c>
      <c r="BE70" s="11">
        <v>5.9370385304659496</v>
      </c>
      <c r="BF70" s="8">
        <v>45</v>
      </c>
      <c r="BG70" s="8">
        <v>48</v>
      </c>
      <c r="BH70" s="8">
        <v>30</v>
      </c>
      <c r="BI70" s="8">
        <v>31</v>
      </c>
      <c r="BM70"/>
      <c r="BN70"/>
      <c r="BO70"/>
    </row>
    <row r="71" spans="4:67" s="1" customFormat="1" x14ac:dyDescent="0.15">
      <c r="D71" s="1">
        <v>210199</v>
      </c>
      <c r="E71" s="1">
        <v>226071</v>
      </c>
      <c r="F71"/>
      <c r="G71" s="1" t="s">
        <v>75</v>
      </c>
      <c r="H71" s="6">
        <v>24546</v>
      </c>
      <c r="I71" s="7">
        <v>54</v>
      </c>
      <c r="J71" s="1" t="s">
        <v>76</v>
      </c>
      <c r="K71" s="1" t="s">
        <v>76</v>
      </c>
      <c r="N71" s="1">
        <v>112.5</v>
      </c>
      <c r="O71" s="1">
        <v>49.6</v>
      </c>
      <c r="P71" s="8">
        <v>114</v>
      </c>
      <c r="Q71" s="8">
        <v>172.5</v>
      </c>
      <c r="R71" s="1">
        <v>108.8</v>
      </c>
      <c r="S71" s="1">
        <v>46</v>
      </c>
      <c r="T71" s="1">
        <v>113</v>
      </c>
      <c r="U71" s="1">
        <v>113</v>
      </c>
      <c r="V71" s="1">
        <v>114</v>
      </c>
      <c r="W71" s="8">
        <v>113.33333333333333</v>
      </c>
      <c r="X71" s="8">
        <v>5.85</v>
      </c>
      <c r="Y71" s="8">
        <v>5.95</v>
      </c>
      <c r="Z71" s="8">
        <v>1.47</v>
      </c>
      <c r="AA71" s="8">
        <v>1.47</v>
      </c>
      <c r="AB71" s="8">
        <v>4.17</v>
      </c>
      <c r="AC71" s="8">
        <v>4.18</v>
      </c>
      <c r="AD71" s="8">
        <v>1.03</v>
      </c>
      <c r="AE71" s="8">
        <v>0.94</v>
      </c>
      <c r="AF71" s="8">
        <v>0.96</v>
      </c>
      <c r="AG71" s="8">
        <v>1.83</v>
      </c>
      <c r="AH71" s="8"/>
      <c r="AI71" s="8"/>
      <c r="AJ71" s="8"/>
      <c r="AK71" s="8"/>
      <c r="AL71" s="8"/>
      <c r="AM71" s="8"/>
      <c r="AN71" s="8">
        <v>980</v>
      </c>
      <c r="AO71" s="8">
        <v>3608</v>
      </c>
      <c r="AP71" s="8">
        <v>2618</v>
      </c>
      <c r="AQ71" s="8">
        <v>1029</v>
      </c>
      <c r="AR71" s="8">
        <v>3542</v>
      </c>
      <c r="AS71" s="8">
        <v>2794</v>
      </c>
      <c r="AT71" s="8">
        <v>132</v>
      </c>
      <c r="AU71" s="8">
        <v>779</v>
      </c>
      <c r="AV71" s="8">
        <v>323</v>
      </c>
      <c r="AW71" s="8">
        <v>106</v>
      </c>
      <c r="AX71" s="8">
        <v>794</v>
      </c>
      <c r="AY71" s="8">
        <v>336</v>
      </c>
      <c r="AZ71" s="8">
        <v>3.77</v>
      </c>
      <c r="BA71" s="8">
        <v>37.96</v>
      </c>
      <c r="BB71" s="9">
        <v>5.7713013698630133</v>
      </c>
      <c r="BC71" s="10">
        <v>3.53</v>
      </c>
      <c r="BD71" s="11">
        <v>36.200000000000003</v>
      </c>
      <c r="BE71" s="11">
        <v>5.695828729281768</v>
      </c>
      <c r="BF71" s="8">
        <v>25</v>
      </c>
      <c r="BG71" s="8">
        <v>42</v>
      </c>
      <c r="BH71" s="8">
        <v>19</v>
      </c>
      <c r="BI71" s="8">
        <v>25</v>
      </c>
      <c r="BM71"/>
      <c r="BN71"/>
      <c r="BO71"/>
    </row>
    <row r="72" spans="4:67" s="1" customFormat="1" x14ac:dyDescent="0.15">
      <c r="D72" s="1">
        <v>210251</v>
      </c>
      <c r="E72" s="1">
        <v>226072</v>
      </c>
      <c r="F72"/>
      <c r="G72" s="1" t="s">
        <v>77</v>
      </c>
      <c r="H72" s="6">
        <v>24303</v>
      </c>
      <c r="I72" s="7">
        <v>54</v>
      </c>
      <c r="J72" s="1" t="s">
        <v>76</v>
      </c>
      <c r="K72" s="1" t="s">
        <v>76</v>
      </c>
      <c r="N72" s="1">
        <v>97.8</v>
      </c>
      <c r="O72" s="1">
        <v>26.4</v>
      </c>
      <c r="P72" s="8">
        <v>108.33333333333333</v>
      </c>
      <c r="Q72" s="8">
        <v>177</v>
      </c>
      <c r="R72" s="1">
        <v>98.2</v>
      </c>
      <c r="S72" s="1">
        <v>25.2</v>
      </c>
      <c r="T72" s="1">
        <v>109</v>
      </c>
      <c r="U72" s="1">
        <v>109</v>
      </c>
      <c r="V72" s="1">
        <v>109</v>
      </c>
      <c r="W72" s="8">
        <v>109</v>
      </c>
      <c r="X72" s="8">
        <v>4.58</v>
      </c>
      <c r="Y72" s="8">
        <v>4.33</v>
      </c>
      <c r="Z72" s="8">
        <v>1.31</v>
      </c>
      <c r="AA72" s="8">
        <v>1.34</v>
      </c>
      <c r="AB72" s="8">
        <v>2.97</v>
      </c>
      <c r="AC72" s="8">
        <v>2.82</v>
      </c>
      <c r="AD72" s="8">
        <v>0.81</v>
      </c>
      <c r="AE72" s="8">
        <v>0.64</v>
      </c>
      <c r="AF72" s="8">
        <v>0.28000000000000003</v>
      </c>
      <c r="AG72" s="8">
        <v>0.28999999999999998</v>
      </c>
      <c r="AH72" s="8"/>
      <c r="AI72" s="8"/>
      <c r="AJ72" s="8"/>
      <c r="AK72" s="8"/>
      <c r="AL72" s="8"/>
      <c r="AM72" s="8"/>
      <c r="AN72" s="8">
        <v>682</v>
      </c>
      <c r="AO72" s="8">
        <v>2300</v>
      </c>
      <c r="AP72" s="8">
        <v>1556</v>
      </c>
      <c r="AQ72" s="8">
        <v>659</v>
      </c>
      <c r="AR72" s="8">
        <v>1658</v>
      </c>
      <c r="AS72" s="8">
        <v>2231</v>
      </c>
      <c r="AT72" s="8">
        <v>47.7</v>
      </c>
      <c r="AU72" s="8">
        <v>365</v>
      </c>
      <c r="AV72" s="8">
        <v>122</v>
      </c>
      <c r="AW72" s="8">
        <v>62.6</v>
      </c>
      <c r="AX72" s="8">
        <v>267</v>
      </c>
      <c r="AY72" s="8">
        <v>261</v>
      </c>
      <c r="AZ72" s="8">
        <v>4.28</v>
      </c>
      <c r="BA72" s="8">
        <v>40.83</v>
      </c>
      <c r="BB72" s="9">
        <v>6.0021626255204517</v>
      </c>
      <c r="BC72" s="10">
        <v>4.24</v>
      </c>
      <c r="BD72" s="11">
        <v>43.94</v>
      </c>
      <c r="BE72" s="11">
        <v>5.6531497496586258</v>
      </c>
      <c r="BF72" s="8">
        <v>20</v>
      </c>
      <c r="BG72" s="8">
        <v>17</v>
      </c>
      <c r="BH72" s="8">
        <v>18</v>
      </c>
      <c r="BI72" s="8">
        <v>18</v>
      </c>
      <c r="BM72"/>
      <c r="BN72"/>
      <c r="BO72"/>
    </row>
    <row r="73" spans="4:67" s="1" customFormat="1" x14ac:dyDescent="0.15">
      <c r="D73" s="1">
        <v>210253</v>
      </c>
      <c r="E73" s="1">
        <v>226073</v>
      </c>
      <c r="F73"/>
      <c r="G73" s="1" t="s">
        <v>75</v>
      </c>
      <c r="H73" s="6">
        <v>26160</v>
      </c>
      <c r="I73" s="7">
        <v>49</v>
      </c>
      <c r="J73" s="1" t="s">
        <v>76</v>
      </c>
      <c r="K73" s="1" t="s">
        <v>134</v>
      </c>
      <c r="P73" s="8"/>
      <c r="Q73" s="8">
        <v>172</v>
      </c>
      <c r="R73" s="1">
        <v>104.5</v>
      </c>
      <c r="S73" s="1">
        <v>44.2</v>
      </c>
      <c r="T73" s="1">
        <v>100</v>
      </c>
      <c r="U73" s="1">
        <v>99.5</v>
      </c>
      <c r="V73" s="1">
        <v>99</v>
      </c>
      <c r="W73" s="8">
        <v>99.5</v>
      </c>
      <c r="X73" s="8">
        <v>4.17</v>
      </c>
      <c r="Y73" s="8" t="s">
        <v>135</v>
      </c>
      <c r="Z73" s="8">
        <v>1.29</v>
      </c>
      <c r="AA73" s="8" t="s">
        <v>135</v>
      </c>
      <c r="AB73" s="8">
        <v>2.76</v>
      </c>
      <c r="AC73" s="8" t="s">
        <v>135</v>
      </c>
      <c r="AD73" s="8">
        <v>0.65</v>
      </c>
      <c r="AE73" s="8" t="s">
        <v>135</v>
      </c>
      <c r="AF73" s="8">
        <v>1.41</v>
      </c>
      <c r="AG73" s="8" t="s">
        <v>135</v>
      </c>
      <c r="AH73" s="8"/>
      <c r="AI73" s="8"/>
      <c r="AJ73" s="8"/>
      <c r="AK73" s="8"/>
      <c r="AL73" s="8"/>
      <c r="AM73" s="8"/>
      <c r="AN73" s="8">
        <v>407</v>
      </c>
      <c r="AO73" s="8">
        <v>1662</v>
      </c>
      <c r="AP73" s="8">
        <v>2304</v>
      </c>
      <c r="AQ73" s="8" t="s">
        <v>135</v>
      </c>
      <c r="AR73" s="8" t="s">
        <v>135</v>
      </c>
      <c r="AS73" s="8" t="s">
        <v>135</v>
      </c>
      <c r="AT73" s="8">
        <v>51.5</v>
      </c>
      <c r="AU73" s="8">
        <v>398</v>
      </c>
      <c r="AV73" s="8">
        <v>398</v>
      </c>
      <c r="AW73" s="8" t="s">
        <v>135</v>
      </c>
      <c r="AX73" s="8" t="s">
        <v>135</v>
      </c>
      <c r="AY73" s="8" t="s">
        <v>135</v>
      </c>
      <c r="AZ73" s="8">
        <v>4.07</v>
      </c>
      <c r="BA73" s="8">
        <v>43.56</v>
      </c>
      <c r="BB73" s="9">
        <v>5.5248989898989906</v>
      </c>
      <c r="BC73" s="10">
        <v>0</v>
      </c>
      <c r="BD73" s="11">
        <v>0</v>
      </c>
      <c r="BE73" s="11" t="s">
        <v>138</v>
      </c>
      <c r="BF73" s="8">
        <v>17</v>
      </c>
      <c r="BG73" s="8" t="s">
        <v>135</v>
      </c>
      <c r="BH73" s="8">
        <v>15</v>
      </c>
      <c r="BI73" s="8" t="s">
        <v>135</v>
      </c>
      <c r="BM73"/>
      <c r="BN73"/>
      <c r="BO73"/>
    </row>
    <row r="74" spans="4:67" s="1" customFormat="1" x14ac:dyDescent="0.15">
      <c r="D74" s="1">
        <v>210254</v>
      </c>
      <c r="E74" s="1">
        <v>226074</v>
      </c>
      <c r="F74"/>
      <c r="G74" s="1" t="s">
        <v>77</v>
      </c>
      <c r="H74" s="6">
        <v>24395</v>
      </c>
      <c r="I74" s="7">
        <v>54</v>
      </c>
      <c r="J74" s="1" t="s">
        <v>76</v>
      </c>
      <c r="K74" s="1" t="s">
        <v>76</v>
      </c>
      <c r="N74" s="1">
        <v>113.3</v>
      </c>
      <c r="O74" s="1">
        <v>36.799999999999997</v>
      </c>
      <c r="P74" s="8">
        <v>119.66666666666667</v>
      </c>
      <c r="Q74" s="8">
        <v>181</v>
      </c>
      <c r="R74" s="1">
        <v>113.6</v>
      </c>
      <c r="S74" s="1">
        <v>36.9</v>
      </c>
      <c r="T74" s="1">
        <v>121</v>
      </c>
      <c r="U74" s="1">
        <v>121</v>
      </c>
      <c r="V74" s="1">
        <v>121</v>
      </c>
      <c r="W74" s="8">
        <v>121</v>
      </c>
      <c r="X74" s="8">
        <v>5.31</v>
      </c>
      <c r="Y74" s="8">
        <v>4.8600000000000003</v>
      </c>
      <c r="Z74" s="8">
        <v>1</v>
      </c>
      <c r="AA74" s="8">
        <v>0.96</v>
      </c>
      <c r="AB74" s="8">
        <v>3.62</v>
      </c>
      <c r="AC74" s="8">
        <v>3.41</v>
      </c>
      <c r="AD74" s="8">
        <v>1.7</v>
      </c>
      <c r="AE74" s="8">
        <v>1.31</v>
      </c>
      <c r="AF74" s="8">
        <v>1.38</v>
      </c>
      <c r="AG74" s="8">
        <v>6.04</v>
      </c>
      <c r="AH74" s="8"/>
      <c r="AI74" s="8"/>
      <c r="AJ74" s="8"/>
      <c r="AK74" s="8"/>
      <c r="AL74" s="8"/>
      <c r="AM74" s="8"/>
      <c r="AN74" s="8">
        <v>583</v>
      </c>
      <c r="AO74" s="8">
        <v>2214</v>
      </c>
      <c r="AP74" s="8">
        <v>3214</v>
      </c>
      <c r="AQ74" s="8">
        <v>453</v>
      </c>
      <c r="AR74" s="8">
        <v>1758</v>
      </c>
      <c r="AS74" s="8">
        <v>3274</v>
      </c>
      <c r="AT74" s="8">
        <v>58.9</v>
      </c>
      <c r="AU74" s="8">
        <v>455</v>
      </c>
      <c r="AV74" s="8">
        <v>430</v>
      </c>
      <c r="AW74" s="8">
        <v>47.1</v>
      </c>
      <c r="AX74" s="8">
        <v>358</v>
      </c>
      <c r="AY74" s="8">
        <v>479</v>
      </c>
      <c r="AZ74" s="8">
        <v>3.51</v>
      </c>
      <c r="BA74" s="8">
        <v>36.369999999999997</v>
      </c>
      <c r="BB74" s="9">
        <v>5.653689854275501</v>
      </c>
      <c r="BC74" s="10">
        <v>3.65</v>
      </c>
      <c r="BD74" s="11">
        <v>39.32</v>
      </c>
      <c r="BE74" s="11">
        <v>5.499496439471006</v>
      </c>
      <c r="BF74" s="8">
        <v>30</v>
      </c>
      <c r="BG74" s="8">
        <v>24</v>
      </c>
      <c r="BH74" s="8">
        <v>29</v>
      </c>
      <c r="BI74" s="8">
        <v>22</v>
      </c>
      <c r="BM74"/>
      <c r="BN74"/>
      <c r="BO74"/>
    </row>
    <row r="75" spans="4:67" s="1" customFormat="1" x14ac:dyDescent="0.15">
      <c r="D75" s="1">
        <v>210255</v>
      </c>
      <c r="E75" s="1">
        <v>226075</v>
      </c>
      <c r="F75"/>
      <c r="G75" s="1" t="s">
        <v>77</v>
      </c>
      <c r="H75" s="6">
        <v>27044</v>
      </c>
      <c r="I75" s="7">
        <v>47</v>
      </c>
      <c r="J75" s="1" t="s">
        <v>76</v>
      </c>
      <c r="K75" s="1" t="s">
        <v>76</v>
      </c>
      <c r="N75" s="1">
        <v>102.2</v>
      </c>
      <c r="O75" s="1">
        <v>30.8</v>
      </c>
      <c r="P75" s="8">
        <v>109</v>
      </c>
      <c r="Q75" s="8">
        <v>184</v>
      </c>
      <c r="R75" s="1">
        <v>105.2</v>
      </c>
      <c r="S75" s="1">
        <v>30.1</v>
      </c>
      <c r="T75" s="1">
        <v>110</v>
      </c>
      <c r="U75" s="1">
        <v>110</v>
      </c>
      <c r="V75" s="1">
        <v>110.5</v>
      </c>
      <c r="W75" s="8">
        <v>110.16666666666667</v>
      </c>
      <c r="X75" s="8">
        <v>5.54</v>
      </c>
      <c r="Y75" s="8">
        <v>6.73</v>
      </c>
      <c r="Z75" s="8">
        <v>1.04</v>
      </c>
      <c r="AA75" s="8">
        <v>0.93</v>
      </c>
      <c r="AB75" s="8">
        <v>4.13</v>
      </c>
      <c r="AC75" s="8">
        <v>5.24</v>
      </c>
      <c r="AD75" s="8">
        <v>1.61</v>
      </c>
      <c r="AE75" s="8">
        <v>2.12</v>
      </c>
      <c r="AF75" s="8">
        <v>1.63</v>
      </c>
      <c r="AG75" s="8">
        <v>1.22</v>
      </c>
      <c r="AH75" s="8"/>
      <c r="AI75" s="8"/>
      <c r="AJ75" s="8"/>
      <c r="AK75" s="8"/>
      <c r="AL75" s="8"/>
      <c r="AM75" s="8"/>
      <c r="AN75" s="8">
        <v>748</v>
      </c>
      <c r="AO75" s="8">
        <v>4866</v>
      </c>
      <c r="AP75" s="8">
        <v>1533</v>
      </c>
      <c r="AQ75" s="8">
        <v>579</v>
      </c>
      <c r="AR75" s="8">
        <v>2171</v>
      </c>
      <c r="AS75" s="8">
        <v>4402</v>
      </c>
      <c r="AT75" s="8">
        <v>80.8</v>
      </c>
      <c r="AU75" s="8">
        <v>1249</v>
      </c>
      <c r="AV75" s="8">
        <v>203</v>
      </c>
      <c r="AW75" s="8">
        <v>66.7</v>
      </c>
      <c r="AX75" s="8">
        <v>522</v>
      </c>
      <c r="AY75" s="8">
        <v>765</v>
      </c>
      <c r="AZ75" s="8">
        <v>4.7</v>
      </c>
      <c r="BA75" s="8">
        <v>42.99</v>
      </c>
      <c r="BB75" s="9">
        <v>6.1908327518027439</v>
      </c>
      <c r="BC75" s="10">
        <v>4.4400000000000004</v>
      </c>
      <c r="BD75" s="11">
        <v>39.69</v>
      </c>
      <c r="BE75" s="11">
        <v>6.2972260015117163</v>
      </c>
      <c r="BF75" s="8">
        <v>37</v>
      </c>
      <c r="BG75" s="8">
        <v>37</v>
      </c>
      <c r="BH75" s="8">
        <v>34</v>
      </c>
      <c r="BI75" s="8">
        <v>24</v>
      </c>
      <c r="BM75"/>
      <c r="BN75"/>
      <c r="BO75"/>
    </row>
    <row r="76" spans="4:67" s="1" customFormat="1" x14ac:dyDescent="0.15">
      <c r="D76" s="1">
        <v>210257</v>
      </c>
      <c r="E76" s="1">
        <v>226076</v>
      </c>
      <c r="F76"/>
      <c r="G76" s="1" t="s">
        <v>75</v>
      </c>
      <c r="H76" s="6">
        <v>21200</v>
      </c>
      <c r="I76" s="7">
        <v>61</v>
      </c>
      <c r="J76" s="1" t="s">
        <v>79</v>
      </c>
      <c r="K76" s="1" t="s">
        <v>134</v>
      </c>
      <c r="P76" s="8"/>
      <c r="Q76" s="8"/>
      <c r="W76" s="8"/>
      <c r="X76" s="8"/>
      <c r="Y76" s="8"/>
      <c r="Z76" s="8"/>
      <c r="AA76" s="8"/>
      <c r="AB76" s="8"/>
      <c r="AC76" s="8"/>
      <c r="AD76" s="8"/>
      <c r="AE76" s="8"/>
      <c r="AF76" s="8"/>
      <c r="AG76" s="8"/>
      <c r="AH76" s="8"/>
      <c r="AI76" s="8"/>
      <c r="AJ76" s="8"/>
      <c r="AK76" s="8"/>
      <c r="AL76" s="8"/>
      <c r="AM76" s="8"/>
      <c r="AN76" s="8">
        <v>0</v>
      </c>
      <c r="AO76" s="8">
        <v>0</v>
      </c>
      <c r="AP76" s="8">
        <v>0</v>
      </c>
      <c r="AQ76" s="8">
        <v>0</v>
      </c>
      <c r="AR76" s="8">
        <v>0</v>
      </c>
      <c r="AS76" s="8">
        <v>0</v>
      </c>
      <c r="AT76" s="8">
        <v>0</v>
      </c>
      <c r="AU76" s="8">
        <v>0</v>
      </c>
      <c r="AV76" s="8">
        <v>0</v>
      </c>
      <c r="AW76" s="8">
        <v>0</v>
      </c>
      <c r="AX76" s="8">
        <v>0</v>
      </c>
      <c r="AY76" s="8">
        <v>0</v>
      </c>
      <c r="AZ76" s="8">
        <v>0</v>
      </c>
      <c r="BA76" s="8">
        <v>0</v>
      </c>
      <c r="BB76" s="9">
        <v>0</v>
      </c>
      <c r="BC76" s="10">
        <v>0</v>
      </c>
      <c r="BD76" s="11">
        <v>0</v>
      </c>
      <c r="BE76" s="11">
        <v>0</v>
      </c>
      <c r="BF76" s="8"/>
      <c r="BG76" s="8"/>
      <c r="BH76" s="8"/>
      <c r="BI76" s="8"/>
      <c r="BM76"/>
      <c r="BN76"/>
      <c r="BO76"/>
    </row>
    <row r="77" spans="4:67" s="1" customFormat="1" x14ac:dyDescent="0.15">
      <c r="D77" s="1">
        <v>210256</v>
      </c>
      <c r="E77" s="1">
        <v>226077</v>
      </c>
      <c r="F77"/>
      <c r="G77" s="1" t="s">
        <v>77</v>
      </c>
      <c r="H77" s="6">
        <v>21838</v>
      </c>
      <c r="I77" s="7">
        <v>63</v>
      </c>
      <c r="J77" s="1" t="s">
        <v>76</v>
      </c>
      <c r="K77" s="1" t="s">
        <v>76</v>
      </c>
      <c r="N77" s="1">
        <v>99.5</v>
      </c>
      <c r="O77" s="1">
        <v>26.9</v>
      </c>
      <c r="P77" s="8">
        <v>108</v>
      </c>
      <c r="Q77" s="8">
        <v>180</v>
      </c>
      <c r="R77" s="1">
        <v>101.5</v>
      </c>
      <c r="S77" s="1">
        <v>28.4</v>
      </c>
      <c r="T77" s="1">
        <v>106</v>
      </c>
      <c r="U77" s="1">
        <v>105</v>
      </c>
      <c r="V77" s="1">
        <v>104</v>
      </c>
      <c r="W77" s="8">
        <v>105</v>
      </c>
      <c r="X77" s="8">
        <v>5.13</v>
      </c>
      <c r="Y77" s="8">
        <v>5.2</v>
      </c>
      <c r="Z77" s="8">
        <v>0.88</v>
      </c>
      <c r="AA77" s="8">
        <v>0.97</v>
      </c>
      <c r="AB77" s="8">
        <v>4.2</v>
      </c>
      <c r="AC77" s="8">
        <v>4.08</v>
      </c>
      <c r="AD77" s="8">
        <v>1.23</v>
      </c>
      <c r="AE77" s="8">
        <v>1.83</v>
      </c>
      <c r="AF77" s="8">
        <v>2.2599999999999998</v>
      </c>
      <c r="AG77" s="8">
        <v>1.49</v>
      </c>
      <c r="AH77" s="8"/>
      <c r="AI77" s="8"/>
      <c r="AJ77" s="8"/>
      <c r="AK77" s="8"/>
      <c r="AL77" s="8"/>
      <c r="AM77" s="8"/>
      <c r="AN77" s="8">
        <v>414</v>
      </c>
      <c r="AO77" s="8">
        <v>1940</v>
      </c>
      <c r="AP77" s="8">
        <v>2294</v>
      </c>
      <c r="AQ77" s="8">
        <v>533</v>
      </c>
      <c r="AR77" s="8">
        <v>2453</v>
      </c>
      <c r="AS77" s="8">
        <v>3343</v>
      </c>
      <c r="AT77" s="8">
        <v>32.200000000000003</v>
      </c>
      <c r="AU77" s="8">
        <v>349</v>
      </c>
      <c r="AV77" s="8">
        <v>349</v>
      </c>
      <c r="AW77" s="8">
        <v>46.9</v>
      </c>
      <c r="AX77" s="8">
        <v>468</v>
      </c>
      <c r="AY77" s="8">
        <v>460</v>
      </c>
      <c r="AZ77" s="8">
        <v>3.95</v>
      </c>
      <c r="BA77" s="8">
        <v>39.74</v>
      </c>
      <c r="BB77" s="9">
        <v>5.7746955208857571</v>
      </c>
      <c r="BC77" s="10">
        <v>3.66</v>
      </c>
      <c r="BD77" s="11">
        <v>37.200000000000003</v>
      </c>
      <c r="BE77" s="11">
        <v>5.7324193548387097</v>
      </c>
      <c r="BF77" s="8">
        <v>36</v>
      </c>
      <c r="BG77" s="8">
        <v>45</v>
      </c>
      <c r="BH77" s="8">
        <v>27</v>
      </c>
      <c r="BI77" s="8">
        <v>30</v>
      </c>
      <c r="BM77"/>
      <c r="BN77"/>
      <c r="BO77"/>
    </row>
    <row r="78" spans="4:67" s="1" customFormat="1" x14ac:dyDescent="0.15">
      <c r="D78" s="1">
        <v>210269</v>
      </c>
      <c r="E78" s="1">
        <v>226078</v>
      </c>
      <c r="F78"/>
      <c r="G78" s="1" t="s">
        <v>75</v>
      </c>
      <c r="H78" s="6">
        <v>27895</v>
      </c>
      <c r="I78" s="7">
        <v>44</v>
      </c>
      <c r="J78" s="1" t="s">
        <v>76</v>
      </c>
      <c r="K78" s="1" t="s">
        <v>76</v>
      </c>
      <c r="N78" s="1">
        <v>81.8</v>
      </c>
      <c r="O78" s="1">
        <v>29.3</v>
      </c>
      <c r="P78" s="8">
        <v>90</v>
      </c>
      <c r="Q78" s="8">
        <v>164</v>
      </c>
      <c r="R78" s="1">
        <v>80.099999999999994</v>
      </c>
      <c r="S78" s="1">
        <v>28.1</v>
      </c>
      <c r="T78" s="1">
        <v>86</v>
      </c>
      <c r="U78" s="1">
        <v>86.5</v>
      </c>
      <c r="V78" s="1">
        <v>87</v>
      </c>
      <c r="W78" s="8">
        <v>86.5</v>
      </c>
      <c r="X78" s="8">
        <v>4.83</v>
      </c>
      <c r="Y78" s="8">
        <v>4.96</v>
      </c>
      <c r="Z78" s="8">
        <v>1.07</v>
      </c>
      <c r="AA78" s="8">
        <v>1.2</v>
      </c>
      <c r="AB78" s="8">
        <v>3.41</v>
      </c>
      <c r="AC78" s="8">
        <v>3.57</v>
      </c>
      <c r="AD78" s="8">
        <v>1.05</v>
      </c>
      <c r="AE78" s="8">
        <v>0.93</v>
      </c>
      <c r="AF78" s="8">
        <v>0.52</v>
      </c>
      <c r="AG78" s="8">
        <v>0.32</v>
      </c>
      <c r="AH78" s="8"/>
      <c r="AI78" s="8"/>
      <c r="AJ78" s="8"/>
      <c r="AK78" s="8"/>
      <c r="AL78" s="8"/>
      <c r="AM78" s="8"/>
      <c r="AN78" s="8">
        <v>692</v>
      </c>
      <c r="AO78" s="8">
        <v>2817</v>
      </c>
      <c r="AP78" s="8">
        <v>2916</v>
      </c>
      <c r="AQ78" s="8">
        <v>662</v>
      </c>
      <c r="AR78" s="8">
        <v>2287</v>
      </c>
      <c r="AS78" s="8">
        <v>2410</v>
      </c>
      <c r="AT78" s="8">
        <v>32.799999999999997</v>
      </c>
      <c r="AU78" s="8">
        <v>313</v>
      </c>
      <c r="AV78" s="8">
        <v>220</v>
      </c>
      <c r="AW78" s="8">
        <v>41.5</v>
      </c>
      <c r="AX78" s="8">
        <v>268</v>
      </c>
      <c r="AY78" s="8">
        <v>211</v>
      </c>
      <c r="AZ78" s="8">
        <v>4.6399999999999997</v>
      </c>
      <c r="BA78" s="8">
        <v>49.23</v>
      </c>
      <c r="BB78" s="9">
        <v>5.559136705261019</v>
      </c>
      <c r="BC78" s="10">
        <v>3.86</v>
      </c>
      <c r="BD78" s="11">
        <v>39.54</v>
      </c>
      <c r="BE78" s="11">
        <v>5.7003894790085985</v>
      </c>
      <c r="BF78" s="8">
        <v>14</v>
      </c>
      <c r="BG78" s="8">
        <v>17</v>
      </c>
      <c r="BH78" s="8">
        <v>17</v>
      </c>
      <c r="BI78" s="8">
        <v>19</v>
      </c>
      <c r="BM78"/>
      <c r="BN78"/>
      <c r="BO78"/>
    </row>
    <row r="79" spans="4:67" s="1" customFormat="1" x14ac:dyDescent="0.15">
      <c r="D79" s="1">
        <v>210270</v>
      </c>
      <c r="E79" s="1">
        <v>226079</v>
      </c>
      <c r="F79"/>
      <c r="G79" s="1" t="s">
        <v>77</v>
      </c>
      <c r="H79" s="6">
        <v>27075</v>
      </c>
      <c r="I79" s="7">
        <v>47</v>
      </c>
      <c r="J79" s="1" t="s">
        <v>76</v>
      </c>
      <c r="K79" s="1" t="s">
        <v>76</v>
      </c>
      <c r="N79" s="1">
        <v>93</v>
      </c>
      <c r="O79" s="1">
        <v>26</v>
      </c>
      <c r="P79" s="8">
        <v>106</v>
      </c>
      <c r="Q79" s="8">
        <v>173</v>
      </c>
      <c r="R79" s="1">
        <v>91.8</v>
      </c>
      <c r="S79" s="1">
        <v>24.7</v>
      </c>
      <c r="T79" s="1">
        <v>99</v>
      </c>
      <c r="U79" s="1">
        <v>101</v>
      </c>
      <c r="V79" s="1">
        <v>100</v>
      </c>
      <c r="W79" s="8">
        <v>100</v>
      </c>
      <c r="X79" s="8">
        <v>4.53</v>
      </c>
      <c r="Y79" s="8">
        <v>3.93</v>
      </c>
      <c r="Z79" s="8">
        <v>0.82</v>
      </c>
      <c r="AA79" s="8">
        <v>0.75</v>
      </c>
      <c r="AB79" s="8">
        <v>3.1</v>
      </c>
      <c r="AC79" s="8">
        <v>2.4900000000000002</v>
      </c>
      <c r="AD79" s="8">
        <v>2.97</v>
      </c>
      <c r="AE79" s="8">
        <v>2.52</v>
      </c>
      <c r="AF79" s="8">
        <v>0.6</v>
      </c>
      <c r="AG79" s="8">
        <v>0.59</v>
      </c>
      <c r="AH79" s="8"/>
      <c r="AI79" s="8"/>
      <c r="AJ79" s="8"/>
      <c r="AK79" s="8"/>
      <c r="AL79" s="8"/>
      <c r="AM79" s="8"/>
      <c r="AN79" s="8">
        <v>1168</v>
      </c>
      <c r="AO79" s="8">
        <v>1794</v>
      </c>
      <c r="AP79" s="8">
        <v>3807</v>
      </c>
      <c r="AQ79" s="8">
        <v>1294</v>
      </c>
      <c r="AR79" s="8">
        <v>1784</v>
      </c>
      <c r="AS79" s="8">
        <v>3740</v>
      </c>
      <c r="AT79" s="8">
        <v>134</v>
      </c>
      <c r="AU79" s="8">
        <v>276</v>
      </c>
      <c r="AV79" s="8">
        <v>683</v>
      </c>
      <c r="AW79" s="8">
        <v>188</v>
      </c>
      <c r="AX79" s="8">
        <v>320</v>
      </c>
      <c r="AY79" s="8">
        <v>640</v>
      </c>
      <c r="AZ79" s="8">
        <v>4.88</v>
      </c>
      <c r="BA79" s="8">
        <v>41.53</v>
      </c>
      <c r="BB79" s="9">
        <v>6.5334770045750057</v>
      </c>
      <c r="BC79" s="10">
        <v>4.6500000000000004</v>
      </c>
      <c r="BD79" s="11">
        <v>39.86</v>
      </c>
      <c r="BE79" s="11">
        <v>6.4979829402910196</v>
      </c>
      <c r="BF79" s="8">
        <v>48</v>
      </c>
      <c r="BG79" s="8">
        <v>48</v>
      </c>
      <c r="BH79" s="8">
        <v>34</v>
      </c>
      <c r="BI79" s="8">
        <v>25</v>
      </c>
      <c r="BM79"/>
      <c r="BN79"/>
      <c r="BO79"/>
    </row>
    <row r="80" spans="4:67" s="1" customFormat="1" x14ac:dyDescent="0.15">
      <c r="D80" s="1">
        <v>210271</v>
      </c>
      <c r="E80" s="1">
        <v>226080</v>
      </c>
      <c r="F80"/>
      <c r="G80" s="1" t="s">
        <v>75</v>
      </c>
      <c r="H80" s="6">
        <v>26738</v>
      </c>
      <c r="I80" s="7">
        <v>48</v>
      </c>
      <c r="J80" s="1" t="s">
        <v>76</v>
      </c>
      <c r="K80" s="1" t="s">
        <v>76</v>
      </c>
      <c r="N80" s="1">
        <v>109.5</v>
      </c>
      <c r="O80" s="1">
        <v>49.2</v>
      </c>
      <c r="P80" s="8">
        <v>107</v>
      </c>
      <c r="Q80" s="8">
        <v>171</v>
      </c>
      <c r="R80" s="1">
        <v>111.6</v>
      </c>
      <c r="S80" s="1">
        <v>39.799999999999997</v>
      </c>
      <c r="T80" s="1">
        <v>110</v>
      </c>
      <c r="U80" s="1">
        <v>109</v>
      </c>
      <c r="V80" s="1">
        <v>110</v>
      </c>
      <c r="W80" s="8">
        <v>109.66666666666667</v>
      </c>
      <c r="X80" s="8">
        <v>4.93</v>
      </c>
      <c r="Y80" s="8">
        <v>4.84</v>
      </c>
      <c r="Z80" s="8">
        <v>1.36</v>
      </c>
      <c r="AA80" s="8">
        <v>1.42</v>
      </c>
      <c r="AB80" s="8">
        <v>3.13</v>
      </c>
      <c r="AC80" s="8">
        <v>3.23</v>
      </c>
      <c r="AD80" s="8">
        <v>1.36</v>
      </c>
      <c r="AE80" s="8">
        <v>1.21</v>
      </c>
      <c r="AF80" s="8">
        <v>1.97</v>
      </c>
      <c r="AG80" s="8">
        <v>1.37</v>
      </c>
      <c r="AH80" s="8"/>
      <c r="AI80" s="8"/>
      <c r="AJ80" s="8"/>
      <c r="AK80" s="8"/>
      <c r="AL80" s="8"/>
      <c r="AM80" s="8"/>
      <c r="AN80" s="8">
        <v>857</v>
      </c>
      <c r="AO80" s="8">
        <v>3234</v>
      </c>
      <c r="AP80" s="8">
        <v>4766</v>
      </c>
      <c r="AQ80" s="8">
        <v>1053</v>
      </c>
      <c r="AR80" s="8">
        <v>4535</v>
      </c>
      <c r="AS80" s="8">
        <v>3972</v>
      </c>
      <c r="AT80" s="8">
        <v>71.099999999999994</v>
      </c>
      <c r="AU80" s="8">
        <v>606</v>
      </c>
      <c r="AV80" s="8">
        <v>607</v>
      </c>
      <c r="AW80" s="8">
        <v>94.5</v>
      </c>
      <c r="AX80" s="8">
        <v>779</v>
      </c>
      <c r="AY80" s="8">
        <v>408</v>
      </c>
      <c r="AZ80" s="8">
        <v>3.99</v>
      </c>
      <c r="BA80" s="8">
        <v>40.67</v>
      </c>
      <c r="BB80" s="9">
        <v>5.7206712564543887</v>
      </c>
      <c r="BC80" s="10">
        <v>3.62</v>
      </c>
      <c r="BD80" s="11">
        <v>37.72</v>
      </c>
      <c r="BE80" s="11">
        <v>5.631155885471899</v>
      </c>
      <c r="BF80" s="8">
        <v>19</v>
      </c>
      <c r="BG80" s="8">
        <v>20</v>
      </c>
      <c r="BH80" s="8">
        <v>16</v>
      </c>
      <c r="BI80" s="8">
        <v>17</v>
      </c>
      <c r="BM80"/>
      <c r="BN80"/>
      <c r="BO80"/>
    </row>
    <row r="81" spans="4:67" s="1" customFormat="1" x14ac:dyDescent="0.15">
      <c r="D81" s="1">
        <v>210275</v>
      </c>
      <c r="E81" s="1">
        <v>226081</v>
      </c>
      <c r="F81"/>
      <c r="G81" s="1" t="s">
        <v>75</v>
      </c>
      <c r="H81" s="6">
        <v>21139</v>
      </c>
      <c r="I81" s="7">
        <v>63</v>
      </c>
      <c r="J81" s="1" t="s">
        <v>76</v>
      </c>
      <c r="K81" s="1" t="s">
        <v>134</v>
      </c>
      <c r="P81" s="8"/>
      <c r="Q81" s="8">
        <v>172</v>
      </c>
      <c r="R81" s="1">
        <v>90.9</v>
      </c>
      <c r="S81" s="1">
        <v>38.6</v>
      </c>
      <c r="T81" s="1">
        <v>114</v>
      </c>
      <c r="U81" s="1">
        <v>113</v>
      </c>
      <c r="V81" s="1">
        <v>113</v>
      </c>
      <c r="W81" s="8">
        <v>113.33333333333333</v>
      </c>
      <c r="X81" s="8">
        <v>6.3</v>
      </c>
      <c r="Y81" s="8" t="s">
        <v>135</v>
      </c>
      <c r="Z81" s="8">
        <v>1.1499999999999999</v>
      </c>
      <c r="AA81" s="8" t="s">
        <v>135</v>
      </c>
      <c r="AB81" s="8">
        <v>4.7699999999999996</v>
      </c>
      <c r="AC81" s="8" t="s">
        <v>135</v>
      </c>
      <c r="AD81" s="8">
        <v>1.72</v>
      </c>
      <c r="AE81" s="8" t="s">
        <v>135</v>
      </c>
      <c r="AF81" s="8">
        <v>3.07</v>
      </c>
      <c r="AG81" s="8" t="s">
        <v>135</v>
      </c>
      <c r="AH81" s="8"/>
      <c r="AI81" s="8"/>
      <c r="AJ81" s="8"/>
      <c r="AK81" s="8"/>
      <c r="AL81" s="8"/>
      <c r="AM81" s="8"/>
      <c r="AN81" s="8">
        <v>553</v>
      </c>
      <c r="AO81" s="8">
        <v>1857</v>
      </c>
      <c r="AP81" s="8">
        <v>2377</v>
      </c>
      <c r="AQ81" s="8" t="s">
        <v>135</v>
      </c>
      <c r="AR81" s="8" t="s">
        <v>135</v>
      </c>
      <c r="AS81" s="8" t="s">
        <v>135</v>
      </c>
      <c r="AT81" s="8">
        <v>52.9</v>
      </c>
      <c r="AU81" s="8">
        <v>329</v>
      </c>
      <c r="AV81" s="8">
        <v>284</v>
      </c>
      <c r="AW81" s="8" t="s">
        <v>135</v>
      </c>
      <c r="AX81" s="8" t="s">
        <v>135</v>
      </c>
      <c r="AY81" s="8" t="s">
        <v>135</v>
      </c>
      <c r="AZ81" s="8">
        <v>3.97</v>
      </c>
      <c r="BA81" s="8">
        <v>40.32</v>
      </c>
      <c r="BB81" s="9">
        <v>5.7355704365079374</v>
      </c>
      <c r="BC81" s="10">
        <v>0</v>
      </c>
      <c r="BD81" s="11">
        <v>0</v>
      </c>
      <c r="BE81" s="11" t="s">
        <v>138</v>
      </c>
      <c r="BF81" s="8">
        <v>31</v>
      </c>
      <c r="BG81" s="8" t="s">
        <v>135</v>
      </c>
      <c r="BH81" s="8">
        <v>35</v>
      </c>
      <c r="BI81" s="8" t="s">
        <v>135</v>
      </c>
      <c r="BM81"/>
      <c r="BN81"/>
      <c r="BO81"/>
    </row>
    <row r="82" spans="4:67" x14ac:dyDescent="0.15">
      <c r="D82">
        <v>210294</v>
      </c>
      <c r="E82">
        <v>226082</v>
      </c>
      <c r="G82" t="s">
        <v>77</v>
      </c>
      <c r="H82" s="2">
        <v>24181</v>
      </c>
      <c r="I82" s="3">
        <v>55</v>
      </c>
      <c r="J82" t="s">
        <v>76</v>
      </c>
      <c r="K82" t="s">
        <v>76</v>
      </c>
      <c r="N82">
        <v>113.2</v>
      </c>
      <c r="O82">
        <v>36.799999999999997</v>
      </c>
      <c r="P82" s="4">
        <v>118.33333333333333</v>
      </c>
      <c r="Q82" s="4">
        <v>183.5</v>
      </c>
      <c r="R82">
        <v>112.7</v>
      </c>
      <c r="S82">
        <v>36.299999999999997</v>
      </c>
      <c r="T82">
        <v>115</v>
      </c>
      <c r="U82">
        <v>114.5</v>
      </c>
      <c r="V82">
        <v>115</v>
      </c>
      <c r="W82" s="4">
        <v>114.83333333333333</v>
      </c>
      <c r="X82" s="4">
        <v>4.99</v>
      </c>
      <c r="Y82" s="4">
        <v>4.28</v>
      </c>
      <c r="Z82" s="4">
        <v>1.05</v>
      </c>
      <c r="AA82" s="4">
        <v>0.82</v>
      </c>
      <c r="AB82" s="4">
        <v>3.23</v>
      </c>
      <c r="AC82" s="4">
        <v>2.8</v>
      </c>
      <c r="AD82" s="4">
        <v>2.54</v>
      </c>
      <c r="AE82" s="4">
        <v>2.12</v>
      </c>
      <c r="AF82" s="4">
        <v>0.9</v>
      </c>
      <c r="AG82" s="4">
        <v>0.99</v>
      </c>
      <c r="AH82" s="4"/>
      <c r="AI82" s="4"/>
      <c r="AJ82" s="4"/>
      <c r="AK82" s="4"/>
      <c r="AL82" s="4"/>
      <c r="AM82" s="4"/>
      <c r="AN82" s="4">
        <v>1354</v>
      </c>
      <c r="AO82" s="4">
        <v>2641</v>
      </c>
      <c r="AP82" s="4">
        <v>3310</v>
      </c>
      <c r="AQ82" s="4">
        <v>1162</v>
      </c>
      <c r="AR82" s="4">
        <v>2317</v>
      </c>
      <c r="AS82" s="4">
        <v>3310</v>
      </c>
      <c r="AT82" s="4">
        <v>171</v>
      </c>
      <c r="AU82" s="4">
        <v>476</v>
      </c>
      <c r="AV82" s="4">
        <v>544</v>
      </c>
      <c r="AW82" s="4">
        <v>183</v>
      </c>
      <c r="AX82" s="4">
        <v>467</v>
      </c>
      <c r="AY82" s="4">
        <v>572</v>
      </c>
      <c r="AZ82" s="4">
        <v>3.56</v>
      </c>
      <c r="BA82" s="4">
        <v>29.75</v>
      </c>
      <c r="BB82" s="5">
        <v>6.623915966386555</v>
      </c>
      <c r="BC82" s="10">
        <v>4.21</v>
      </c>
      <c r="BD82" s="11">
        <v>40.630000000000003</v>
      </c>
      <c r="BE82" s="11">
        <v>5.9515948806300765</v>
      </c>
      <c r="BF82" s="4">
        <v>31</v>
      </c>
      <c r="BG82" s="4">
        <v>30</v>
      </c>
      <c r="BH82" s="4">
        <v>19</v>
      </c>
      <c r="BI82" s="4">
        <v>21</v>
      </c>
    </row>
    <row r="83" spans="4:67" x14ac:dyDescent="0.15">
      <c r="D83">
        <v>210295</v>
      </c>
      <c r="E83">
        <v>226083</v>
      </c>
      <c r="G83" t="s">
        <v>75</v>
      </c>
      <c r="H83" s="2">
        <v>31458</v>
      </c>
      <c r="I83" s="3">
        <v>35</v>
      </c>
      <c r="J83" t="s">
        <v>80</v>
      </c>
      <c r="K83" t="s">
        <v>134</v>
      </c>
      <c r="N83" s="1"/>
      <c r="P83" s="4"/>
      <c r="Q83" s="4"/>
      <c r="W83" s="4"/>
      <c r="X83" s="4"/>
      <c r="Y83" s="4"/>
      <c r="Z83" s="4"/>
      <c r="AA83" s="4"/>
      <c r="AB83" s="4"/>
      <c r="AC83" s="4"/>
      <c r="AD83" s="4"/>
      <c r="AE83" s="4"/>
      <c r="AF83" s="4"/>
      <c r="AG83" s="4"/>
      <c r="AH83" s="4"/>
      <c r="AI83" s="4"/>
      <c r="AJ83" s="4"/>
      <c r="AK83" s="4"/>
      <c r="AL83" s="4"/>
      <c r="AM83" s="4"/>
      <c r="AN83" s="4">
        <v>0</v>
      </c>
      <c r="AO83" s="4">
        <v>0</v>
      </c>
      <c r="AP83" s="4">
        <v>0</v>
      </c>
      <c r="AQ83" s="4">
        <v>0</v>
      </c>
      <c r="AR83" s="4">
        <v>0</v>
      </c>
      <c r="AS83" s="4">
        <v>0</v>
      </c>
      <c r="AT83" s="4">
        <v>0</v>
      </c>
      <c r="AU83" s="4">
        <v>0</v>
      </c>
      <c r="AV83" s="4">
        <v>0</v>
      </c>
      <c r="AW83" s="4">
        <v>0</v>
      </c>
      <c r="AX83" s="4">
        <v>0</v>
      </c>
      <c r="AY83" s="4">
        <v>0</v>
      </c>
      <c r="AZ83" s="4">
        <v>0</v>
      </c>
      <c r="BA83" s="4">
        <v>0</v>
      </c>
      <c r="BB83" s="5">
        <v>0</v>
      </c>
      <c r="BC83" s="10">
        <v>0</v>
      </c>
      <c r="BD83" s="11">
        <v>0</v>
      </c>
      <c r="BE83" s="11">
        <v>0</v>
      </c>
      <c r="BF83" s="4"/>
      <c r="BG83" s="4"/>
      <c r="BH83" s="4"/>
      <c r="BI83" s="4"/>
    </row>
    <row r="84" spans="4:67" x14ac:dyDescent="0.15">
      <c r="D84">
        <v>210296</v>
      </c>
      <c r="E84">
        <v>226084</v>
      </c>
      <c r="G84" t="s">
        <v>75</v>
      </c>
      <c r="H84" s="2">
        <v>23604</v>
      </c>
      <c r="I84" s="3">
        <v>56</v>
      </c>
      <c r="J84" t="s">
        <v>76</v>
      </c>
      <c r="K84" t="s">
        <v>76</v>
      </c>
      <c r="N84">
        <v>93.8</v>
      </c>
      <c r="O84">
        <v>38.299999999999997</v>
      </c>
      <c r="P84" s="4">
        <v>107</v>
      </c>
      <c r="Q84" s="4">
        <v>165</v>
      </c>
      <c r="R84">
        <v>91.4</v>
      </c>
      <c r="S84">
        <v>33.6</v>
      </c>
      <c r="T84">
        <v>101.2</v>
      </c>
      <c r="U84">
        <v>101.5</v>
      </c>
      <c r="V84">
        <v>101.5</v>
      </c>
      <c r="W84" s="4">
        <v>101.39999999999999</v>
      </c>
      <c r="X84" s="4">
        <v>5.94</v>
      </c>
      <c r="Y84" s="4">
        <v>6.23</v>
      </c>
      <c r="Z84" s="4">
        <v>1.62</v>
      </c>
      <c r="AA84" s="4">
        <v>1.74</v>
      </c>
      <c r="AB84" s="4">
        <v>4.07</v>
      </c>
      <c r="AC84" s="4">
        <v>4.01</v>
      </c>
      <c r="AD84" s="4">
        <v>1.29</v>
      </c>
      <c r="AE84" s="4">
        <v>1.18</v>
      </c>
      <c r="AF84" s="4">
        <v>1.78</v>
      </c>
      <c r="AG84" s="4">
        <v>2.86</v>
      </c>
      <c r="AH84" s="4"/>
      <c r="AI84" s="4"/>
      <c r="AJ84" s="4"/>
      <c r="AK84" s="4"/>
      <c r="AL84" s="4"/>
      <c r="AM84" s="4"/>
      <c r="AN84" s="4">
        <v>794</v>
      </c>
      <c r="AO84" s="4">
        <v>2396</v>
      </c>
      <c r="AP84" s="8"/>
      <c r="AQ84" s="4">
        <v>904</v>
      </c>
      <c r="AR84" s="4">
        <v>2807</v>
      </c>
      <c r="AS84" s="4">
        <v>2274</v>
      </c>
      <c r="AT84" s="4">
        <v>69.5</v>
      </c>
      <c r="AU84" s="4">
        <v>311</v>
      </c>
      <c r="AV84" s="4">
        <v>198</v>
      </c>
      <c r="AW84" s="4">
        <v>105</v>
      </c>
      <c r="AX84" s="4">
        <v>513</v>
      </c>
      <c r="AY84" s="4">
        <v>307</v>
      </c>
      <c r="AZ84" s="4">
        <v>4.7300000000000004</v>
      </c>
      <c r="BA84" s="4">
        <v>48.01</v>
      </c>
      <c r="BB84" s="5">
        <v>5.7380358258696109</v>
      </c>
      <c r="BC84" s="10">
        <v>4.24</v>
      </c>
      <c r="BD84" s="11">
        <v>41.85</v>
      </c>
      <c r="BE84" s="11">
        <v>5.8550657108721627</v>
      </c>
      <c r="BF84" s="4">
        <v>24</v>
      </c>
      <c r="BG84" s="4">
        <v>23</v>
      </c>
      <c r="BH84" s="4">
        <v>18</v>
      </c>
      <c r="BI84" s="4">
        <v>15</v>
      </c>
    </row>
    <row r="85" spans="4:67" x14ac:dyDescent="0.15">
      <c r="D85">
        <v>210297</v>
      </c>
      <c r="E85">
        <v>226085</v>
      </c>
      <c r="G85" t="s">
        <v>77</v>
      </c>
      <c r="H85" s="2">
        <v>26738</v>
      </c>
      <c r="I85" s="3">
        <v>48</v>
      </c>
      <c r="J85" t="s">
        <v>76</v>
      </c>
      <c r="K85" t="s">
        <v>76</v>
      </c>
      <c r="N85">
        <v>116.7</v>
      </c>
      <c r="O85">
        <v>64</v>
      </c>
      <c r="P85" s="4">
        <v>115</v>
      </c>
      <c r="Q85" s="4">
        <v>194</v>
      </c>
      <c r="R85">
        <v>121.4</v>
      </c>
      <c r="S85">
        <v>36.5</v>
      </c>
      <c r="T85">
        <v>114</v>
      </c>
      <c r="U85">
        <v>115</v>
      </c>
      <c r="V85">
        <v>115</v>
      </c>
      <c r="W85" s="4">
        <v>114.66666666666667</v>
      </c>
      <c r="X85" s="4">
        <v>5.07</v>
      </c>
      <c r="Y85" s="4">
        <v>4.05</v>
      </c>
      <c r="Z85" s="4">
        <v>1.02</v>
      </c>
      <c r="AA85" s="4">
        <v>0.87</v>
      </c>
      <c r="AB85" s="4">
        <v>3.64</v>
      </c>
      <c r="AC85" s="4">
        <v>2.89</v>
      </c>
      <c r="AD85" s="4">
        <v>1.92</v>
      </c>
      <c r="AE85" s="4">
        <v>0.84</v>
      </c>
      <c r="AF85" s="4">
        <v>1.33</v>
      </c>
      <c r="AG85" s="4">
        <v>0.84</v>
      </c>
      <c r="AH85" s="4"/>
      <c r="AI85" s="4"/>
      <c r="AJ85" s="4"/>
      <c r="AK85" s="4"/>
      <c r="AL85" s="4"/>
      <c r="AM85" s="4"/>
      <c r="AN85" s="4">
        <v>1288</v>
      </c>
      <c r="AO85" s="4">
        <v>2989</v>
      </c>
      <c r="AP85" s="4">
        <v>3773</v>
      </c>
      <c r="AQ85" s="4">
        <v>695</v>
      </c>
      <c r="AR85" s="4">
        <v>1867</v>
      </c>
      <c r="AS85" s="4">
        <v>2794</v>
      </c>
      <c r="AT85" s="4">
        <v>134</v>
      </c>
      <c r="AU85" s="4">
        <v>485</v>
      </c>
      <c r="AV85" s="4">
        <v>580</v>
      </c>
      <c r="AW85" s="4">
        <v>91.7</v>
      </c>
      <c r="AX85" s="4">
        <v>269</v>
      </c>
      <c r="AY85" s="4">
        <v>411</v>
      </c>
      <c r="AZ85" s="4">
        <v>3.67</v>
      </c>
      <c r="BA85" s="4">
        <v>42.45</v>
      </c>
      <c r="BB85" s="5">
        <v>5.2324499411071841</v>
      </c>
      <c r="BC85" s="10">
        <v>3.53</v>
      </c>
      <c r="BD85" s="11">
        <v>41.76</v>
      </c>
      <c r="BE85" s="11">
        <v>5.1518342911877406</v>
      </c>
      <c r="BF85" s="4">
        <v>70</v>
      </c>
      <c r="BG85" s="4">
        <v>74</v>
      </c>
      <c r="BH85" s="4">
        <v>31</v>
      </c>
      <c r="BI85" s="4">
        <v>33</v>
      </c>
    </row>
    <row r="86" spans="4:67" x14ac:dyDescent="0.15">
      <c r="D86">
        <v>210308</v>
      </c>
      <c r="E86">
        <v>226086</v>
      </c>
      <c r="G86" t="s">
        <v>77</v>
      </c>
      <c r="H86" s="2">
        <v>22965</v>
      </c>
      <c r="I86" s="3">
        <v>58</v>
      </c>
      <c r="J86" t="s">
        <v>82</v>
      </c>
      <c r="K86" t="s">
        <v>134</v>
      </c>
      <c r="P86" s="4"/>
      <c r="Q86" s="4"/>
      <c r="W86" s="4"/>
      <c r="X86" s="4"/>
      <c r="Y86" s="4"/>
      <c r="Z86" s="4"/>
      <c r="AA86" s="4"/>
      <c r="AB86" s="4"/>
      <c r="AC86" s="4"/>
      <c r="AD86" s="4"/>
      <c r="AE86" s="4"/>
      <c r="AF86" s="4"/>
      <c r="AG86" s="4"/>
      <c r="AH86" s="4"/>
      <c r="AI86" s="4"/>
      <c r="AJ86" s="4"/>
      <c r="AK86" s="4"/>
      <c r="AL86" s="4"/>
      <c r="AM86" s="4"/>
      <c r="AN86" s="4">
        <v>0</v>
      </c>
      <c r="AO86" s="4">
        <v>0</v>
      </c>
      <c r="AP86" s="4">
        <v>0</v>
      </c>
      <c r="AQ86" s="4">
        <v>0</v>
      </c>
      <c r="AR86" s="4">
        <v>0</v>
      </c>
      <c r="AS86" s="4">
        <v>0</v>
      </c>
      <c r="AT86" s="4">
        <v>0</v>
      </c>
      <c r="AU86" s="4">
        <v>0</v>
      </c>
      <c r="AV86" s="4">
        <v>0</v>
      </c>
      <c r="AW86" s="4">
        <v>0</v>
      </c>
      <c r="AX86" s="4">
        <v>0</v>
      </c>
      <c r="AY86" s="4">
        <v>0</v>
      </c>
      <c r="AZ86" s="4">
        <v>0</v>
      </c>
      <c r="BA86" s="4">
        <v>0</v>
      </c>
      <c r="BB86" s="5">
        <v>0</v>
      </c>
      <c r="BC86" s="10">
        <v>0</v>
      </c>
      <c r="BD86" s="11">
        <v>0</v>
      </c>
      <c r="BE86" s="11">
        <v>0</v>
      </c>
      <c r="BF86" s="4"/>
      <c r="BG86" s="4"/>
      <c r="BH86" s="4"/>
      <c r="BI86" s="4"/>
    </row>
    <row r="87" spans="4:67" x14ac:dyDescent="0.15">
      <c r="D87">
        <v>210309</v>
      </c>
      <c r="E87">
        <v>226087</v>
      </c>
      <c r="G87" t="s">
        <v>77</v>
      </c>
      <c r="H87" s="2">
        <v>24242</v>
      </c>
      <c r="I87" s="3">
        <v>54</v>
      </c>
      <c r="J87" t="s">
        <v>76</v>
      </c>
      <c r="K87" t="s">
        <v>76</v>
      </c>
      <c r="N87">
        <v>120.1</v>
      </c>
      <c r="O87">
        <v>40.4</v>
      </c>
      <c r="P87" s="4">
        <v>121.66666666666667</v>
      </c>
      <c r="Q87" s="4">
        <v>183.5</v>
      </c>
      <c r="R87">
        <v>119.4</v>
      </c>
      <c r="S87">
        <v>39.4</v>
      </c>
      <c r="T87">
        <v>121</v>
      </c>
      <c r="U87">
        <v>121.5</v>
      </c>
      <c r="V87">
        <v>121.5</v>
      </c>
      <c r="W87" s="4">
        <v>121.33333333333333</v>
      </c>
      <c r="X87" s="4">
        <v>4.62</v>
      </c>
      <c r="Y87" s="4">
        <v>4.8099999999999996</v>
      </c>
      <c r="Z87" s="4">
        <v>1.4</v>
      </c>
      <c r="AA87" s="4">
        <v>1.55</v>
      </c>
      <c r="AB87" s="4">
        <v>3.35</v>
      </c>
      <c r="AC87" s="4">
        <v>3.13</v>
      </c>
      <c r="AD87" s="4">
        <v>1.07</v>
      </c>
      <c r="AE87" s="4">
        <v>1.39</v>
      </c>
      <c r="AF87" s="4">
        <v>9.14</v>
      </c>
      <c r="AG87" s="4">
        <v>6.57</v>
      </c>
      <c r="AH87" s="4"/>
      <c r="AI87" s="4"/>
      <c r="AJ87" s="4"/>
      <c r="AK87" s="4"/>
      <c r="AL87" s="4"/>
      <c r="AM87" s="4"/>
      <c r="AN87" s="4">
        <v>1417</v>
      </c>
      <c r="AO87" s="4">
        <v>4204</v>
      </c>
      <c r="AP87" s="4">
        <v>4038</v>
      </c>
      <c r="AQ87" s="4">
        <v>1423</v>
      </c>
      <c r="AR87" s="4">
        <v>4369</v>
      </c>
      <c r="AS87" s="4">
        <v>3807</v>
      </c>
      <c r="AT87" s="4">
        <v>177</v>
      </c>
      <c r="AU87" s="4">
        <v>873</v>
      </c>
      <c r="AV87" s="4">
        <v>587</v>
      </c>
      <c r="AW87" s="4">
        <v>185</v>
      </c>
      <c r="AX87" s="4">
        <v>852</v>
      </c>
      <c r="AY87" s="4">
        <v>586</v>
      </c>
      <c r="AZ87" s="4">
        <v>4.96</v>
      </c>
      <c r="BA87" s="4">
        <v>49.02</v>
      </c>
      <c r="BB87" s="5">
        <v>5.8495756833945327</v>
      </c>
      <c r="BC87" s="10">
        <v>4.46</v>
      </c>
      <c r="BD87" s="11">
        <v>43.14</v>
      </c>
      <c r="BE87" s="11">
        <v>5.9418034306907748</v>
      </c>
      <c r="BF87" s="4">
        <v>57</v>
      </c>
      <c r="BG87" s="4">
        <v>55</v>
      </c>
      <c r="BH87" s="4">
        <v>28</v>
      </c>
      <c r="BI87" s="4">
        <v>25</v>
      </c>
    </row>
    <row r="88" spans="4:67" x14ac:dyDescent="0.15">
      <c r="D88">
        <v>210741</v>
      </c>
      <c r="E88">
        <v>226088</v>
      </c>
      <c r="G88" t="s">
        <v>77</v>
      </c>
      <c r="H88" s="2">
        <v>23116</v>
      </c>
      <c r="I88" s="3">
        <v>57</v>
      </c>
      <c r="J88" t="s">
        <v>76</v>
      </c>
      <c r="K88" t="s">
        <v>76</v>
      </c>
      <c r="N88">
        <v>122.3</v>
      </c>
      <c r="O88">
        <v>35</v>
      </c>
      <c r="P88" s="4">
        <v>120.43333333333334</v>
      </c>
      <c r="Q88" s="4">
        <v>194.53333333333333</v>
      </c>
      <c r="R88">
        <v>117.8</v>
      </c>
      <c r="S88">
        <v>32.9</v>
      </c>
      <c r="T88">
        <v>120.3</v>
      </c>
      <c r="U88">
        <v>120.8</v>
      </c>
      <c r="V88">
        <v>120.3</v>
      </c>
      <c r="W88" s="4">
        <v>120.46666666666665</v>
      </c>
      <c r="X88" s="4">
        <v>5.72</v>
      </c>
      <c r="Y88" s="4">
        <v>5.07</v>
      </c>
      <c r="Z88" s="4">
        <v>1.24</v>
      </c>
      <c r="AA88" s="4">
        <v>1.27</v>
      </c>
      <c r="AB88" s="4">
        <v>4.16</v>
      </c>
      <c r="AC88" s="4">
        <v>3.58</v>
      </c>
      <c r="AD88" s="4">
        <v>1.43</v>
      </c>
      <c r="AE88" s="4">
        <v>1.07</v>
      </c>
      <c r="AF88" s="4">
        <v>2.61</v>
      </c>
      <c r="AG88" s="4">
        <v>2.62</v>
      </c>
      <c r="AH88" s="4"/>
      <c r="AI88" s="4"/>
      <c r="AJ88" s="4"/>
      <c r="AK88" s="4"/>
      <c r="AL88" s="4"/>
      <c r="AM88" s="4"/>
      <c r="AN88" s="4">
        <v>1046</v>
      </c>
      <c r="AO88" s="4">
        <v>4535</v>
      </c>
      <c r="AP88" s="4">
        <v>1857</v>
      </c>
      <c r="AQ88" s="4">
        <v>831</v>
      </c>
      <c r="AR88" s="4">
        <v>4270</v>
      </c>
      <c r="AS88" s="4">
        <v>1470</v>
      </c>
      <c r="AT88" s="4">
        <v>159</v>
      </c>
      <c r="AU88" s="4">
        <v>1025</v>
      </c>
      <c r="AV88" s="4">
        <v>239</v>
      </c>
      <c r="AW88" s="4">
        <v>99.6</v>
      </c>
      <c r="AX88" s="4">
        <v>989</v>
      </c>
      <c r="AY88" s="4">
        <v>184</v>
      </c>
      <c r="AZ88" s="4">
        <v>3.86</v>
      </c>
      <c r="BA88" s="4">
        <v>39.1</v>
      </c>
      <c r="BB88" s="5">
        <v>5.7464194373401529</v>
      </c>
      <c r="BC88" s="10">
        <v>3.85</v>
      </c>
      <c r="BD88" s="11">
        <v>38.99</v>
      </c>
      <c r="BE88" s="11">
        <v>5.7473429084380605</v>
      </c>
      <c r="BF88" s="4">
        <v>25</v>
      </c>
      <c r="BG88" s="4">
        <v>25</v>
      </c>
      <c r="BH88" s="4">
        <v>21</v>
      </c>
      <c r="BI88" s="4">
        <v>20</v>
      </c>
    </row>
    <row r="89" spans="4:67" x14ac:dyDescent="0.15">
      <c r="D89">
        <v>210742</v>
      </c>
      <c r="E89">
        <v>226089</v>
      </c>
      <c r="G89" t="s">
        <v>77</v>
      </c>
      <c r="H89" s="2">
        <v>21473</v>
      </c>
      <c r="I89" s="3">
        <v>62</v>
      </c>
      <c r="J89" t="s">
        <v>76</v>
      </c>
      <c r="K89" t="s">
        <v>76</v>
      </c>
      <c r="N89">
        <v>93.5</v>
      </c>
      <c r="O89">
        <v>24.5</v>
      </c>
      <c r="P89" s="4">
        <v>104.96666666666665</v>
      </c>
      <c r="Q89" s="4">
        <v>178.63333333333333</v>
      </c>
      <c r="R89">
        <v>92.7</v>
      </c>
      <c r="S89">
        <v>24.5</v>
      </c>
      <c r="T89">
        <v>109.4</v>
      </c>
      <c r="U89">
        <v>109.6</v>
      </c>
      <c r="V89">
        <v>109.5</v>
      </c>
      <c r="W89" s="4">
        <v>109.5</v>
      </c>
      <c r="X89" s="4">
        <v>3.62</v>
      </c>
      <c r="Y89" s="4">
        <v>3.65</v>
      </c>
      <c r="Z89" s="4">
        <v>1.83</v>
      </c>
      <c r="AA89" s="4">
        <v>2.04</v>
      </c>
      <c r="AB89" s="4">
        <v>1.72</v>
      </c>
      <c r="AC89" s="4">
        <v>1.38</v>
      </c>
      <c r="AD89" s="4">
        <v>0.41</v>
      </c>
      <c r="AE89" s="4">
        <v>0.35</v>
      </c>
      <c r="AF89" s="4">
        <v>0.3</v>
      </c>
      <c r="AG89" s="4">
        <v>0.37</v>
      </c>
      <c r="AH89" s="4"/>
      <c r="AI89" s="4"/>
      <c r="AJ89" s="4"/>
      <c r="AK89" s="4"/>
      <c r="AL89" s="4"/>
      <c r="AM89" s="4"/>
      <c r="AN89" s="4">
        <v>679</v>
      </c>
      <c r="AO89" s="4">
        <v>4469</v>
      </c>
      <c r="AP89" s="4">
        <v>1953</v>
      </c>
      <c r="AQ89" s="4">
        <v>579</v>
      </c>
      <c r="AR89" s="4">
        <v>2996</v>
      </c>
      <c r="AS89" s="4">
        <v>1830</v>
      </c>
      <c r="AT89" s="4">
        <v>71.400000000000006</v>
      </c>
      <c r="AU89" s="4">
        <v>909</v>
      </c>
      <c r="AV89" s="4">
        <v>273</v>
      </c>
      <c r="AW89" s="4">
        <v>53.2</v>
      </c>
      <c r="AX89" s="4">
        <v>541</v>
      </c>
      <c r="AY89" s="4">
        <v>236</v>
      </c>
      <c r="AZ89" s="4">
        <v>3.49</v>
      </c>
      <c r="BA89" s="4">
        <v>36.58</v>
      </c>
      <c r="BB89" s="5">
        <v>5.6075669764898866</v>
      </c>
      <c r="BC89" s="10">
        <v>3.73</v>
      </c>
      <c r="BD89" s="11">
        <v>38.909999999999997</v>
      </c>
      <c r="BE89" s="11">
        <v>5.6266281161655103</v>
      </c>
      <c r="BF89" s="4">
        <v>14</v>
      </c>
      <c r="BG89" s="4">
        <v>25</v>
      </c>
      <c r="BH89" s="4">
        <v>19</v>
      </c>
      <c r="BI89" s="4">
        <v>26</v>
      </c>
    </row>
    <row r="90" spans="4:67" x14ac:dyDescent="0.15">
      <c r="D90">
        <v>210750</v>
      </c>
      <c r="E90">
        <v>226090</v>
      </c>
      <c r="G90" t="s">
        <v>77</v>
      </c>
      <c r="H90" s="2">
        <v>25369</v>
      </c>
      <c r="I90" s="3">
        <v>51</v>
      </c>
      <c r="J90" t="s">
        <v>76</v>
      </c>
      <c r="K90" t="s">
        <v>76</v>
      </c>
      <c r="N90">
        <v>132.80000000000001</v>
      </c>
      <c r="O90">
        <v>51.3</v>
      </c>
      <c r="P90" s="4">
        <v>126.2</v>
      </c>
      <c r="Q90" s="4">
        <v>186.19999999999996</v>
      </c>
      <c r="R90">
        <v>135.80000000000001</v>
      </c>
      <c r="S90">
        <v>52.7</v>
      </c>
      <c r="T90">
        <v>133.5</v>
      </c>
      <c r="U90">
        <v>133.5</v>
      </c>
      <c r="V90">
        <v>135.19999999999999</v>
      </c>
      <c r="W90" s="4">
        <v>134.06666666666666</v>
      </c>
      <c r="X90" s="4">
        <v>5.51</v>
      </c>
      <c r="Y90" s="4">
        <v>5.42</v>
      </c>
      <c r="Z90" s="4">
        <v>1.1299999999999999</v>
      </c>
      <c r="AA90" s="4">
        <v>1.06</v>
      </c>
      <c r="AB90" s="4">
        <v>3.93</v>
      </c>
      <c r="AC90" s="4">
        <v>3.86</v>
      </c>
      <c r="AD90" s="4">
        <v>1.85</v>
      </c>
      <c r="AE90" s="4">
        <v>2.34</v>
      </c>
      <c r="AF90" s="4">
        <v>4.63</v>
      </c>
      <c r="AG90" s="4">
        <v>4.3600000000000003</v>
      </c>
      <c r="AH90" s="4"/>
      <c r="AI90" s="4"/>
      <c r="AJ90" s="4"/>
      <c r="AK90" s="4"/>
      <c r="AL90" s="4"/>
      <c r="AM90" s="4"/>
      <c r="AN90" s="4">
        <v>1632</v>
      </c>
      <c r="AO90" s="4">
        <v>2721</v>
      </c>
      <c r="AP90" s="4">
        <v>3343</v>
      </c>
      <c r="AQ90" s="4">
        <v>1725</v>
      </c>
      <c r="AR90" s="4">
        <v>4303</v>
      </c>
      <c r="AS90" s="4">
        <v>4502</v>
      </c>
      <c r="AT90" s="4">
        <v>224</v>
      </c>
      <c r="AU90" s="4">
        <v>517</v>
      </c>
      <c r="AV90" s="4">
        <v>501</v>
      </c>
      <c r="AW90" s="4">
        <v>283</v>
      </c>
      <c r="AX90" s="4">
        <v>1025</v>
      </c>
      <c r="AY90" s="4">
        <v>888</v>
      </c>
      <c r="AZ90" s="4">
        <v>4.51</v>
      </c>
      <c r="BA90" s="4">
        <v>41.33</v>
      </c>
      <c r="BB90" s="5">
        <v>6.1821993709170098</v>
      </c>
      <c r="BC90" s="10">
        <v>5.29</v>
      </c>
      <c r="BD90" s="11">
        <v>51.5</v>
      </c>
      <c r="BE90" s="11">
        <v>5.9139029126213583</v>
      </c>
      <c r="BF90" s="4">
        <v>29</v>
      </c>
      <c r="BG90" s="4">
        <v>30</v>
      </c>
      <c r="BH90" s="4">
        <v>20</v>
      </c>
      <c r="BI90" s="4">
        <v>26</v>
      </c>
    </row>
    <row r="91" spans="4:67" s="1" customFormat="1" x14ac:dyDescent="0.15">
      <c r="D91" s="1">
        <v>210751</v>
      </c>
      <c r="E91" s="1">
        <v>226091</v>
      </c>
      <c r="F91"/>
      <c r="G91" s="1" t="s">
        <v>77</v>
      </c>
      <c r="H91" s="6">
        <v>28748</v>
      </c>
      <c r="I91" s="7">
        <v>42</v>
      </c>
      <c r="J91" s="1" t="s">
        <v>76</v>
      </c>
      <c r="K91" s="1" t="s">
        <v>134</v>
      </c>
      <c r="P91" s="8"/>
      <c r="Q91" s="8">
        <v>177</v>
      </c>
      <c r="R91" s="1">
        <v>103.8</v>
      </c>
      <c r="S91" s="1">
        <v>30.3</v>
      </c>
      <c r="T91" s="1">
        <v>114</v>
      </c>
      <c r="U91" s="1">
        <v>115</v>
      </c>
      <c r="V91" s="1">
        <v>114.5</v>
      </c>
      <c r="W91" s="8">
        <v>114.5</v>
      </c>
      <c r="X91" s="8">
        <v>3.71</v>
      </c>
      <c r="Y91" s="8" t="s">
        <v>135</v>
      </c>
      <c r="Z91" s="8">
        <v>0.84</v>
      </c>
      <c r="AA91" s="8" t="s">
        <v>135</v>
      </c>
      <c r="AB91" s="8">
        <v>2.42</v>
      </c>
      <c r="AC91" s="8" t="s">
        <v>135</v>
      </c>
      <c r="AD91" s="8">
        <v>2.27</v>
      </c>
      <c r="AE91" s="8" t="s">
        <v>135</v>
      </c>
      <c r="AF91" s="8">
        <v>2.5</v>
      </c>
      <c r="AG91" s="8" t="s">
        <v>135</v>
      </c>
      <c r="AH91" s="8"/>
      <c r="AI91" s="8"/>
      <c r="AJ91" s="8"/>
      <c r="AK91" s="8"/>
      <c r="AL91" s="8"/>
      <c r="AM91" s="8"/>
      <c r="AN91" s="8">
        <v>973</v>
      </c>
      <c r="AO91" s="8">
        <v>1893</v>
      </c>
      <c r="AP91" s="8">
        <v>1887</v>
      </c>
      <c r="AQ91" s="8" t="s">
        <v>135</v>
      </c>
      <c r="AR91" s="8" t="s">
        <v>135</v>
      </c>
      <c r="AS91" s="8" t="s">
        <v>135</v>
      </c>
      <c r="AT91" s="8">
        <v>154</v>
      </c>
      <c r="AU91" s="8">
        <v>364</v>
      </c>
      <c r="AV91" s="8">
        <v>290</v>
      </c>
      <c r="AW91" s="8" t="s">
        <v>135</v>
      </c>
      <c r="AX91" s="8" t="s">
        <v>135</v>
      </c>
      <c r="AY91" s="8" t="s">
        <v>135</v>
      </c>
      <c r="AZ91" s="8">
        <v>4.3899999999999997</v>
      </c>
      <c r="BA91" s="8">
        <v>43.96</v>
      </c>
      <c r="BB91" s="9">
        <v>5.7942811646951773</v>
      </c>
      <c r="BC91" s="10">
        <v>0</v>
      </c>
      <c r="BD91" s="11">
        <v>0</v>
      </c>
      <c r="BE91" s="11" t="s">
        <v>138</v>
      </c>
      <c r="BF91" s="8">
        <v>41</v>
      </c>
      <c r="BG91" s="8" t="s">
        <v>135</v>
      </c>
      <c r="BH91" s="8">
        <v>24</v>
      </c>
      <c r="BI91" s="8" t="s">
        <v>135</v>
      </c>
      <c r="BN91" s="1">
        <f>SUM(BN7:BN90)</f>
        <v>0</v>
      </c>
      <c r="BO91" s="1">
        <f>SUM(BO7:BO90)</f>
        <v>0</v>
      </c>
    </row>
    <row r="92" spans="4:67" x14ac:dyDescent="0.15">
      <c r="D92">
        <v>210756</v>
      </c>
      <c r="E92">
        <v>226092</v>
      </c>
      <c r="G92" t="s">
        <v>75</v>
      </c>
      <c r="H92" s="2">
        <v>24912</v>
      </c>
      <c r="I92" s="3">
        <v>53</v>
      </c>
      <c r="J92" t="s">
        <v>76</v>
      </c>
      <c r="K92" t="s">
        <v>76</v>
      </c>
      <c r="N92">
        <v>171.9</v>
      </c>
      <c r="O92">
        <v>87.5</v>
      </c>
      <c r="P92" s="4">
        <v>145.06666666666666</v>
      </c>
      <c r="Q92" s="4">
        <v>168.13333333333333</v>
      </c>
      <c r="R92">
        <v>171.5</v>
      </c>
      <c r="S92">
        <v>84.8</v>
      </c>
      <c r="T92">
        <v>149</v>
      </c>
      <c r="U92">
        <v>149</v>
      </c>
      <c r="V92">
        <v>149</v>
      </c>
      <c r="W92" s="4">
        <v>149</v>
      </c>
      <c r="X92" s="4">
        <v>4.54</v>
      </c>
      <c r="Y92" s="4">
        <v>4.8499999999999996</v>
      </c>
      <c r="Z92" s="4">
        <v>1.28</v>
      </c>
      <c r="AA92" s="4">
        <v>1.39</v>
      </c>
      <c r="AB92" s="4">
        <v>2.89</v>
      </c>
      <c r="AC92" s="4">
        <v>3.19</v>
      </c>
      <c r="AD92" s="4">
        <v>1.42</v>
      </c>
      <c r="AE92" s="4">
        <v>1.28</v>
      </c>
      <c r="AF92" s="4">
        <v>6.09</v>
      </c>
      <c r="AG92" s="4">
        <v>6.68</v>
      </c>
      <c r="AH92" s="4"/>
      <c r="AI92" s="4"/>
      <c r="AJ92" s="4"/>
      <c r="AK92" s="4"/>
      <c r="AL92" s="4"/>
      <c r="AM92" s="4"/>
      <c r="AN92" s="4">
        <v>953</v>
      </c>
      <c r="AO92" s="4">
        <v>2578</v>
      </c>
      <c r="AP92" s="4">
        <v>2777</v>
      </c>
      <c r="AQ92" s="4">
        <v>940</v>
      </c>
      <c r="AR92" s="4">
        <v>2443</v>
      </c>
      <c r="AS92" s="4">
        <v>2466</v>
      </c>
      <c r="AT92" s="4">
        <v>63.6</v>
      </c>
      <c r="AU92" s="4">
        <v>325</v>
      </c>
      <c r="AV92" s="4">
        <v>231</v>
      </c>
      <c r="AW92" s="4">
        <v>47.3</v>
      </c>
      <c r="AX92" s="4">
        <v>307</v>
      </c>
      <c r="AY92" s="4">
        <v>177</v>
      </c>
      <c r="AZ92" s="4">
        <v>4.3099999999999996</v>
      </c>
      <c r="BA92" s="4">
        <v>37.29</v>
      </c>
      <c r="BB92" s="5">
        <v>6.4528264950388845</v>
      </c>
      <c r="BC92" s="10">
        <v>4.5199999999999996</v>
      </c>
      <c r="BD92" s="11">
        <v>40.409999999999997</v>
      </c>
      <c r="BE92" s="11">
        <v>6.2966617173966846</v>
      </c>
      <c r="BF92" s="4">
        <v>19</v>
      </c>
      <c r="BG92" s="4">
        <v>17</v>
      </c>
      <c r="BH92" s="4">
        <v>20</v>
      </c>
      <c r="BI92" s="4">
        <v>23</v>
      </c>
    </row>
    <row r="93" spans="4:67" x14ac:dyDescent="0.15">
      <c r="D93">
        <v>210759</v>
      </c>
      <c r="E93">
        <v>226093</v>
      </c>
      <c r="G93" t="s">
        <v>77</v>
      </c>
      <c r="H93" s="2">
        <v>23146</v>
      </c>
      <c r="I93" s="3">
        <v>57</v>
      </c>
      <c r="J93" t="s">
        <v>76</v>
      </c>
      <c r="K93" t="s">
        <v>76</v>
      </c>
      <c r="N93">
        <v>109.2</v>
      </c>
      <c r="O93">
        <v>32.1</v>
      </c>
      <c r="P93" s="4">
        <v>109.56666666666666</v>
      </c>
      <c r="Q93" s="4">
        <v>182.66666666666666</v>
      </c>
      <c r="R93">
        <v>107.8</v>
      </c>
      <c r="S93">
        <v>30.8</v>
      </c>
      <c r="T93">
        <v>112.8</v>
      </c>
      <c r="U93">
        <v>112.7</v>
      </c>
      <c r="V93">
        <v>112.8</v>
      </c>
      <c r="W93" s="4">
        <v>112.76666666666667</v>
      </c>
      <c r="X93" s="4">
        <v>4.54</v>
      </c>
      <c r="Y93" s="4">
        <v>4.55</v>
      </c>
      <c r="Z93" s="4">
        <v>0.83</v>
      </c>
      <c r="AA93" s="4">
        <v>0.79</v>
      </c>
      <c r="AB93" s="4">
        <v>3.07</v>
      </c>
      <c r="AC93" s="4">
        <v>2.93</v>
      </c>
      <c r="AD93" s="4">
        <v>2.76</v>
      </c>
      <c r="AE93" s="4">
        <v>2.71</v>
      </c>
      <c r="AF93" s="4">
        <v>5.98</v>
      </c>
      <c r="AG93" s="4">
        <v>2.64</v>
      </c>
      <c r="AH93" s="4"/>
      <c r="AI93" s="4"/>
      <c r="AJ93" s="4"/>
      <c r="AK93" s="4"/>
      <c r="AL93" s="4"/>
      <c r="AM93" s="4"/>
      <c r="AN93" s="4">
        <v>1178</v>
      </c>
      <c r="AO93" s="4">
        <v>3476</v>
      </c>
      <c r="AP93" s="4">
        <v>4700</v>
      </c>
      <c r="AQ93" s="4">
        <v>1367</v>
      </c>
      <c r="AR93" s="4">
        <v>3035</v>
      </c>
      <c r="AS93" s="4">
        <v>4138</v>
      </c>
      <c r="AT93" s="4">
        <v>105</v>
      </c>
      <c r="AU93" s="4">
        <v>460</v>
      </c>
      <c r="AV93" s="4">
        <v>612</v>
      </c>
      <c r="AW93" s="4">
        <v>123</v>
      </c>
      <c r="AX93" s="4">
        <v>398</v>
      </c>
      <c r="AY93" s="4">
        <v>529</v>
      </c>
      <c r="AZ93" s="4">
        <v>4.9000000000000004</v>
      </c>
      <c r="BA93" s="4">
        <v>52.37</v>
      </c>
      <c r="BB93" s="5">
        <v>5.5303742600725618</v>
      </c>
      <c r="BC93" s="10">
        <v>4.9000000000000004</v>
      </c>
      <c r="BD93" s="11">
        <v>51.19</v>
      </c>
      <c r="BE93" s="11">
        <v>5.620744285993359</v>
      </c>
      <c r="BF93" s="4">
        <v>44</v>
      </c>
      <c r="BG93" s="4">
        <v>39</v>
      </c>
      <c r="BH93" s="4">
        <v>30</v>
      </c>
      <c r="BI93" s="4">
        <v>29</v>
      </c>
    </row>
    <row r="94" spans="4:67" x14ac:dyDescent="0.15">
      <c r="D94">
        <v>210766</v>
      </c>
      <c r="E94">
        <v>226094</v>
      </c>
      <c r="G94" t="s">
        <v>75</v>
      </c>
      <c r="H94" s="2">
        <v>28656</v>
      </c>
      <c r="I94" s="3">
        <v>42</v>
      </c>
      <c r="J94" t="s">
        <v>76</v>
      </c>
      <c r="K94" t="s">
        <v>76</v>
      </c>
      <c r="N94">
        <v>88.4</v>
      </c>
      <c r="O94">
        <v>35</v>
      </c>
      <c r="P94" s="4">
        <v>96.7</v>
      </c>
      <c r="Q94" s="4">
        <v>163.43333333333331</v>
      </c>
      <c r="R94">
        <v>85.8</v>
      </c>
      <c r="S94">
        <v>31.5</v>
      </c>
      <c r="T94">
        <v>96.5</v>
      </c>
      <c r="U94">
        <v>96.5</v>
      </c>
      <c r="V94">
        <v>96.5</v>
      </c>
      <c r="W94" s="4">
        <v>96.5</v>
      </c>
      <c r="X94" s="4">
        <v>4.6500000000000004</v>
      </c>
      <c r="Y94" s="4">
        <v>5.56</v>
      </c>
      <c r="Z94" s="4">
        <v>1.17</v>
      </c>
      <c r="AA94" s="4">
        <v>1.41</v>
      </c>
      <c r="AB94" s="4">
        <v>3.25</v>
      </c>
      <c r="AC94" s="4">
        <v>4.0599999999999996</v>
      </c>
      <c r="AD94" s="4">
        <v>1.21</v>
      </c>
      <c r="AE94" s="4">
        <v>1.1100000000000001</v>
      </c>
      <c r="AF94" s="4">
        <v>0.61</v>
      </c>
      <c r="AG94" s="4">
        <v>1.24</v>
      </c>
      <c r="AH94" s="4"/>
      <c r="AI94" s="4"/>
      <c r="AJ94" s="4"/>
      <c r="AK94" s="4"/>
      <c r="AL94" s="4"/>
      <c r="AM94" s="4"/>
      <c r="AN94" s="4">
        <v>510</v>
      </c>
      <c r="AO94" s="4">
        <v>2261</v>
      </c>
      <c r="AP94" s="4">
        <v>2522</v>
      </c>
      <c r="AQ94" s="4">
        <v>523</v>
      </c>
      <c r="AR94" s="4">
        <v>2171</v>
      </c>
      <c r="AS94" s="4">
        <v>2079</v>
      </c>
      <c r="AT94" s="4">
        <v>57.2</v>
      </c>
      <c r="AU94" s="4">
        <v>437</v>
      </c>
      <c r="AV94" s="4">
        <v>440</v>
      </c>
      <c r="AW94" s="4">
        <v>56.2</v>
      </c>
      <c r="AX94" s="4">
        <v>385</v>
      </c>
      <c r="AY94" s="4">
        <v>248</v>
      </c>
      <c r="AZ94" s="4">
        <v>3.4</v>
      </c>
      <c r="BA94" s="4">
        <v>36.15</v>
      </c>
      <c r="BB94" s="5">
        <v>5.5508022130013828</v>
      </c>
      <c r="BC94" s="10">
        <v>3.34</v>
      </c>
      <c r="BD94" s="11">
        <v>36.56</v>
      </c>
      <c r="BE94" s="11">
        <v>5.4378446389496711</v>
      </c>
      <c r="BF94" s="4">
        <v>46</v>
      </c>
      <c r="BG94" s="4">
        <v>41</v>
      </c>
      <c r="BH94" s="4">
        <v>26</v>
      </c>
      <c r="BI94" s="4">
        <v>29</v>
      </c>
    </row>
    <row r="95" spans="4:67" x14ac:dyDescent="0.15">
      <c r="D95">
        <v>210777</v>
      </c>
      <c r="E95">
        <v>226095</v>
      </c>
      <c r="G95" t="s">
        <v>75</v>
      </c>
      <c r="H95" s="2">
        <v>20743</v>
      </c>
      <c r="I95" s="3">
        <v>64</v>
      </c>
      <c r="J95" t="s">
        <v>76</v>
      </c>
      <c r="K95" t="s">
        <v>76</v>
      </c>
      <c r="N95">
        <v>89.6</v>
      </c>
      <c r="O95">
        <v>36.799999999999997</v>
      </c>
      <c r="P95" s="4">
        <v>100.5</v>
      </c>
      <c r="Q95" s="4">
        <v>170.9</v>
      </c>
      <c r="R95">
        <v>92.2</v>
      </c>
      <c r="S95">
        <v>35.5</v>
      </c>
      <c r="T95">
        <v>103.5</v>
      </c>
      <c r="U95">
        <v>103.3</v>
      </c>
      <c r="V95">
        <v>103.3</v>
      </c>
      <c r="W95" s="4">
        <v>103.36666666666667</v>
      </c>
      <c r="X95" s="4">
        <v>5.14</v>
      </c>
      <c r="Y95" s="4">
        <v>5.25</v>
      </c>
      <c r="Z95" s="4">
        <v>1.25</v>
      </c>
      <c r="AA95" s="4">
        <v>1.2</v>
      </c>
      <c r="AB95" s="4">
        <v>3.68</v>
      </c>
      <c r="AC95" s="4">
        <v>3.96</v>
      </c>
      <c r="AD95" s="4">
        <v>0.94</v>
      </c>
      <c r="AE95" s="4">
        <v>0.76</v>
      </c>
      <c r="AF95" s="4">
        <v>3.1</v>
      </c>
      <c r="AG95" s="4">
        <v>3.92</v>
      </c>
      <c r="AH95" s="4"/>
      <c r="AI95" s="4"/>
      <c r="AJ95" s="4"/>
      <c r="AK95" s="4"/>
      <c r="AL95" s="4"/>
      <c r="AM95" s="4"/>
      <c r="AN95" s="4">
        <v>1102</v>
      </c>
      <c r="AO95" s="4">
        <v>2890</v>
      </c>
      <c r="AP95" s="4">
        <v>4005</v>
      </c>
      <c r="AQ95" s="4">
        <v>1264</v>
      </c>
      <c r="AR95" s="4">
        <v>3105</v>
      </c>
      <c r="AS95" s="4">
        <v>4369</v>
      </c>
      <c r="AT95" s="4">
        <v>89.5</v>
      </c>
      <c r="AU95" s="4">
        <v>421</v>
      </c>
      <c r="AV95" s="4">
        <v>569</v>
      </c>
      <c r="AW95" s="4">
        <v>114</v>
      </c>
      <c r="AX95" s="4">
        <v>416</v>
      </c>
      <c r="AY95" s="4">
        <v>540</v>
      </c>
      <c r="AZ95" s="4">
        <v>4.42</v>
      </c>
      <c r="BA95" s="4">
        <v>38.299999999999997</v>
      </c>
      <c r="BB95" s="5">
        <v>6.4454569190600521</v>
      </c>
      <c r="BC95" s="10">
        <v>4.16</v>
      </c>
      <c r="BD95" s="11">
        <v>37.49</v>
      </c>
      <c r="BE95" s="11">
        <v>6.2593464923979729</v>
      </c>
      <c r="BF95" s="4">
        <v>26</v>
      </c>
      <c r="BG95" s="4">
        <v>17</v>
      </c>
      <c r="BH95" s="4">
        <v>21</v>
      </c>
      <c r="BI95" s="4">
        <v>16</v>
      </c>
    </row>
    <row r="96" spans="4:67" x14ac:dyDescent="0.15">
      <c r="D96">
        <v>210792</v>
      </c>
      <c r="E96">
        <v>226096</v>
      </c>
      <c r="G96" t="s">
        <v>75</v>
      </c>
      <c r="H96" s="2">
        <v>26191</v>
      </c>
      <c r="I96" s="3">
        <v>49</v>
      </c>
      <c r="J96" t="s">
        <v>76</v>
      </c>
      <c r="K96" t="s">
        <v>76</v>
      </c>
      <c r="N96">
        <v>123.9</v>
      </c>
      <c r="O96">
        <v>54</v>
      </c>
      <c r="P96" s="4">
        <v>119.56666666666666</v>
      </c>
      <c r="Q96" s="4">
        <v>177.86666666666667</v>
      </c>
      <c r="R96">
        <v>121.7</v>
      </c>
      <c r="S96">
        <v>51.3</v>
      </c>
      <c r="T96">
        <v>121.5</v>
      </c>
      <c r="U96">
        <v>121.5</v>
      </c>
      <c r="V96">
        <v>121.4</v>
      </c>
      <c r="W96" s="4">
        <v>121.46666666666665</v>
      </c>
      <c r="X96" s="4">
        <v>3.79</v>
      </c>
      <c r="Y96" s="4">
        <v>4.16</v>
      </c>
      <c r="Z96" s="4">
        <v>1.1299999999999999</v>
      </c>
      <c r="AA96" s="4">
        <v>1.25</v>
      </c>
      <c r="AB96" s="4">
        <v>2.42</v>
      </c>
      <c r="AC96" s="4">
        <v>2.82</v>
      </c>
      <c r="AD96" s="4">
        <v>1.01</v>
      </c>
      <c r="AE96" s="4">
        <v>0.75</v>
      </c>
      <c r="AF96" s="4">
        <v>11.73</v>
      </c>
      <c r="AG96" s="4">
        <v>9.34</v>
      </c>
      <c r="AH96" s="4"/>
      <c r="AI96" s="4"/>
      <c r="AJ96" s="4"/>
      <c r="AK96" s="4"/>
      <c r="AL96" s="4"/>
      <c r="AM96" s="4"/>
      <c r="AN96" s="4">
        <v>1698</v>
      </c>
      <c r="AO96" s="4">
        <v>2949</v>
      </c>
      <c r="AP96" s="4">
        <v>6620</v>
      </c>
      <c r="AQ96" s="4">
        <v>1291</v>
      </c>
      <c r="AR96" s="4">
        <v>2350</v>
      </c>
      <c r="AS96" s="8"/>
      <c r="AT96" s="4">
        <v>250</v>
      </c>
      <c r="AU96" s="4">
        <v>575</v>
      </c>
      <c r="AV96" s="8">
        <v>2165</v>
      </c>
      <c r="AW96" s="4">
        <v>172</v>
      </c>
      <c r="AX96" s="4">
        <v>480</v>
      </c>
      <c r="AY96" s="8"/>
      <c r="AZ96" s="4">
        <v>3.98</v>
      </c>
      <c r="BA96" s="4">
        <v>36.21</v>
      </c>
      <c r="BB96" s="5">
        <v>6.2154128693731012</v>
      </c>
      <c r="BC96" s="10">
        <v>3.78</v>
      </c>
      <c r="BD96" s="11">
        <v>35.19</v>
      </c>
      <c r="BE96" s="11">
        <v>6.1107672634271104</v>
      </c>
      <c r="BF96" s="4">
        <v>20</v>
      </c>
      <c r="BG96" s="4">
        <v>22</v>
      </c>
      <c r="BH96" s="4">
        <v>17</v>
      </c>
      <c r="BI96" s="4">
        <v>17</v>
      </c>
    </row>
    <row r="97" spans="4:61" x14ac:dyDescent="0.15">
      <c r="D97">
        <v>210810</v>
      </c>
      <c r="E97">
        <v>226097</v>
      </c>
      <c r="G97" t="s">
        <v>75</v>
      </c>
      <c r="H97" s="2">
        <v>24699</v>
      </c>
      <c r="I97" s="3">
        <v>53</v>
      </c>
      <c r="J97" t="s">
        <v>76</v>
      </c>
      <c r="K97" t="s">
        <v>76</v>
      </c>
      <c r="N97">
        <v>96.7</v>
      </c>
      <c r="O97">
        <v>41.3</v>
      </c>
      <c r="P97" s="4">
        <v>103.16666666666667</v>
      </c>
      <c r="Q97" s="4">
        <v>168.2</v>
      </c>
      <c r="R97">
        <v>94.6</v>
      </c>
      <c r="S97">
        <v>39.9</v>
      </c>
      <c r="T97">
        <v>107.2</v>
      </c>
      <c r="U97">
        <v>107.3</v>
      </c>
      <c r="V97">
        <v>107.3</v>
      </c>
      <c r="W97" s="4">
        <v>107.26666666666667</v>
      </c>
      <c r="X97" s="4">
        <v>3.47</v>
      </c>
      <c r="Y97" s="4">
        <v>4.1399999999999997</v>
      </c>
      <c r="Z97" s="4">
        <v>1.42</v>
      </c>
      <c r="AA97" s="4">
        <v>1.54</v>
      </c>
      <c r="AB97" s="4">
        <v>1.8</v>
      </c>
      <c r="AC97" s="4">
        <v>2.42</v>
      </c>
      <c r="AD97" s="4">
        <v>1.06</v>
      </c>
      <c r="AE97" s="4">
        <v>1.1200000000000001</v>
      </c>
      <c r="AF97" s="4">
        <v>7.22</v>
      </c>
      <c r="AG97" s="4">
        <v>12.7</v>
      </c>
      <c r="AH97" s="4"/>
      <c r="AI97" s="4"/>
      <c r="AJ97" s="4"/>
      <c r="AK97" s="4"/>
      <c r="AL97" s="4"/>
      <c r="AM97" s="4"/>
      <c r="AN97" s="4">
        <v>725</v>
      </c>
      <c r="AO97" s="4">
        <v>2297</v>
      </c>
      <c r="AP97" s="4">
        <v>6124</v>
      </c>
      <c r="AQ97" s="4">
        <v>698</v>
      </c>
      <c r="AR97" s="4">
        <v>2701</v>
      </c>
      <c r="AS97" s="4">
        <v>5395</v>
      </c>
      <c r="AT97" s="4">
        <v>82.3</v>
      </c>
      <c r="AU97" s="4">
        <v>411</v>
      </c>
      <c r="AV97" s="4">
        <v>989</v>
      </c>
      <c r="AW97" s="4">
        <v>93.1</v>
      </c>
      <c r="AX97" s="4">
        <v>482</v>
      </c>
      <c r="AY97" s="4">
        <v>909</v>
      </c>
      <c r="AZ97" s="4">
        <v>3.98</v>
      </c>
      <c r="BA97" s="4">
        <v>36.78</v>
      </c>
      <c r="BB97" s="5">
        <v>6.1440402392604678</v>
      </c>
      <c r="BC97" s="10">
        <v>3.84</v>
      </c>
      <c r="BD97" s="11">
        <v>36.44</v>
      </c>
      <c r="BE97" s="11">
        <v>6.0253677277716795</v>
      </c>
      <c r="BF97" s="4">
        <v>19</v>
      </c>
      <c r="BG97" s="4">
        <v>16</v>
      </c>
      <c r="BH97" s="4">
        <v>21</v>
      </c>
      <c r="BI97" s="4">
        <v>19</v>
      </c>
    </row>
    <row r="98" spans="4:61" x14ac:dyDescent="0.15">
      <c r="D98">
        <v>210812</v>
      </c>
      <c r="E98">
        <v>226098</v>
      </c>
      <c r="G98" t="s">
        <v>75</v>
      </c>
      <c r="H98" s="2">
        <v>23299</v>
      </c>
      <c r="I98" s="3">
        <v>57</v>
      </c>
      <c r="J98" t="s">
        <v>76</v>
      </c>
      <c r="K98" t="s">
        <v>76</v>
      </c>
      <c r="N98">
        <v>118.8</v>
      </c>
      <c r="O98">
        <v>55.8</v>
      </c>
      <c r="P98" s="4">
        <v>123.33333333333333</v>
      </c>
      <c r="Q98" s="4">
        <v>174.80000000000004</v>
      </c>
      <c r="R98">
        <v>118</v>
      </c>
      <c r="S98">
        <v>54.1</v>
      </c>
      <c r="T98">
        <v>126</v>
      </c>
      <c r="U98">
        <v>126</v>
      </c>
      <c r="V98">
        <v>126</v>
      </c>
      <c r="W98" s="4">
        <v>126</v>
      </c>
      <c r="X98" s="4">
        <v>4.0599999999999996</v>
      </c>
      <c r="Y98" s="4">
        <v>4.08</v>
      </c>
      <c r="Z98" s="4">
        <v>1.29</v>
      </c>
      <c r="AA98" s="4">
        <v>1.2</v>
      </c>
      <c r="AB98" s="4">
        <v>2.68</v>
      </c>
      <c r="AC98" s="4">
        <v>2.81</v>
      </c>
      <c r="AD98" s="4">
        <v>0.74</v>
      </c>
      <c r="AE98" s="4">
        <v>0.82</v>
      </c>
      <c r="AF98" s="4">
        <v>4.09</v>
      </c>
      <c r="AG98" s="4">
        <v>3.81</v>
      </c>
      <c r="AH98" s="4"/>
      <c r="AI98" s="4"/>
      <c r="AJ98" s="4"/>
      <c r="AK98" s="4"/>
      <c r="AL98" s="4"/>
      <c r="AM98" s="4"/>
      <c r="AN98" s="4">
        <v>1251</v>
      </c>
      <c r="AO98" s="4">
        <v>4270</v>
      </c>
      <c r="AP98" s="4">
        <v>3078</v>
      </c>
      <c r="AQ98" s="4">
        <v>1291</v>
      </c>
      <c r="AR98" s="4">
        <v>5395</v>
      </c>
      <c r="AS98" s="4">
        <v>3101</v>
      </c>
      <c r="AT98" s="4">
        <v>136</v>
      </c>
      <c r="AU98" s="4">
        <v>751</v>
      </c>
      <c r="AV98" s="4">
        <v>395</v>
      </c>
      <c r="AW98" s="4">
        <v>161</v>
      </c>
      <c r="AX98" s="4">
        <v>1090</v>
      </c>
      <c r="AY98" s="4">
        <v>345</v>
      </c>
      <c r="AZ98" s="4">
        <v>4.03</v>
      </c>
      <c r="BA98" s="4">
        <v>37.71</v>
      </c>
      <c r="BB98" s="5">
        <v>6.0877777777777782</v>
      </c>
      <c r="BC98" s="10">
        <v>3.87</v>
      </c>
      <c r="BD98" s="11">
        <v>36.97</v>
      </c>
      <c r="BE98" s="11">
        <v>5.9960697863132282</v>
      </c>
      <c r="BF98" s="4">
        <v>61</v>
      </c>
      <c r="BG98" s="4">
        <v>47</v>
      </c>
      <c r="BH98" s="4">
        <v>31</v>
      </c>
      <c r="BI98" s="4">
        <v>26</v>
      </c>
    </row>
    <row r="99" spans="4:61" x14ac:dyDescent="0.15">
      <c r="D99" t="s">
        <v>143</v>
      </c>
      <c r="G99">
        <f>SUBTOTAL(103,Table13[sex])</f>
        <v>97</v>
      </c>
      <c r="I99">
        <f>SUBTOTAL(101,Table13[age])</f>
        <v>54.195876288659797</v>
      </c>
      <c r="J99">
        <f>SUBTOTAL(103,Table13[status_v1])</f>
        <v>97</v>
      </c>
      <c r="K99">
        <f>SUBTOTAL(103,Table13[status_v2])</f>
        <v>97</v>
      </c>
      <c r="BC99" s="61"/>
      <c r="BD99" s="61"/>
      <c r="BE99" s="61"/>
      <c r="BI99">
        <f>SUBTOTAL(103,Table13[asat_v2])</f>
        <v>91</v>
      </c>
    </row>
    <row r="100" spans="4:61" ht="16" x14ac:dyDescent="0.2">
      <c r="I100" s="60"/>
      <c r="AL100" s="29">
        <v>6.6</v>
      </c>
      <c r="AM100" s="29">
        <v>9.98</v>
      </c>
      <c r="AN100" s="29">
        <v>11.44</v>
      </c>
      <c r="AO100" s="29">
        <v>6.48</v>
      </c>
      <c r="AP100" s="29">
        <v>10.29</v>
      </c>
      <c r="AQ100" s="29">
        <v>9.92</v>
      </c>
    </row>
  </sheetData>
  <phoneticPr fontId="6" type="noConversion"/>
  <conditionalFormatting sqref="AF1">
    <cfRule type="colorScale" priority="19">
      <colorScale>
        <cfvo type="min"/>
        <cfvo type="percentile" val="50"/>
        <cfvo type="max"/>
        <color rgb="FFF8696B"/>
        <color rgb="FFFFEB84"/>
        <color rgb="FF63BE7B"/>
      </colorScale>
    </cfRule>
  </conditionalFormatting>
  <conditionalFormatting sqref="N2:W98">
    <cfRule type="colorScale" priority="45">
      <colorScale>
        <cfvo type="min"/>
        <cfvo type="percentile" val="50"/>
        <cfvo type="max"/>
        <color rgb="FF63BE7B"/>
        <color rgb="FFFFEB84"/>
        <color rgb="FFF8696B"/>
      </colorScale>
    </cfRule>
  </conditionalFormatting>
  <conditionalFormatting sqref="X2:AM98">
    <cfRule type="colorScale" priority="136">
      <colorScale>
        <cfvo type="min"/>
        <cfvo type="percentile" val="50"/>
        <cfvo type="max"/>
        <color rgb="FF63BE7B"/>
        <color rgb="FFFFEB84"/>
        <color rgb="FFF8696B"/>
      </colorScale>
    </cfRule>
  </conditionalFormatting>
  <conditionalFormatting sqref="AZ2:BD98">
    <cfRule type="colorScale" priority="137">
      <colorScale>
        <cfvo type="min"/>
        <cfvo type="percentile" val="50"/>
        <cfvo type="max"/>
        <color rgb="FF63BE7B"/>
        <color rgb="FFFFEB84"/>
        <color rgb="FFF8696B"/>
      </colorScale>
    </cfRule>
  </conditionalFormatting>
  <conditionalFormatting sqref="AN2:AS98">
    <cfRule type="colorScale" priority="138">
      <colorScale>
        <cfvo type="min"/>
        <cfvo type="percentile" val="50"/>
        <cfvo type="max"/>
        <color rgb="FF63BE7B"/>
        <color rgb="FFFFEB84"/>
        <color rgb="FFF8696B"/>
      </colorScale>
    </cfRule>
  </conditionalFormatting>
  <conditionalFormatting sqref="AT2:AY98">
    <cfRule type="colorScale" priority="139">
      <colorScale>
        <cfvo type="min"/>
        <cfvo type="percentile" val="50"/>
        <cfvo type="max"/>
        <color rgb="FF63BE7B"/>
        <color rgb="FFFFEB84"/>
        <color rgb="FFF8696B"/>
      </colorScale>
    </cfRule>
  </conditionalFormatting>
  <conditionalFormatting sqref="BE2:BI98">
    <cfRule type="colorScale" priority="140">
      <colorScale>
        <cfvo type="min"/>
        <cfvo type="percentile" val="50"/>
        <cfvo type="max"/>
        <color rgb="FF63BE7B"/>
        <color rgb="FFFFEB84"/>
        <color rgb="FFF8696B"/>
      </colorScale>
    </cfRule>
  </conditionalFormatting>
  <printOptions gridLines="1"/>
  <pageMargins left="0.75" right="0.75" top="1" bottom="1" header="0.5" footer="0.5"/>
  <pageSetup paperSize="9" orientation="portrait" r:id="rId1"/>
  <headerFooter>
    <oddHeader>&amp;C&amp;A</oddHeader>
    <oddFooter>&amp;CPage &amp;P</oddFooter>
  </headerFooter>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U98"/>
  <sheetViews>
    <sheetView workbookViewId="0">
      <selection activeCell="I5" sqref="I5"/>
    </sheetView>
  </sheetViews>
  <sheetFormatPr baseColWidth="10" defaultColWidth="11.5" defaultRowHeight="13" x14ac:dyDescent="0.15"/>
  <cols>
    <col min="1" max="1" width="27.6640625" customWidth="1"/>
    <col min="2" max="2" width="10.1640625" customWidth="1"/>
    <col min="3" max="3" width="7.6640625" hidden="1" customWidth="1"/>
    <col min="5" max="5" width="5.5" customWidth="1"/>
    <col min="6" max="6" width="5.33203125" customWidth="1"/>
    <col min="7" max="7" width="0" hidden="1" customWidth="1"/>
    <col min="8" max="8" width="4" hidden="1" customWidth="1"/>
    <col min="9" max="11" width="13.33203125" customWidth="1"/>
  </cols>
  <sheetData>
    <row r="1" spans="2:21" x14ac:dyDescent="0.15">
      <c r="B1" s="16" t="s">
        <v>144</v>
      </c>
      <c r="C1" s="16" t="s">
        <v>0</v>
      </c>
      <c r="D1" s="16" t="s">
        <v>1</v>
      </c>
      <c r="E1" s="16" t="s">
        <v>2</v>
      </c>
      <c r="F1" s="16" t="s">
        <v>3</v>
      </c>
      <c r="G1" s="16" t="s">
        <v>4</v>
      </c>
      <c r="H1" s="16" t="s">
        <v>5</v>
      </c>
      <c r="I1" s="16" t="s">
        <v>145</v>
      </c>
      <c r="J1" s="16" t="s">
        <v>146</v>
      </c>
      <c r="K1" s="16" t="s">
        <v>147</v>
      </c>
      <c r="L1" s="16" t="s">
        <v>148</v>
      </c>
      <c r="M1" s="16" t="s">
        <v>149</v>
      </c>
      <c r="N1" s="16" t="s">
        <v>150</v>
      </c>
      <c r="O1" s="16" t="s">
        <v>151</v>
      </c>
      <c r="P1" s="16" t="s">
        <v>152</v>
      </c>
      <c r="Q1" t="s">
        <v>124</v>
      </c>
      <c r="R1" t="s">
        <v>125</v>
      </c>
      <c r="S1" t="s">
        <v>126</v>
      </c>
      <c r="T1" s="16" t="s">
        <v>153</v>
      </c>
      <c r="U1" s="16" t="s">
        <v>154</v>
      </c>
    </row>
    <row r="2" spans="2:21" x14ac:dyDescent="0.15">
      <c r="B2" s="15" t="str">
        <f>Table13[[#This Row],[status_v2]]</f>
        <v>Completed</v>
      </c>
      <c r="C2" s="12">
        <f>Table13[[#This Row],[participant_id]]</f>
        <v>209719</v>
      </c>
      <c r="D2" s="12">
        <f>Table13[[#This Row],[allocation_no]]</f>
        <v>226001</v>
      </c>
      <c r="E2" s="12">
        <f>Table13[[#This Row],[diet]]</f>
        <v>0</v>
      </c>
      <c r="F2" s="12" t="str">
        <f>Table13[[#This Row],[sex]]</f>
        <v>F</v>
      </c>
      <c r="G2" s="14">
        <f>Table13[[#This Row],[birthday]]</f>
        <v>23847</v>
      </c>
      <c r="H2" s="12">
        <f>Table13[[#This Row],[age]]</f>
        <v>55</v>
      </c>
      <c r="I2" s="15">
        <f>Table13[[#This Row],[weight_v2]]-Table13[[#This Row],[weight_v1]]</f>
        <v>2.2000000000000028</v>
      </c>
      <c r="J2" s="18">
        <f>Table13[[#This Row],[waist_v2]]-Table13[[#This Row],[waist_v1]]</f>
        <v>2.1666666666666714</v>
      </c>
      <c r="K2" s="18">
        <f>Table13[[#This Row],[fatmass_v2]]-Table13[[#This Row],[fatmass_v1]]</f>
        <v>1.3999999999999986</v>
      </c>
      <c r="L2" s="18">
        <f>Table13[[#This Row],[chol_v2]]-Table13[[#This Row],[chol_v1]]</f>
        <v>-0.5699999999999994</v>
      </c>
      <c r="M2" s="18">
        <f>Table13[[#This Row],[hdl_v2]]-Table13[[#This Row],[hdl_v1]]</f>
        <v>0</v>
      </c>
      <c r="N2" s="18">
        <f>Table13[[#This Row],[ldl_v2]]-Table13[[#This Row],[ldl_v1]]</f>
        <v>-0.70000000000000018</v>
      </c>
      <c r="O2" s="18">
        <f>Table13[[#This Row],[trig_v2]]-Table13[[#This Row],[trig_v1]]</f>
        <v>0.48</v>
      </c>
      <c r="P2" s="18">
        <f>Table13[[#This Row],[CRP_v2]]-Table13[[#This Row],[CRP_v1]]</f>
        <v>0.12000000000000011</v>
      </c>
      <c r="Q2" s="18">
        <f>Table13[[#This Row],[ HbA1c_H_v2]]-Table13[[#This Row],[ HbA1c_H_v1]]</f>
        <v>0.42999999999999972</v>
      </c>
      <c r="R2" s="18">
        <f>Table13[[#This Row],[ Total_HB_H_v2]]-Table13[[#This Row],[ Total_HB_H_v1]]</f>
        <v>5.2700000000000031</v>
      </c>
      <c r="S2" s="18">
        <f>Table13[[#This Row],[HbA1c_hemolysat_v2]]-Table13[[#This Row],[HbA1c_hemolysat_v1]]</f>
        <v>-1.8846832237542799E-2</v>
      </c>
      <c r="T2" s="18">
        <f>Table13[[#This Row],[alat_v2]]-Table13[[#This Row],[alat_v1]]</f>
        <v>-2</v>
      </c>
      <c r="U2" s="18">
        <f>Table13[[#This Row],[asat_v2]]-Table13[[#This Row],[asat_v1]]</f>
        <v>-3</v>
      </c>
    </row>
    <row r="3" spans="2:21" x14ac:dyDescent="0.15">
      <c r="B3" s="15" t="str">
        <f>Table13[[#This Row],[status_v2]]</f>
        <v>Completed</v>
      </c>
      <c r="C3" s="12">
        <f>Table13[[#This Row],[participant_id]]</f>
        <v>209721</v>
      </c>
      <c r="D3" s="12">
        <f>Table13[[#This Row],[allocation_no]]</f>
        <v>226002</v>
      </c>
      <c r="E3" s="12">
        <f>Table13[[#This Row],[diet]]</f>
        <v>0</v>
      </c>
      <c r="F3" s="12" t="str">
        <f>Table13[[#This Row],[sex]]</f>
        <v>F</v>
      </c>
      <c r="G3" s="14">
        <f>Table13[[#This Row],[birthday]]</f>
        <v>26465</v>
      </c>
      <c r="H3" s="12">
        <f>Table13[[#This Row],[age]]</f>
        <v>63</v>
      </c>
      <c r="I3" s="15">
        <f>Table13[[#This Row],[weight_v2]]-Table13[[#This Row],[weight_v1]]</f>
        <v>-0.79999999999999716</v>
      </c>
      <c r="J3" s="18">
        <f>Table13[[#This Row],[waist_v2]]-Table13[[#This Row],[waist_v1]]</f>
        <v>0</v>
      </c>
      <c r="K3" s="18">
        <f>Table13[[#This Row],[fatmass_v2]]-Table13[[#This Row],[fatmass_v1]]</f>
        <v>-0.69999999999999574</v>
      </c>
      <c r="L3" s="18">
        <f>Table13[[#This Row],[chol_v2]]-Table13[[#This Row],[chol_v1]]</f>
        <v>-0.60999999999999943</v>
      </c>
      <c r="M3" s="18">
        <f>Table13[[#This Row],[hdl_v2]]-Table13[[#This Row],[hdl_v1]]</f>
        <v>-0.1100000000000001</v>
      </c>
      <c r="N3" s="18">
        <f>Table13[[#This Row],[ldl_v2]]-Table13[[#This Row],[ldl_v1]]</f>
        <v>-0.54</v>
      </c>
      <c r="O3" s="18">
        <f>Table13[[#This Row],[trig_v2]]-Table13[[#This Row],[trig_v1]]</f>
        <v>-0.13</v>
      </c>
      <c r="P3" s="18">
        <f>Table13[[#This Row],[CRP_v2]]-Table13[[#This Row],[CRP_v1]]</f>
        <v>-5.96</v>
      </c>
      <c r="Q3" s="18">
        <f>Table13[[#This Row],[ HbA1c_H_v2]]-Table13[[#This Row],[ HbA1c_H_v1]]</f>
        <v>-0.98999999999999977</v>
      </c>
      <c r="R3" s="18">
        <f>Table13[[#This Row],[ Total_HB_H_v2]]-Table13[[#This Row],[ Total_HB_H_v1]]</f>
        <v>-10.579999999999998</v>
      </c>
      <c r="S3" s="18">
        <f>Table13[[#This Row],[HbA1c_hemolysat_v2]]-Table13[[#This Row],[HbA1c_hemolysat_v1]]</f>
        <v>0.17745369060790495</v>
      </c>
      <c r="T3" s="18">
        <f>Table13[[#This Row],[alat_v2]]-Table13[[#This Row],[alat_v1]]</f>
        <v>43</v>
      </c>
      <c r="U3" s="18">
        <f>Table13[[#This Row],[asat_v2]]-Table13[[#This Row],[asat_v1]]</f>
        <v>10</v>
      </c>
    </row>
    <row r="4" spans="2:21" x14ac:dyDescent="0.15">
      <c r="B4" s="15" t="str">
        <f>Table13[[#This Row],[status_v2]]</f>
        <v>Completed</v>
      </c>
      <c r="C4" s="12">
        <f>Table13[[#This Row],[participant_id]]</f>
        <v>209720</v>
      </c>
      <c r="D4" s="12">
        <f>Table13[[#This Row],[allocation_no]]</f>
        <v>226003</v>
      </c>
      <c r="E4" s="12">
        <f>Table13[[#This Row],[diet]]</f>
        <v>0</v>
      </c>
      <c r="F4" s="12" t="str">
        <f>Table13[[#This Row],[sex]]</f>
        <v>M</v>
      </c>
      <c r="G4" s="14">
        <f>Table13[[#This Row],[birthday]]</f>
        <v>20955</v>
      </c>
      <c r="H4" s="12">
        <f>Table13[[#This Row],[age]]</f>
        <v>48</v>
      </c>
      <c r="I4" s="15">
        <f>Table13[[#This Row],[weight_v2]]-Table13[[#This Row],[weight_v1]]</f>
        <v>5.1000000000000085</v>
      </c>
      <c r="J4" s="18">
        <f>Table13[[#This Row],[waist_v2]]-Table13[[#This Row],[waist_v1]]</f>
        <v>2.3333333333333428</v>
      </c>
      <c r="K4" s="18">
        <f>Table13[[#This Row],[fatmass_v2]]-Table13[[#This Row],[fatmass_v1]]</f>
        <v>3.7000000000000028</v>
      </c>
      <c r="L4" s="18">
        <f>Table13[[#This Row],[chol_v2]]-Table13[[#This Row],[chol_v1]]</f>
        <v>0.86000000000000032</v>
      </c>
      <c r="M4" s="18">
        <f>Table13[[#This Row],[hdl_v2]]-Table13[[#This Row],[hdl_v1]]</f>
        <v>6.0000000000000053E-2</v>
      </c>
      <c r="N4" s="18">
        <f>Table13[[#This Row],[ldl_v2]]-Table13[[#This Row],[ldl_v1]]</f>
        <v>0.58000000000000007</v>
      </c>
      <c r="O4" s="18">
        <f>Table13[[#This Row],[trig_v2]]-Table13[[#This Row],[trig_v1]]</f>
        <v>0.24</v>
      </c>
      <c r="P4" s="18">
        <f>Table13[[#This Row],[CRP_v2]]-Table13[[#This Row],[CRP_v1]]</f>
        <v>0.15999999999999992</v>
      </c>
      <c r="Q4" s="18">
        <f>Table13[[#This Row],[ HbA1c_H_v2]]-Table13[[#This Row],[ HbA1c_H_v1]]</f>
        <v>0.34999999999999964</v>
      </c>
      <c r="R4" s="18">
        <f>Table13[[#This Row],[ Total_HB_H_v2]]-Table13[[#This Row],[ Total_HB_H_v1]]</f>
        <v>5.4200000000000017</v>
      </c>
      <c r="S4" s="18">
        <f>Table13[[#This Row],[HbA1c_hemolysat_v2]]-Table13[[#This Row],[HbA1c_hemolysat_v1]]</f>
        <v>23.071987824988945</v>
      </c>
      <c r="T4" s="18">
        <f>Table13[[#This Row],[alat_v2]]-Table13[[#This Row],[alat_v1]]</f>
        <v>-1</v>
      </c>
      <c r="U4" s="18">
        <f>Table13[[#This Row],[asat_v2]]-Table13[[#This Row],[asat_v1]]</f>
        <v>-4</v>
      </c>
    </row>
    <row r="5" spans="2:21" hidden="1" x14ac:dyDescent="0.15">
      <c r="B5" s="15" t="str">
        <f>Table13[[#This Row],[status_v2]]</f>
        <v>Discontinued</v>
      </c>
      <c r="C5" s="12">
        <f>Table13[[#This Row],[participant_id]]</f>
        <v>209722</v>
      </c>
      <c r="D5" s="12">
        <f>Table13[[#This Row],[allocation_no]]</f>
        <v>226004</v>
      </c>
      <c r="E5" s="12">
        <f>Table13[[#This Row],[diet]]</f>
        <v>0</v>
      </c>
      <c r="F5" s="12" t="str">
        <f>Table13[[#This Row],[sex]]</f>
        <v>F</v>
      </c>
      <c r="G5" s="14">
        <f>Table13[[#This Row],[birthday]]</f>
        <v>25249</v>
      </c>
      <c r="H5" s="12">
        <f>Table13[[#This Row],[age]]</f>
        <v>52</v>
      </c>
      <c r="I5" s="15">
        <f>'Raw data'!R5-'Raw data'!N5</f>
        <v>0</v>
      </c>
      <c r="J5" s="18">
        <f>Table13[[#This Row],[waist_v2]]-Table13[[#This Row],[waist_v1]]</f>
        <v>0</v>
      </c>
      <c r="K5" s="18">
        <f>Table13[[#This Row],[fatmass_v2]]-Table13[[#This Row],[fatmass_v1]]</f>
        <v>0</v>
      </c>
      <c r="L5" s="18">
        <f>Table13[[#This Row],[chol_v2]]-Table13[[#This Row],[chol_v1]]</f>
        <v>0</v>
      </c>
      <c r="M5" s="18">
        <f>Table13[[#This Row],[hdl_v2]]-Table13[[#This Row],[hdl_v1]]</f>
        <v>0</v>
      </c>
      <c r="N5" s="18">
        <f>Table13[[#This Row],[ldl_v2]]-Table13[[#This Row],[ldl_v1]]</f>
        <v>0</v>
      </c>
      <c r="O5" s="18">
        <f>Table13[[#This Row],[trig_v2]]-Table13[[#This Row],[trig_v1]]</f>
        <v>0</v>
      </c>
      <c r="P5" s="18">
        <f>Table13[[#This Row],[CRP_v2]]-Table13[[#This Row],[CRP_v1]]</f>
        <v>0</v>
      </c>
      <c r="Q5" s="18">
        <f>Table13[[#This Row],[ HbA1c_H_v2]]-Table13[[#This Row],[ HbA1c_H_v1]]</f>
        <v>0</v>
      </c>
      <c r="R5" s="18">
        <f>Table13[[#This Row],[ Total_HB_H_v2]]-Table13[[#This Row],[ Total_HB_H_v1]]</f>
        <v>0</v>
      </c>
      <c r="S5" s="18">
        <f>Table13[[#This Row],[HbA1c_hemolysat_v2]]-Table13[[#This Row],[HbA1c_hemolysat_v1]]</f>
        <v>0</v>
      </c>
      <c r="T5" s="18">
        <f>Table13[[#This Row],[alat_v2]]-Table13[[#This Row],[alat_v1]]</f>
        <v>0</v>
      </c>
      <c r="U5" s="18">
        <f>Table13[[#This Row],[asat_v2]]-Table13[[#This Row],[asat_v1]]</f>
        <v>0</v>
      </c>
    </row>
    <row r="6" spans="2:21" x14ac:dyDescent="0.15">
      <c r="B6" s="15" t="str">
        <f>Table13[[#This Row],[status_v2]]</f>
        <v>Completed</v>
      </c>
      <c r="C6" s="12">
        <f>Table13[[#This Row],[participant_id]]</f>
        <v>209724</v>
      </c>
      <c r="D6" s="12">
        <f>Table13[[#This Row],[allocation_no]]</f>
        <v>226005</v>
      </c>
      <c r="E6" s="12">
        <f>Table13[[#This Row],[diet]]</f>
        <v>0</v>
      </c>
      <c r="F6" s="12" t="str">
        <f>Table13[[#This Row],[sex]]</f>
        <v>F</v>
      </c>
      <c r="G6" s="14">
        <f>Table13[[#This Row],[birthday]]</f>
        <v>24030</v>
      </c>
      <c r="H6" s="12">
        <f>Table13[[#This Row],[age]]</f>
        <v>55</v>
      </c>
      <c r="I6" s="15">
        <f>Table13[[#This Row],[weight_v2]]-Table13[[#This Row],[weight_v1]]</f>
        <v>-1.2000000000000028</v>
      </c>
      <c r="J6" s="18">
        <f>Table13[[#This Row],[waist_v2]]-Table13[[#This Row],[waist_v1]]</f>
        <v>1</v>
      </c>
      <c r="K6" s="18">
        <f>Table13[[#This Row],[fatmass_v2]]-Table13[[#This Row],[fatmass_v1]]</f>
        <v>0</v>
      </c>
      <c r="L6" s="18">
        <f>Table13[[#This Row],[chol_v2]]-Table13[[#This Row],[chol_v1]]</f>
        <v>-0.12000000000000011</v>
      </c>
      <c r="M6" s="18">
        <f>Table13[[#This Row],[hdl_v2]]-Table13[[#This Row],[hdl_v1]]</f>
        <v>-3.0000000000000027E-2</v>
      </c>
      <c r="N6" s="18">
        <f>Table13[[#This Row],[ldl_v2]]-Table13[[#This Row],[ldl_v1]]</f>
        <v>-9.0000000000000302E-2</v>
      </c>
      <c r="O6" s="18">
        <f>Table13[[#This Row],[trig_v2]]-Table13[[#This Row],[trig_v1]]</f>
        <v>5.0000000000000044E-2</v>
      </c>
      <c r="P6" s="18">
        <f>Table13[[#This Row],[CRP_v2]]-Table13[[#This Row],[CRP_v1]]</f>
        <v>0.47</v>
      </c>
      <c r="Q6" s="18">
        <f>Table13[[#This Row],[ HbA1c_H_v2]]-Table13[[#This Row],[ HbA1c_H_v1]]</f>
        <v>0.75000000000000044</v>
      </c>
      <c r="R6" s="18">
        <f>Table13[[#This Row],[ Total_HB_H_v2]]-Table13[[#This Row],[ Total_HB_H_v1]]</f>
        <v>8.0200000000000031</v>
      </c>
      <c r="S6" s="18">
        <f>Table13[[#This Row],[HbA1c_hemolysat_v2]]-Table13[[#This Row],[HbA1c_hemolysat_v1]]</f>
        <v>4.8112895539461853E-2</v>
      </c>
      <c r="T6" s="18">
        <f>Table13[[#This Row],[alat_v2]]-Table13[[#This Row],[alat_v1]]</f>
        <v>-3</v>
      </c>
      <c r="U6" s="18">
        <f>Table13[[#This Row],[asat_v2]]-Table13[[#This Row],[asat_v1]]</f>
        <v>-2</v>
      </c>
    </row>
    <row r="7" spans="2:21" x14ac:dyDescent="0.15">
      <c r="B7" s="15" t="str">
        <f>Table13[[#This Row],[status_v2]]</f>
        <v>Completed</v>
      </c>
      <c r="C7" s="12">
        <f>Table13[[#This Row],[participant_id]]</f>
        <v>209725</v>
      </c>
      <c r="D7" s="12">
        <f>Table13[[#This Row],[allocation_no]]</f>
        <v>226006</v>
      </c>
      <c r="E7" s="12">
        <f>Table13[[#This Row],[diet]]</f>
        <v>0</v>
      </c>
      <c r="F7" s="12" t="str">
        <f>Table13[[#This Row],[sex]]</f>
        <v>M</v>
      </c>
      <c r="G7" s="14">
        <f>Table13[[#This Row],[birthday]]</f>
        <v>21231</v>
      </c>
      <c r="H7" s="12">
        <f>Table13[[#This Row],[age]]</f>
        <v>63</v>
      </c>
      <c r="I7" s="15">
        <f>Table13[[#This Row],[weight_v2]]-Table13[[#This Row],[weight_v1]]</f>
        <v>0.5</v>
      </c>
      <c r="J7" s="18">
        <f>Table13[[#This Row],[waist_v2]]-Table13[[#This Row],[waist_v1]]</f>
        <v>0.83333333333334281</v>
      </c>
      <c r="K7" s="18">
        <f>Table13[[#This Row],[fatmass_v2]]-Table13[[#This Row],[fatmass_v1]]</f>
        <v>-0.10000000000000142</v>
      </c>
      <c r="L7" s="18">
        <f>Table13[[#This Row],[chol_v2]]-Table13[[#This Row],[chol_v1]]</f>
        <v>-0.24000000000000021</v>
      </c>
      <c r="M7" s="18">
        <f>Table13[[#This Row],[hdl_v2]]-Table13[[#This Row],[hdl_v1]]</f>
        <v>0.10000000000000009</v>
      </c>
      <c r="N7" s="18">
        <f>Table13[[#This Row],[ldl_v2]]-Table13[[#This Row],[ldl_v1]]</f>
        <v>-0.20999999999999996</v>
      </c>
      <c r="O7" s="18">
        <f>Table13[[#This Row],[trig_v2]]-Table13[[#This Row],[trig_v1]]</f>
        <v>-0.50000000000000022</v>
      </c>
      <c r="P7" s="18">
        <f>Table13[[#This Row],[CRP_v2]]-Table13[[#This Row],[CRP_v1]]</f>
        <v>0.14000000000000057</v>
      </c>
      <c r="Q7" s="18">
        <f>Table13[[#This Row],[ HbA1c_H_v2]]-Table13[[#This Row],[ HbA1c_H_v1]]</f>
        <v>-0.57000000000000028</v>
      </c>
      <c r="R7" s="18">
        <f>Table13[[#This Row],[ Total_HB_H_v2]]-Table13[[#This Row],[ Total_HB_H_v1]]</f>
        <v>-8.3500000000000014</v>
      </c>
      <c r="S7" s="18">
        <f>Table13[[#This Row],[HbA1c_hemolysat_v2]]-Table13[[#This Row],[HbA1c_hemolysat_v1]]</f>
        <v>0.25168162733336441</v>
      </c>
      <c r="T7" s="18">
        <f>Table13[[#This Row],[alat_v2]]-Table13[[#This Row],[alat_v1]]</f>
        <v>2</v>
      </c>
      <c r="U7" s="18">
        <f>Table13[[#This Row],[asat_v2]]-Table13[[#This Row],[asat_v1]]</f>
        <v>1</v>
      </c>
    </row>
    <row r="8" spans="2:21" x14ac:dyDescent="0.15">
      <c r="B8" s="15" t="str">
        <f>Table13[[#This Row],[status_v2]]</f>
        <v>Completed</v>
      </c>
      <c r="C8" s="12">
        <f>Table13[[#This Row],[participant_id]]</f>
        <v>209726</v>
      </c>
      <c r="D8" s="12">
        <f>Table13[[#This Row],[allocation_no]]</f>
        <v>226007</v>
      </c>
      <c r="E8" s="12">
        <f>Table13[[#This Row],[diet]]</f>
        <v>0</v>
      </c>
      <c r="F8" s="12" t="str">
        <f>Table13[[#This Row],[sex]]</f>
        <v>F</v>
      </c>
      <c r="G8" s="14">
        <f>Table13[[#This Row],[birthday]]</f>
        <v>23726</v>
      </c>
      <c r="H8" s="12">
        <f>Table13[[#This Row],[age]]</f>
        <v>56</v>
      </c>
      <c r="I8" s="15">
        <f>Table13[[#This Row],[weight_v2]]-Table13[[#This Row],[weight_v1]]</f>
        <v>2.7999999999999972</v>
      </c>
      <c r="J8" s="18">
        <f>Table13[[#This Row],[waist_v2]]-Table13[[#This Row],[waist_v1]]</f>
        <v>3</v>
      </c>
      <c r="K8" s="18">
        <f>Table13[[#This Row],[fatmass_v2]]-Table13[[#This Row],[fatmass_v1]]</f>
        <v>0.89999999999999858</v>
      </c>
      <c r="L8" s="18">
        <f>Table13[[#This Row],[chol_v2]]-Table13[[#This Row],[chol_v1]]</f>
        <v>0.62000000000000011</v>
      </c>
      <c r="M8" s="18">
        <f>Table13[[#This Row],[hdl_v2]]-Table13[[#This Row],[hdl_v1]]</f>
        <v>2.0000000000000018E-2</v>
      </c>
      <c r="N8" s="18">
        <f>Table13[[#This Row],[ldl_v2]]-Table13[[#This Row],[ldl_v1]]</f>
        <v>0.69000000000000039</v>
      </c>
      <c r="O8" s="18">
        <f>Table13[[#This Row],[trig_v2]]-Table13[[#This Row],[trig_v1]]</f>
        <v>0.29000000000000004</v>
      </c>
      <c r="P8" s="18">
        <f>Table13[[#This Row],[CRP_v2]]-Table13[[#This Row],[CRP_v1]]</f>
        <v>0.78</v>
      </c>
      <c r="Q8" s="18">
        <f>Table13[[#This Row],[ HbA1c_H_v2]]-Table13[[#This Row],[ HbA1c_H_v1]]</f>
        <v>8.0000000000000071E-2</v>
      </c>
      <c r="R8" s="18">
        <f>Table13[[#This Row],[ Total_HB_H_v2]]-Table13[[#This Row],[ Total_HB_H_v1]]</f>
        <v>1.5200000000000031</v>
      </c>
      <c r="S8" s="18">
        <f>Table13[[#This Row],[HbA1c_hemolysat_v2]]-Table13[[#This Row],[HbA1c_hemolysat_v1]]</f>
        <v>-8.5557836771071649E-2</v>
      </c>
      <c r="T8" s="18">
        <f>Table13[[#This Row],[alat_v2]]-Table13[[#This Row],[alat_v1]]</f>
        <v>-9</v>
      </c>
      <c r="U8" s="18">
        <f>Table13[[#This Row],[asat_v2]]-Table13[[#This Row],[asat_v1]]</f>
        <v>-4</v>
      </c>
    </row>
    <row r="9" spans="2:21" x14ac:dyDescent="0.15">
      <c r="B9" s="15" t="str">
        <f>Table13[[#This Row],[status_v2]]</f>
        <v>Completed</v>
      </c>
      <c r="C9" s="12">
        <f>Table13[[#This Row],[participant_id]]</f>
        <v>209727</v>
      </c>
      <c r="D9" s="12">
        <f>Table13[[#This Row],[allocation_no]]</f>
        <v>226008</v>
      </c>
      <c r="E9" s="12">
        <f>Table13[[#This Row],[diet]]</f>
        <v>0</v>
      </c>
      <c r="F9" s="12" t="str">
        <f>Table13[[#This Row],[sex]]</f>
        <v>F</v>
      </c>
      <c r="G9" s="14">
        <f>Table13[[#This Row],[birthday]]</f>
        <v>21320</v>
      </c>
      <c r="H9" s="12">
        <f>Table13[[#This Row],[age]]</f>
        <v>62</v>
      </c>
      <c r="I9" s="15">
        <f>Table13[[#This Row],[weight_v2]]-Table13[[#This Row],[weight_v1]]</f>
        <v>-0.70000000000000284</v>
      </c>
      <c r="J9" s="18">
        <f>Table13[[#This Row],[waist_v2]]-Table13[[#This Row],[waist_v1]]</f>
        <v>-0.1666666666666714</v>
      </c>
      <c r="K9" s="18">
        <f>Table13[[#This Row],[fatmass_v2]]-Table13[[#This Row],[fatmass_v1]]</f>
        <v>-0.10000000000000142</v>
      </c>
      <c r="L9" s="18">
        <f>Table13[[#This Row],[chol_v2]]-Table13[[#This Row],[chol_v1]]</f>
        <v>0.33000000000000007</v>
      </c>
      <c r="M9" s="18">
        <f>Table13[[#This Row],[hdl_v2]]-Table13[[#This Row],[hdl_v1]]</f>
        <v>0.21000000000000019</v>
      </c>
      <c r="N9" s="18">
        <f>Table13[[#This Row],[ldl_v2]]-Table13[[#This Row],[ldl_v1]]</f>
        <v>0.46999999999999975</v>
      </c>
      <c r="O9" s="18">
        <f>Table13[[#This Row],[trig_v2]]-Table13[[#This Row],[trig_v1]]</f>
        <v>-0.71</v>
      </c>
      <c r="P9" s="18">
        <f>Table13[[#This Row],[CRP_v2]]-Table13[[#This Row],[CRP_v1]]</f>
        <v>1.87</v>
      </c>
      <c r="Q9" s="18">
        <f>Table13[[#This Row],[ HbA1c_H_v2]]-Table13[[#This Row],[ HbA1c_H_v1]]</f>
        <v>-0.4700000000000002</v>
      </c>
      <c r="R9" s="18">
        <f>Table13[[#This Row],[ Total_HB_H_v2]]-Table13[[#This Row],[ Total_HB_H_v1]]</f>
        <v>-6.6400000000000006</v>
      </c>
      <c r="S9" s="18">
        <f>Table13[[#This Row],[HbA1c_hemolysat_v2]]-Table13[[#This Row],[HbA1c_hemolysat_v1]]</f>
        <v>0.28554549205570723</v>
      </c>
      <c r="T9" s="18">
        <f>Table13[[#This Row],[alat_v2]]-Table13[[#This Row],[alat_v1]]</f>
        <v>-9</v>
      </c>
      <c r="U9" s="18">
        <f>Table13[[#This Row],[asat_v2]]-Table13[[#This Row],[asat_v1]]</f>
        <v>-3</v>
      </c>
    </row>
    <row r="10" spans="2:21" x14ac:dyDescent="0.15">
      <c r="B10" s="15" t="str">
        <f>Table13[[#This Row],[status_v2]]</f>
        <v>Completed</v>
      </c>
      <c r="C10" s="12">
        <f>Table13[[#This Row],[participant_id]]</f>
        <v>209728</v>
      </c>
      <c r="D10" s="12">
        <f>Table13[[#This Row],[allocation_no]]</f>
        <v>226009</v>
      </c>
      <c r="E10" s="12">
        <f>Table13[[#This Row],[diet]]</f>
        <v>0</v>
      </c>
      <c r="F10" s="12" t="str">
        <f>Table13[[#This Row],[sex]]</f>
        <v>F</v>
      </c>
      <c r="G10" s="14">
        <f>Table13[[#This Row],[birthday]]</f>
        <v>19770</v>
      </c>
      <c r="H10" s="12">
        <f>Table13[[#This Row],[age]]</f>
        <v>67</v>
      </c>
      <c r="I10" s="15">
        <f>Table13[[#This Row],[weight_v2]]-Table13[[#This Row],[weight_v1]]</f>
        <v>1.2999999999999972</v>
      </c>
      <c r="J10" s="18">
        <f>Table13[[#This Row],[waist_v2]]-Table13[[#This Row],[waist_v1]]</f>
        <v>-1.8333333333333428</v>
      </c>
      <c r="K10" s="18">
        <f>Table13[[#This Row],[fatmass_v2]]-Table13[[#This Row],[fatmass_v1]]</f>
        <v>-1.2999999999999972</v>
      </c>
      <c r="L10" s="18">
        <f>Table13[[#This Row],[chol_v2]]-Table13[[#This Row],[chol_v1]]</f>
        <v>0.19000000000000039</v>
      </c>
      <c r="M10" s="18">
        <f>Table13[[#This Row],[hdl_v2]]-Table13[[#This Row],[hdl_v1]]</f>
        <v>0.17999999999999972</v>
      </c>
      <c r="N10" s="18">
        <f>Table13[[#This Row],[ldl_v2]]-Table13[[#This Row],[ldl_v1]]</f>
        <v>-2.9999999999999805E-2</v>
      </c>
      <c r="O10" s="18">
        <f>Table13[[#This Row],[trig_v2]]-Table13[[#This Row],[trig_v1]]</f>
        <v>-0.12</v>
      </c>
      <c r="P10" s="18">
        <f>Table13[[#This Row],[CRP_v2]]-Table13[[#This Row],[CRP_v1]]</f>
        <v>1.1799999999999997</v>
      </c>
      <c r="Q10" s="18">
        <f>Table13[[#This Row],[ HbA1c_H_v2]]-Table13[[#This Row],[ HbA1c_H_v1]]</f>
        <v>-0.17000000000000037</v>
      </c>
      <c r="R10" s="18">
        <f>Table13[[#This Row],[ Total_HB_H_v2]]-Table13[[#This Row],[ Total_HB_H_v1]]</f>
        <v>-2.3100000000000023</v>
      </c>
      <c r="S10" s="18">
        <f>Table13[[#This Row],[HbA1c_hemolysat_v2]]-Table13[[#This Row],[HbA1c_hemolysat_v1]]</f>
        <v>6.7743057521491679E-2</v>
      </c>
      <c r="T10" s="18">
        <f>Table13[[#This Row],[alat_v2]]-Table13[[#This Row],[alat_v1]]</f>
        <v>3</v>
      </c>
      <c r="U10" s="18">
        <f>Table13[[#This Row],[asat_v2]]-Table13[[#This Row],[asat_v1]]</f>
        <v>3</v>
      </c>
    </row>
    <row r="11" spans="2:21" x14ac:dyDescent="0.15">
      <c r="B11" s="15" t="str">
        <f>Table13[[#This Row],[status_v2]]</f>
        <v>Completed</v>
      </c>
      <c r="C11" s="12">
        <f>Table13[[#This Row],[participant_id]]</f>
        <v>209729</v>
      </c>
      <c r="D11" s="12">
        <f>Table13[[#This Row],[allocation_no]]</f>
        <v>226010</v>
      </c>
      <c r="E11" s="12">
        <f>Table13[[#This Row],[diet]]</f>
        <v>0</v>
      </c>
      <c r="F11" s="12" t="str">
        <f>Table13[[#This Row],[sex]]</f>
        <v>F</v>
      </c>
      <c r="G11" s="14">
        <f>Table13[[#This Row],[birthday]]</f>
        <v>26191</v>
      </c>
      <c r="H11" s="12">
        <f>Table13[[#This Row],[age]]</f>
        <v>49</v>
      </c>
      <c r="I11" s="15">
        <f>Table13[[#This Row],[weight_v2]]-Table13[[#This Row],[weight_v1]]</f>
        <v>0.89999999999999147</v>
      </c>
      <c r="J11" s="18">
        <f>Table13[[#This Row],[waist_v2]]-Table13[[#This Row],[waist_v1]]</f>
        <v>-3.8333333333333286</v>
      </c>
      <c r="K11" s="18">
        <f>Table13[[#This Row],[fatmass_v2]]-Table13[[#This Row],[fatmass_v1]]</f>
        <v>-1.2000000000000028</v>
      </c>
      <c r="L11" s="18">
        <f>Table13[[#This Row],[chol_v2]]-Table13[[#This Row],[chol_v1]]</f>
        <v>-0.16999999999999993</v>
      </c>
      <c r="M11" s="18">
        <f>Table13[[#This Row],[hdl_v2]]-Table13[[#This Row],[hdl_v1]]</f>
        <v>-0.16000000000000014</v>
      </c>
      <c r="N11" s="18">
        <f>Table13[[#This Row],[ldl_v2]]-Table13[[#This Row],[ldl_v1]]</f>
        <v>2.0000000000000018E-2</v>
      </c>
      <c r="O11" s="18">
        <f>Table13[[#This Row],[trig_v2]]-Table13[[#This Row],[trig_v1]]</f>
        <v>0.25</v>
      </c>
      <c r="P11" s="18">
        <f>Table13[[#This Row],[CRP_v2]]-Table13[[#This Row],[CRP_v1]]</f>
        <v>0.77000000000000013</v>
      </c>
      <c r="Q11" s="18">
        <f>Table13[[#This Row],[ HbA1c_H_v2]]-Table13[[#This Row],[ HbA1c_H_v1]]</f>
        <v>0.29000000000000004</v>
      </c>
      <c r="R11" s="18">
        <f>Table13[[#This Row],[ Total_HB_H_v2]]-Table13[[#This Row],[ Total_HB_H_v1]]</f>
        <v>0.82999999999999829</v>
      </c>
      <c r="S11" s="18">
        <f>Table13[[#This Row],[HbA1c_hemolysat_v2]]-Table13[[#This Row],[HbA1c_hemolysat_v1]]</f>
        <v>0.24451529356336099</v>
      </c>
      <c r="T11" s="18">
        <f>Table13[[#This Row],[alat_v2]]-Table13[[#This Row],[alat_v1]]</f>
        <v>-3</v>
      </c>
      <c r="U11" s="18">
        <f>Table13[[#This Row],[asat_v2]]-Table13[[#This Row],[asat_v1]]</f>
        <v>-2</v>
      </c>
    </row>
    <row r="12" spans="2:21" x14ac:dyDescent="0.15">
      <c r="B12" s="15" t="str">
        <f>Table13[[#This Row],[status_v2]]</f>
        <v>Completed</v>
      </c>
      <c r="C12" s="12">
        <f>Table13[[#This Row],[participant_id]]</f>
        <v>209736</v>
      </c>
      <c r="D12" s="12">
        <f>Table13[[#This Row],[allocation_no]]</f>
        <v>226011</v>
      </c>
      <c r="E12" s="12">
        <f>Table13[[#This Row],[diet]]</f>
        <v>0</v>
      </c>
      <c r="F12" s="12" t="str">
        <f>Table13[[#This Row],[sex]]</f>
        <v>F</v>
      </c>
      <c r="G12" s="14">
        <f>Table13[[#This Row],[birthday]]</f>
        <v>25948</v>
      </c>
      <c r="H12" s="12">
        <f>Table13[[#This Row],[age]]</f>
        <v>50</v>
      </c>
      <c r="I12" s="15">
        <f>Table13[[#This Row],[weight_v2]]-Table13[[#This Row],[weight_v1]]</f>
        <v>-3.6999999999999886</v>
      </c>
      <c r="J12" s="18">
        <f>Table13[[#This Row],[waist_v2]]-Table13[[#This Row],[waist_v1]]</f>
        <v>-4.6666666666666572</v>
      </c>
      <c r="K12" s="18">
        <f>Table13[[#This Row],[fatmass_v2]]-Table13[[#This Row],[fatmass_v1]]</f>
        <v>-2.7999999999999972</v>
      </c>
      <c r="L12" s="18">
        <f>Table13[[#This Row],[chol_v2]]-Table13[[#This Row],[chol_v1]]</f>
        <v>7.0000000000000284E-2</v>
      </c>
      <c r="M12" s="18">
        <f>Table13[[#This Row],[hdl_v2]]-Table13[[#This Row],[hdl_v1]]</f>
        <v>2.0000000000000018E-2</v>
      </c>
      <c r="N12" s="18">
        <f>Table13[[#This Row],[ldl_v2]]-Table13[[#This Row],[ldl_v1]]</f>
        <v>5.9999999999999609E-2</v>
      </c>
      <c r="O12" s="18">
        <f>Table13[[#This Row],[trig_v2]]-Table13[[#This Row],[trig_v1]]</f>
        <v>0.19999999999999996</v>
      </c>
      <c r="P12" s="18">
        <f>Table13[[#This Row],[CRP_v2]]-Table13[[#This Row],[CRP_v1]]</f>
        <v>0.19999999999999996</v>
      </c>
      <c r="Q12" s="18">
        <f>Table13[[#This Row],[ HbA1c_H_v2]]-Table13[[#This Row],[ HbA1c_H_v1]]</f>
        <v>0.8400000000000003</v>
      </c>
      <c r="R12" s="18">
        <f>Table13[[#This Row],[ Total_HB_H_v2]]-Table13[[#This Row],[ Total_HB_H_v1]]</f>
        <v>10.560000000000002</v>
      </c>
      <c r="S12" s="18">
        <f>Table13[[#This Row],[HbA1c_hemolysat_v2]]-Table13[[#This Row],[HbA1c_hemolysat_v1]]</f>
        <v>-0.23797042247518263</v>
      </c>
      <c r="T12" s="18">
        <f>Table13[[#This Row],[alat_v2]]-Table13[[#This Row],[alat_v1]]</f>
        <v>2</v>
      </c>
      <c r="U12" s="18">
        <f>Table13[[#This Row],[asat_v2]]-Table13[[#This Row],[asat_v1]]</f>
        <v>3</v>
      </c>
    </row>
    <row r="13" spans="2:21" x14ac:dyDescent="0.15">
      <c r="B13" s="15" t="str">
        <f>Table13[[#This Row],[status_v2]]</f>
        <v>Completed</v>
      </c>
      <c r="C13" s="12">
        <f>Table13[[#This Row],[participant_id]]</f>
        <v>209737</v>
      </c>
      <c r="D13" s="12">
        <f>Table13[[#This Row],[allocation_no]]</f>
        <v>226012</v>
      </c>
      <c r="E13" s="12">
        <f>Table13[[#This Row],[diet]]</f>
        <v>0</v>
      </c>
      <c r="F13" s="12" t="str">
        <f>Table13[[#This Row],[sex]]</f>
        <v>F</v>
      </c>
      <c r="G13" s="14">
        <f>Table13[[#This Row],[birthday]]</f>
        <v>27013</v>
      </c>
      <c r="H13" s="12">
        <f>Table13[[#This Row],[age]]</f>
        <v>47</v>
      </c>
      <c r="I13" s="15">
        <f>Table13[[#This Row],[weight_v2]]-Table13[[#This Row],[weight_v1]]</f>
        <v>0.29999999999999716</v>
      </c>
      <c r="J13" s="18">
        <f>Table13[[#This Row],[waist_v2]]-Table13[[#This Row],[waist_v1]]</f>
        <v>-3.6666666666666714</v>
      </c>
      <c r="K13" s="18">
        <f>Table13[[#This Row],[fatmass_v2]]-Table13[[#This Row],[fatmass_v1]]</f>
        <v>-1.3000000000000043</v>
      </c>
      <c r="L13" s="18">
        <f>Table13[[#This Row],[chol_v2]]-Table13[[#This Row],[chol_v1]]</f>
        <v>9.9999999999999645E-2</v>
      </c>
      <c r="M13" s="18">
        <f>Table13[[#This Row],[hdl_v2]]-Table13[[#This Row],[hdl_v1]]</f>
        <v>-3.0000000000000027E-2</v>
      </c>
      <c r="N13" s="18">
        <f>Table13[[#This Row],[ldl_v2]]-Table13[[#This Row],[ldl_v1]]</f>
        <v>0.10000000000000009</v>
      </c>
      <c r="O13" s="18">
        <f>Table13[[#This Row],[trig_v2]]-Table13[[#This Row],[trig_v1]]</f>
        <v>0.20999999999999996</v>
      </c>
      <c r="P13" s="18">
        <f>Table13[[#This Row],[CRP_v2]]-Table13[[#This Row],[CRP_v1]]</f>
        <v>-8.9999999999999858E-2</v>
      </c>
      <c r="Q13" s="18">
        <f>Table13[[#This Row],[ HbA1c_H_v2]]-Table13[[#This Row],[ HbA1c_H_v1]]</f>
        <v>0.29000000000000004</v>
      </c>
      <c r="R13" s="18">
        <f>Table13[[#This Row],[ Total_HB_H_v2]]-Table13[[#This Row],[ Total_HB_H_v1]]</f>
        <v>1.3700000000000045</v>
      </c>
      <c r="S13" s="18">
        <f>Table13[[#This Row],[HbA1c_hemolysat_v2]]-Table13[[#This Row],[HbA1c_hemolysat_v1]]</f>
        <v>0.15340010221541966</v>
      </c>
      <c r="T13" s="18">
        <f>Table13[[#This Row],[alat_v2]]-Table13[[#This Row],[alat_v1]]</f>
        <v>3</v>
      </c>
      <c r="U13" s="18">
        <f>Table13[[#This Row],[asat_v2]]-Table13[[#This Row],[asat_v1]]</f>
        <v>1</v>
      </c>
    </row>
    <row r="14" spans="2:21" x14ac:dyDescent="0.15">
      <c r="B14" s="15" t="str">
        <f>Table13[[#This Row],[status_v2]]</f>
        <v>Completed</v>
      </c>
      <c r="C14" s="12">
        <f>Table13[[#This Row],[participant_id]]</f>
        <v>209738</v>
      </c>
      <c r="D14" s="12">
        <f>Table13[[#This Row],[allocation_no]]</f>
        <v>226013</v>
      </c>
      <c r="E14" s="12">
        <f>Table13[[#This Row],[diet]]</f>
        <v>0</v>
      </c>
      <c r="F14" s="12" t="str">
        <f>Table13[[#This Row],[sex]]</f>
        <v>F</v>
      </c>
      <c r="G14" s="14">
        <f>Table13[[#This Row],[birthday]]</f>
        <v>25096</v>
      </c>
      <c r="H14" s="12">
        <f>Table13[[#This Row],[age]]</f>
        <v>52</v>
      </c>
      <c r="I14" s="15">
        <f>Table13[[#This Row],[weight_v2]]-Table13[[#This Row],[weight_v1]]</f>
        <v>0.70000000000000284</v>
      </c>
      <c r="J14" s="18">
        <f>Table13[[#This Row],[waist_v2]]-Table13[[#This Row],[waist_v1]]</f>
        <v>2.1666666666666714</v>
      </c>
      <c r="K14" s="18">
        <f>Table13[[#This Row],[fatmass_v2]]-Table13[[#This Row],[fatmass_v1]]</f>
        <v>-1.1000000000000014</v>
      </c>
      <c r="L14" s="18">
        <f>Table13[[#This Row],[chol_v2]]-Table13[[#This Row],[chol_v1]]</f>
        <v>-0.20000000000000018</v>
      </c>
      <c r="M14" s="18">
        <f>Table13[[#This Row],[hdl_v2]]-Table13[[#This Row],[hdl_v1]]</f>
        <v>-0.25</v>
      </c>
      <c r="N14" s="18">
        <f>Table13[[#This Row],[ldl_v2]]-Table13[[#This Row],[ldl_v1]]</f>
        <v>-6.0000000000000053E-2</v>
      </c>
      <c r="O14" s="18">
        <f>Table13[[#This Row],[trig_v2]]-Table13[[#This Row],[trig_v1]]</f>
        <v>-0.13</v>
      </c>
      <c r="P14" s="18">
        <f>Table13[[#This Row],[CRP_v2]]-Table13[[#This Row],[CRP_v1]]</f>
        <v>-0.33999999999999986</v>
      </c>
      <c r="Q14" s="18">
        <f>Table13[[#This Row],[ HbA1c_H_v2]]-Table13[[#This Row],[ HbA1c_H_v1]]</f>
        <v>-0.20999999999999996</v>
      </c>
      <c r="R14" s="18">
        <f>Table13[[#This Row],[ Total_HB_H_v2]]-Table13[[#This Row],[ Total_HB_H_v1]]</f>
        <v>-1.7299999999999969</v>
      </c>
      <c r="S14" s="18">
        <f>Table13[[#This Row],[HbA1c_hemolysat_v2]]-Table13[[#This Row],[HbA1c_hemolysat_v1]]</f>
        <v>-2.804000674928897E-2</v>
      </c>
      <c r="T14" s="18">
        <f>Table13[[#This Row],[alat_v2]]-Table13[[#This Row],[alat_v1]]</f>
        <v>-30</v>
      </c>
      <c r="U14" s="18">
        <f>Table13[[#This Row],[asat_v2]]-Table13[[#This Row],[asat_v1]]</f>
        <v>-14</v>
      </c>
    </row>
    <row r="15" spans="2:21" x14ac:dyDescent="0.15">
      <c r="B15" s="15" t="str">
        <f>Table13[[#This Row],[status_v2]]</f>
        <v>Completed</v>
      </c>
      <c r="C15" s="12">
        <f>Table13[[#This Row],[participant_id]]</f>
        <v>209740</v>
      </c>
      <c r="D15" s="12">
        <f>Table13[[#This Row],[allocation_no]]</f>
        <v>226014</v>
      </c>
      <c r="E15" s="12">
        <f>Table13[[#This Row],[diet]]</f>
        <v>0</v>
      </c>
      <c r="F15" s="12" t="str">
        <f>Table13[[#This Row],[sex]]</f>
        <v>F</v>
      </c>
      <c r="G15" s="14">
        <f>Table13[[#This Row],[birthday]]</f>
        <v>21596</v>
      </c>
      <c r="H15" s="12">
        <f>Table13[[#This Row],[age]]</f>
        <v>62</v>
      </c>
      <c r="I15" s="15">
        <f>Table13[[#This Row],[weight_v2]]-Table13[[#This Row],[weight_v1]]</f>
        <v>1.2000000000000028</v>
      </c>
      <c r="J15" s="18">
        <f>Table13[[#This Row],[waist_v2]]-Table13[[#This Row],[waist_v1]]</f>
        <v>3.6666666666666714</v>
      </c>
      <c r="K15" s="18">
        <f>Table13[[#This Row],[fatmass_v2]]-Table13[[#This Row],[fatmass_v1]]</f>
        <v>-0.10000000000000142</v>
      </c>
      <c r="L15" s="18">
        <f>Table13[[#This Row],[chol_v2]]-Table13[[#This Row],[chol_v1]]</f>
        <v>8.0000000000000071E-2</v>
      </c>
      <c r="M15" s="18">
        <f>Table13[[#This Row],[hdl_v2]]-Table13[[#This Row],[hdl_v1]]</f>
        <v>1.0000000000000009E-2</v>
      </c>
      <c r="N15" s="18">
        <f>Table13[[#This Row],[ldl_v2]]-Table13[[#This Row],[ldl_v1]]</f>
        <v>0.12000000000000011</v>
      </c>
      <c r="O15" s="18">
        <f>Table13[[#This Row],[trig_v2]]-Table13[[#This Row],[trig_v1]]</f>
        <v>0.20999999999999996</v>
      </c>
      <c r="P15" s="18">
        <f>Table13[[#This Row],[CRP_v2]]-Table13[[#This Row],[CRP_v1]]</f>
        <v>-9.9999999999999867E-2</v>
      </c>
      <c r="Q15" s="18">
        <f>Table13[[#This Row],[ HbA1c_H_v2]]-Table13[[#This Row],[ HbA1c_H_v1]]</f>
        <v>-0.65000000000000036</v>
      </c>
      <c r="R15" s="18">
        <f>Table13[[#This Row],[ Total_HB_H_v2]]-Table13[[#This Row],[ Total_HB_H_v1]]</f>
        <v>-7.25</v>
      </c>
      <c r="S15" s="18">
        <f>Table13[[#This Row],[HbA1c_hemolysat_v2]]-Table13[[#This Row],[HbA1c_hemolysat_v1]]</f>
        <v>0.17053993632971753</v>
      </c>
      <c r="T15" s="18">
        <f>Table13[[#This Row],[alat_v2]]-Table13[[#This Row],[alat_v1]]</f>
        <v>2</v>
      </c>
      <c r="U15" s="18">
        <f>Table13[[#This Row],[asat_v2]]-Table13[[#This Row],[asat_v1]]</f>
        <v>0</v>
      </c>
    </row>
    <row r="16" spans="2:21" x14ac:dyDescent="0.15">
      <c r="B16" s="15" t="str">
        <f>Table13[[#This Row],[status_v2]]</f>
        <v>Completed</v>
      </c>
      <c r="C16" s="12">
        <f>Table13[[#This Row],[participant_id]]</f>
        <v>209744</v>
      </c>
      <c r="D16" s="12">
        <f>Table13[[#This Row],[allocation_no]]</f>
        <v>226015</v>
      </c>
      <c r="E16" s="12">
        <f>Table13[[#This Row],[diet]]</f>
        <v>0</v>
      </c>
      <c r="F16" s="12" t="str">
        <f>Table13[[#This Row],[sex]]</f>
        <v>F</v>
      </c>
      <c r="G16" s="14">
        <f>Table13[[#This Row],[birthday]]</f>
        <v>22447</v>
      </c>
      <c r="H16" s="12">
        <f>Table13[[#This Row],[age]]</f>
        <v>59</v>
      </c>
      <c r="I16" s="15">
        <f>Table13[[#This Row],[weight_v2]]-Table13[[#This Row],[weight_v1]]</f>
        <v>-2.2000000000000028</v>
      </c>
      <c r="J16" s="18">
        <f>Table13[[#This Row],[waist_v2]]-Table13[[#This Row],[waist_v1]]</f>
        <v>-2.5</v>
      </c>
      <c r="K16" s="18">
        <f>Table13[[#This Row],[fatmass_v2]]-Table13[[#This Row],[fatmass_v1]]</f>
        <v>2</v>
      </c>
      <c r="L16" s="18">
        <f>Table13[[#This Row],[chol_v2]]-Table13[[#This Row],[chol_v1]]</f>
        <v>7.0000000000000284E-2</v>
      </c>
      <c r="M16" s="18">
        <f>Table13[[#This Row],[hdl_v2]]-Table13[[#This Row],[hdl_v1]]</f>
        <v>-0.16000000000000014</v>
      </c>
      <c r="N16" s="18">
        <f>Table13[[#This Row],[ldl_v2]]-Table13[[#This Row],[ldl_v1]]</f>
        <v>-0.17999999999999972</v>
      </c>
      <c r="O16" s="18">
        <f>Table13[[#This Row],[trig_v2]]-Table13[[#This Row],[trig_v1]]</f>
        <v>4.9999999999999933E-2</v>
      </c>
      <c r="P16" s="18">
        <f>Table13[[#This Row],[CRP_v2]]-Table13[[#This Row],[CRP_v1]]</f>
        <v>0.82000000000000028</v>
      </c>
      <c r="Q16" s="18">
        <f>Table13[[#This Row],[ HbA1c_H_v2]]-Table13[[#This Row],[ HbA1c_H_v1]]</f>
        <v>-0.39000000000000012</v>
      </c>
      <c r="R16" s="18">
        <f>Table13[[#This Row],[ Total_HB_H_v2]]-Table13[[#This Row],[ Total_HB_H_v1]]</f>
        <v>-1.4799999999999969</v>
      </c>
      <c r="S16" s="18">
        <f>Table13[[#This Row],[HbA1c_hemolysat_v2]]-Table13[[#This Row],[HbA1c_hemolysat_v1]]</f>
        <v>-0.24373377348241299</v>
      </c>
      <c r="T16" s="18">
        <f>Table13[[#This Row],[alat_v2]]-Table13[[#This Row],[alat_v1]]</f>
        <v>-7</v>
      </c>
      <c r="U16" s="18">
        <f>Table13[[#This Row],[asat_v2]]-Table13[[#This Row],[asat_v1]]</f>
        <v>-4</v>
      </c>
    </row>
    <row r="17" spans="2:21" x14ac:dyDescent="0.15">
      <c r="B17" s="15" t="str">
        <f>Table13[[#This Row],[status_v2]]</f>
        <v>Completed</v>
      </c>
      <c r="C17" s="12">
        <f>Table13[[#This Row],[participant_id]]</f>
        <v>209746</v>
      </c>
      <c r="D17" s="12">
        <f>Table13[[#This Row],[allocation_no]]</f>
        <v>226016</v>
      </c>
      <c r="E17" s="12">
        <f>Table13[[#This Row],[diet]]</f>
        <v>0</v>
      </c>
      <c r="F17" s="12" t="str">
        <f>Table13[[#This Row],[sex]]</f>
        <v>F</v>
      </c>
      <c r="G17" s="14">
        <f>Table13[[#This Row],[birthday]]</f>
        <v>23207</v>
      </c>
      <c r="H17" s="12">
        <f>Table13[[#This Row],[age]]</f>
        <v>37</v>
      </c>
      <c r="I17" s="15">
        <f>Table13[[#This Row],[weight_v2]]-Table13[[#This Row],[weight_v1]]</f>
        <v>0.70000000000000284</v>
      </c>
      <c r="J17" s="18">
        <f>Table13[[#This Row],[waist_v2]]-Table13[[#This Row],[waist_v1]]</f>
        <v>-0.16666666666665719</v>
      </c>
      <c r="K17" s="18">
        <f>Table13[[#This Row],[fatmass_v2]]-Table13[[#This Row],[fatmass_v1]]</f>
        <v>-0.79999999999999716</v>
      </c>
      <c r="L17" s="18">
        <f>Table13[[#This Row],[chol_v2]]-Table13[[#This Row],[chol_v1]]</f>
        <v>-0.41999999999999993</v>
      </c>
      <c r="M17" s="18">
        <f>Table13[[#This Row],[hdl_v2]]-Table13[[#This Row],[hdl_v1]]</f>
        <v>2.0000000000000018E-2</v>
      </c>
      <c r="N17" s="18">
        <f>Table13[[#This Row],[ldl_v2]]-Table13[[#This Row],[ldl_v1]]</f>
        <v>-0.51000000000000023</v>
      </c>
      <c r="O17" s="18">
        <f>Table13[[#This Row],[trig_v2]]-Table13[[#This Row],[trig_v1]]</f>
        <v>-0.19999999999999996</v>
      </c>
      <c r="P17" s="18">
        <f>Table13[[#This Row],[CRP_v2]]-Table13[[#This Row],[CRP_v1]]</f>
        <v>0.37999999999999989</v>
      </c>
      <c r="Q17" s="18">
        <f>Table13[[#This Row],[ HbA1c_H_v2]]-Table13[[#This Row],[ HbA1c_H_v1]]</f>
        <v>-0.50999999999999979</v>
      </c>
      <c r="R17" s="18">
        <f>Table13[[#This Row],[ Total_HB_H_v2]]-Table13[[#This Row],[ Total_HB_H_v1]]</f>
        <v>-5.9399999999999977</v>
      </c>
      <c r="S17" s="18">
        <f>Table13[[#This Row],[HbA1c_hemolysat_v2]]-Table13[[#This Row],[HbA1c_hemolysat_v1]]</f>
        <v>0.12890172000167688</v>
      </c>
      <c r="T17" s="18">
        <f>Table13[[#This Row],[alat_v2]]-Table13[[#This Row],[alat_v1]]</f>
        <v>11</v>
      </c>
      <c r="U17" s="18">
        <f>Table13[[#This Row],[asat_v2]]-Table13[[#This Row],[asat_v1]]</f>
        <v>2</v>
      </c>
    </row>
    <row r="18" spans="2:21" x14ac:dyDescent="0.15">
      <c r="B18" s="15" t="str">
        <f>Table13[[#This Row],[status_v2]]</f>
        <v>Completed</v>
      </c>
      <c r="C18" s="12">
        <f>Table13[[#This Row],[participant_id]]</f>
        <v>209745</v>
      </c>
      <c r="D18" s="12">
        <f>Table13[[#This Row],[allocation_no]]</f>
        <v>226017</v>
      </c>
      <c r="E18" s="12">
        <f>Table13[[#This Row],[diet]]</f>
        <v>0</v>
      </c>
      <c r="F18" s="12" t="str">
        <f>Table13[[#This Row],[sex]]</f>
        <v>F</v>
      </c>
      <c r="G18" s="14">
        <f>Table13[[#This Row],[birthday]]</f>
        <v>30696</v>
      </c>
      <c r="H18" s="12">
        <f>Table13[[#This Row],[age]]</f>
        <v>57</v>
      </c>
      <c r="I18" s="15">
        <f>Table13[[#This Row],[weight_v2]]-Table13[[#This Row],[weight_v1]]</f>
        <v>0.70000000000000284</v>
      </c>
      <c r="J18" s="18">
        <f>Table13[[#This Row],[waist_v2]]-Table13[[#This Row],[waist_v1]]</f>
        <v>2.3333333333333286</v>
      </c>
      <c r="K18" s="18">
        <f>Table13[[#This Row],[fatmass_v2]]-Table13[[#This Row],[fatmass_v1]]</f>
        <v>0.30000000000000426</v>
      </c>
      <c r="L18" s="18">
        <f>Table13[[#This Row],[chol_v2]]-Table13[[#This Row],[chol_v1]]</f>
        <v>-0.17999999999999972</v>
      </c>
      <c r="M18" s="18">
        <f>Table13[[#This Row],[hdl_v2]]-Table13[[#This Row],[hdl_v1]]</f>
        <v>-8.0000000000000071E-2</v>
      </c>
      <c r="N18" s="18">
        <f>Table13[[#This Row],[ldl_v2]]-Table13[[#This Row],[ldl_v1]]</f>
        <v>-7.9999999999999849E-2</v>
      </c>
      <c r="O18" s="18">
        <f>Table13[[#This Row],[trig_v2]]-Table13[[#This Row],[trig_v1]]</f>
        <v>0.11999999999999994</v>
      </c>
      <c r="P18" s="18">
        <f>Table13[[#This Row],[CRP_v2]]-Table13[[#This Row],[CRP_v1]]</f>
        <v>0.47000000000000064</v>
      </c>
      <c r="Q18" s="18">
        <f>Table13[[#This Row],[ HbA1c_H_v2]]-Table13[[#This Row],[ HbA1c_H_v1]]</f>
        <v>0.37999999999999989</v>
      </c>
      <c r="R18" s="18">
        <f>Table13[[#This Row],[ Total_HB_H_v2]]-Table13[[#This Row],[ Total_HB_H_v1]]</f>
        <v>3.7800000000000011</v>
      </c>
      <c r="S18" s="18">
        <f>Table13[[#This Row],[HbA1c_hemolysat_v2]]-Table13[[#This Row],[HbA1c_hemolysat_v1]]</f>
        <v>-1.8375748045253992E-2</v>
      </c>
      <c r="T18" s="18">
        <f>Table13[[#This Row],[alat_v2]]-Table13[[#This Row],[alat_v1]]</f>
        <v>-2</v>
      </c>
      <c r="U18" s="18">
        <f>Table13[[#This Row],[asat_v2]]-Table13[[#This Row],[asat_v1]]</f>
        <v>-3</v>
      </c>
    </row>
    <row r="19" spans="2:21" x14ac:dyDescent="0.15">
      <c r="B19" s="15" t="str">
        <f>Table13[[#This Row],[status_v2]]</f>
        <v>Completed</v>
      </c>
      <c r="C19" s="12">
        <f>Table13[[#This Row],[participant_id]]</f>
        <v>209924</v>
      </c>
      <c r="D19" s="12">
        <f>Table13[[#This Row],[allocation_no]]</f>
        <v>226018</v>
      </c>
      <c r="E19" s="12">
        <f>Table13[[#This Row],[diet]]</f>
        <v>0</v>
      </c>
      <c r="F19" s="12" t="str">
        <f>Table13[[#This Row],[sex]]</f>
        <v>F</v>
      </c>
      <c r="G19" s="14">
        <f>Table13[[#This Row],[birthday]]</f>
        <v>24456</v>
      </c>
      <c r="H19" s="12">
        <f>Table13[[#This Row],[age]]</f>
        <v>58</v>
      </c>
      <c r="I19" s="15">
        <f>Table13[[#This Row],[weight_v2]]-Table13[[#This Row],[weight_v1]]</f>
        <v>-0.20000000000000284</v>
      </c>
      <c r="J19" s="18">
        <f>Table13[[#This Row],[waist_v2]]-Table13[[#This Row],[waist_v1]]</f>
        <v>-9.3333333333333286</v>
      </c>
      <c r="K19" s="18">
        <f>Table13[[#This Row],[fatmass_v2]]-Table13[[#This Row],[fatmass_v1]]</f>
        <v>0.60000000000000142</v>
      </c>
      <c r="L19" s="18">
        <f>Table13[[#This Row],[chol_v2]]-Table13[[#This Row],[chol_v1]]</f>
        <v>-0.1800000000000006</v>
      </c>
      <c r="M19" s="18">
        <f>Table13[[#This Row],[hdl_v2]]-Table13[[#This Row],[hdl_v1]]</f>
        <v>0.12000000000000011</v>
      </c>
      <c r="N19" s="18">
        <f>Table13[[#This Row],[ldl_v2]]-Table13[[#This Row],[ldl_v1]]</f>
        <v>-0.39999999999999991</v>
      </c>
      <c r="O19" s="18">
        <f>Table13[[#This Row],[trig_v2]]-Table13[[#This Row],[trig_v1]]</f>
        <v>-0.19999999999999996</v>
      </c>
      <c r="P19" s="18">
        <f>Table13[[#This Row],[CRP_v2]]-Table13[[#This Row],[CRP_v1]]</f>
        <v>1.96</v>
      </c>
      <c r="Q19" s="18">
        <f>Table13[[#This Row],[ HbA1c_H_v2]]-Table13[[#This Row],[ HbA1c_H_v1]]</f>
        <v>0</v>
      </c>
      <c r="R19" s="18">
        <f>Table13[[#This Row],[ Total_HB_H_v2]]-Table13[[#This Row],[ Total_HB_H_v1]]</f>
        <v>-2</v>
      </c>
      <c r="S19" s="18">
        <f>Table13[[#This Row],[HbA1c_hemolysat_v2]]-Table13[[#This Row],[HbA1c_hemolysat_v1]]</f>
        <v>0.24136644930058981</v>
      </c>
      <c r="T19" s="18">
        <f>Table13[[#This Row],[alat_v2]]-Table13[[#This Row],[alat_v1]]</f>
        <v>-1</v>
      </c>
      <c r="U19" s="18">
        <f>Table13[[#This Row],[asat_v2]]-Table13[[#This Row],[asat_v1]]</f>
        <v>3</v>
      </c>
    </row>
    <row r="20" spans="2:21" x14ac:dyDescent="0.15">
      <c r="B20" s="15" t="str">
        <f>Table13[[#This Row],[status_v2]]</f>
        <v>Completed</v>
      </c>
      <c r="C20" s="12">
        <f>Table13[[#This Row],[participant_id]]</f>
        <v>209923</v>
      </c>
      <c r="D20" s="12">
        <f>Table13[[#This Row],[allocation_no]]</f>
        <v>226019</v>
      </c>
      <c r="E20" s="12">
        <f>Table13[[#This Row],[diet]]</f>
        <v>0</v>
      </c>
      <c r="F20" s="12" t="str">
        <f>Table13[[#This Row],[sex]]</f>
        <v>F</v>
      </c>
      <c r="G20" s="14">
        <f>Table13[[#This Row],[birthday]]</f>
        <v>22904</v>
      </c>
      <c r="H20" s="12">
        <f>Table13[[#This Row],[age]]</f>
        <v>54</v>
      </c>
      <c r="I20" s="15">
        <f>Table13[[#This Row],[weight_v2]]-Table13[[#This Row],[weight_v1]]</f>
        <v>0.20000000000000284</v>
      </c>
      <c r="J20" s="19">
        <f>Table13[[#This Row],[waist_v2]]-Table13[[#This Row],[waist_v1]]</f>
        <v>-7.6666666666666572</v>
      </c>
      <c r="K20" s="19">
        <f>Table13[[#This Row],[fatmass_v2]]-Table13[[#This Row],[fatmass_v1]]</f>
        <v>1.5</v>
      </c>
      <c r="L20" s="19">
        <f>Table13[[#This Row],[chol_v2]]-Table13[[#This Row],[chol_v1]]</f>
        <v>-1.6499999999999995</v>
      </c>
      <c r="M20" s="19">
        <f>Table13[[#This Row],[hdl_v2]]-Table13[[#This Row],[hdl_v1]]</f>
        <v>-0.22999999999999998</v>
      </c>
      <c r="N20" s="19">
        <f>Table13[[#This Row],[ldl_v2]]-Table13[[#This Row],[ldl_v1]]</f>
        <v>-1.6300000000000003</v>
      </c>
      <c r="O20" s="19">
        <f>Table13[[#This Row],[trig_v2]]-Table13[[#This Row],[trig_v1]]</f>
        <v>0.54</v>
      </c>
      <c r="P20" s="19">
        <f>Table13[[#This Row],[CRP_v2]]-Table13[[#This Row],[CRP_v1]]</f>
        <v>-2.16</v>
      </c>
      <c r="Q20" s="19">
        <f>Table13[[#This Row],[ HbA1c_H_v2]]-Table13[[#This Row],[ HbA1c_H_v1]]</f>
        <v>-0.45999999999999952</v>
      </c>
      <c r="R20" s="19">
        <f>Table13[[#This Row],[ Total_HB_H_v2]]-Table13[[#This Row],[ Total_HB_H_v1]]</f>
        <v>-10.089999999999996</v>
      </c>
      <c r="S20" s="19">
        <f>Table13[[#This Row],[HbA1c_hemolysat_v2]]-Table13[[#This Row],[HbA1c_hemolysat_v1]]</f>
        <v>0.53839282309240755</v>
      </c>
      <c r="T20" s="19">
        <f>Table13[[#This Row],[alat_v2]]-Table13[[#This Row],[alat_v1]]</f>
        <v>-10</v>
      </c>
      <c r="U20" s="19">
        <f>Table13[[#This Row],[asat_v2]]-Table13[[#This Row],[asat_v1]]</f>
        <v>-7</v>
      </c>
    </row>
    <row r="21" spans="2:21" x14ac:dyDescent="0.15">
      <c r="B21" s="15" t="str">
        <f>Table13[[#This Row],[status_v2]]</f>
        <v>Completed</v>
      </c>
      <c r="C21" s="12">
        <f>Table13[[#This Row],[participant_id]]</f>
        <v>209928</v>
      </c>
      <c r="D21" s="12">
        <f>Table13[[#This Row],[allocation_no]]</f>
        <v>226020</v>
      </c>
      <c r="E21" s="12">
        <f>Table13[[#This Row],[diet]]</f>
        <v>0</v>
      </c>
      <c r="F21" s="12" t="str">
        <f>Table13[[#This Row],[sex]]</f>
        <v>M</v>
      </c>
      <c r="G21" s="14">
        <f>Table13[[#This Row],[birthday]]</f>
        <v>21412</v>
      </c>
      <c r="H21" s="12">
        <f>Table13[[#This Row],[age]]</f>
        <v>62</v>
      </c>
      <c r="I21" s="15">
        <f>Table13[[#This Row],[weight_v2]]-Table13[[#This Row],[weight_v1]]</f>
        <v>0.59999999999999432</v>
      </c>
      <c r="J21" s="18">
        <f>Table13[[#This Row],[waist_v2]]-Table13[[#This Row],[waist_v1]]</f>
        <v>-1</v>
      </c>
      <c r="K21" s="18">
        <f>Table13[[#This Row],[fatmass_v2]]-Table13[[#This Row],[fatmass_v1]]</f>
        <v>0.39999999999999858</v>
      </c>
      <c r="L21" s="18">
        <f>Table13[[#This Row],[chol_v2]]-Table13[[#This Row],[chol_v1]]</f>
        <v>0.13999999999999968</v>
      </c>
      <c r="M21" s="18">
        <f>Table13[[#This Row],[hdl_v2]]-Table13[[#This Row],[hdl_v1]]</f>
        <v>-0.12000000000000011</v>
      </c>
      <c r="N21" s="18">
        <f>Table13[[#This Row],[ldl_v2]]-Table13[[#This Row],[ldl_v1]]</f>
        <v>-0.81</v>
      </c>
      <c r="O21" s="18">
        <f>Table13[[#This Row],[trig_v2]]-Table13[[#This Row],[trig_v1]]</f>
        <v>1.1200000000000001</v>
      </c>
      <c r="P21" s="18">
        <f>Table13[[#This Row],[CRP_v2]]-Table13[[#This Row],[CRP_v1]]</f>
        <v>-0.62000000000000011</v>
      </c>
      <c r="Q21" s="18">
        <f>Table13[[#This Row],[ HbA1c_H_v2]]-Table13[[#This Row],[ HbA1c_H_v1]]</f>
        <v>-3.0000000000000249E-2</v>
      </c>
      <c r="R21" s="18">
        <f>Table13[[#This Row],[ Total_HB_H_v2]]-Table13[[#This Row],[ Total_HB_H_v1]]</f>
        <v>3.0000000000001137E-2</v>
      </c>
      <c r="S21" s="18">
        <f>Table13[[#This Row],[HbA1c_hemolysat_v2]]-Table13[[#This Row],[HbA1c_hemolysat_v1]]</f>
        <v>-3.0924157448390055E-2</v>
      </c>
      <c r="T21" s="18">
        <f>Table13[[#This Row],[alat_v2]]-Table13[[#This Row],[alat_v1]]</f>
        <v>-15</v>
      </c>
      <c r="U21" s="18">
        <f>Table13[[#This Row],[asat_v2]]-Table13[[#This Row],[asat_v1]]</f>
        <v>-1</v>
      </c>
    </row>
    <row r="22" spans="2:21" x14ac:dyDescent="0.15">
      <c r="B22" s="15" t="str">
        <f>Table13[[#This Row],[status_v2]]</f>
        <v>Completed</v>
      </c>
      <c r="C22" s="12">
        <f>Table13[[#This Row],[participant_id]]</f>
        <v>209977</v>
      </c>
      <c r="D22" s="12">
        <f>Table13[[#This Row],[allocation_no]]</f>
        <v>226021</v>
      </c>
      <c r="E22" s="12">
        <f>Table13[[#This Row],[diet]]</f>
        <v>0</v>
      </c>
      <c r="F22" s="12" t="str">
        <f>Table13[[#This Row],[sex]]</f>
        <v>F</v>
      </c>
      <c r="G22" s="14">
        <f>Table13[[#This Row],[birthday]]</f>
        <v>26191</v>
      </c>
      <c r="H22" s="12">
        <f>Table13[[#This Row],[age]]</f>
        <v>49</v>
      </c>
      <c r="I22" s="15">
        <f>Table13[[#This Row],[weight_v2]]-Table13[[#This Row],[weight_v1]]</f>
        <v>1.7999999999999972</v>
      </c>
      <c r="J22" s="18">
        <f>Table13[[#This Row],[waist_v2]]-Table13[[#This Row],[waist_v1]]</f>
        <v>-5.1666666666666572</v>
      </c>
      <c r="K22" s="18">
        <f>Table13[[#This Row],[fatmass_v2]]-Table13[[#This Row],[fatmass_v1]]</f>
        <v>2.3999999999999986</v>
      </c>
      <c r="L22" s="18">
        <f>Table13[[#This Row],[chol_v2]]-Table13[[#This Row],[chol_v1]]</f>
        <v>-0.73999999999999932</v>
      </c>
      <c r="M22" s="18">
        <f>Table13[[#This Row],[hdl_v2]]-Table13[[#This Row],[hdl_v1]]</f>
        <v>4.0000000000000036E-2</v>
      </c>
      <c r="N22" s="18">
        <f>Table13[[#This Row],[ldl_v2]]-Table13[[#This Row],[ldl_v1]]</f>
        <v>-0.75999999999999979</v>
      </c>
      <c r="O22" s="18">
        <f>Table13[[#This Row],[trig_v2]]-Table13[[#This Row],[trig_v1]]</f>
        <v>-4.9999999999999933E-2</v>
      </c>
      <c r="P22" s="18">
        <f>Table13[[#This Row],[CRP_v2]]-Table13[[#This Row],[CRP_v1]]</f>
        <v>0.46000000000000008</v>
      </c>
      <c r="Q22" s="18">
        <f>Table13[[#This Row],[ HbA1c_H_v2]]-Table13[[#This Row],[ HbA1c_H_v1]]</f>
        <v>-0.13999999999999968</v>
      </c>
      <c r="R22" s="18">
        <f>Table13[[#This Row],[ Total_HB_H_v2]]-Table13[[#This Row],[ Total_HB_H_v1]]</f>
        <v>-2.0400000000000063</v>
      </c>
      <c r="S22" s="18">
        <f>Table13[[#This Row],[HbA1c_hemolysat_v2]]-Table13[[#This Row],[HbA1c_hemolysat_v1]]</f>
        <v>5.7772475112553678E-2</v>
      </c>
      <c r="T22" s="18">
        <f>Table13[[#This Row],[alat_v2]]-Table13[[#This Row],[alat_v1]]</f>
        <v>-9</v>
      </c>
      <c r="U22" s="18">
        <f>Table13[[#This Row],[asat_v2]]-Table13[[#This Row],[asat_v1]]</f>
        <v>-5</v>
      </c>
    </row>
    <row r="23" spans="2:21" x14ac:dyDescent="0.15">
      <c r="B23" s="15" t="str">
        <f>Table13[[#This Row],[status_v2]]</f>
        <v>Completed</v>
      </c>
      <c r="C23" s="12">
        <f>Table13[[#This Row],[participant_id]]</f>
        <v>209978</v>
      </c>
      <c r="D23" s="12">
        <f>Table13[[#This Row],[allocation_no]]</f>
        <v>226022</v>
      </c>
      <c r="E23" s="12">
        <f>Table13[[#This Row],[diet]]</f>
        <v>0</v>
      </c>
      <c r="F23" s="12" t="str">
        <f>Table13[[#This Row],[sex]]</f>
        <v>F</v>
      </c>
      <c r="G23" s="14">
        <f>Table13[[#This Row],[birthday]]</f>
        <v>20135</v>
      </c>
      <c r="H23" s="12">
        <f>Table13[[#This Row],[age]]</f>
        <v>66</v>
      </c>
      <c r="I23" s="15">
        <f>Table13[[#This Row],[weight_v2]]-Table13[[#This Row],[weight_v1]]</f>
        <v>-0.59999999999999432</v>
      </c>
      <c r="J23" s="18">
        <f>Table13[[#This Row],[waist_v2]]-Table13[[#This Row],[waist_v1]]</f>
        <v>-7</v>
      </c>
      <c r="K23" s="18">
        <f>Table13[[#This Row],[fatmass_v2]]-Table13[[#This Row],[fatmass_v1]]</f>
        <v>1.9000000000000057</v>
      </c>
      <c r="L23" s="18">
        <f>Table13[[#This Row],[chol_v2]]-Table13[[#This Row],[chol_v1]]</f>
        <v>1.0600000000000005</v>
      </c>
      <c r="M23" s="18">
        <f>Table13[[#This Row],[hdl_v2]]-Table13[[#This Row],[hdl_v1]]</f>
        <v>-0.12999999999999989</v>
      </c>
      <c r="N23" s="18">
        <f>Table13[[#This Row],[ldl_v2]]-Table13[[#This Row],[ldl_v1]]</f>
        <v>0.57000000000000028</v>
      </c>
      <c r="O23" s="18">
        <f>Table13[[#This Row],[trig_v2]]-Table13[[#This Row],[trig_v1]]</f>
        <v>0.84000000000000008</v>
      </c>
      <c r="P23" s="18">
        <f>Table13[[#This Row],[CRP_v2]]-Table13[[#This Row],[CRP_v1]]</f>
        <v>0.75000000000000022</v>
      </c>
      <c r="Q23" s="18">
        <f>Table13[[#This Row],[ HbA1c_H_v2]]-Table13[[#This Row],[ HbA1c_H_v1]]</f>
        <v>-0.12999999999999989</v>
      </c>
      <c r="R23" s="18">
        <f>Table13[[#This Row],[ Total_HB_H_v2]]-Table13[[#This Row],[ Total_HB_H_v1]]</f>
        <v>0.26999999999999602</v>
      </c>
      <c r="S23" s="18">
        <f>Table13[[#This Row],[HbA1c_hemolysat_v2]]-Table13[[#This Row],[HbA1c_hemolysat_v1]]</f>
        <v>-0.16452765238281941</v>
      </c>
      <c r="T23" s="18">
        <f>Table13[[#This Row],[alat_v2]]-Table13[[#This Row],[alat_v1]]</f>
        <v>11</v>
      </c>
      <c r="U23" s="18">
        <f>Table13[[#This Row],[asat_v2]]-Table13[[#This Row],[asat_v1]]</f>
        <v>5</v>
      </c>
    </row>
    <row r="24" spans="2:21" x14ac:dyDescent="0.15">
      <c r="B24" s="15" t="str">
        <f>Table13[[#This Row],[status_v2]]</f>
        <v>Completed</v>
      </c>
      <c r="C24" s="12">
        <f>Table13[[#This Row],[participant_id]]</f>
        <v>209979</v>
      </c>
      <c r="D24" s="12">
        <f>Table13[[#This Row],[allocation_no]]</f>
        <v>226023</v>
      </c>
      <c r="E24" s="12">
        <f>Table13[[#This Row],[diet]]</f>
        <v>0</v>
      </c>
      <c r="F24" s="12" t="str">
        <f>Table13[[#This Row],[sex]]</f>
        <v>F</v>
      </c>
      <c r="G24" s="14">
        <f>Table13[[#This Row],[birthday]]</f>
        <v>20194</v>
      </c>
      <c r="H24" s="12">
        <f>Table13[[#This Row],[age]]</f>
        <v>66</v>
      </c>
      <c r="I24" s="15">
        <f>Table13[[#This Row],[weight_v2]]-Table13[[#This Row],[weight_v1]]</f>
        <v>-3</v>
      </c>
      <c r="J24" s="18">
        <f>Table13[[#This Row],[waist_v2]]-Table13[[#This Row],[waist_v1]]</f>
        <v>-3.1666666666666714</v>
      </c>
      <c r="K24" s="18">
        <f>Table13[[#This Row],[fatmass_v2]]-Table13[[#This Row],[fatmass_v1]]</f>
        <v>-1.3999999999999986</v>
      </c>
      <c r="L24" s="18">
        <f>Table13[[#This Row],[chol_v2]]-Table13[[#This Row],[chol_v1]]</f>
        <v>1.9999999999999574E-2</v>
      </c>
      <c r="M24" s="18">
        <f>Table13[[#This Row],[hdl_v2]]-Table13[[#This Row],[hdl_v1]]</f>
        <v>2.9999999999999805E-2</v>
      </c>
      <c r="N24" s="18">
        <f>Table13[[#This Row],[ldl_v2]]-Table13[[#This Row],[ldl_v1]]</f>
        <v>-0.33000000000000007</v>
      </c>
      <c r="O24" s="18">
        <f>Table13[[#This Row],[trig_v2]]-Table13[[#This Row],[trig_v1]]</f>
        <v>0.37</v>
      </c>
      <c r="P24" s="18">
        <f>Table13[[#This Row],[CRP_v2]]-Table13[[#This Row],[CRP_v1]]</f>
        <v>9.48</v>
      </c>
      <c r="Q24" s="18">
        <f>Table13[[#This Row],[ HbA1c_H_v2]]-Table13[[#This Row],[ HbA1c_H_v1]]</f>
        <v>-0.5299999999999998</v>
      </c>
      <c r="R24" s="18">
        <f>Table13[[#This Row],[ Total_HB_H_v2]]-Table13[[#This Row],[ Total_HB_H_v1]]</f>
        <v>-5.8599999999999994</v>
      </c>
      <c r="S24" s="18">
        <f>Table13[[#This Row],[HbA1c_hemolysat_v2]]-Table13[[#This Row],[HbA1c_hemolysat_v1]]</f>
        <v>7.7440571006754944E-2</v>
      </c>
      <c r="T24" s="18">
        <f>Table13[[#This Row],[alat_v2]]-Table13[[#This Row],[alat_v1]]</f>
        <v>-5</v>
      </c>
      <c r="U24" s="18">
        <f>Table13[[#This Row],[asat_v2]]-Table13[[#This Row],[asat_v1]]</f>
        <v>-2</v>
      </c>
    </row>
    <row r="25" spans="2:21" hidden="1" x14ac:dyDescent="0.15">
      <c r="B25" s="15" t="str">
        <f>Table13[[#This Row],[status_v2]]</f>
        <v>Discontinued</v>
      </c>
      <c r="C25" s="12">
        <f>Table13[[#This Row],[participant_id]]</f>
        <v>209981</v>
      </c>
      <c r="D25" s="12">
        <f>Table13[[#This Row],[allocation_no]]</f>
        <v>226024</v>
      </c>
      <c r="E25" s="12">
        <f>Table13[[#This Row],[diet]]</f>
        <v>0</v>
      </c>
      <c r="F25" s="12" t="str">
        <f>Table13[[#This Row],[sex]]</f>
        <v>M</v>
      </c>
      <c r="G25" s="14">
        <f>Table13[[#This Row],[birthday]]</f>
        <v>23788</v>
      </c>
      <c r="H25" s="12">
        <f>Table13[[#This Row],[age]]</f>
        <v>56</v>
      </c>
      <c r="I25" s="15">
        <f>'Raw data'!R25-'Raw data'!N25</f>
        <v>0</v>
      </c>
      <c r="J25" s="18">
        <f>Table13[[#This Row],[waist_v2]]-Table13[[#This Row],[waist_v1]]</f>
        <v>0</v>
      </c>
      <c r="K25" s="18">
        <f>Table13[[#This Row],[fatmass_v2]]-Table13[[#This Row],[fatmass_v1]]</f>
        <v>0</v>
      </c>
      <c r="L25" s="18">
        <f>Table13[[#This Row],[chol_v2]]-Table13[[#This Row],[chol_v1]]</f>
        <v>0</v>
      </c>
      <c r="M25" s="18">
        <f>Table13[[#This Row],[hdl_v2]]-Table13[[#This Row],[hdl_v1]]</f>
        <v>0</v>
      </c>
      <c r="N25" s="18">
        <f>Table13[[#This Row],[ldl_v2]]-Table13[[#This Row],[ldl_v1]]</f>
        <v>0</v>
      </c>
      <c r="O25" s="18">
        <f>Table13[[#This Row],[trig_v2]]-Table13[[#This Row],[trig_v1]]</f>
        <v>0</v>
      </c>
      <c r="P25" s="18">
        <f>Table13[[#This Row],[CRP_v2]]-Table13[[#This Row],[CRP_v1]]</f>
        <v>0</v>
      </c>
      <c r="Q25" s="18">
        <f>Table13[[#This Row],[ HbA1c_H_v2]]-Table13[[#This Row],[ HbA1c_H_v1]]</f>
        <v>0</v>
      </c>
      <c r="R25" s="18">
        <f>Table13[[#This Row],[ Total_HB_H_v2]]-Table13[[#This Row],[ Total_HB_H_v1]]</f>
        <v>0</v>
      </c>
      <c r="S25" s="18">
        <f>Table13[[#This Row],[HbA1c_hemolysat_v2]]-Table13[[#This Row],[HbA1c_hemolysat_v1]]</f>
        <v>0</v>
      </c>
      <c r="T25" s="18">
        <f>Table13[[#This Row],[alat_v2]]-Table13[[#This Row],[alat_v1]]</f>
        <v>0</v>
      </c>
      <c r="U25" s="18">
        <f>Table13[[#This Row],[asat_v2]]-Table13[[#This Row],[asat_v1]]</f>
        <v>0</v>
      </c>
    </row>
    <row r="26" spans="2:21" x14ac:dyDescent="0.15">
      <c r="B26" s="15" t="str">
        <f>Table13[[#This Row],[status_v2]]</f>
        <v>Completed</v>
      </c>
      <c r="C26" s="12">
        <f>Table13[[#This Row],[participant_id]]</f>
        <v>210032</v>
      </c>
      <c r="D26" s="12">
        <f>Table13[[#This Row],[allocation_no]]</f>
        <v>226025</v>
      </c>
      <c r="E26" s="12">
        <f>Table13[[#This Row],[diet]]</f>
        <v>0</v>
      </c>
      <c r="F26" s="12" t="str">
        <f>Table13[[#This Row],[sex]]</f>
        <v>F</v>
      </c>
      <c r="G26" s="14">
        <f>Table13[[#This Row],[birthday]]</f>
        <v>22630</v>
      </c>
      <c r="H26" s="12">
        <f>Table13[[#This Row],[age]]</f>
        <v>59</v>
      </c>
      <c r="I26" s="15">
        <f>Table13[[#This Row],[weight_v2]]-Table13[[#This Row],[weight_v1]]</f>
        <v>-1.0999999999999943</v>
      </c>
      <c r="J26" s="18">
        <f>Table13[[#This Row],[waist_v2]]-Table13[[#This Row],[waist_v1]]</f>
        <v>3</v>
      </c>
      <c r="K26" s="18">
        <f>Table13[[#This Row],[fatmass_v2]]-Table13[[#This Row],[fatmass_v1]]</f>
        <v>-1.6999999999999957</v>
      </c>
      <c r="L26" s="18">
        <f>Table13[[#This Row],[chol_v2]]-Table13[[#This Row],[chol_v1]]</f>
        <v>-0.58999999999999986</v>
      </c>
      <c r="M26" s="18">
        <f>Table13[[#This Row],[hdl_v2]]-Table13[[#This Row],[hdl_v1]]</f>
        <v>-0.2699999999999998</v>
      </c>
      <c r="N26" s="18">
        <f>Table13[[#This Row],[ldl_v2]]-Table13[[#This Row],[ldl_v1]]</f>
        <v>-0.46999999999999975</v>
      </c>
      <c r="O26" s="18">
        <f>Table13[[#This Row],[trig_v2]]-Table13[[#This Row],[trig_v1]]</f>
        <v>0.52</v>
      </c>
      <c r="P26" s="18">
        <f>Table13[[#This Row],[CRP_v2]]-Table13[[#This Row],[CRP_v1]]</f>
        <v>-3.7699999999999996</v>
      </c>
      <c r="Q26" s="18">
        <f>Table13[[#This Row],[ HbA1c_H_v2]]-Table13[[#This Row],[ HbA1c_H_v1]]</f>
        <v>-0.43999999999999995</v>
      </c>
      <c r="R26" s="18">
        <f>Table13[[#This Row],[ Total_HB_H_v2]]-Table13[[#This Row],[ Total_HB_H_v1]]</f>
        <v>-5.740000000000002</v>
      </c>
      <c r="S26" s="18">
        <f>Table13[[#This Row],[HbA1c_hemolysat_v2]]-Table13[[#This Row],[HbA1c_hemolysat_v1]]</f>
        <v>0.16905211431527167</v>
      </c>
      <c r="T26" s="18">
        <f>Table13[[#This Row],[alat_v2]]-Table13[[#This Row],[alat_v1]]</f>
        <v>7</v>
      </c>
      <c r="U26" s="18">
        <f>Table13[[#This Row],[asat_v2]]-Table13[[#This Row],[asat_v1]]</f>
        <v>2</v>
      </c>
    </row>
    <row r="27" spans="2:21" x14ac:dyDescent="0.15">
      <c r="B27" s="15" t="str">
        <f>Table13[[#This Row],[status_v2]]</f>
        <v>Completed</v>
      </c>
      <c r="C27" s="12">
        <f>Table13[[#This Row],[participant_id]]</f>
        <v>210046</v>
      </c>
      <c r="D27" s="12">
        <f>Table13[[#This Row],[allocation_no]]</f>
        <v>226026</v>
      </c>
      <c r="E27" s="12">
        <f>Table13[[#This Row],[diet]]</f>
        <v>0</v>
      </c>
      <c r="F27" s="12" t="str">
        <f>Table13[[#This Row],[sex]]</f>
        <v>F</v>
      </c>
      <c r="G27" s="14">
        <f>Table13[[#This Row],[birthday]]</f>
        <v>23816</v>
      </c>
      <c r="H27" s="12">
        <f>Table13[[#This Row],[age]]</f>
        <v>56</v>
      </c>
      <c r="I27" s="15">
        <f>Table13[[#This Row],[weight_v2]]-Table13[[#This Row],[weight_v1]]</f>
        <v>0</v>
      </c>
      <c r="J27" s="18">
        <f>Table13[[#This Row],[waist_v2]]-Table13[[#This Row],[waist_v1]]</f>
        <v>2</v>
      </c>
      <c r="K27" s="18">
        <f>Table13[[#This Row],[fatmass_v2]]-Table13[[#This Row],[fatmass_v1]]</f>
        <v>0.20000000000000284</v>
      </c>
      <c r="L27" s="18">
        <f>Table13[[#This Row],[chol_v2]]-Table13[[#This Row],[chol_v1]]</f>
        <v>-0.5</v>
      </c>
      <c r="M27" s="18">
        <f>Table13[[#This Row],[hdl_v2]]-Table13[[#This Row],[hdl_v1]]</f>
        <v>-6.0000000000000053E-2</v>
      </c>
      <c r="N27" s="18">
        <f>Table13[[#This Row],[ldl_v2]]-Table13[[#This Row],[ldl_v1]]</f>
        <v>-0.22999999999999998</v>
      </c>
      <c r="O27" s="18">
        <f>Table13[[#This Row],[trig_v2]]-Table13[[#This Row],[trig_v1]]</f>
        <v>-0.21000000000000008</v>
      </c>
      <c r="P27" s="18">
        <f>Table13[[#This Row],[CRP_v2]]-Table13[[#This Row],[CRP_v1]]</f>
        <v>0.89999999999999991</v>
      </c>
      <c r="Q27" s="18">
        <f>Table13[[#This Row],[ HbA1c_H_v2]]-Table13[[#This Row],[ HbA1c_H_v1]]</f>
        <v>-0.29000000000000004</v>
      </c>
      <c r="R27" s="18">
        <f>Table13[[#This Row],[ Total_HB_H_v2]]-Table13[[#This Row],[ Total_HB_H_v1]]</f>
        <v>-3.9500000000000028</v>
      </c>
      <c r="S27" s="18">
        <f>Table13[[#This Row],[HbA1c_hemolysat_v2]]-Table13[[#This Row],[HbA1c_hemolysat_v1]]</f>
        <v>0.12314384750308349</v>
      </c>
      <c r="T27" s="18">
        <f>Table13[[#This Row],[alat_v2]]-Table13[[#This Row],[alat_v1]]</f>
        <v>3</v>
      </c>
      <c r="U27" s="18">
        <f>Table13[[#This Row],[asat_v2]]-Table13[[#This Row],[asat_v1]]</f>
        <v>-1</v>
      </c>
    </row>
    <row r="28" spans="2:21" x14ac:dyDescent="0.15">
      <c r="B28" s="15" t="str">
        <f>Table13[[#This Row],[status_v2]]</f>
        <v>Completed</v>
      </c>
      <c r="C28" s="12">
        <f>Table13[[#This Row],[participant_id]]</f>
        <v>210047</v>
      </c>
      <c r="D28" s="12">
        <f>Table13[[#This Row],[allocation_no]]</f>
        <v>226027</v>
      </c>
      <c r="E28" s="12">
        <f>Table13[[#This Row],[diet]]</f>
        <v>0</v>
      </c>
      <c r="F28" s="12" t="str">
        <f>Table13[[#This Row],[sex]]</f>
        <v>F</v>
      </c>
      <c r="G28" s="14">
        <f>Table13[[#This Row],[birthday]]</f>
        <v>20285</v>
      </c>
      <c r="H28" s="12">
        <f>Table13[[#This Row],[age]]</f>
        <v>65</v>
      </c>
      <c r="I28" s="15">
        <f>Table13[[#This Row],[weight_v2]]-Table13[[#This Row],[weight_v1]]</f>
        <v>-0.20000000000000284</v>
      </c>
      <c r="J28" s="18">
        <f>Table13[[#This Row],[waist_v2]]-Table13[[#This Row],[waist_v1]]</f>
        <v>6.3333333333333286</v>
      </c>
      <c r="K28" s="18">
        <f>Table13[[#This Row],[fatmass_v2]]-Table13[[#This Row],[fatmass_v1]]</f>
        <v>-0.30000000000000426</v>
      </c>
      <c r="L28" s="18">
        <f>Table13[[#This Row],[chol_v2]]-Table13[[#This Row],[chol_v1]]</f>
        <v>0.51000000000000068</v>
      </c>
      <c r="M28" s="18">
        <f>Table13[[#This Row],[hdl_v2]]-Table13[[#This Row],[hdl_v1]]</f>
        <v>-4.0000000000000036E-2</v>
      </c>
      <c r="N28" s="18">
        <f>Table13[[#This Row],[ldl_v2]]-Table13[[#This Row],[ldl_v1]]</f>
        <v>0.52000000000000046</v>
      </c>
      <c r="O28" s="18">
        <f>Table13[[#This Row],[trig_v2]]-Table13[[#This Row],[trig_v1]]</f>
        <v>0.41000000000000014</v>
      </c>
      <c r="P28" s="18">
        <f>Table13[[#This Row],[CRP_v2]]-Table13[[#This Row],[CRP_v1]]</f>
        <v>-1.1299999999999999</v>
      </c>
      <c r="Q28" s="18">
        <f>Table13[[#This Row],[ HbA1c_H_v2]]-Table13[[#This Row],[ HbA1c_H_v1]]</f>
        <v>0.21999999999999975</v>
      </c>
      <c r="R28" s="18">
        <f>Table13[[#This Row],[ Total_HB_H_v2]]-Table13[[#This Row],[ Total_HB_H_v1]]</f>
        <v>4.5300000000000011</v>
      </c>
      <c r="S28" s="18">
        <f>Table13[[#This Row],[HbA1c_hemolysat_v2]]-Table13[[#This Row],[HbA1c_hemolysat_v1]]</f>
        <v>-0.28941773298446272</v>
      </c>
      <c r="T28" s="18">
        <f>Table13[[#This Row],[alat_v2]]-Table13[[#This Row],[alat_v1]]</f>
        <v>-4</v>
      </c>
      <c r="U28" s="18">
        <f>Table13[[#This Row],[asat_v2]]-Table13[[#This Row],[asat_v1]]</f>
        <v>-1</v>
      </c>
    </row>
    <row r="29" spans="2:21" x14ac:dyDescent="0.15">
      <c r="B29" s="15" t="str">
        <f>Table13[[#This Row],[status_v2]]</f>
        <v>Completed</v>
      </c>
      <c r="C29" s="12">
        <f>Table13[[#This Row],[participant_id]]</f>
        <v>210048</v>
      </c>
      <c r="D29" s="12">
        <f>Table13[[#This Row],[allocation_no]]</f>
        <v>226028</v>
      </c>
      <c r="E29" s="12">
        <f>Table13[[#This Row],[diet]]</f>
        <v>0</v>
      </c>
      <c r="F29" s="12" t="str">
        <f>Table13[[#This Row],[sex]]</f>
        <v>F</v>
      </c>
      <c r="G29" s="14">
        <f>Table13[[#This Row],[birthday]]</f>
        <v>25308</v>
      </c>
      <c r="H29" s="12">
        <f>Table13[[#This Row],[age]]</f>
        <v>52</v>
      </c>
      <c r="I29" s="15">
        <f>Table13[[#This Row],[weight_v2]]-Table13[[#This Row],[weight_v1]]</f>
        <v>0.60000000000000853</v>
      </c>
      <c r="J29" s="18">
        <f>Table13[[#This Row],[waist_v2]]-Table13[[#This Row],[waist_v1]]</f>
        <v>1</v>
      </c>
      <c r="K29" s="18">
        <f>Table13[[#This Row],[fatmass_v2]]-Table13[[#This Row],[fatmass_v1]]</f>
        <v>0.69999999999999574</v>
      </c>
      <c r="L29" s="18">
        <f>Table13[[#This Row],[chol_v2]]-Table13[[#This Row],[chol_v1]]</f>
        <v>0.12000000000000011</v>
      </c>
      <c r="M29" s="18">
        <f>Table13[[#This Row],[hdl_v2]]-Table13[[#This Row],[hdl_v1]]</f>
        <v>2.0000000000000018E-2</v>
      </c>
      <c r="N29" s="18">
        <f>Table13[[#This Row],[ldl_v2]]-Table13[[#This Row],[ldl_v1]]</f>
        <v>2.0000000000000018E-2</v>
      </c>
      <c r="O29" s="18">
        <f>Table13[[#This Row],[trig_v2]]-Table13[[#This Row],[trig_v1]]</f>
        <v>0.81</v>
      </c>
      <c r="P29" s="18">
        <f>Table13[[#This Row],[CRP_v2]]-Table13[[#This Row],[CRP_v1]]</f>
        <v>-0.68000000000000016</v>
      </c>
      <c r="Q29" s="18">
        <f>Table13[[#This Row],[ HbA1c_H_v2]]-Table13[[#This Row],[ HbA1c_H_v1]]</f>
        <v>-0.62999999999999989</v>
      </c>
      <c r="R29" s="18">
        <f>Table13[[#This Row],[ Total_HB_H_v2]]-Table13[[#This Row],[ Total_HB_H_v1]]</f>
        <v>-3.5600000000000023</v>
      </c>
      <c r="S29" s="18">
        <f>Table13[[#This Row],[HbA1c_hemolysat_v2]]-Table13[[#This Row],[HbA1c_hemolysat_v1]]</f>
        <v>-0.30238692836586356</v>
      </c>
      <c r="T29" s="18">
        <f>Table13[[#This Row],[alat_v2]]-Table13[[#This Row],[alat_v1]]</f>
        <v>3</v>
      </c>
      <c r="U29" s="18">
        <f>Table13[[#This Row],[asat_v2]]-Table13[[#This Row],[asat_v1]]</f>
        <v>2</v>
      </c>
    </row>
    <row r="30" spans="2:21" x14ac:dyDescent="0.15">
      <c r="B30" s="15" t="str">
        <f>Table13[[#This Row],[status_v2]]</f>
        <v>Completed</v>
      </c>
      <c r="C30" s="12">
        <f>Table13[[#This Row],[participant_id]]</f>
        <v>210064</v>
      </c>
      <c r="D30" s="12">
        <f>Table13[[#This Row],[allocation_no]]</f>
        <v>226029</v>
      </c>
      <c r="E30" s="12">
        <f>Table13[[#This Row],[diet]]</f>
        <v>0</v>
      </c>
      <c r="F30" s="12" t="str">
        <f>Table13[[#This Row],[sex]]</f>
        <v>F</v>
      </c>
      <c r="G30" s="14">
        <f>Table13[[#This Row],[birthday]]</f>
        <v>20529</v>
      </c>
      <c r="H30" s="12">
        <f>Table13[[#This Row],[age]]</f>
        <v>65</v>
      </c>
      <c r="I30" s="15">
        <f>Table13[[#This Row],[weight_v2]]-Table13[[#This Row],[weight_v1]]</f>
        <v>0.29999999999999716</v>
      </c>
      <c r="J30" s="18">
        <f>Table13[[#This Row],[waist_v2]]-Table13[[#This Row],[waist_v1]]</f>
        <v>1</v>
      </c>
      <c r="K30" s="18">
        <f>Table13[[#This Row],[fatmass_v2]]-Table13[[#This Row],[fatmass_v1]]</f>
        <v>-1.5</v>
      </c>
      <c r="L30" s="18">
        <f>Table13[[#This Row],[chol_v2]]-Table13[[#This Row],[chol_v1]]</f>
        <v>8.0000000000000071E-2</v>
      </c>
      <c r="M30" s="18">
        <f>Table13[[#This Row],[hdl_v2]]-Table13[[#This Row],[hdl_v1]]</f>
        <v>-8.0000000000000071E-2</v>
      </c>
      <c r="N30" s="18">
        <f>Table13[[#This Row],[ldl_v2]]-Table13[[#This Row],[ldl_v1]]</f>
        <v>0.29000000000000004</v>
      </c>
      <c r="O30" s="18">
        <f>Table13[[#This Row],[trig_v2]]-Table13[[#This Row],[trig_v1]]</f>
        <v>0.29000000000000004</v>
      </c>
      <c r="P30" s="18">
        <f>Table13[[#This Row],[CRP_v2]]-Table13[[#This Row],[CRP_v1]]</f>
        <v>20.029999999999998</v>
      </c>
      <c r="Q30" s="18">
        <f>Table13[[#This Row],[ HbA1c_H_v2]]-Table13[[#This Row],[ HbA1c_H_v1]]</f>
        <v>-0.7200000000000002</v>
      </c>
      <c r="R30" s="18">
        <f>Table13[[#This Row],[ Total_HB_H_v2]]-Table13[[#This Row],[ Total_HB_H_v1]]</f>
        <v>-8.3699999999999974</v>
      </c>
      <c r="S30" s="18">
        <f>Table13[[#This Row],[HbA1c_hemolysat_v2]]-Table13[[#This Row],[HbA1c_hemolysat_v1]]</f>
        <v>0.25138065167057277</v>
      </c>
      <c r="T30" s="18">
        <f>Table13[[#This Row],[alat_v2]]-Table13[[#This Row],[alat_v1]]</f>
        <v>13</v>
      </c>
      <c r="U30" s="18">
        <f>Table13[[#This Row],[asat_v2]]-Table13[[#This Row],[asat_v1]]</f>
        <v>5</v>
      </c>
    </row>
    <row r="31" spans="2:21" x14ac:dyDescent="0.15">
      <c r="B31" s="15" t="str">
        <f>Table13[[#This Row],[status_v2]]</f>
        <v>Completed</v>
      </c>
      <c r="C31" s="12">
        <f>Table13[[#This Row],[participant_id]]</f>
        <v>210065</v>
      </c>
      <c r="D31" s="12">
        <f>Table13[[#This Row],[allocation_no]]</f>
        <v>226030</v>
      </c>
      <c r="E31" s="12">
        <f>Table13[[#This Row],[diet]]</f>
        <v>0</v>
      </c>
      <c r="F31" s="12" t="str">
        <f>Table13[[#This Row],[sex]]</f>
        <v>M</v>
      </c>
      <c r="G31" s="14">
        <f>Table13[[#This Row],[birthday]]</f>
        <v>25187</v>
      </c>
      <c r="H31" s="12">
        <f>Table13[[#This Row],[age]]</f>
        <v>52</v>
      </c>
      <c r="I31" s="15">
        <f>Table13[[#This Row],[weight_v2]]-Table13[[#This Row],[weight_v1]]</f>
        <v>4.3999999999999773</v>
      </c>
      <c r="J31" s="18">
        <f>Table13[[#This Row],[waist_v2]]-Table13[[#This Row],[waist_v1]]</f>
        <v>0.83333333333334281</v>
      </c>
      <c r="K31" s="18">
        <f>Table13[[#This Row],[fatmass_v2]]-Table13[[#This Row],[fatmass_v1]]</f>
        <v>1.8999999999999986</v>
      </c>
      <c r="L31" s="18">
        <f>Table13[[#This Row],[chol_v2]]-Table13[[#This Row],[chol_v1]]</f>
        <v>-0.50000000000000044</v>
      </c>
      <c r="M31" s="18">
        <f>Table13[[#This Row],[hdl_v2]]-Table13[[#This Row],[hdl_v1]]</f>
        <v>0.32000000000000006</v>
      </c>
      <c r="N31" s="18">
        <f>Table13[[#This Row],[ldl_v2]]-Table13[[#This Row],[ldl_v1]]</f>
        <v>-0.76</v>
      </c>
      <c r="O31" s="18">
        <f>Table13[[#This Row],[trig_v2]]-Table13[[#This Row],[trig_v1]]</f>
        <v>0.26</v>
      </c>
      <c r="P31" s="18">
        <f>Table13[[#This Row],[CRP_v2]]-Table13[[#This Row],[CRP_v1]]</f>
        <v>-0.8</v>
      </c>
      <c r="Q31" s="18">
        <f>Table13[[#This Row],[ HbA1c_H_v2]]-Table13[[#This Row],[ HbA1c_H_v1]]</f>
        <v>4.9999999999999822E-2</v>
      </c>
      <c r="R31" s="18">
        <f>Table13[[#This Row],[ Total_HB_H_v2]]-Table13[[#This Row],[ Total_HB_H_v1]]</f>
        <v>0.29999999999999716</v>
      </c>
      <c r="S31" s="18">
        <f>Table13[[#This Row],[HbA1c_hemolysat_v2]]-Table13[[#This Row],[HbA1c_hemolysat_v1]]</f>
        <v>1.8960149623518774E-2</v>
      </c>
      <c r="T31" s="18">
        <f>Table13[[#This Row],[alat_v2]]-Table13[[#This Row],[alat_v1]]</f>
        <v>-30</v>
      </c>
      <c r="U31" s="18">
        <f>Table13[[#This Row],[asat_v2]]-Table13[[#This Row],[asat_v1]]</f>
        <v>-33</v>
      </c>
    </row>
    <row r="32" spans="2:21" x14ac:dyDescent="0.15">
      <c r="B32" s="15" t="str">
        <f>Table13[[#This Row],[status_v2]]</f>
        <v>Completed</v>
      </c>
      <c r="C32" s="12">
        <f>Table13[[#This Row],[participant_id]]</f>
        <v>210066</v>
      </c>
      <c r="D32" s="12">
        <f>Table13[[#This Row],[allocation_no]]</f>
        <v>226031</v>
      </c>
      <c r="E32" s="12">
        <f>Table13[[#This Row],[diet]]</f>
        <v>0</v>
      </c>
      <c r="F32" s="12" t="str">
        <f>Table13[[#This Row],[sex]]</f>
        <v>M</v>
      </c>
      <c r="G32" s="14">
        <f>Table13[[#This Row],[birthday]]</f>
        <v>25338</v>
      </c>
      <c r="H32" s="12">
        <f>Table13[[#This Row],[age]]</f>
        <v>51</v>
      </c>
      <c r="I32" s="15">
        <f>Table13[[#This Row],[weight_v2]]-Table13[[#This Row],[weight_v1]]</f>
        <v>-0.10000000000002274</v>
      </c>
      <c r="J32" s="18">
        <f>Table13[[#This Row],[waist_v2]]-Table13[[#This Row],[waist_v1]]</f>
        <v>0.66666666666668561</v>
      </c>
      <c r="K32" s="18">
        <f>Table13[[#This Row],[fatmass_v2]]-Table13[[#This Row],[fatmass_v1]]</f>
        <v>-0.89999999999999858</v>
      </c>
      <c r="L32" s="18">
        <f>Table13[[#This Row],[chol_v2]]-Table13[[#This Row],[chol_v1]]</f>
        <v>0.63999999999999968</v>
      </c>
      <c r="M32" s="18">
        <f>Table13[[#This Row],[hdl_v2]]-Table13[[#This Row],[hdl_v1]]</f>
        <v>-4.0000000000000036E-2</v>
      </c>
      <c r="N32" s="18">
        <f>Table13[[#This Row],[ldl_v2]]-Table13[[#This Row],[ldl_v1]]</f>
        <v>0.58000000000000007</v>
      </c>
      <c r="O32" s="18">
        <f>Table13[[#This Row],[trig_v2]]-Table13[[#This Row],[trig_v1]]</f>
        <v>0.43999999999999995</v>
      </c>
      <c r="P32" s="18">
        <f>Table13[[#This Row],[CRP_v2]]-Table13[[#This Row],[CRP_v1]]</f>
        <v>-0.18000000000000016</v>
      </c>
      <c r="Q32" s="18">
        <f>Table13[[#This Row],[ HbA1c_H_v2]]-Table13[[#This Row],[ HbA1c_H_v1]]</f>
        <v>-0.23000000000000043</v>
      </c>
      <c r="R32" s="18">
        <f>Table13[[#This Row],[ Total_HB_H_v2]]-Table13[[#This Row],[ Total_HB_H_v1]]</f>
        <v>-2.3900000000000006</v>
      </c>
      <c r="S32" s="18">
        <f>Table13[[#This Row],[HbA1c_hemolysat_v2]]-Table13[[#This Row],[HbA1c_hemolysat_v1]]</f>
        <v>2.1249340917518289E-2</v>
      </c>
      <c r="T32" s="18">
        <f>Table13[[#This Row],[alat_v2]]-Table13[[#This Row],[alat_v1]]</f>
        <v>4</v>
      </c>
      <c r="U32" s="18">
        <f>Table13[[#This Row],[asat_v2]]-Table13[[#This Row],[asat_v1]]</f>
        <v>1</v>
      </c>
    </row>
    <row r="33" spans="2:21" x14ac:dyDescent="0.15">
      <c r="B33" s="15" t="str">
        <f>Table13[[#This Row],[status_v2]]</f>
        <v>Completed</v>
      </c>
      <c r="C33" s="12">
        <f>Table13[[#This Row],[participant_id]]</f>
        <v>210067</v>
      </c>
      <c r="D33" s="12">
        <f>Table13[[#This Row],[allocation_no]]</f>
        <v>226032</v>
      </c>
      <c r="E33" s="12">
        <f>Table13[[#This Row],[diet]]</f>
        <v>0</v>
      </c>
      <c r="F33" s="12" t="str">
        <f>Table13[[#This Row],[sex]]</f>
        <v>F</v>
      </c>
      <c r="G33" s="14">
        <f>Table13[[#This Row],[birthday]]</f>
        <v>21412</v>
      </c>
      <c r="H33" s="12">
        <f>Table13[[#This Row],[age]]</f>
        <v>62</v>
      </c>
      <c r="I33" s="15">
        <f>Table13[[#This Row],[weight_v2]]-Table13[[#This Row],[weight_v1]]</f>
        <v>0.79999999999999716</v>
      </c>
      <c r="J33" s="18">
        <f>Table13[[#This Row],[waist_v2]]-Table13[[#This Row],[waist_v1]]</f>
        <v>3.1666666666666572</v>
      </c>
      <c r="K33" s="18">
        <f>Table13[[#This Row],[fatmass_v2]]-Table13[[#This Row],[fatmass_v1]]</f>
        <v>1.1999999999999957</v>
      </c>
      <c r="L33" s="18">
        <f>Table13[[#This Row],[chol_v2]]-Table13[[#This Row],[chol_v1]]</f>
        <v>0.38000000000000078</v>
      </c>
      <c r="M33" s="18">
        <f>Table13[[#This Row],[hdl_v2]]-Table13[[#This Row],[hdl_v1]]</f>
        <v>-5.0000000000000044E-2</v>
      </c>
      <c r="N33" s="18">
        <f>Table13[[#This Row],[ldl_v2]]-Table13[[#This Row],[ldl_v1]]</f>
        <v>0.58999999999999986</v>
      </c>
      <c r="O33" s="18">
        <f>Table13[[#This Row],[trig_v2]]-Table13[[#This Row],[trig_v1]]</f>
        <v>9.000000000000008E-2</v>
      </c>
      <c r="P33" s="18">
        <f>Table13[[#This Row],[CRP_v2]]-Table13[[#This Row],[CRP_v1]]</f>
        <v>0.33000000000000007</v>
      </c>
      <c r="Q33" s="18">
        <f>Table13[[#This Row],[ HbA1c_H_v2]]-Table13[[#This Row],[ HbA1c_H_v1]]</f>
        <v>-6.999999999999984E-2</v>
      </c>
      <c r="R33" s="18">
        <f>Table13[[#This Row],[ Total_HB_H_v2]]-Table13[[#This Row],[ Total_HB_H_v1]]</f>
        <v>1.75</v>
      </c>
      <c r="S33" s="18">
        <f>Table13[[#This Row],[HbA1c_hemolysat_v2]]-Table13[[#This Row],[HbA1c_hemolysat_v1]]</f>
        <v>-0.27458878594963121</v>
      </c>
      <c r="T33" s="18">
        <f>Table13[[#This Row],[alat_v2]]-Table13[[#This Row],[alat_v1]]</f>
        <v>-3</v>
      </c>
      <c r="U33" s="18">
        <f>Table13[[#This Row],[asat_v2]]-Table13[[#This Row],[asat_v1]]</f>
        <v>-1</v>
      </c>
    </row>
    <row r="34" spans="2:21" x14ac:dyDescent="0.15">
      <c r="B34" s="15" t="str">
        <f>Table13[[#This Row],[status_v2]]</f>
        <v>Completed</v>
      </c>
      <c r="C34" s="12">
        <f>Table13[[#This Row],[participant_id]]</f>
        <v>210068</v>
      </c>
      <c r="D34" s="12">
        <f>Table13[[#This Row],[allocation_no]]</f>
        <v>226033</v>
      </c>
      <c r="E34" s="12">
        <f>Table13[[#This Row],[diet]]</f>
        <v>0</v>
      </c>
      <c r="F34" s="12" t="str">
        <f>Table13[[#This Row],[sex]]</f>
        <v>F</v>
      </c>
      <c r="G34" s="14">
        <f>Table13[[#This Row],[birthday]]</f>
        <v>26799</v>
      </c>
      <c r="H34" s="12">
        <f>Table13[[#This Row],[age]]</f>
        <v>47</v>
      </c>
      <c r="I34" s="15">
        <f>Table13[[#This Row],[weight_v2]]-Table13[[#This Row],[weight_v1]]</f>
        <v>2.3000000000000114</v>
      </c>
      <c r="J34" s="18">
        <f>Table13[[#This Row],[waist_v2]]-Table13[[#This Row],[waist_v1]]</f>
        <v>1.1666666666666714</v>
      </c>
      <c r="K34" s="18">
        <f>Table13[[#This Row],[fatmass_v2]]-Table13[[#This Row],[fatmass_v1]]</f>
        <v>1.1999999999999957</v>
      </c>
      <c r="L34" s="18">
        <f>Table13[[#This Row],[chol_v2]]-Table13[[#This Row],[chol_v1]]</f>
        <v>1.9999999999999574E-2</v>
      </c>
      <c r="M34" s="18">
        <f>Table13[[#This Row],[hdl_v2]]-Table13[[#This Row],[hdl_v1]]</f>
        <v>0</v>
      </c>
      <c r="N34" s="18">
        <f>Table13[[#This Row],[ldl_v2]]-Table13[[#This Row],[ldl_v1]]</f>
        <v>-7.9999999999999627E-2</v>
      </c>
      <c r="O34" s="18">
        <f>Table13[[#This Row],[trig_v2]]-Table13[[#This Row],[trig_v1]]</f>
        <v>0.54</v>
      </c>
      <c r="P34" s="18">
        <f>Table13[[#This Row],[CRP_v2]]-Table13[[#This Row],[CRP_v1]]</f>
        <v>-0.26999999999999957</v>
      </c>
      <c r="Q34" s="18">
        <f>Table13[[#This Row],[ HbA1c_H_v2]]-Table13[[#This Row],[ HbA1c_H_v1]]</f>
        <v>-0.69999999999999929</v>
      </c>
      <c r="R34" s="18">
        <f>Table13[[#This Row],[ Total_HB_H_v2]]-Table13[[#This Row],[ Total_HB_H_v1]]</f>
        <v>-7.93</v>
      </c>
      <c r="S34" s="18">
        <f>Table13[[#This Row],[HbA1c_hemolysat_v2]]-Table13[[#This Row],[HbA1c_hemolysat_v1]]</f>
        <v>0.12553910739911167</v>
      </c>
      <c r="T34" s="18">
        <f>Table13[[#This Row],[alat_v2]]-Table13[[#This Row],[alat_v1]]</f>
        <v>62</v>
      </c>
      <c r="U34" s="18">
        <f>Table13[[#This Row],[asat_v2]]-Table13[[#This Row],[asat_v1]]</f>
        <v>31</v>
      </c>
    </row>
    <row r="35" spans="2:21" x14ac:dyDescent="0.15">
      <c r="B35" s="15" t="str">
        <f>Table13[[#This Row],[status_v2]]</f>
        <v>Completed</v>
      </c>
      <c r="C35" s="12">
        <f>Table13[[#This Row],[participant_id]]</f>
        <v>210078</v>
      </c>
      <c r="D35" s="12">
        <f>Table13[[#This Row],[allocation_no]]</f>
        <v>226034</v>
      </c>
      <c r="E35" s="12">
        <f>Table13[[#This Row],[diet]]</f>
        <v>0</v>
      </c>
      <c r="F35" s="12" t="str">
        <f>Table13[[#This Row],[sex]]</f>
        <v>F</v>
      </c>
      <c r="G35" s="14">
        <f>Table13[[#This Row],[birthday]]</f>
        <v>21808</v>
      </c>
      <c r="H35" s="12">
        <f>Table13[[#This Row],[age]]</f>
        <v>61</v>
      </c>
      <c r="I35" s="15">
        <f>Table13[[#This Row],[weight_v2]]-Table13[[#This Row],[weight_v1]]</f>
        <v>-0.5</v>
      </c>
      <c r="J35" s="18">
        <f>Table13[[#This Row],[waist_v2]]-Table13[[#This Row],[waist_v1]]</f>
        <v>4.5</v>
      </c>
      <c r="K35" s="18">
        <f>Table13[[#This Row],[fatmass_v2]]-Table13[[#This Row],[fatmass_v1]]</f>
        <v>0.70000000000000284</v>
      </c>
      <c r="L35" s="18">
        <f>Table13[[#This Row],[chol_v2]]-Table13[[#This Row],[chol_v1]]</f>
        <v>-0.11000000000000032</v>
      </c>
      <c r="M35" s="18">
        <f>Table13[[#This Row],[hdl_v2]]-Table13[[#This Row],[hdl_v1]]</f>
        <v>-3.0000000000000027E-2</v>
      </c>
      <c r="N35" s="18">
        <f>Table13[[#This Row],[ldl_v2]]-Table13[[#This Row],[ldl_v1]]</f>
        <v>-4.9999999999999822E-2</v>
      </c>
      <c r="O35" s="18">
        <f>Table13[[#This Row],[trig_v2]]-Table13[[#This Row],[trig_v1]]</f>
        <v>0.1100000000000001</v>
      </c>
      <c r="P35" s="18">
        <f>Table13[[#This Row],[CRP_v2]]-Table13[[#This Row],[CRP_v1]]</f>
        <v>-0.16999999999999993</v>
      </c>
      <c r="Q35" s="18">
        <f>Table13[[#This Row],[ HbA1c_H_v2]]-Table13[[#This Row],[ HbA1c_H_v1]]</f>
        <v>-0.7200000000000002</v>
      </c>
      <c r="R35" s="18">
        <f>Table13[[#This Row],[ Total_HB_H_v2]]-Table13[[#This Row],[ Total_HB_H_v1]]</f>
        <v>-4.490000000000002</v>
      </c>
      <c r="S35" s="18">
        <f>Table13[[#This Row],[HbA1c_hemolysat_v2]]-Table13[[#This Row],[HbA1c_hemolysat_v1]]</f>
        <v>-0.27023459192371302</v>
      </c>
      <c r="T35" s="18">
        <f>Table13[[#This Row],[alat_v2]]-Table13[[#This Row],[alat_v1]]</f>
        <v>0</v>
      </c>
      <c r="U35" s="18">
        <f>Table13[[#This Row],[asat_v2]]-Table13[[#This Row],[asat_v1]]</f>
        <v>0</v>
      </c>
    </row>
    <row r="36" spans="2:21" x14ac:dyDescent="0.15">
      <c r="B36" s="15" t="str">
        <f>Table13[[#This Row],[status_v2]]</f>
        <v>Completed</v>
      </c>
      <c r="C36" s="12">
        <f>Table13[[#This Row],[participant_id]]</f>
        <v>210079</v>
      </c>
      <c r="D36" s="12">
        <f>Table13[[#This Row],[allocation_no]]</f>
        <v>226035</v>
      </c>
      <c r="E36" s="12">
        <f>Table13[[#This Row],[diet]]</f>
        <v>0</v>
      </c>
      <c r="F36" s="12" t="str">
        <f>Table13[[#This Row],[sex]]</f>
        <v>F</v>
      </c>
      <c r="G36" s="14">
        <f>Table13[[#This Row],[birthday]]</f>
        <v>24456</v>
      </c>
      <c r="H36" s="12">
        <f>Table13[[#This Row],[age]]</f>
        <v>54</v>
      </c>
      <c r="I36" s="15">
        <f>Table13[[#This Row],[weight_v2]]-Table13[[#This Row],[weight_v1]]</f>
        <v>-0.40000000000000568</v>
      </c>
      <c r="J36" s="18">
        <f>Table13[[#This Row],[waist_v2]]-Table13[[#This Row],[waist_v1]]</f>
        <v>-6.6666666666666572</v>
      </c>
      <c r="K36" s="18">
        <f>Table13[[#This Row],[fatmass_v2]]-Table13[[#This Row],[fatmass_v1]]</f>
        <v>0.89999999999999858</v>
      </c>
      <c r="L36" s="18">
        <f>Table13[[#This Row],[chol_v2]]-Table13[[#This Row],[chol_v1]]</f>
        <v>0.6800000000000006</v>
      </c>
      <c r="M36" s="18">
        <f>Table13[[#This Row],[hdl_v2]]-Table13[[#This Row],[hdl_v1]]</f>
        <v>0.18999999999999995</v>
      </c>
      <c r="N36" s="18">
        <f>Table13[[#This Row],[ldl_v2]]-Table13[[#This Row],[ldl_v1]]</f>
        <v>0.5</v>
      </c>
      <c r="O36" s="18">
        <f>Table13[[#This Row],[trig_v2]]-Table13[[#This Row],[trig_v1]]</f>
        <v>-0.10999999999999988</v>
      </c>
      <c r="P36" s="18">
        <f>Table13[[#This Row],[CRP_v2]]-Table13[[#This Row],[CRP_v1]]</f>
        <v>-2.2000000000000002</v>
      </c>
      <c r="Q36" s="18">
        <f>Table13[[#This Row],[ HbA1c_H_v2]]-Table13[[#This Row],[ HbA1c_H_v1]]</f>
        <v>7.0000000000000284E-2</v>
      </c>
      <c r="R36" s="18">
        <f>Table13[[#This Row],[ Total_HB_H_v2]]-Table13[[#This Row],[ Total_HB_H_v1]]</f>
        <v>3.9699999999999989</v>
      </c>
      <c r="S36" s="18">
        <f>Table13[[#This Row],[HbA1c_hemolysat_v2]]-Table13[[#This Row],[HbA1c_hemolysat_v1]]</f>
        <v>-0.33223986830259644</v>
      </c>
      <c r="T36" s="18">
        <f>Table13[[#This Row],[alat_v2]]-Table13[[#This Row],[alat_v1]]</f>
        <v>1</v>
      </c>
      <c r="U36" s="18">
        <f>Table13[[#This Row],[asat_v2]]-Table13[[#This Row],[asat_v1]]</f>
        <v>2</v>
      </c>
    </row>
    <row r="37" spans="2:21" hidden="1" x14ac:dyDescent="0.15">
      <c r="B37" s="15" t="str">
        <f>Table13[[#This Row],[status_v2]]</f>
        <v>Discontinued</v>
      </c>
      <c r="C37" s="12">
        <f>Table13[[#This Row],[participant_id]]</f>
        <v>210080</v>
      </c>
      <c r="D37" s="12">
        <f>Table13[[#This Row],[allocation_no]]</f>
        <v>226036</v>
      </c>
      <c r="E37" s="12">
        <f>Table13[[#This Row],[diet]]</f>
        <v>0</v>
      </c>
      <c r="F37" s="12" t="str">
        <f>Table13[[#This Row],[sex]]</f>
        <v>F</v>
      </c>
      <c r="G37" s="14">
        <f>Table13[[#This Row],[birthday]]</f>
        <v>32492</v>
      </c>
      <c r="H37" s="12">
        <f>Table13[[#This Row],[age]]</f>
        <v>32</v>
      </c>
      <c r="I37" s="15">
        <f>'Raw data'!R37-'Raw data'!N37</f>
        <v>91.1</v>
      </c>
      <c r="J37" s="18">
        <f>Table13[[#This Row],[waist_v2]]-Table13[[#This Row],[waist_v1]]</f>
        <v>-108.83333333333333</v>
      </c>
      <c r="K37" s="18">
        <f>Table13[[#This Row],[fatmass_v2]]-Table13[[#This Row],[fatmass_v1]]</f>
        <v>-37.200000000000003</v>
      </c>
      <c r="L37" s="18" t="e">
        <f>Table13[[#This Row],[chol_v2]]-Table13[[#This Row],[chol_v1]]</f>
        <v>#VALUE!</v>
      </c>
      <c r="M37" s="18" t="e">
        <f>Table13[[#This Row],[hdl_v2]]-Table13[[#This Row],[hdl_v1]]</f>
        <v>#VALUE!</v>
      </c>
      <c r="N37" s="18" t="e">
        <f>Table13[[#This Row],[ldl_v2]]-Table13[[#This Row],[ldl_v1]]</f>
        <v>#VALUE!</v>
      </c>
      <c r="O37" s="18" t="e">
        <f>Table13[[#This Row],[trig_v2]]-Table13[[#This Row],[trig_v1]]</f>
        <v>#VALUE!</v>
      </c>
      <c r="P37" s="18" t="e">
        <f>Table13[[#This Row],[CRP_v2]]-Table13[[#This Row],[CRP_v1]]</f>
        <v>#VALUE!</v>
      </c>
      <c r="Q37" s="18" t="e">
        <f>Table13[[#This Row],[ HbA1c_H_v2]]-Table13[[#This Row],[ HbA1c_H_v1]]</f>
        <v>#VALUE!</v>
      </c>
      <c r="R37" s="18" t="e">
        <f>Table13[[#This Row],[ Total_HB_H_v2]]-Table13[[#This Row],[ Total_HB_H_v1]]</f>
        <v>#VALUE!</v>
      </c>
      <c r="S37" s="18">
        <f>Table13[[#This Row],[HbA1c_hemolysat_v2]]-Table13[[#This Row],[HbA1c_hemolysat_v1]]</f>
        <v>-5.8269415711490069</v>
      </c>
      <c r="T37" s="18" t="e">
        <f>Table13[[#This Row],[alat_v2]]-Table13[[#This Row],[alat_v1]]</f>
        <v>#VALUE!</v>
      </c>
      <c r="U37" s="18" t="e">
        <f>Table13[[#This Row],[asat_v2]]-Table13[[#This Row],[asat_v1]]</f>
        <v>#VALUE!</v>
      </c>
    </row>
    <row r="38" spans="2:21" x14ac:dyDescent="0.15">
      <c r="B38" s="15" t="str">
        <f>Table13[[#This Row],[status_v2]]</f>
        <v>Completed</v>
      </c>
      <c r="C38" s="12">
        <f>Table13[[#This Row],[participant_id]]</f>
        <v>210081</v>
      </c>
      <c r="D38" s="12">
        <f>Table13[[#This Row],[allocation_no]]</f>
        <v>226037</v>
      </c>
      <c r="E38" s="12">
        <f>Table13[[#This Row],[diet]]</f>
        <v>0</v>
      </c>
      <c r="F38" s="12" t="str">
        <f>Table13[[#This Row],[sex]]</f>
        <v>F</v>
      </c>
      <c r="G38" s="14">
        <f>Table13[[#This Row],[birthday]]</f>
        <v>22051</v>
      </c>
      <c r="H38" s="12">
        <f>Table13[[#This Row],[age]]</f>
        <v>60</v>
      </c>
      <c r="I38" s="15">
        <f>Table13[[#This Row],[weight_v2]]-Table13[[#This Row],[weight_v1]]</f>
        <v>-0.79999999999999716</v>
      </c>
      <c r="J38" s="18">
        <f>Table13[[#This Row],[waist_v2]]-Table13[[#This Row],[waist_v1]]</f>
        <v>0.1666666666666714</v>
      </c>
      <c r="K38" s="18">
        <f>Table13[[#This Row],[fatmass_v2]]-Table13[[#This Row],[fatmass_v1]]</f>
        <v>-0.29999999999999716</v>
      </c>
      <c r="L38" s="18">
        <f>Table13[[#This Row],[chol_v2]]-Table13[[#This Row],[chol_v1]]</f>
        <v>0.28000000000000025</v>
      </c>
      <c r="M38" s="18">
        <f>Table13[[#This Row],[hdl_v2]]-Table13[[#This Row],[hdl_v1]]</f>
        <v>0.12</v>
      </c>
      <c r="N38" s="18">
        <f>Table13[[#This Row],[ldl_v2]]-Table13[[#This Row],[ldl_v1]]</f>
        <v>0.18000000000000016</v>
      </c>
      <c r="O38" s="18">
        <f>Table13[[#This Row],[trig_v2]]-Table13[[#This Row],[trig_v1]]</f>
        <v>0.1399999999999999</v>
      </c>
      <c r="P38" s="18">
        <f>Table13[[#This Row],[CRP_v2]]-Table13[[#This Row],[CRP_v1]]</f>
        <v>2.0000000000000018E-2</v>
      </c>
      <c r="Q38" s="18">
        <f>Table13[[#This Row],[ HbA1c_H_v2]]-Table13[[#This Row],[ HbA1c_H_v1]]</f>
        <v>-0.26000000000000023</v>
      </c>
      <c r="R38" s="18">
        <f>Table13[[#This Row],[ Total_HB_H_v2]]-Table13[[#This Row],[ Total_HB_H_v1]]</f>
        <v>-1.6599999999999966</v>
      </c>
      <c r="S38" s="18">
        <f>Table13[[#This Row],[HbA1c_hemolysat_v2]]-Table13[[#This Row],[HbA1c_hemolysat_v1]]</f>
        <v>-9.3895119227887847E-2</v>
      </c>
      <c r="T38" s="18">
        <f>Table13[[#This Row],[alat_v2]]-Table13[[#This Row],[alat_v1]]</f>
        <v>1</v>
      </c>
      <c r="U38" s="18">
        <f>Table13[[#This Row],[asat_v2]]-Table13[[#This Row],[asat_v1]]</f>
        <v>1</v>
      </c>
    </row>
    <row r="39" spans="2:21" hidden="1" x14ac:dyDescent="0.15">
      <c r="B39" s="15" t="str">
        <f>Table13[[#This Row],[status_v2]]</f>
        <v>Discontinued</v>
      </c>
      <c r="C39" s="12">
        <f>Table13[[#This Row],[participant_id]]</f>
        <v>210082</v>
      </c>
      <c r="D39" s="12">
        <f>Table13[[#This Row],[allocation_no]]</f>
        <v>226038</v>
      </c>
      <c r="E39" s="12">
        <f>Table13[[#This Row],[diet]]</f>
        <v>0</v>
      </c>
      <c r="F39" s="12" t="str">
        <f>Table13[[#This Row],[sex]]</f>
        <v>F</v>
      </c>
      <c r="G39" s="14">
        <f>Table13[[#This Row],[birthday]]</f>
        <v>25461</v>
      </c>
      <c r="H39" s="12">
        <f>Table13[[#This Row],[age]]</f>
        <v>51</v>
      </c>
      <c r="I39" s="15">
        <f>'Raw data'!R39-'Raw data'!N39</f>
        <v>99.7</v>
      </c>
      <c r="J39" s="18">
        <f>Table13[[#This Row],[waist_v2]]-Table13[[#This Row],[waist_v1]]</f>
        <v>-111.66666666666667</v>
      </c>
      <c r="K39" s="18">
        <f>Table13[[#This Row],[fatmass_v2]]-Table13[[#This Row],[fatmass_v1]]</f>
        <v>-44.4</v>
      </c>
      <c r="L39" s="18" t="e">
        <f>Table13[[#This Row],[chol_v2]]-Table13[[#This Row],[chol_v1]]</f>
        <v>#VALUE!</v>
      </c>
      <c r="M39" s="18" t="e">
        <f>Table13[[#This Row],[hdl_v2]]-Table13[[#This Row],[hdl_v1]]</f>
        <v>#VALUE!</v>
      </c>
      <c r="N39" s="18" t="e">
        <f>Table13[[#This Row],[ldl_v2]]-Table13[[#This Row],[ldl_v1]]</f>
        <v>#VALUE!</v>
      </c>
      <c r="O39" s="18" t="e">
        <f>Table13[[#This Row],[trig_v2]]-Table13[[#This Row],[trig_v1]]</f>
        <v>#VALUE!</v>
      </c>
      <c r="P39" s="18" t="e">
        <f>Table13[[#This Row],[CRP_v2]]-Table13[[#This Row],[CRP_v1]]</f>
        <v>#VALUE!</v>
      </c>
      <c r="Q39" s="18">
        <f>Table13[[#This Row],[ HbA1c_H_v2]]-Table13[[#This Row],[ HbA1c_H_v1]]</f>
        <v>-4.46</v>
      </c>
      <c r="R39" s="18">
        <f>Table13[[#This Row],[ Total_HB_H_v2]]-Table13[[#This Row],[ Total_HB_H_v1]]</f>
        <v>-39.950000000000003</v>
      </c>
      <c r="S39" s="18" t="e">
        <f>Table13[[#This Row],[HbA1c_hemolysat_v2]]-Table13[[#This Row],[HbA1c_hemolysat_v1]]</f>
        <v>#VALUE!</v>
      </c>
      <c r="T39" s="18" t="e">
        <f>Table13[[#This Row],[alat_v2]]-Table13[[#This Row],[alat_v1]]</f>
        <v>#VALUE!</v>
      </c>
      <c r="U39" s="18" t="e">
        <f>Table13[[#This Row],[asat_v2]]-Table13[[#This Row],[asat_v1]]</f>
        <v>#VALUE!</v>
      </c>
    </row>
    <row r="40" spans="2:21" x14ac:dyDescent="0.15">
      <c r="B40" s="15" t="str">
        <f>Table13[[#This Row],[status_v2]]</f>
        <v>Completed</v>
      </c>
      <c r="C40" s="12">
        <f>Table13[[#This Row],[participant_id]]</f>
        <v>210091</v>
      </c>
      <c r="D40" s="12">
        <f>Table13[[#This Row],[allocation_no]]</f>
        <v>226039</v>
      </c>
      <c r="E40" s="12">
        <f>Table13[[#This Row],[diet]]</f>
        <v>0</v>
      </c>
      <c r="F40" s="12" t="str">
        <f>Table13[[#This Row],[sex]]</f>
        <v>M</v>
      </c>
      <c r="G40" s="14">
        <f>Table13[[#This Row],[birthday]]</f>
        <v>25856</v>
      </c>
      <c r="H40" s="12">
        <f>Table13[[#This Row],[age]]</f>
        <v>50</v>
      </c>
      <c r="I40" s="15">
        <f>Table13[[#This Row],[weight_v2]]-Table13[[#This Row],[weight_v1]]</f>
        <v>-0.10000000000000853</v>
      </c>
      <c r="J40" s="18">
        <f>Table13[[#This Row],[waist_v2]]-Table13[[#This Row],[waist_v1]]</f>
        <v>-3.2999999999999972</v>
      </c>
      <c r="K40" s="18">
        <f>Table13[[#This Row],[fatmass_v2]]-Table13[[#This Row],[fatmass_v1]]</f>
        <v>0</v>
      </c>
      <c r="L40" s="18">
        <f>Table13[[#This Row],[chol_v2]]-Table13[[#This Row],[chol_v1]]</f>
        <v>-0.20000000000000018</v>
      </c>
      <c r="M40" s="18">
        <f>Table13[[#This Row],[hdl_v2]]-Table13[[#This Row],[hdl_v1]]</f>
        <v>0</v>
      </c>
      <c r="N40" s="18">
        <f>Table13[[#This Row],[ldl_v2]]-Table13[[#This Row],[ldl_v1]]</f>
        <v>-0.22999999999999998</v>
      </c>
      <c r="O40" s="18">
        <f>Table13[[#This Row],[trig_v2]]-Table13[[#This Row],[trig_v1]]</f>
        <v>-0.48000000000000009</v>
      </c>
      <c r="P40" s="18">
        <f>Table13[[#This Row],[CRP_v2]]-Table13[[#This Row],[CRP_v1]]</f>
        <v>-0.14999999999999991</v>
      </c>
      <c r="Q40" s="18">
        <f>Table13[[#This Row],[ HbA1c_H_v2]]-Table13[[#This Row],[ HbA1c_H_v1]]</f>
        <v>-0.54</v>
      </c>
      <c r="R40" s="18">
        <f>Table13[[#This Row],[ Total_HB_H_v2]]-Table13[[#This Row],[ Total_HB_H_v1]]</f>
        <v>-9.5499999999999972</v>
      </c>
      <c r="S40" s="18">
        <f>Table13[[#This Row],[HbA1c_hemolysat_v2]]-Table13[[#This Row],[HbA1c_hemolysat_v1]]</f>
        <v>0.18455854194189847</v>
      </c>
      <c r="T40" s="21">
        <f>Table13[[#This Row],[alat_v2]]-Table13[[#This Row],[alat_v1]]</f>
        <v>-8</v>
      </c>
      <c r="U40" s="21">
        <f>Table13[[#This Row],[asat_v2]]-Table13[[#This Row],[asat_v1]]</f>
        <v>-9</v>
      </c>
    </row>
    <row r="41" spans="2:21" x14ac:dyDescent="0.15">
      <c r="B41" s="15" t="str">
        <f>Table13[[#This Row],[status_v2]]</f>
        <v>Completed</v>
      </c>
      <c r="C41" s="12">
        <f>Table13[[#This Row],[participant_id]]</f>
        <v>210092</v>
      </c>
      <c r="D41" s="12">
        <f>Table13[[#This Row],[allocation_no]]</f>
        <v>226040</v>
      </c>
      <c r="E41" s="12">
        <f>Table13[[#This Row],[diet]]</f>
        <v>0</v>
      </c>
      <c r="F41" s="12" t="str">
        <f>Table13[[#This Row],[sex]]</f>
        <v>M</v>
      </c>
      <c r="G41" s="14">
        <f>Table13[[#This Row],[birthday]]</f>
        <v>19829</v>
      </c>
      <c r="H41" s="12">
        <f>Table13[[#This Row],[age]]</f>
        <v>66</v>
      </c>
      <c r="I41" s="15">
        <f>Table13[[#This Row],[weight_v2]]-Table13[[#This Row],[weight_v1]]</f>
        <v>1.2999999999999972</v>
      </c>
      <c r="J41" s="18">
        <f>Table13[[#This Row],[waist_v2]]-Table13[[#This Row],[waist_v1]]</f>
        <v>2.6666666666666714</v>
      </c>
      <c r="K41" s="18">
        <f>Table13[[#This Row],[fatmass_v2]]-Table13[[#This Row],[fatmass_v1]]</f>
        <v>-0.80000000000000426</v>
      </c>
      <c r="L41" s="18">
        <f>Table13[[#This Row],[chol_v2]]-Table13[[#This Row],[chol_v1]]</f>
        <v>0.69000000000000039</v>
      </c>
      <c r="M41" s="18">
        <f>Table13[[#This Row],[hdl_v2]]-Table13[[#This Row],[hdl_v1]]</f>
        <v>0.28999999999999992</v>
      </c>
      <c r="N41" s="18">
        <f>Table13[[#This Row],[ldl_v2]]-Table13[[#This Row],[ldl_v1]]</f>
        <v>0.53000000000000025</v>
      </c>
      <c r="O41" s="18">
        <f>Table13[[#This Row],[trig_v2]]-Table13[[#This Row],[trig_v1]]</f>
        <v>0.28999999999999992</v>
      </c>
      <c r="P41" s="18">
        <f>Table13[[#This Row],[CRP_v2]]-Table13[[#This Row],[CRP_v1]]</f>
        <v>-0.73999999999999977</v>
      </c>
      <c r="Q41" s="18">
        <f>Table13[[#This Row],[ HbA1c_H_v2]]-Table13[[#This Row],[ HbA1c_H_v1]]</f>
        <v>-0.50999999999999979</v>
      </c>
      <c r="R41" s="18">
        <f>Table13[[#This Row],[ Total_HB_H_v2]]-Table13[[#This Row],[ Total_HB_H_v1]]</f>
        <v>-3.5799999999999983</v>
      </c>
      <c r="S41" s="18">
        <f>Table13[[#This Row],[HbA1c_hemolysat_v2]]-Table13[[#This Row],[HbA1c_hemolysat_v1]]</f>
        <v>-0.15714743947178178</v>
      </c>
      <c r="T41" s="18">
        <f>Table13[[#This Row],[alat_v2]]-Table13[[#This Row],[alat_v1]]</f>
        <v>-7</v>
      </c>
      <c r="U41" s="18">
        <f>Table13[[#This Row],[asat_v2]]-Table13[[#This Row],[asat_v1]]</f>
        <v>-7</v>
      </c>
    </row>
    <row r="42" spans="2:21" x14ac:dyDescent="0.15">
      <c r="B42" s="15" t="str">
        <f>Table13[[#This Row],[status_v2]]</f>
        <v>Completed</v>
      </c>
      <c r="C42" s="12">
        <f>Table13[[#This Row],[participant_id]]</f>
        <v>210093</v>
      </c>
      <c r="D42" s="12">
        <f>Table13[[#This Row],[allocation_no]]</f>
        <v>226041</v>
      </c>
      <c r="E42" s="12">
        <f>Table13[[#This Row],[diet]]</f>
        <v>0</v>
      </c>
      <c r="F42" s="12" t="str">
        <f>Table13[[#This Row],[sex]]</f>
        <v>F</v>
      </c>
      <c r="G42" s="14">
        <f>Table13[[#This Row],[birthday]]</f>
        <v>21108</v>
      </c>
      <c r="H42" s="12">
        <f>Table13[[#This Row],[age]]</f>
        <v>63</v>
      </c>
      <c r="I42" s="15">
        <f>Table13[[#This Row],[weight_v2]]-Table13[[#This Row],[weight_v1]]</f>
        <v>-0.90000000000000568</v>
      </c>
      <c r="J42" s="18">
        <f>Table13[[#This Row],[waist_v2]]-Table13[[#This Row],[waist_v1]]</f>
        <v>0.6666666666666714</v>
      </c>
      <c r="K42" s="18">
        <f>Table13[[#This Row],[fatmass_v2]]-Table13[[#This Row],[fatmass_v1]]</f>
        <v>-2</v>
      </c>
      <c r="L42" s="18">
        <f>Table13[[#This Row],[chol_v2]]-Table13[[#This Row],[chol_v1]]</f>
        <v>0.62000000000000011</v>
      </c>
      <c r="M42" s="18">
        <f>Table13[[#This Row],[hdl_v2]]-Table13[[#This Row],[hdl_v1]]</f>
        <v>5.0000000000000044E-2</v>
      </c>
      <c r="N42" s="18">
        <f>Table13[[#This Row],[ldl_v2]]-Table13[[#This Row],[ldl_v1]]</f>
        <v>0.41000000000000014</v>
      </c>
      <c r="O42" s="18">
        <f>Table13[[#This Row],[trig_v2]]-Table13[[#This Row],[trig_v1]]</f>
        <v>0.12000000000000011</v>
      </c>
      <c r="P42" s="18">
        <f>Table13[[#This Row],[CRP_v2]]-Table13[[#This Row],[CRP_v1]]</f>
        <v>0.76000000000000023</v>
      </c>
      <c r="Q42" s="18">
        <f>Table13[[#This Row],[ HbA1c_H_v2]]-Table13[[#This Row],[ HbA1c_H_v1]]</f>
        <v>-0.34999999999999964</v>
      </c>
      <c r="R42" s="18">
        <f>Table13[[#This Row],[ Total_HB_H_v2]]-Table13[[#This Row],[ Total_HB_H_v1]]</f>
        <v>-2.8999999999999986</v>
      </c>
      <c r="S42" s="18">
        <f>Table13[[#This Row],[HbA1c_hemolysat_v2]]-Table13[[#This Row],[HbA1c_hemolysat_v1]]</f>
        <v>-6.2641700694348934E-2</v>
      </c>
      <c r="T42" s="18">
        <f>Table13[[#This Row],[alat_v2]]-Table13[[#This Row],[alat_v1]]</f>
        <v>-19</v>
      </c>
      <c r="U42" s="18">
        <f>Table13[[#This Row],[asat_v2]]-Table13[[#This Row],[asat_v1]]</f>
        <v>-12</v>
      </c>
    </row>
    <row r="43" spans="2:21" x14ac:dyDescent="0.15">
      <c r="B43" s="15" t="str">
        <f>Table13[[#This Row],[status_v2]]</f>
        <v>Completed</v>
      </c>
      <c r="C43" s="12">
        <f>Table13[[#This Row],[participant_id]]</f>
        <v>210094</v>
      </c>
      <c r="D43" s="12">
        <f>Table13[[#This Row],[allocation_no]]</f>
        <v>226042</v>
      </c>
      <c r="E43" s="12">
        <f>Table13[[#This Row],[diet]]</f>
        <v>0</v>
      </c>
      <c r="F43" s="12" t="str">
        <f>Table13[[#This Row],[sex]]</f>
        <v>F</v>
      </c>
      <c r="G43" s="14">
        <f>Table13[[#This Row],[birthday]]</f>
        <v>23788</v>
      </c>
      <c r="H43" s="12">
        <f>Table13[[#This Row],[age]]</f>
        <v>56</v>
      </c>
      <c r="I43" s="15">
        <f>Table13[[#This Row],[weight_v2]]-Table13[[#This Row],[weight_v1]]</f>
        <v>-0.39999999999999147</v>
      </c>
      <c r="J43" s="18">
        <f>Table13[[#This Row],[waist_v2]]-Table13[[#This Row],[waist_v1]]</f>
        <v>5</v>
      </c>
      <c r="K43" s="18">
        <f>Table13[[#This Row],[fatmass_v2]]-Table13[[#This Row],[fatmass_v1]]</f>
        <v>-0.10000000000000142</v>
      </c>
      <c r="L43" s="18">
        <f>Table13[[#This Row],[chol_v2]]-Table13[[#This Row],[chol_v1]]</f>
        <v>0.12999999999999989</v>
      </c>
      <c r="M43" s="18">
        <f>Table13[[#This Row],[hdl_v2]]-Table13[[#This Row],[hdl_v1]]</f>
        <v>0.37999999999999989</v>
      </c>
      <c r="N43" s="18">
        <f>Table13[[#This Row],[ldl_v2]]-Table13[[#This Row],[ldl_v1]]</f>
        <v>-0.14999999999999991</v>
      </c>
      <c r="O43" s="18">
        <f>Table13[[#This Row],[trig_v2]]-Table13[[#This Row],[trig_v1]]</f>
        <v>-0.19000000000000006</v>
      </c>
      <c r="P43" s="18">
        <f>Table13[[#This Row],[CRP_v2]]-Table13[[#This Row],[CRP_v1]]</f>
        <v>0.10999999999999988</v>
      </c>
      <c r="Q43" s="18">
        <f>Table13[[#This Row],[ HbA1c_H_v2]]-Table13[[#This Row],[ HbA1c_H_v1]]</f>
        <v>0.52</v>
      </c>
      <c r="R43" s="18">
        <f>Table13[[#This Row],[ Total_HB_H_v2]]-Table13[[#This Row],[ Total_HB_H_v1]]</f>
        <v>7.68</v>
      </c>
      <c r="S43" s="18">
        <f>Table13[[#This Row],[HbA1c_hemolysat_v2]]-Table13[[#This Row],[HbA1c_hemolysat_v1]]</f>
        <v>-0.28420237775990032</v>
      </c>
      <c r="T43" s="18">
        <f>Table13[[#This Row],[alat_v2]]-Table13[[#This Row],[alat_v1]]</f>
        <v>5</v>
      </c>
      <c r="U43" s="18">
        <f>Table13[[#This Row],[asat_v2]]-Table13[[#This Row],[asat_v1]]</f>
        <v>4</v>
      </c>
    </row>
    <row r="44" spans="2:21" hidden="1" x14ac:dyDescent="0.15">
      <c r="B44" s="15" t="str">
        <f>Table13[[#This Row],[status_v2]]</f>
        <v>Discontinued</v>
      </c>
      <c r="C44" s="12">
        <f>Table13[[#This Row],[participant_id]]</f>
        <v>210096</v>
      </c>
      <c r="D44" s="12">
        <f>Table13[[#This Row],[allocation_no]]</f>
        <v>226043</v>
      </c>
      <c r="E44" s="12">
        <f>Table13[[#This Row],[diet]]</f>
        <v>0</v>
      </c>
      <c r="F44" s="12" t="str">
        <f>Table13[[#This Row],[sex]]</f>
        <v>F</v>
      </c>
      <c r="G44" s="14">
        <f>Table13[[#This Row],[birthday]]</f>
        <v>31731</v>
      </c>
      <c r="H44" s="12">
        <f>Table13[[#This Row],[age]]</f>
        <v>34</v>
      </c>
      <c r="I44" s="15">
        <f>'Raw data'!R44-'Raw data'!N44</f>
        <v>0</v>
      </c>
      <c r="J44" s="18">
        <f>Table13[[#This Row],[waist_v2]]-Table13[[#This Row],[waist_v1]]</f>
        <v>0</v>
      </c>
      <c r="K44" s="18">
        <f>Table13[[#This Row],[fatmass_v2]]-Table13[[#This Row],[fatmass_v1]]</f>
        <v>0</v>
      </c>
      <c r="L44" s="18">
        <f>Table13[[#This Row],[chol_v2]]-Table13[[#This Row],[chol_v1]]</f>
        <v>0</v>
      </c>
      <c r="M44" s="18">
        <f>Table13[[#This Row],[hdl_v2]]-Table13[[#This Row],[hdl_v1]]</f>
        <v>0</v>
      </c>
      <c r="N44" s="18">
        <f>Table13[[#This Row],[ldl_v2]]-Table13[[#This Row],[ldl_v1]]</f>
        <v>0</v>
      </c>
      <c r="O44" s="18">
        <f>Table13[[#This Row],[trig_v2]]-Table13[[#This Row],[trig_v1]]</f>
        <v>0</v>
      </c>
      <c r="P44" s="18">
        <f>Table13[[#This Row],[CRP_v2]]-Table13[[#This Row],[CRP_v1]]</f>
        <v>0</v>
      </c>
      <c r="Q44" s="18">
        <f>Table13[[#This Row],[ HbA1c_H_v2]]-Table13[[#This Row],[ HbA1c_H_v1]]</f>
        <v>0</v>
      </c>
      <c r="R44" s="18">
        <f>Table13[[#This Row],[ Total_HB_H_v2]]-Table13[[#This Row],[ Total_HB_H_v1]]</f>
        <v>0</v>
      </c>
      <c r="S44" s="18">
        <f>Table13[[#This Row],[HbA1c_hemolysat_v2]]-Table13[[#This Row],[HbA1c_hemolysat_v1]]</f>
        <v>0</v>
      </c>
      <c r="T44" s="18">
        <f>Table13[[#This Row],[alat_v2]]-Table13[[#This Row],[alat_v1]]</f>
        <v>0</v>
      </c>
      <c r="U44" s="18">
        <f>Table13[[#This Row],[asat_v2]]-Table13[[#This Row],[asat_v1]]</f>
        <v>0</v>
      </c>
    </row>
    <row r="45" spans="2:21" x14ac:dyDescent="0.15">
      <c r="B45" s="15" t="str">
        <f>Table13[[#This Row],[status_v2]]</f>
        <v>Completed</v>
      </c>
      <c r="C45" s="12">
        <f>Table13[[#This Row],[participant_id]]</f>
        <v>210097</v>
      </c>
      <c r="D45" s="12">
        <f>Table13[[#This Row],[allocation_no]]</f>
        <v>226044</v>
      </c>
      <c r="E45" s="12">
        <f>Table13[[#This Row],[diet]]</f>
        <v>0</v>
      </c>
      <c r="F45" s="12" t="str">
        <f>Table13[[#This Row],[sex]]</f>
        <v>M</v>
      </c>
      <c r="G45" s="14">
        <f>Table13[[#This Row],[birthday]]</f>
        <v>27560</v>
      </c>
      <c r="H45" s="12">
        <f>Table13[[#This Row],[age]]</f>
        <v>45</v>
      </c>
      <c r="I45" s="15">
        <f>Table13[[#This Row],[weight_v2]]-Table13[[#This Row],[weight_v1]]</f>
        <v>0.10000000000000853</v>
      </c>
      <c r="J45" s="18">
        <f>Table13[[#This Row],[waist_v2]]-Table13[[#This Row],[waist_v1]]</f>
        <v>-5.3333333333333286</v>
      </c>
      <c r="K45" s="18">
        <f>Table13[[#This Row],[fatmass_v2]]-Table13[[#This Row],[fatmass_v1]]</f>
        <v>-0.39999999999999858</v>
      </c>
      <c r="L45" s="18">
        <f>Table13[[#This Row],[chol_v2]]-Table13[[#This Row],[chol_v1]]</f>
        <v>0.82000000000000028</v>
      </c>
      <c r="M45" s="18">
        <f>Table13[[#This Row],[hdl_v2]]-Table13[[#This Row],[hdl_v1]]</f>
        <v>0.25</v>
      </c>
      <c r="N45" s="18">
        <f>Table13[[#This Row],[ldl_v2]]-Table13[[#This Row],[ldl_v1]]</f>
        <v>0.54999999999999982</v>
      </c>
      <c r="O45" s="18">
        <f>Table13[[#This Row],[trig_v2]]-Table13[[#This Row],[trig_v1]]</f>
        <v>4.0000000000000036E-2</v>
      </c>
      <c r="P45" s="18">
        <f>Table13[[#This Row],[CRP_v2]]-Table13[[#This Row],[CRP_v1]]</f>
        <v>0.37999999999999989</v>
      </c>
      <c r="Q45" s="18">
        <f>Table13[[#This Row],[ HbA1c_H_v2]]-Table13[[#This Row],[ HbA1c_H_v1]]</f>
        <v>0.71999999999999975</v>
      </c>
      <c r="R45" s="18">
        <f>Table13[[#This Row],[ Total_HB_H_v2]]-Table13[[#This Row],[ Total_HB_H_v1]]</f>
        <v>12.380000000000003</v>
      </c>
      <c r="S45" s="18">
        <f>Table13[[#This Row],[HbA1c_hemolysat_v2]]-Table13[[#This Row],[HbA1c_hemolysat_v1]]</f>
        <v>-0.44645439785348007</v>
      </c>
      <c r="T45" s="18">
        <f>Table13[[#This Row],[alat_v2]]-Table13[[#This Row],[alat_v1]]</f>
        <v>3</v>
      </c>
      <c r="U45" s="18">
        <f>Table13[[#This Row],[asat_v2]]-Table13[[#This Row],[asat_v1]]</f>
        <v>3</v>
      </c>
    </row>
    <row r="46" spans="2:21" x14ac:dyDescent="0.15">
      <c r="B46" s="15" t="str">
        <f>Table13[[#This Row],[status_v2]]</f>
        <v>Completed</v>
      </c>
      <c r="C46" s="12">
        <f>Table13[[#This Row],[participant_id]]</f>
        <v>210098</v>
      </c>
      <c r="D46" s="12">
        <f>Table13[[#This Row],[allocation_no]]</f>
        <v>226045</v>
      </c>
      <c r="E46" s="12">
        <f>Table13[[#This Row],[diet]]</f>
        <v>0</v>
      </c>
      <c r="F46" s="12" t="str">
        <f>Table13[[#This Row],[sex]]</f>
        <v>F</v>
      </c>
      <c r="G46" s="14">
        <f>Table13[[#This Row],[birthday]]</f>
        <v>24487</v>
      </c>
      <c r="H46" s="12">
        <f>Table13[[#This Row],[age]]</f>
        <v>54</v>
      </c>
      <c r="I46" s="15">
        <f>Table13[[#This Row],[weight_v2]]-Table13[[#This Row],[weight_v1]]</f>
        <v>0.29999999999999716</v>
      </c>
      <c r="J46" s="18">
        <f>Table13[[#This Row],[waist_v2]]-Table13[[#This Row],[waist_v1]]</f>
        <v>-9.6666666666666572</v>
      </c>
      <c r="K46" s="18">
        <f>Table13[[#This Row],[fatmass_v2]]-Table13[[#This Row],[fatmass_v1]]</f>
        <v>1</v>
      </c>
      <c r="L46" s="18">
        <f>Table13[[#This Row],[chol_v2]]-Table13[[#This Row],[chol_v1]]</f>
        <v>0.4300000000000006</v>
      </c>
      <c r="M46" s="18">
        <f>Table13[[#This Row],[hdl_v2]]-Table13[[#This Row],[hdl_v1]]</f>
        <v>0.1100000000000001</v>
      </c>
      <c r="N46" s="18">
        <f>Table13[[#This Row],[ldl_v2]]-Table13[[#This Row],[ldl_v1]]</f>
        <v>0.33000000000000007</v>
      </c>
      <c r="O46" s="18">
        <f>Table13[[#This Row],[trig_v2]]-Table13[[#This Row],[trig_v1]]</f>
        <v>4.0000000000000036E-2</v>
      </c>
      <c r="P46" s="18">
        <f>Table13[[#This Row],[CRP_v2]]-Table13[[#This Row],[CRP_v1]]</f>
        <v>1.1200000000000001</v>
      </c>
      <c r="Q46" s="18">
        <f>Table13[[#This Row],[ HbA1c_H_v2]]-Table13[[#This Row],[ HbA1c_H_v1]]</f>
        <v>-2.9999999999999361E-2</v>
      </c>
      <c r="R46" s="18">
        <f>Table13[[#This Row],[ Total_HB_H_v2]]-Table13[[#This Row],[ Total_HB_H_v1]]</f>
        <v>-1.7800000000000011</v>
      </c>
      <c r="S46" s="18">
        <f>Table13[[#This Row],[HbA1c_hemolysat_v2]]-Table13[[#This Row],[HbA1c_hemolysat_v1]]</f>
        <v>0.16303010008831276</v>
      </c>
      <c r="T46" s="18">
        <f>Table13[[#This Row],[alat_v2]]-Table13[[#This Row],[alat_v1]]</f>
        <v>-2</v>
      </c>
      <c r="U46" s="18">
        <f>Table13[[#This Row],[asat_v2]]-Table13[[#This Row],[asat_v1]]</f>
        <v>2</v>
      </c>
    </row>
    <row r="47" spans="2:21" x14ac:dyDescent="0.15">
      <c r="B47" s="15" t="str">
        <f>Table13[[#This Row],[status_v2]]</f>
        <v>Completed</v>
      </c>
      <c r="C47" s="12">
        <f>Table13[[#This Row],[participant_id]]</f>
        <v>210099</v>
      </c>
      <c r="D47" s="12">
        <f>Table13[[#This Row],[allocation_no]]</f>
        <v>226046</v>
      </c>
      <c r="E47" s="12">
        <f>Table13[[#This Row],[diet]]</f>
        <v>0</v>
      </c>
      <c r="F47" s="12" t="str">
        <f>Table13[[#This Row],[sex]]</f>
        <v>F</v>
      </c>
      <c r="G47" s="14">
        <f>Table13[[#This Row],[birthday]]</f>
        <v>30940</v>
      </c>
      <c r="H47" s="12">
        <f>Table13[[#This Row],[age]]</f>
        <v>36</v>
      </c>
      <c r="I47" s="15">
        <f>Table13[[#This Row],[weight_v2]]-Table13[[#This Row],[weight_v1]]</f>
        <v>-6.0999999999999943</v>
      </c>
      <c r="J47" s="18">
        <f>Table13[[#This Row],[waist_v2]]-Table13[[#This Row],[waist_v1]]</f>
        <v>-10.333333333333329</v>
      </c>
      <c r="K47" s="18">
        <f>Table13[[#This Row],[fatmass_v2]]-Table13[[#This Row],[fatmass_v1]]</f>
        <v>-3.8999999999999986</v>
      </c>
      <c r="L47" s="18">
        <f>Table13[[#This Row],[chol_v2]]-Table13[[#This Row],[chol_v1]]</f>
        <v>2.0000000000000018E-2</v>
      </c>
      <c r="M47" s="18">
        <f>Table13[[#This Row],[hdl_v2]]-Table13[[#This Row],[hdl_v1]]</f>
        <v>-9.000000000000008E-2</v>
      </c>
      <c r="N47" s="18">
        <f>Table13[[#This Row],[ldl_v2]]-Table13[[#This Row],[ldl_v1]]</f>
        <v>1.0000000000000231E-2</v>
      </c>
      <c r="O47" s="18">
        <f>Table13[[#This Row],[trig_v2]]-Table13[[#This Row],[trig_v1]]</f>
        <v>-0.13</v>
      </c>
      <c r="P47" s="18">
        <f>Table13[[#This Row],[CRP_v2]]-Table13[[#This Row],[CRP_v1]]</f>
        <v>0.38000000000000034</v>
      </c>
      <c r="Q47" s="18">
        <f>Table13[[#This Row],[ HbA1c_H_v2]]-Table13[[#This Row],[ HbA1c_H_v1]]</f>
        <v>-8.0000000000000071E-2</v>
      </c>
      <c r="R47" s="18">
        <f>Table13[[#This Row],[ Total_HB_H_v2]]-Table13[[#This Row],[ Total_HB_H_v1]]</f>
        <v>-1.1600000000000037</v>
      </c>
      <c r="S47" s="18">
        <f>Table13[[#This Row],[HbA1c_hemolysat_v2]]-Table13[[#This Row],[HbA1c_hemolysat_v1]]</f>
        <v>3.697271451412476E-2</v>
      </c>
      <c r="T47" s="18">
        <f>Table13[[#This Row],[alat_v2]]-Table13[[#This Row],[alat_v1]]</f>
        <v>5</v>
      </c>
      <c r="U47" s="18">
        <f>Table13[[#This Row],[asat_v2]]-Table13[[#This Row],[asat_v1]]</f>
        <v>2</v>
      </c>
    </row>
    <row r="48" spans="2:21" x14ac:dyDescent="0.15">
      <c r="B48" s="15" t="str">
        <f>Table13[[#This Row],[status_v2]]</f>
        <v>Completed</v>
      </c>
      <c r="C48" s="12">
        <f>Table13[[#This Row],[participant_id]]</f>
        <v>210100</v>
      </c>
      <c r="D48" s="12">
        <f>Table13[[#This Row],[allocation_no]]</f>
        <v>226047</v>
      </c>
      <c r="E48" s="12">
        <f>Table13[[#This Row],[diet]]</f>
        <v>0</v>
      </c>
      <c r="F48" s="12" t="str">
        <f>Table13[[#This Row],[sex]]</f>
        <v>F</v>
      </c>
      <c r="G48" s="14">
        <f>Table13[[#This Row],[birthday]]</f>
        <v>26221</v>
      </c>
      <c r="H48" s="12">
        <f>Table13[[#This Row],[age]]</f>
        <v>49</v>
      </c>
      <c r="I48" s="15">
        <f>Table13[[#This Row],[weight_v2]]-Table13[[#This Row],[weight_v1]]</f>
        <v>-0.40000000000000568</v>
      </c>
      <c r="J48" s="18">
        <f>Table13[[#This Row],[waist_v2]]-Table13[[#This Row],[waist_v1]]</f>
        <v>-1.1666666666666572</v>
      </c>
      <c r="K48" s="18">
        <f>Table13[[#This Row],[fatmass_v2]]-Table13[[#This Row],[fatmass_v1]]</f>
        <v>-1</v>
      </c>
      <c r="L48" s="18">
        <f>Table13[[#This Row],[chol_v2]]-Table13[[#This Row],[chol_v1]]</f>
        <v>1.9999999999999574E-2</v>
      </c>
      <c r="M48" s="18">
        <f>Table13[[#This Row],[hdl_v2]]-Table13[[#This Row],[hdl_v1]]</f>
        <v>4.9999999999999822E-2</v>
      </c>
      <c r="N48" s="18">
        <f>Table13[[#This Row],[ldl_v2]]-Table13[[#This Row],[ldl_v1]]</f>
        <v>0.16999999999999993</v>
      </c>
      <c r="O48" s="18">
        <f>Table13[[#This Row],[trig_v2]]-Table13[[#This Row],[trig_v1]]</f>
        <v>-0.25</v>
      </c>
      <c r="P48" s="18">
        <f>Table13[[#This Row],[CRP_v2]]-Table13[[#This Row],[CRP_v1]]</f>
        <v>12.239999999999998</v>
      </c>
      <c r="Q48" s="18">
        <f>Table13[[#This Row],[ HbA1c_H_v2]]-Table13[[#This Row],[ HbA1c_H_v1]]</f>
        <v>-0.15000000000000036</v>
      </c>
      <c r="R48" s="18">
        <f>Table13[[#This Row],[ Total_HB_H_v2]]-Table13[[#This Row],[ Total_HB_H_v1]]</f>
        <v>2</v>
      </c>
      <c r="S48" s="18">
        <f>Table13[[#This Row],[HbA1c_hemolysat_v2]]-Table13[[#This Row],[HbA1c_hemolysat_v1]]</f>
        <v>-0.32173712400895749</v>
      </c>
      <c r="T48" s="18">
        <f>Table13[[#This Row],[alat_v2]]-Table13[[#This Row],[alat_v1]]</f>
        <v>20</v>
      </c>
      <c r="U48" s="18">
        <f>Table13[[#This Row],[asat_v2]]-Table13[[#This Row],[asat_v1]]</f>
        <v>9</v>
      </c>
    </row>
    <row r="49" spans="2:21" hidden="1" x14ac:dyDescent="0.15">
      <c r="B49" s="15" t="str">
        <f>Table13[[#This Row],[status_v2]]</f>
        <v>Discontinued</v>
      </c>
      <c r="C49" s="12">
        <f>Table13[[#This Row],[participant_id]]</f>
        <v>210101</v>
      </c>
      <c r="D49" s="12">
        <f>Table13[[#This Row],[allocation_no]]</f>
        <v>226048</v>
      </c>
      <c r="E49" s="12">
        <f>Table13[[#This Row],[diet]]</f>
        <v>0</v>
      </c>
      <c r="F49" s="12" t="str">
        <f>Table13[[#This Row],[sex]]</f>
        <v>F</v>
      </c>
      <c r="G49" s="14">
        <f>Table13[[#This Row],[birthday]]</f>
        <v>23726</v>
      </c>
      <c r="H49" s="12">
        <f>Table13[[#This Row],[age]]</f>
        <v>56</v>
      </c>
      <c r="I49" s="15">
        <f>'Raw data'!R49-'Raw data'!N49</f>
        <v>101.6</v>
      </c>
      <c r="J49" s="18">
        <f>Table13[[#This Row],[waist_v2]]-Table13[[#This Row],[waist_v1]]</f>
        <v>-123.66666666666667</v>
      </c>
      <c r="K49" s="18">
        <f>Table13[[#This Row],[fatmass_v2]]-Table13[[#This Row],[fatmass_v1]]</f>
        <v>-45.6</v>
      </c>
      <c r="L49" s="18" t="e">
        <f>Table13[[#This Row],[chol_v2]]-Table13[[#This Row],[chol_v1]]</f>
        <v>#VALUE!</v>
      </c>
      <c r="M49" s="18" t="e">
        <f>Table13[[#This Row],[hdl_v2]]-Table13[[#This Row],[hdl_v1]]</f>
        <v>#VALUE!</v>
      </c>
      <c r="N49" s="18" t="e">
        <f>Table13[[#This Row],[ldl_v2]]-Table13[[#This Row],[ldl_v1]]</f>
        <v>#VALUE!</v>
      </c>
      <c r="O49" s="18" t="e">
        <f>Table13[[#This Row],[trig_v2]]-Table13[[#This Row],[trig_v1]]</f>
        <v>#VALUE!</v>
      </c>
      <c r="P49" s="18" t="e">
        <f>Table13[[#This Row],[CRP_v2]]-Table13[[#This Row],[CRP_v1]]</f>
        <v>#VALUE!</v>
      </c>
      <c r="Q49" s="18">
        <f>Table13[[#This Row],[ HbA1c_H_v2]]-Table13[[#This Row],[ HbA1c_H_v1]]</f>
        <v>-4.3600000000000003</v>
      </c>
      <c r="R49" s="18">
        <f>Table13[[#This Row],[ Total_HB_H_v2]]-Table13[[#This Row],[ Total_HB_H_v1]]</f>
        <v>-43.98</v>
      </c>
      <c r="S49" s="18" t="e">
        <f>Table13[[#This Row],[HbA1c_hemolysat_v2]]-Table13[[#This Row],[HbA1c_hemolysat_v1]]</f>
        <v>#VALUE!</v>
      </c>
      <c r="T49" s="18" t="e">
        <f>Table13[[#This Row],[alat_v2]]-Table13[[#This Row],[alat_v1]]</f>
        <v>#VALUE!</v>
      </c>
      <c r="U49" s="18" t="e">
        <f>Table13[[#This Row],[asat_v2]]-Table13[[#This Row],[asat_v1]]</f>
        <v>#VALUE!</v>
      </c>
    </row>
    <row r="50" spans="2:21" hidden="1" x14ac:dyDescent="0.15">
      <c r="B50" s="15" t="str">
        <f>Table13[[#This Row],[status_v2]]</f>
        <v>Discontinued</v>
      </c>
      <c r="C50" s="12">
        <f>Table13[[#This Row],[participant_id]]</f>
        <v>210114</v>
      </c>
      <c r="D50" s="12">
        <f>Table13[[#This Row],[allocation_no]]</f>
        <v>226049</v>
      </c>
      <c r="E50" s="12">
        <f>Table13[[#This Row],[diet]]</f>
        <v>0</v>
      </c>
      <c r="F50" s="12" t="str">
        <f>Table13[[#This Row],[sex]]</f>
        <v>M</v>
      </c>
      <c r="G50" s="14">
        <f>Table13[[#This Row],[birthday]]</f>
        <v>43845</v>
      </c>
      <c r="H50" s="12">
        <f>Table13[[#This Row],[age]]</f>
        <v>46</v>
      </c>
      <c r="I50" s="15">
        <f>'Raw data'!R50-'Raw data'!N50</f>
        <v>109</v>
      </c>
      <c r="J50" s="18">
        <f>Table13[[#This Row],[waist_v2]]-Table13[[#This Row],[waist_v1]]</f>
        <v>-109.83333333333333</v>
      </c>
      <c r="K50" s="18">
        <f>Table13[[#This Row],[fatmass_v2]]-Table13[[#This Row],[fatmass_v1]]</f>
        <v>-32.799999999999997</v>
      </c>
      <c r="L50" s="18" t="e">
        <f>Table13[[#This Row],[chol_v2]]-Table13[[#This Row],[chol_v1]]</f>
        <v>#VALUE!</v>
      </c>
      <c r="M50" s="18" t="e">
        <f>Table13[[#This Row],[hdl_v2]]-Table13[[#This Row],[hdl_v1]]</f>
        <v>#VALUE!</v>
      </c>
      <c r="N50" s="18" t="e">
        <f>Table13[[#This Row],[ldl_v2]]-Table13[[#This Row],[ldl_v1]]</f>
        <v>#VALUE!</v>
      </c>
      <c r="O50" s="18" t="e">
        <f>Table13[[#This Row],[trig_v2]]-Table13[[#This Row],[trig_v1]]</f>
        <v>#VALUE!</v>
      </c>
      <c r="P50" s="18" t="e">
        <f>Table13[[#This Row],[CRP_v2]]-Table13[[#This Row],[CRP_v1]]</f>
        <v>#VALUE!</v>
      </c>
      <c r="Q50" s="18">
        <f>Table13[[#This Row],[ HbA1c_H_v2]]-Table13[[#This Row],[ HbA1c_H_v1]]</f>
        <v>-4.42</v>
      </c>
      <c r="R50" s="18">
        <f>Table13[[#This Row],[ Total_HB_H_v2]]-Table13[[#This Row],[ Total_HB_H_v1]]</f>
        <v>-46.37</v>
      </c>
      <c r="S50" s="18" t="e">
        <f>Table13[[#This Row],[HbA1c_hemolysat_v2]]-Table13[[#This Row],[HbA1c_hemolysat_v1]]</f>
        <v>#VALUE!</v>
      </c>
      <c r="T50" s="18" t="e">
        <f>Table13[[#This Row],[alat_v2]]-Table13[[#This Row],[alat_v1]]</f>
        <v>#VALUE!</v>
      </c>
      <c r="U50" s="18" t="e">
        <f>Table13[[#This Row],[asat_v2]]-Table13[[#This Row],[asat_v1]]</f>
        <v>#VALUE!</v>
      </c>
    </row>
    <row r="51" spans="2:21" hidden="1" x14ac:dyDescent="0.15">
      <c r="B51" s="15" t="str">
        <f>Table13[[#This Row],[status_v2]]</f>
        <v>Discontinued</v>
      </c>
      <c r="C51" s="12">
        <f>Table13[[#This Row],[participant_id]]</f>
        <v>210144</v>
      </c>
      <c r="D51" s="12">
        <f>Table13[[#This Row],[allocation_no]]</f>
        <v>226050</v>
      </c>
      <c r="E51" s="12">
        <f>Table13[[#This Row],[diet]]</f>
        <v>0</v>
      </c>
      <c r="F51" s="12" t="str">
        <f>Table13[[#This Row],[sex]]</f>
        <v>M</v>
      </c>
      <c r="G51" s="14">
        <f>Table13[[#This Row],[birthday]]</f>
        <v>24030</v>
      </c>
      <c r="H51" s="12">
        <f>Table13[[#This Row],[age]]</f>
        <v>58</v>
      </c>
      <c r="I51" s="15">
        <f>'Raw data'!R51-'Raw data'!N51</f>
        <v>141.30000000000001</v>
      </c>
      <c r="J51" s="18">
        <f>Table13[[#This Row],[waist_v2]]-Table13[[#This Row],[waist_v1]]</f>
        <v>-146.33333333333334</v>
      </c>
      <c r="K51" s="18">
        <f>Table13[[#This Row],[fatmass_v2]]-Table13[[#This Row],[fatmass_v1]]</f>
        <v>-58.1</v>
      </c>
      <c r="L51" s="18" t="e">
        <f>Table13[[#This Row],[chol_v2]]-Table13[[#This Row],[chol_v1]]</f>
        <v>#VALUE!</v>
      </c>
      <c r="M51" s="18" t="e">
        <f>Table13[[#This Row],[hdl_v2]]-Table13[[#This Row],[hdl_v1]]</f>
        <v>#VALUE!</v>
      </c>
      <c r="N51" s="18" t="e">
        <f>Table13[[#This Row],[ldl_v2]]-Table13[[#This Row],[ldl_v1]]</f>
        <v>#VALUE!</v>
      </c>
      <c r="O51" s="18" t="e">
        <f>Table13[[#This Row],[trig_v2]]-Table13[[#This Row],[trig_v1]]</f>
        <v>#VALUE!</v>
      </c>
      <c r="P51" s="18" t="e">
        <f>Table13[[#This Row],[CRP_v2]]-Table13[[#This Row],[CRP_v1]]</f>
        <v>#VALUE!</v>
      </c>
      <c r="Q51" s="18">
        <f>Table13[[#This Row],[ HbA1c_H_v2]]-Table13[[#This Row],[ HbA1c_H_v1]]</f>
        <v>-4.58</v>
      </c>
      <c r="R51" s="18">
        <f>Table13[[#This Row],[ Total_HB_H_v2]]-Table13[[#This Row],[ Total_HB_H_v1]]</f>
        <v>-47.02</v>
      </c>
      <c r="S51" s="18" t="e">
        <f>Table13[[#This Row],[HbA1c_hemolysat_v2]]-Table13[[#This Row],[HbA1c_hemolysat_v1]]</f>
        <v>#VALUE!</v>
      </c>
      <c r="T51" s="18" t="e">
        <f>Table13[[#This Row],[alat_v2]]-Table13[[#This Row],[alat_v1]]</f>
        <v>#VALUE!</v>
      </c>
      <c r="U51" s="18" t="e">
        <f>Table13[[#This Row],[asat_v2]]-Table13[[#This Row],[asat_v1]]</f>
        <v>#VALUE!</v>
      </c>
    </row>
    <row r="52" spans="2:21" x14ac:dyDescent="0.15">
      <c r="B52" s="15" t="str">
        <f>Table13[[#This Row],[status_v2]]</f>
        <v>Completed</v>
      </c>
      <c r="C52" s="12">
        <f>Table13[[#This Row],[participant_id]]</f>
        <v>210145</v>
      </c>
      <c r="D52" s="12">
        <f>Table13[[#This Row],[allocation_no]]</f>
        <v>226051</v>
      </c>
      <c r="E52" s="12">
        <f>Table13[[#This Row],[diet]]</f>
        <v>0</v>
      </c>
      <c r="F52" s="12" t="str">
        <f>Table13[[#This Row],[sex]]</f>
        <v>M</v>
      </c>
      <c r="G52" s="14">
        <f>Table13[[#This Row],[birthday]]</f>
        <v>31670</v>
      </c>
      <c r="H52" s="12">
        <f>Table13[[#This Row],[age]]</f>
        <v>55</v>
      </c>
      <c r="I52" s="15">
        <f>Table13[[#This Row],[weight_v2]]-Table13[[#This Row],[weight_v1]]</f>
        <v>-2.7000000000000028</v>
      </c>
      <c r="J52" s="18">
        <f>Table13[[#This Row],[waist_v2]]-Table13[[#This Row],[waist_v1]]</f>
        <v>-2</v>
      </c>
      <c r="K52" s="18">
        <f>Table13[[#This Row],[fatmass_v2]]-Table13[[#This Row],[fatmass_v1]]</f>
        <v>-1.6999999999999993</v>
      </c>
      <c r="L52" s="18">
        <f>Table13[[#This Row],[chol_v2]]-Table13[[#This Row],[chol_v1]]</f>
        <v>-0.10999999999999988</v>
      </c>
      <c r="M52" s="18">
        <f>Table13[[#This Row],[hdl_v2]]-Table13[[#This Row],[hdl_v1]]</f>
        <v>7.0000000000000062E-2</v>
      </c>
      <c r="N52" s="18">
        <f>Table13[[#This Row],[ldl_v2]]-Table13[[#This Row],[ldl_v1]]</f>
        <v>-0.16999999999999993</v>
      </c>
      <c r="O52" s="18">
        <f>Table13[[#This Row],[trig_v2]]-Table13[[#This Row],[trig_v1]]</f>
        <v>9.9999999999999534E-3</v>
      </c>
      <c r="P52" s="18">
        <f>Table13[[#This Row],[CRP_v2]]-Table13[[#This Row],[CRP_v1]]</f>
        <v>-0.48</v>
      </c>
      <c r="Q52" s="18">
        <f>Table13[[#This Row],[ HbA1c_H_v2]]-Table13[[#This Row],[ HbA1c_H_v1]]</f>
        <v>-9.9999999999999645E-2</v>
      </c>
      <c r="R52" s="18">
        <f>Table13[[#This Row],[ Total_HB_H_v2]]-Table13[[#This Row],[ Total_HB_H_v1]]</f>
        <v>0.91000000000000369</v>
      </c>
      <c r="S52" s="18">
        <f>Table13[[#This Row],[HbA1c_hemolysat_v2]]-Table13[[#This Row],[HbA1c_hemolysat_v1]]</f>
        <v>-0.19743427488920062</v>
      </c>
      <c r="T52" s="18">
        <f>Table13[[#This Row],[alat_v2]]-Table13[[#This Row],[alat_v1]]</f>
        <v>2</v>
      </c>
      <c r="U52" s="18">
        <f>Table13[[#This Row],[asat_v2]]-Table13[[#This Row],[asat_v1]]</f>
        <v>-6</v>
      </c>
    </row>
    <row r="53" spans="2:21" x14ac:dyDescent="0.15">
      <c r="B53" s="15" t="str">
        <f>Table13[[#This Row],[status_v2]]</f>
        <v>Completed</v>
      </c>
      <c r="C53" s="12">
        <f>Table13[[#This Row],[participant_id]]</f>
        <v>210143</v>
      </c>
      <c r="D53" s="12">
        <f>Table13[[#This Row],[allocation_no]]</f>
        <v>226052</v>
      </c>
      <c r="E53" s="12">
        <f>Table13[[#This Row],[diet]]</f>
        <v>0</v>
      </c>
      <c r="F53" s="12" t="str">
        <f>Table13[[#This Row],[sex]]</f>
        <v>M</v>
      </c>
      <c r="G53" s="14">
        <f>Table13[[#This Row],[birthday]]</f>
        <v>23116</v>
      </c>
      <c r="H53" s="12">
        <f>Table13[[#This Row],[age]]</f>
        <v>34</v>
      </c>
      <c r="I53" s="15">
        <f>Table13[[#This Row],[weight_v2]]-Table13[[#This Row],[weight_v1]]</f>
        <v>-2.7999999999999972</v>
      </c>
      <c r="J53" s="18">
        <f>Table13[[#This Row],[waist_v2]]-Table13[[#This Row],[waist_v1]]</f>
        <v>0.3333333333333286</v>
      </c>
      <c r="K53" s="18">
        <f>Table13[[#This Row],[fatmass_v2]]-Table13[[#This Row],[fatmass_v1]]</f>
        <v>-1.5999999999999979</v>
      </c>
      <c r="L53" s="18">
        <f>Table13[[#This Row],[chol_v2]]-Table13[[#This Row],[chol_v1]]</f>
        <v>-0.20999999999999996</v>
      </c>
      <c r="M53" s="18">
        <f>Table13[[#This Row],[hdl_v2]]-Table13[[#This Row],[hdl_v1]]</f>
        <v>0</v>
      </c>
      <c r="N53" s="18">
        <f>Table13[[#This Row],[ldl_v2]]-Table13[[#This Row],[ldl_v1]]</f>
        <v>-9.9999999999997868E-3</v>
      </c>
      <c r="O53" s="18">
        <f>Table13[[#This Row],[trig_v2]]-Table13[[#This Row],[trig_v1]]</f>
        <v>0.16000000000000014</v>
      </c>
      <c r="P53" s="18">
        <f>Table13[[#This Row],[CRP_v2]]-Table13[[#This Row],[CRP_v1]]</f>
        <v>-0.34000000000000008</v>
      </c>
      <c r="Q53" s="18">
        <f>Table13[[#This Row],[ HbA1c_H_v2]]-Table13[[#This Row],[ HbA1c_H_v1]]</f>
        <v>-0.36000000000000032</v>
      </c>
      <c r="R53" s="18">
        <f>Table13[[#This Row],[ Total_HB_H_v2]]-Table13[[#This Row],[ Total_HB_H_v1]]</f>
        <v>-3.5700000000000003</v>
      </c>
      <c r="S53" s="18">
        <f>Table13[[#This Row],[HbA1c_hemolysat_v2]]-Table13[[#This Row],[HbA1c_hemolysat_v1]]</f>
        <v>3.1069213035381793E-3</v>
      </c>
      <c r="T53" s="18" t="e">
        <f>Table13[[#This Row],[alat_v2]]-Table13[[#This Row],[alat_v1]]</f>
        <v>#VALUE!</v>
      </c>
      <c r="U53" s="18" t="e">
        <f>Table13[[#This Row],[asat_v2]]-Table13[[#This Row],[asat_v1]]</f>
        <v>#VALUE!</v>
      </c>
    </row>
    <row r="54" spans="2:21" x14ac:dyDescent="0.15">
      <c r="B54" s="15" t="str">
        <f>Table13[[#This Row],[status_v2]]</f>
        <v>Completed</v>
      </c>
      <c r="C54" s="12">
        <f>Table13[[#This Row],[participant_id]]</f>
        <v>210146</v>
      </c>
      <c r="D54" s="12">
        <f>Table13[[#This Row],[allocation_no]]</f>
        <v>226053</v>
      </c>
      <c r="E54" s="12">
        <f>Table13[[#This Row],[diet]]</f>
        <v>0</v>
      </c>
      <c r="F54" s="12" t="str">
        <f>Table13[[#This Row],[sex]]</f>
        <v>F</v>
      </c>
      <c r="G54" s="14">
        <f>Table13[[#This Row],[birthday]]</f>
        <v>22355</v>
      </c>
      <c r="H54" s="12">
        <f>Table13[[#This Row],[age]]</f>
        <v>60</v>
      </c>
      <c r="I54" s="15">
        <f>Table13[[#This Row],[weight_v2]]-Table13[[#This Row],[weight_v1]]</f>
        <v>0</v>
      </c>
      <c r="J54" s="18">
        <f>Table13[[#This Row],[waist_v2]]-Table13[[#This Row],[waist_v1]]</f>
        <v>0.3333333333333286</v>
      </c>
      <c r="K54" s="18">
        <f>Table13[[#This Row],[fatmass_v2]]-Table13[[#This Row],[fatmass_v1]]</f>
        <v>0.39999999999999858</v>
      </c>
      <c r="L54" s="18">
        <f>Table13[[#This Row],[chol_v2]]-Table13[[#This Row],[chol_v1]]</f>
        <v>0.48999999999999932</v>
      </c>
      <c r="M54" s="18">
        <f>Table13[[#This Row],[hdl_v2]]-Table13[[#This Row],[hdl_v1]]</f>
        <v>2.0000000000000018E-2</v>
      </c>
      <c r="N54" s="18">
        <f>Table13[[#This Row],[ldl_v2]]-Table13[[#This Row],[ldl_v1]]</f>
        <v>0.7799999999999998</v>
      </c>
      <c r="O54" s="18">
        <f>Table13[[#This Row],[trig_v2]]-Table13[[#This Row],[trig_v1]]</f>
        <v>0.73</v>
      </c>
      <c r="P54" s="18">
        <f>Table13[[#This Row],[CRP_v2]]-Table13[[#This Row],[CRP_v1]]</f>
        <v>-0.14999999999999991</v>
      </c>
      <c r="Q54" s="18">
        <f>Table13[[#This Row],[ HbA1c_H_v2]]-Table13[[#This Row],[ HbA1c_H_v1]]</f>
        <v>-8.9999999999999858E-2</v>
      </c>
      <c r="R54" s="18">
        <f>Table13[[#This Row],[ Total_HB_H_v2]]-Table13[[#This Row],[ Total_HB_H_v1]]</f>
        <v>-1.6999999999999957</v>
      </c>
      <c r="S54" s="18">
        <f>Table13[[#This Row],[HbA1c_hemolysat_v2]]-Table13[[#This Row],[HbA1c_hemolysat_v1]]</f>
        <v>8.4909987839371759E-2</v>
      </c>
      <c r="T54" s="18">
        <f>Table13[[#This Row],[alat_v2]]-Table13[[#This Row],[alat_v1]]</f>
        <v>4</v>
      </c>
      <c r="U54" s="18">
        <f>Table13[[#This Row],[asat_v2]]-Table13[[#This Row],[asat_v1]]</f>
        <v>0</v>
      </c>
    </row>
    <row r="55" spans="2:21" x14ac:dyDescent="0.15">
      <c r="B55" s="15" t="str">
        <f>Table13[[#This Row],[status_v2]]</f>
        <v>Completed</v>
      </c>
      <c r="C55" s="12">
        <f>Table13[[#This Row],[participant_id]]</f>
        <v>210147</v>
      </c>
      <c r="D55" s="12">
        <f>Table13[[#This Row],[allocation_no]]</f>
        <v>226054</v>
      </c>
      <c r="E55" s="12">
        <f>Table13[[#This Row],[diet]]</f>
        <v>0</v>
      </c>
      <c r="F55" s="12" t="str">
        <f>Table13[[#This Row],[sex]]</f>
        <v>F</v>
      </c>
      <c r="G55" s="14">
        <f>Table13[[#This Row],[birthday]]</f>
        <v>20955</v>
      </c>
      <c r="H55" s="12">
        <f>Table13[[#This Row],[age]]</f>
        <v>63</v>
      </c>
      <c r="I55" s="15">
        <f>Table13[[#This Row],[weight_v2]]-Table13[[#This Row],[weight_v1]]</f>
        <v>3.4000000000000057</v>
      </c>
      <c r="J55" s="18">
        <f>Table13[[#This Row],[waist_v2]]-Table13[[#This Row],[waist_v1]]</f>
        <v>5.6666666666666714</v>
      </c>
      <c r="K55" s="18">
        <f>Table13[[#This Row],[fatmass_v2]]-Table13[[#This Row],[fatmass_v1]]</f>
        <v>1.3000000000000043</v>
      </c>
      <c r="L55" s="18">
        <f>Table13[[#This Row],[chol_v2]]-Table13[[#This Row],[chol_v1]]</f>
        <v>0.11000000000000032</v>
      </c>
      <c r="M55" s="18">
        <f>Table13[[#This Row],[hdl_v2]]-Table13[[#This Row],[hdl_v1]]</f>
        <v>8.0000000000000071E-2</v>
      </c>
      <c r="N55" s="18">
        <f>Table13[[#This Row],[ldl_v2]]-Table13[[#This Row],[ldl_v1]]</f>
        <v>-0.41999999999999993</v>
      </c>
      <c r="O55" s="18">
        <f>Table13[[#This Row],[trig_v2]]-Table13[[#This Row],[trig_v1]]</f>
        <v>-8.9999999999999858E-2</v>
      </c>
      <c r="P55" s="18">
        <f>Table13[[#This Row],[CRP_v2]]-Table13[[#This Row],[CRP_v1]]</f>
        <v>-1.7399999999999998</v>
      </c>
      <c r="Q55" s="18">
        <f>Table13[[#This Row],[ HbA1c_H_v2]]-Table13[[#This Row],[ HbA1c_H_v1]]</f>
        <v>9.9999999999997868E-3</v>
      </c>
      <c r="R55" s="18">
        <f>Table13[[#This Row],[ Total_HB_H_v2]]-Table13[[#This Row],[ Total_HB_H_v1]]</f>
        <v>0.68000000000000327</v>
      </c>
      <c r="S55" s="18">
        <f>Table13[[#This Row],[HbA1c_hemolysat_v2]]-Table13[[#This Row],[HbA1c_hemolysat_v1]]</f>
        <v>-8.5397444039225334E-2</v>
      </c>
      <c r="T55" s="18">
        <f>Table13[[#This Row],[alat_v2]]-Table13[[#This Row],[alat_v1]]</f>
        <v>0</v>
      </c>
      <c r="U55" s="18">
        <f>Table13[[#This Row],[asat_v2]]-Table13[[#This Row],[asat_v1]]</f>
        <v>2</v>
      </c>
    </row>
    <row r="56" spans="2:21" x14ac:dyDescent="0.15">
      <c r="B56" s="15" t="str">
        <f>Table13[[#This Row],[status_v2]]</f>
        <v>Completed</v>
      </c>
      <c r="C56" s="12">
        <f>Table13[[#This Row],[participant_id]]</f>
        <v>210148</v>
      </c>
      <c r="D56" s="12">
        <f>Table13[[#This Row],[allocation_no]]</f>
        <v>226055</v>
      </c>
      <c r="E56" s="12">
        <f>Table13[[#This Row],[diet]]</f>
        <v>0</v>
      </c>
      <c r="F56" s="12" t="str">
        <f>Table13[[#This Row],[sex]]</f>
        <v>M</v>
      </c>
      <c r="G56" s="14">
        <f>Table13[[#This Row],[birthday]]</f>
        <v>21169</v>
      </c>
      <c r="H56" s="12">
        <f>Table13[[#This Row],[age]]</f>
        <v>63</v>
      </c>
      <c r="I56" s="15">
        <f>Table13[[#This Row],[weight_v2]]-Table13[[#This Row],[weight_v1]]</f>
        <v>-0.70000000000000284</v>
      </c>
      <c r="J56" s="18">
        <f>Table13[[#This Row],[waist_v2]]-Table13[[#This Row],[waist_v1]]</f>
        <v>-5.3333333333333286</v>
      </c>
      <c r="K56" s="18">
        <f>Table13[[#This Row],[fatmass_v2]]-Table13[[#This Row],[fatmass_v1]]</f>
        <v>0.70000000000000284</v>
      </c>
      <c r="L56" s="18">
        <f>Table13[[#This Row],[chol_v2]]-Table13[[#This Row],[chol_v1]]</f>
        <v>-0.22999999999999998</v>
      </c>
      <c r="M56" s="18">
        <f>Table13[[#This Row],[hdl_v2]]-Table13[[#This Row],[hdl_v1]]</f>
        <v>1.0000000000000009E-2</v>
      </c>
      <c r="N56" s="18">
        <f>Table13[[#This Row],[ldl_v2]]-Table13[[#This Row],[ldl_v1]]</f>
        <v>-0.41999999999999993</v>
      </c>
      <c r="O56" s="18">
        <f>Table13[[#This Row],[trig_v2]]-Table13[[#This Row],[trig_v1]]</f>
        <v>-4.0000000000000036E-2</v>
      </c>
      <c r="P56" s="18">
        <f>Table13[[#This Row],[CRP_v2]]-Table13[[#This Row],[CRP_v1]]</f>
        <v>-0.56000000000000005</v>
      </c>
      <c r="Q56" s="18">
        <f>Table13[[#This Row],[ HbA1c_H_v2]]-Table13[[#This Row],[ HbA1c_H_v1]]</f>
        <v>-7.9999999999999627E-2</v>
      </c>
      <c r="R56" s="18">
        <f>Table13[[#This Row],[ Total_HB_H_v2]]-Table13[[#This Row],[ Total_HB_H_v1]]</f>
        <v>-6.0000000000002274E-2</v>
      </c>
      <c r="S56" s="18">
        <f>Table13[[#This Row],[HbA1c_hemolysat_v2]]-Table13[[#This Row],[HbA1c_hemolysat_v1]]</f>
        <v>-7.5855040690123943E-2</v>
      </c>
      <c r="T56" s="18">
        <f>Table13[[#This Row],[alat_v2]]-Table13[[#This Row],[alat_v1]]</f>
        <v>-4</v>
      </c>
      <c r="U56" s="18">
        <f>Table13[[#This Row],[asat_v2]]-Table13[[#This Row],[asat_v1]]</f>
        <v>-3</v>
      </c>
    </row>
    <row r="57" spans="2:21" x14ac:dyDescent="0.15">
      <c r="B57" s="15" t="str">
        <f>Table13[[#This Row],[status_v2]]</f>
        <v>Completed</v>
      </c>
      <c r="C57" s="12">
        <f>Table13[[#This Row],[participant_id]]</f>
        <v>210149</v>
      </c>
      <c r="D57" s="12">
        <f>Table13[[#This Row],[allocation_no]]</f>
        <v>226056</v>
      </c>
      <c r="E57" s="12">
        <f>Table13[[#This Row],[diet]]</f>
        <v>0</v>
      </c>
      <c r="F57" s="12" t="str">
        <f>Table13[[#This Row],[sex]]</f>
        <v>F</v>
      </c>
      <c r="G57" s="14">
        <f>Table13[[#This Row],[birthday]]</f>
        <v>19829</v>
      </c>
      <c r="H57" s="12">
        <f>Table13[[#This Row],[age]]</f>
        <v>67</v>
      </c>
      <c r="I57" s="15">
        <f>Table13[[#This Row],[weight_v2]]-Table13[[#This Row],[weight_v1]]</f>
        <v>1.2000000000000028</v>
      </c>
      <c r="J57" s="18">
        <f>Table13[[#This Row],[waist_v2]]-Table13[[#This Row],[waist_v1]]</f>
        <v>-2.5</v>
      </c>
      <c r="K57" s="18">
        <f>Table13[[#This Row],[fatmass_v2]]-Table13[[#This Row],[fatmass_v1]]</f>
        <v>2.5999999999999979</v>
      </c>
      <c r="L57" s="18">
        <f>Table13[[#This Row],[chol_v2]]-Table13[[#This Row],[chol_v1]]</f>
        <v>0.10000000000000053</v>
      </c>
      <c r="M57" s="18">
        <f>Table13[[#This Row],[hdl_v2]]-Table13[[#This Row],[hdl_v1]]</f>
        <v>-2.9999999999999805E-2</v>
      </c>
      <c r="N57" s="18">
        <f>Table13[[#This Row],[ldl_v2]]-Table13[[#This Row],[ldl_v1]]</f>
        <v>0.50999999999999979</v>
      </c>
      <c r="O57" s="18">
        <f>Table13[[#This Row],[trig_v2]]-Table13[[#This Row],[trig_v1]]</f>
        <v>2.0000000000000018E-2</v>
      </c>
      <c r="P57" s="18">
        <f>Table13[[#This Row],[CRP_v2]]-Table13[[#This Row],[CRP_v1]]</f>
        <v>0.29999999999999982</v>
      </c>
      <c r="Q57" s="18">
        <f>Table13[[#This Row],[ HbA1c_H_v2]]-Table13[[#This Row],[ HbA1c_H_v1]]</f>
        <v>-0.21999999999999975</v>
      </c>
      <c r="R57" s="18">
        <f>Table13[[#This Row],[ Total_HB_H_v2]]-Table13[[#This Row],[ Total_HB_H_v1]]</f>
        <v>0.67999999999999972</v>
      </c>
      <c r="S57" s="18">
        <f>Table13[[#This Row],[HbA1c_hemolysat_v2]]-Table13[[#This Row],[HbA1c_hemolysat_v1]]</f>
        <v>-0.32854885077685569</v>
      </c>
      <c r="T57" s="18">
        <f>Table13[[#This Row],[alat_v2]]-Table13[[#This Row],[alat_v1]]</f>
        <v>-5</v>
      </c>
      <c r="U57" s="18">
        <f>Table13[[#This Row],[asat_v2]]-Table13[[#This Row],[asat_v1]]</f>
        <v>0</v>
      </c>
    </row>
    <row r="58" spans="2:21" hidden="1" x14ac:dyDescent="0.15">
      <c r="B58" s="15" t="str">
        <f>Table13[[#This Row],[status_v2]]</f>
        <v>Discontinued</v>
      </c>
      <c r="C58" s="12">
        <f>Table13[[#This Row],[participant_id]]</f>
        <v>210150</v>
      </c>
      <c r="D58" s="12">
        <f>Table13[[#This Row],[allocation_no]]</f>
        <v>226057</v>
      </c>
      <c r="E58" s="12">
        <f>Table13[[#This Row],[diet]]</f>
        <v>0</v>
      </c>
      <c r="F58" s="12" t="str">
        <f>Table13[[#This Row],[sex]]</f>
        <v>F</v>
      </c>
      <c r="G58" s="14">
        <f>Table13[[#This Row],[birthday]]</f>
        <v>24912</v>
      </c>
      <c r="H58" s="12">
        <f>Table13[[#This Row],[age]]</f>
        <v>53</v>
      </c>
      <c r="I58" s="15">
        <f>'Raw data'!R58-'Raw data'!N58</f>
        <v>125.9</v>
      </c>
      <c r="J58" s="18">
        <f>Table13[[#This Row],[waist_v2]]-Table13[[#This Row],[waist_v1]]</f>
        <v>-122.33333333333333</v>
      </c>
      <c r="K58" s="18">
        <f>Table13[[#This Row],[fatmass_v2]]-Table13[[#This Row],[fatmass_v1]]</f>
        <v>-57.6</v>
      </c>
      <c r="L58" s="18" t="e">
        <f>Table13[[#This Row],[chol_v2]]-Table13[[#This Row],[chol_v1]]</f>
        <v>#VALUE!</v>
      </c>
      <c r="M58" s="18" t="e">
        <f>Table13[[#This Row],[hdl_v2]]-Table13[[#This Row],[hdl_v1]]</f>
        <v>#VALUE!</v>
      </c>
      <c r="N58" s="18" t="e">
        <f>Table13[[#This Row],[ldl_v2]]-Table13[[#This Row],[ldl_v1]]</f>
        <v>#VALUE!</v>
      </c>
      <c r="O58" s="18" t="e">
        <f>Table13[[#This Row],[trig_v2]]-Table13[[#This Row],[trig_v1]]</f>
        <v>#VALUE!</v>
      </c>
      <c r="P58" s="18" t="e">
        <f>Table13[[#This Row],[CRP_v2]]-Table13[[#This Row],[CRP_v1]]</f>
        <v>#VALUE!</v>
      </c>
      <c r="Q58" s="18">
        <f>Table13[[#This Row],[ HbA1c_H_v2]]-Table13[[#This Row],[ HbA1c_H_v1]]</f>
        <v>-4.59</v>
      </c>
      <c r="R58" s="18">
        <f>Table13[[#This Row],[ Total_HB_H_v2]]-Table13[[#This Row],[ Total_HB_H_v1]]</f>
        <v>-38.93</v>
      </c>
      <c r="S58" s="18" t="e">
        <f>Table13[[#This Row],[HbA1c_hemolysat_v2]]-Table13[[#This Row],[HbA1c_hemolysat_v1]]</f>
        <v>#VALUE!</v>
      </c>
      <c r="T58" s="18" t="e">
        <f>Table13[[#This Row],[alat_v2]]-Table13[[#This Row],[alat_v1]]</f>
        <v>#VALUE!</v>
      </c>
      <c r="U58" s="18" t="e">
        <f>Table13[[#This Row],[asat_v2]]-Table13[[#This Row],[asat_v1]]</f>
        <v>#VALUE!</v>
      </c>
    </row>
    <row r="59" spans="2:21" x14ac:dyDescent="0.15">
      <c r="B59" s="15" t="str">
        <f>Table13[[#This Row],[status_v2]]</f>
        <v>Completed</v>
      </c>
      <c r="C59" s="12">
        <f>Table13[[#This Row],[participant_id]]</f>
        <v>210151</v>
      </c>
      <c r="D59" s="12">
        <f>Table13[[#This Row],[allocation_no]]</f>
        <v>226058</v>
      </c>
      <c r="E59" s="12">
        <f>Table13[[#This Row],[diet]]</f>
        <v>0</v>
      </c>
      <c r="F59" s="12" t="str">
        <f>Table13[[#This Row],[sex]]</f>
        <v>M</v>
      </c>
      <c r="G59" s="14">
        <f>Table13[[#This Row],[birthday]]</f>
        <v>22720</v>
      </c>
      <c r="H59" s="12">
        <f>Table13[[#This Row],[age]]</f>
        <v>59</v>
      </c>
      <c r="I59" s="15">
        <f>Table13[[#This Row],[weight_v2]]-Table13[[#This Row],[weight_v1]]</f>
        <v>-1.2999999999999972</v>
      </c>
      <c r="J59" s="18">
        <f>Table13[[#This Row],[waist_v2]]-Table13[[#This Row],[waist_v1]]</f>
        <v>0.1666666666666714</v>
      </c>
      <c r="K59" s="18">
        <f>Table13[[#This Row],[fatmass_v2]]-Table13[[#This Row],[fatmass_v1]]</f>
        <v>-0.39999999999999858</v>
      </c>
      <c r="L59" s="18">
        <f>Table13[[#This Row],[chol_v2]]-Table13[[#This Row],[chol_v1]]</f>
        <v>0.75</v>
      </c>
      <c r="M59" s="18">
        <f>Table13[[#This Row],[hdl_v2]]-Table13[[#This Row],[hdl_v1]]</f>
        <v>0.22999999999999998</v>
      </c>
      <c r="N59" s="18">
        <f>Table13[[#This Row],[ldl_v2]]-Table13[[#This Row],[ldl_v1]]</f>
        <v>0.8100000000000005</v>
      </c>
      <c r="O59" s="18">
        <f>Table13[[#This Row],[trig_v2]]-Table13[[#This Row],[trig_v1]]</f>
        <v>-1.1600000000000001</v>
      </c>
      <c r="P59" s="18">
        <f>Table13[[#This Row],[CRP_v2]]-Table13[[#This Row],[CRP_v1]]</f>
        <v>-6.3099999999999987</v>
      </c>
      <c r="Q59" s="18">
        <f>Table13[[#This Row],[ HbA1c_H_v2]]-Table13[[#This Row],[ HbA1c_H_v1]]</f>
        <v>-0.83000000000000007</v>
      </c>
      <c r="R59" s="18">
        <f>Table13[[#This Row],[ Total_HB_H_v2]]-Table13[[#This Row],[ Total_HB_H_v1]]</f>
        <v>-8.6000000000000014</v>
      </c>
      <c r="S59" s="18">
        <f>Table13[[#This Row],[HbA1c_hemolysat_v2]]-Table13[[#This Row],[HbA1c_hemolysat_v1]]</f>
        <v>2.9479080108167466E-2</v>
      </c>
      <c r="T59" s="18">
        <f>Table13[[#This Row],[alat_v2]]-Table13[[#This Row],[alat_v1]]</f>
        <v>1</v>
      </c>
      <c r="U59" s="18">
        <f>Table13[[#This Row],[asat_v2]]-Table13[[#This Row],[asat_v1]]</f>
        <v>5</v>
      </c>
    </row>
    <row r="60" spans="2:21" x14ac:dyDescent="0.15">
      <c r="B60" s="15" t="str">
        <f>Table13[[#This Row],[status_v2]]</f>
        <v>Completed</v>
      </c>
      <c r="C60" s="12">
        <f>Table13[[#This Row],[participant_id]]</f>
        <v>210152</v>
      </c>
      <c r="D60" s="12">
        <f>Table13[[#This Row],[allocation_no]]</f>
        <v>226059</v>
      </c>
      <c r="E60" s="12">
        <f>Table13[[#This Row],[diet]]</f>
        <v>0</v>
      </c>
      <c r="F60" s="12" t="str">
        <f>Table13[[#This Row],[sex]]</f>
        <v>F</v>
      </c>
      <c r="G60" s="14">
        <f>Table13[[#This Row],[birthday]]</f>
        <v>19951</v>
      </c>
      <c r="H60" s="12">
        <f>Table13[[#This Row],[age]]</f>
        <v>66</v>
      </c>
      <c r="I60" s="15">
        <f>Table13[[#This Row],[weight_v2]]-Table13[[#This Row],[weight_v1]]</f>
        <v>-0.10000000000000853</v>
      </c>
      <c r="J60" s="18">
        <f>Table13[[#This Row],[waist_v2]]-Table13[[#This Row],[waist_v1]]</f>
        <v>-0.6666666666666714</v>
      </c>
      <c r="K60" s="18">
        <f>Table13[[#This Row],[fatmass_v2]]-Table13[[#This Row],[fatmass_v1]]</f>
        <v>-9.9999999999994316E-2</v>
      </c>
      <c r="L60" s="18">
        <f>Table13[[#This Row],[chol_v2]]-Table13[[#This Row],[chol_v1]]</f>
        <v>0.39000000000000057</v>
      </c>
      <c r="M60" s="18">
        <f>Table13[[#This Row],[hdl_v2]]-Table13[[#This Row],[hdl_v1]]</f>
        <v>0.41999999999999993</v>
      </c>
      <c r="N60" s="18">
        <f>Table13[[#This Row],[ldl_v2]]-Table13[[#This Row],[ldl_v1]]</f>
        <v>2.0000000000000018E-2</v>
      </c>
      <c r="O60" s="18">
        <f>Table13[[#This Row],[trig_v2]]-Table13[[#This Row],[trig_v1]]</f>
        <v>0.13</v>
      </c>
      <c r="P60" s="18">
        <f>Table13[[#This Row],[CRP_v2]]-Table13[[#This Row],[CRP_v1]]</f>
        <v>0.20999999999999996</v>
      </c>
      <c r="Q60" s="18">
        <f>Table13[[#This Row],[ HbA1c_H_v2]]-Table13[[#This Row],[ HbA1c_H_v1]]</f>
        <v>0.14999999999999947</v>
      </c>
      <c r="R60" s="18">
        <f>Table13[[#This Row],[ Total_HB_H_v2]]-Table13[[#This Row],[ Total_HB_H_v1]]</f>
        <v>4.5499999999999972</v>
      </c>
      <c r="S60" s="18">
        <f>Table13[[#This Row],[HbA1c_hemolysat_v2]]-Table13[[#This Row],[HbA1c_hemolysat_v1]]</f>
        <v>-0.35133540372670868</v>
      </c>
      <c r="T60" s="18">
        <f>Table13[[#This Row],[alat_v2]]-Table13[[#This Row],[alat_v1]]</f>
        <v>-1</v>
      </c>
      <c r="U60" s="18">
        <f>Table13[[#This Row],[asat_v2]]-Table13[[#This Row],[asat_v1]]</f>
        <v>-3</v>
      </c>
    </row>
    <row r="61" spans="2:21" x14ac:dyDescent="0.15">
      <c r="B61" s="15" t="str">
        <f>Table13[[#This Row],[status_v2]]</f>
        <v>Completed</v>
      </c>
      <c r="C61" s="12">
        <f>Table13[[#This Row],[participant_id]]</f>
        <v>210170</v>
      </c>
      <c r="D61" s="12">
        <f>Table13[[#This Row],[allocation_no]]</f>
        <v>226060</v>
      </c>
      <c r="E61" s="12">
        <f>Table13[[#This Row],[diet]]</f>
        <v>0</v>
      </c>
      <c r="F61" s="12" t="str">
        <f>Table13[[#This Row],[sex]]</f>
        <v>F</v>
      </c>
      <c r="G61" s="14">
        <f>Table13[[#This Row],[birthday]]</f>
        <v>24668</v>
      </c>
      <c r="H61" s="12">
        <f>Table13[[#This Row],[age]]</f>
        <v>53</v>
      </c>
      <c r="I61" s="15">
        <f>Table13[[#This Row],[weight_v2]]-Table13[[#This Row],[weight_v1]]</f>
        <v>2.2000000000000028</v>
      </c>
      <c r="J61" s="18">
        <f>Table13[[#This Row],[waist_v2]]-Table13[[#This Row],[waist_v1]]</f>
        <v>6.1666666666666714</v>
      </c>
      <c r="K61" s="18">
        <f>Table13[[#This Row],[fatmass_v2]]-Table13[[#This Row],[fatmass_v1]]</f>
        <v>0.70000000000000284</v>
      </c>
      <c r="L61" s="18">
        <f>Table13[[#This Row],[chol_v2]]-Table13[[#This Row],[chol_v1]]</f>
        <v>0.75</v>
      </c>
      <c r="M61" s="18">
        <f>Table13[[#This Row],[hdl_v2]]-Table13[[#This Row],[hdl_v1]]</f>
        <v>0.18999999999999995</v>
      </c>
      <c r="N61" s="18">
        <f>Table13[[#This Row],[ldl_v2]]-Table13[[#This Row],[ldl_v1]]</f>
        <v>0.48999999999999977</v>
      </c>
      <c r="O61" s="18">
        <f>Table13[[#This Row],[trig_v2]]-Table13[[#This Row],[trig_v1]]</f>
        <v>-0.11999999999999988</v>
      </c>
      <c r="P61" s="18">
        <f>Table13[[#This Row],[CRP_v2]]-Table13[[#This Row],[CRP_v1]]</f>
        <v>1.68</v>
      </c>
      <c r="Q61" s="18">
        <f>Table13[[#This Row],[ HbA1c_H_v2]]-Table13[[#This Row],[ HbA1c_H_v1]]</f>
        <v>-0.65000000000000036</v>
      </c>
      <c r="R61" s="18">
        <f>Table13[[#This Row],[ Total_HB_H_v2]]-Table13[[#This Row],[ Total_HB_H_v1]]</f>
        <v>-4.9899999999999949</v>
      </c>
      <c r="S61" s="18">
        <f>Table13[[#This Row],[HbA1c_hemolysat_v2]]-Table13[[#This Row],[HbA1c_hemolysat_v1]]</f>
        <v>-0.14953438197401336</v>
      </c>
      <c r="T61" s="18">
        <f>Table13[[#This Row],[alat_v2]]-Table13[[#This Row],[alat_v1]]</f>
        <v>10</v>
      </c>
      <c r="U61" s="18">
        <f>Table13[[#This Row],[asat_v2]]-Table13[[#This Row],[asat_v1]]</f>
        <v>4</v>
      </c>
    </row>
    <row r="62" spans="2:21" x14ac:dyDescent="0.15">
      <c r="B62" s="15" t="str">
        <f>Table13[[#This Row],[status_v2]]</f>
        <v>Completed</v>
      </c>
      <c r="C62" s="12">
        <f>Table13[[#This Row],[participant_id]]</f>
        <v>210174</v>
      </c>
      <c r="D62" s="12">
        <f>Table13[[#This Row],[allocation_no]]</f>
        <v>226061</v>
      </c>
      <c r="E62" s="12">
        <f>Table13[[#This Row],[diet]]</f>
        <v>0</v>
      </c>
      <c r="F62" s="12" t="str">
        <f>Table13[[#This Row],[sex]]</f>
        <v>M</v>
      </c>
      <c r="G62" s="14">
        <f>Table13[[#This Row],[birthday]]</f>
        <v>24456</v>
      </c>
      <c r="H62" s="12">
        <f>Table13[[#This Row],[age]]</f>
        <v>57</v>
      </c>
      <c r="I62" s="15">
        <f>Table13[[#This Row],[weight_v2]]-Table13[[#This Row],[weight_v1]]</f>
        <v>-0.59999999999999432</v>
      </c>
      <c r="J62" s="18">
        <f>Table13[[#This Row],[waist_v2]]-Table13[[#This Row],[waist_v1]]</f>
        <v>2.5</v>
      </c>
      <c r="K62" s="18">
        <f>Table13[[#This Row],[fatmass_v2]]-Table13[[#This Row],[fatmass_v1]]</f>
        <v>-1.5</v>
      </c>
      <c r="L62" s="18">
        <f>Table13[[#This Row],[chol_v2]]-Table13[[#This Row],[chol_v1]]</f>
        <v>4.0000000000000036E-2</v>
      </c>
      <c r="M62" s="18">
        <f>Table13[[#This Row],[hdl_v2]]-Table13[[#This Row],[hdl_v1]]</f>
        <v>-0.10000000000000009</v>
      </c>
      <c r="N62" s="18">
        <f>Table13[[#This Row],[ldl_v2]]-Table13[[#This Row],[ldl_v1]]</f>
        <v>6.0000000000000053E-2</v>
      </c>
      <c r="O62" s="18">
        <f>Table13[[#This Row],[trig_v2]]-Table13[[#This Row],[trig_v1]]</f>
        <v>-0.15999999999999992</v>
      </c>
      <c r="P62" s="18">
        <f>Table13[[#This Row],[CRP_v2]]-Table13[[#This Row],[CRP_v1]]</f>
        <v>2.44</v>
      </c>
      <c r="Q62" s="18">
        <f>Table13[[#This Row],[ HbA1c_H_v2]]-Table13[[#This Row],[ HbA1c_H_v1]]</f>
        <v>2.33</v>
      </c>
      <c r="R62" s="18">
        <f>Table13[[#This Row],[ Total_HB_H_v2]]-Table13[[#This Row],[ Total_HB_H_v1]]</f>
        <v>22.480000000000004</v>
      </c>
      <c r="S62" s="18">
        <f>Table13[[#This Row],[HbA1c_hemolysat_v2]]-Table13[[#This Row],[HbA1c_hemolysat_v1]]</f>
        <v>0.26513204302827464</v>
      </c>
      <c r="T62" s="18">
        <f>Table13[[#This Row],[alat_v2]]-Table13[[#This Row],[alat_v1]]</f>
        <v>-12</v>
      </c>
      <c r="U62" s="18">
        <f>Table13[[#This Row],[asat_v2]]-Table13[[#This Row],[asat_v1]]</f>
        <v>-5</v>
      </c>
    </row>
    <row r="63" spans="2:21" x14ac:dyDescent="0.15">
      <c r="B63" s="15" t="str">
        <f>Table13[[#This Row],[status_v2]]</f>
        <v>Completed</v>
      </c>
      <c r="C63" s="12">
        <f>Table13[[#This Row],[participant_id]]</f>
        <v>210176</v>
      </c>
      <c r="D63" s="12">
        <f>Table13[[#This Row],[allocation_no]]</f>
        <v>226062</v>
      </c>
      <c r="E63" s="12">
        <f>Table13[[#This Row],[diet]]</f>
        <v>0</v>
      </c>
      <c r="F63" s="12" t="str">
        <f>Table13[[#This Row],[sex]]</f>
        <v>F</v>
      </c>
      <c r="G63" s="14">
        <f>Table13[[#This Row],[birthday]]</f>
        <v>30451</v>
      </c>
      <c r="H63" s="12">
        <f>Table13[[#This Row],[age]]</f>
        <v>65</v>
      </c>
      <c r="I63" s="15">
        <f>Table13[[#This Row],[weight_v2]]-Table13[[#This Row],[weight_v1]]</f>
        <v>5.2999999999999972</v>
      </c>
      <c r="J63" s="18">
        <f>Table13[[#This Row],[waist_v2]]-Table13[[#This Row],[waist_v1]]</f>
        <v>0.1666666666666714</v>
      </c>
      <c r="K63" s="18">
        <f>Table13[[#This Row],[fatmass_v2]]-Table13[[#This Row],[fatmass_v1]]</f>
        <v>3.1000000000000014</v>
      </c>
      <c r="L63" s="18">
        <f>Table13[[#This Row],[chol_v2]]-Table13[[#This Row],[chol_v1]]</f>
        <v>0.44999999999999973</v>
      </c>
      <c r="M63" s="18">
        <f>Table13[[#This Row],[hdl_v2]]-Table13[[#This Row],[hdl_v1]]</f>
        <v>-1.0000000000000009E-2</v>
      </c>
      <c r="N63" s="18">
        <f>Table13[[#This Row],[ldl_v2]]-Table13[[#This Row],[ldl_v1]]</f>
        <v>0.29000000000000004</v>
      </c>
      <c r="O63" s="18">
        <f>Table13[[#This Row],[trig_v2]]-Table13[[#This Row],[trig_v1]]</f>
        <v>0.15000000000000002</v>
      </c>
      <c r="P63" s="18">
        <f>Table13[[#This Row],[CRP_v2]]-Table13[[#This Row],[CRP_v1]]</f>
        <v>-2.58</v>
      </c>
      <c r="Q63" s="18">
        <f>Table13[[#This Row],[ HbA1c_H_v2]]-Table13[[#This Row],[ HbA1c_H_v1]]</f>
        <v>-0.45000000000000018</v>
      </c>
      <c r="R63" s="18">
        <f>Table13[[#This Row],[ Total_HB_H_v2]]-Table13[[#This Row],[ Total_HB_H_v1]]</f>
        <v>-5.1600000000000037</v>
      </c>
      <c r="S63" s="18">
        <f>Table13[[#This Row],[HbA1c_hemolysat_v2]]-Table13[[#This Row],[HbA1c_hemolysat_v1]]</f>
        <v>4.9778602705370822E-2</v>
      </c>
      <c r="T63" s="18">
        <f>Table13[[#This Row],[alat_v2]]-Table13[[#This Row],[alat_v1]]</f>
        <v>2</v>
      </c>
      <c r="U63" s="18">
        <f>Table13[[#This Row],[asat_v2]]-Table13[[#This Row],[asat_v1]]</f>
        <v>0</v>
      </c>
    </row>
    <row r="64" spans="2:21" x14ac:dyDescent="0.15">
      <c r="B64" s="15" t="str">
        <f>Table13[[#This Row],[status_v2]]</f>
        <v>Completed</v>
      </c>
      <c r="C64" s="12">
        <f>Table13[[#This Row],[participant_id]]</f>
        <v>210175</v>
      </c>
      <c r="D64" s="12">
        <f>Table13[[#This Row],[allocation_no]]</f>
        <v>226063</v>
      </c>
      <c r="E64" s="12">
        <f>Table13[[#This Row],[diet]]</f>
        <v>0</v>
      </c>
      <c r="F64" s="12" t="str">
        <f>Table13[[#This Row],[sex]]</f>
        <v>F</v>
      </c>
      <c r="G64" s="14">
        <f>Table13[[#This Row],[birthday]]</f>
        <v>22508</v>
      </c>
      <c r="H64" s="12">
        <f>Table13[[#This Row],[age]]</f>
        <v>63</v>
      </c>
      <c r="I64" s="15">
        <f>Table13[[#This Row],[weight_v2]]-Table13[[#This Row],[weight_v1]]</f>
        <v>0.70000000000000284</v>
      </c>
      <c r="J64" s="18">
        <f>Table13[[#This Row],[waist_v2]]-Table13[[#This Row],[waist_v1]]</f>
        <v>0.3333333333333286</v>
      </c>
      <c r="K64" s="18">
        <f>Table13[[#This Row],[fatmass_v2]]-Table13[[#This Row],[fatmass_v1]]</f>
        <v>-1.3999999999999986</v>
      </c>
      <c r="L64" s="18">
        <f>Table13[[#This Row],[chol_v2]]-Table13[[#This Row],[chol_v1]]</f>
        <v>-0.35999999999999943</v>
      </c>
      <c r="M64" s="18">
        <f>Table13[[#This Row],[hdl_v2]]-Table13[[#This Row],[hdl_v1]]</f>
        <v>-1.0000000000000009E-2</v>
      </c>
      <c r="N64" s="18">
        <f>Table13[[#This Row],[ldl_v2]]-Table13[[#This Row],[ldl_v1]]</f>
        <v>-0.3400000000000003</v>
      </c>
      <c r="O64" s="18">
        <f>Table13[[#This Row],[trig_v2]]-Table13[[#This Row],[trig_v1]]</f>
        <v>-0.59</v>
      </c>
      <c r="P64" s="18">
        <f>Table13[[#This Row],[CRP_v2]]-Table13[[#This Row],[CRP_v1]]</f>
        <v>-1.1400000000000006</v>
      </c>
      <c r="Q64" s="18">
        <f>Table13[[#This Row],[ HbA1c_H_v2]]-Table13[[#This Row],[ HbA1c_H_v1]]</f>
        <v>-0.29999999999999982</v>
      </c>
      <c r="R64" s="18">
        <f>Table13[[#This Row],[ Total_HB_H_v2]]-Table13[[#This Row],[ Total_HB_H_v1]]</f>
        <v>-1.3200000000000003</v>
      </c>
      <c r="S64" s="18">
        <f>Table13[[#This Row],[HbA1c_hemolysat_v2]]-Table13[[#This Row],[HbA1c_hemolysat_v1]]</f>
        <v>-0.18232975043701316</v>
      </c>
      <c r="T64" s="18">
        <f>Table13[[#This Row],[alat_v2]]-Table13[[#This Row],[alat_v1]]</f>
        <v>8</v>
      </c>
      <c r="U64" s="18">
        <f>Table13[[#This Row],[asat_v2]]-Table13[[#This Row],[asat_v1]]</f>
        <v>9</v>
      </c>
    </row>
    <row r="65" spans="2:21" x14ac:dyDescent="0.15">
      <c r="B65" s="15" t="str">
        <f>Table13[[#This Row],[status_v2]]</f>
        <v>Completed</v>
      </c>
      <c r="C65" s="12">
        <f>Table13[[#This Row],[participant_id]]</f>
        <v>210177</v>
      </c>
      <c r="D65" s="12">
        <f>Table13[[#This Row],[allocation_no]]</f>
        <v>226064</v>
      </c>
      <c r="E65" s="12">
        <f>Table13[[#This Row],[diet]]</f>
        <v>0</v>
      </c>
      <c r="F65" s="12" t="str">
        <f>Table13[[#This Row],[sex]]</f>
        <v>F</v>
      </c>
      <c r="G65" s="14">
        <f>Table13[[#This Row],[birthday]]</f>
        <v>30178</v>
      </c>
      <c r="H65" s="12">
        <f>Table13[[#This Row],[age]]</f>
        <v>54</v>
      </c>
      <c r="I65" s="15">
        <f>Table13[[#This Row],[weight_v2]]-Table13[[#This Row],[weight_v1]]</f>
        <v>0</v>
      </c>
      <c r="J65" s="18">
        <f>Table13[[#This Row],[waist_v2]]-Table13[[#This Row],[waist_v1]]</f>
        <v>-3.3333333333333286</v>
      </c>
      <c r="K65" s="18">
        <f>Table13[[#This Row],[fatmass_v2]]-Table13[[#This Row],[fatmass_v1]]</f>
        <v>-1</v>
      </c>
      <c r="L65" s="18">
        <f>Table13[[#This Row],[chol_v2]]-Table13[[#This Row],[chol_v1]]</f>
        <v>-0.12999999999999989</v>
      </c>
      <c r="M65" s="18">
        <f>Table13[[#This Row],[hdl_v2]]-Table13[[#This Row],[hdl_v1]]</f>
        <v>-7.9999999999999849E-2</v>
      </c>
      <c r="N65" s="18">
        <f>Table13[[#This Row],[ldl_v2]]-Table13[[#This Row],[ldl_v1]]</f>
        <v>-0.1599999999999997</v>
      </c>
      <c r="O65" s="18">
        <f>Table13[[#This Row],[trig_v2]]-Table13[[#This Row],[trig_v1]]</f>
        <v>-0.15000000000000013</v>
      </c>
      <c r="P65" s="18">
        <f>Table13[[#This Row],[CRP_v2]]-Table13[[#This Row],[CRP_v1]]</f>
        <v>1.4</v>
      </c>
      <c r="Q65" s="18">
        <f>Table13[[#This Row],[ HbA1c_H_v2]]-Table13[[#This Row],[ HbA1c_H_v1]]</f>
        <v>-0.35999999999999988</v>
      </c>
      <c r="R65" s="18">
        <f>Table13[[#This Row],[ Total_HB_H_v2]]-Table13[[#This Row],[ Total_HB_H_v1]]</f>
        <v>-2.1400000000000006</v>
      </c>
      <c r="S65" s="18">
        <f>Table13[[#This Row],[HbA1c_hemolysat_v2]]-Table13[[#This Row],[HbA1c_hemolysat_v1]]</f>
        <v>-0.16075230217128933</v>
      </c>
      <c r="T65" s="18">
        <f>Table13[[#This Row],[alat_v2]]-Table13[[#This Row],[alat_v1]]</f>
        <v>4</v>
      </c>
      <c r="U65" s="18">
        <f>Table13[[#This Row],[asat_v2]]-Table13[[#This Row],[asat_v1]]</f>
        <v>2</v>
      </c>
    </row>
    <row r="66" spans="2:21" x14ac:dyDescent="0.15">
      <c r="B66" s="15" t="str">
        <f>Table13[[#This Row],[status_v2]]</f>
        <v>Completed</v>
      </c>
      <c r="C66" s="12">
        <f>Table13[[#This Row],[participant_id]]</f>
        <v>210171</v>
      </c>
      <c r="D66" s="12">
        <f>Table13[[#This Row],[allocation_no]]</f>
        <v>226065</v>
      </c>
      <c r="E66" s="12">
        <f>Table13[[#This Row],[diet]]</f>
        <v>0</v>
      </c>
      <c r="F66" s="12" t="str">
        <f>Table13[[#This Row],[sex]]</f>
        <v>M</v>
      </c>
      <c r="G66" s="14">
        <f>Table13[[#This Row],[birthday]]</f>
        <v>23207</v>
      </c>
      <c r="H66" s="12">
        <f>Table13[[#This Row],[age]]</f>
        <v>59</v>
      </c>
      <c r="I66" s="15">
        <f>Table13[[#This Row],[weight_v2]]-Table13[[#This Row],[weight_v1]]</f>
        <v>-3.5999999999999943</v>
      </c>
      <c r="J66" s="18">
        <f>Table13[[#This Row],[waist_v2]]-Table13[[#This Row],[waist_v1]]</f>
        <v>-3.1666666666666714</v>
      </c>
      <c r="K66" s="18">
        <f>Table13[[#This Row],[fatmass_v2]]-Table13[[#This Row],[fatmass_v1]]</f>
        <v>-1.6999999999999957</v>
      </c>
      <c r="L66" s="18">
        <f>Table13[[#This Row],[chol_v2]]-Table13[[#This Row],[chol_v1]]</f>
        <v>-0.82000000000000028</v>
      </c>
      <c r="M66" s="18">
        <f>Table13[[#This Row],[hdl_v2]]-Table13[[#This Row],[hdl_v1]]</f>
        <v>-0.10000000000000009</v>
      </c>
      <c r="N66" s="18">
        <f>Table13[[#This Row],[ldl_v2]]-Table13[[#This Row],[ldl_v1]]</f>
        <v>-1.0899999999999999</v>
      </c>
      <c r="O66" s="18">
        <f>Table13[[#This Row],[trig_v2]]-Table13[[#This Row],[trig_v1]]</f>
        <v>3.0000000000000027E-2</v>
      </c>
      <c r="P66" s="18">
        <f>Table13[[#This Row],[CRP_v2]]-Table13[[#This Row],[CRP_v1]]</f>
        <v>-0.62000000000000011</v>
      </c>
      <c r="Q66" s="18">
        <f>Table13[[#This Row],[ HbA1c_H_v2]]-Table13[[#This Row],[ HbA1c_H_v1]]</f>
        <v>-0.35999999999999943</v>
      </c>
      <c r="R66" s="18">
        <f>Table13[[#This Row],[ Total_HB_H_v2]]-Table13[[#This Row],[ Total_HB_H_v1]]</f>
        <v>-3.2100000000000009</v>
      </c>
      <c r="S66" s="18">
        <f>Table13[[#This Row],[HbA1c_hemolysat_v2]]-Table13[[#This Row],[HbA1c_hemolysat_v1]]</f>
        <v>2.0993745250823537E-3</v>
      </c>
      <c r="T66" s="18">
        <f>Table13[[#This Row],[alat_v2]]-Table13[[#This Row],[alat_v1]]</f>
        <v>-9</v>
      </c>
      <c r="U66" s="18">
        <f>Table13[[#This Row],[asat_v2]]-Table13[[#This Row],[asat_v1]]</f>
        <v>-6</v>
      </c>
    </row>
    <row r="67" spans="2:21" x14ac:dyDescent="0.15">
      <c r="B67" s="15" t="str">
        <f>Table13[[#This Row],[status_v2]]</f>
        <v>Completed</v>
      </c>
      <c r="C67" s="12">
        <f>Table13[[#This Row],[participant_id]]</f>
        <v>210172</v>
      </c>
      <c r="D67" s="12">
        <f>Table13[[#This Row],[allocation_no]]</f>
        <v>226066</v>
      </c>
      <c r="E67" s="12">
        <f>Table13[[#This Row],[diet]]</f>
        <v>0</v>
      </c>
      <c r="F67" s="12" t="str">
        <f>Table13[[#This Row],[sex]]</f>
        <v>M</v>
      </c>
      <c r="G67" s="14">
        <f>Table13[[#This Row],[birthday]]</f>
        <v>20529</v>
      </c>
      <c r="H67" s="12">
        <f>Table13[[#This Row],[age]]</f>
        <v>37</v>
      </c>
      <c r="I67" s="15">
        <f>Table13[[#This Row],[weight_v2]]-Table13[[#This Row],[weight_v1]]</f>
        <v>1.7000000000000028</v>
      </c>
      <c r="J67" s="18">
        <f>Table13[[#This Row],[waist_v2]]-Table13[[#This Row],[waist_v1]]</f>
        <v>-6.8333333333333428</v>
      </c>
      <c r="K67" s="18">
        <f>Table13[[#This Row],[fatmass_v2]]-Table13[[#This Row],[fatmass_v1]]</f>
        <v>-0.20000000000000284</v>
      </c>
      <c r="L67" s="18">
        <f>Table13[[#This Row],[chol_v2]]-Table13[[#This Row],[chol_v1]]</f>
        <v>0.75</v>
      </c>
      <c r="M67" s="18">
        <f>Table13[[#This Row],[hdl_v2]]-Table13[[#This Row],[hdl_v1]]</f>
        <v>-3.0000000000000027E-2</v>
      </c>
      <c r="N67" s="18">
        <f>Table13[[#This Row],[ldl_v2]]-Table13[[#This Row],[ldl_v1]]</f>
        <v>0.73</v>
      </c>
      <c r="O67" s="18">
        <f>Table13[[#This Row],[trig_v2]]-Table13[[#This Row],[trig_v1]]</f>
        <v>0.14000000000000001</v>
      </c>
      <c r="P67" s="18">
        <f>Table13[[#This Row],[CRP_v2]]-Table13[[#This Row],[CRP_v1]]</f>
        <v>-40.119999999999997</v>
      </c>
      <c r="Q67" s="18">
        <f>Table13[[#This Row],[ HbA1c_H_v2]]-Table13[[#This Row],[ HbA1c_H_v1]]</f>
        <v>0.79</v>
      </c>
      <c r="R67" s="18">
        <f>Table13[[#This Row],[ Total_HB_H_v2]]-Table13[[#This Row],[ Total_HB_H_v1]]</f>
        <v>12.259999999999998</v>
      </c>
      <c r="S67" s="18">
        <f>Table13[[#This Row],[HbA1c_hemolysat_v2]]-Table13[[#This Row],[HbA1c_hemolysat_v1]]</f>
        <v>-0.41836530657054904</v>
      </c>
      <c r="T67" s="18">
        <f>Table13[[#This Row],[alat_v2]]-Table13[[#This Row],[alat_v1]]</f>
        <v>3</v>
      </c>
      <c r="U67" s="18">
        <f>Table13[[#This Row],[asat_v2]]-Table13[[#This Row],[asat_v1]]</f>
        <v>5</v>
      </c>
    </row>
    <row r="68" spans="2:21" x14ac:dyDescent="0.15">
      <c r="B68" s="15" t="str">
        <f>Table13[[#This Row],[status_v2]]</f>
        <v>Completed</v>
      </c>
      <c r="C68" s="12">
        <f>Table13[[#This Row],[participant_id]]</f>
        <v>210173</v>
      </c>
      <c r="D68" s="12">
        <f>Table13[[#This Row],[allocation_no]]</f>
        <v>226067</v>
      </c>
      <c r="E68" s="12">
        <f>Table13[[#This Row],[diet]]</f>
        <v>0</v>
      </c>
      <c r="F68" s="12" t="str">
        <f>Table13[[#This Row],[sex]]</f>
        <v>F</v>
      </c>
      <c r="G68" s="14">
        <f>Table13[[#This Row],[birthday]]</f>
        <v>21078</v>
      </c>
      <c r="H68" s="12">
        <f>Table13[[#This Row],[age]]</f>
        <v>38</v>
      </c>
      <c r="I68" s="15">
        <f>Table13[[#This Row],[weight_v2]]-Table13[[#This Row],[weight_v1]]</f>
        <v>-3.3999999999999915</v>
      </c>
      <c r="J68" s="18">
        <f>Table13[[#This Row],[waist_v2]]-Table13[[#This Row],[waist_v1]]</f>
        <v>-5.8333333333333428</v>
      </c>
      <c r="K68" s="18">
        <f>Table13[[#This Row],[fatmass_v2]]-Table13[[#This Row],[fatmass_v1]]</f>
        <v>-1.6000000000000014</v>
      </c>
      <c r="L68" s="18">
        <f>Table13[[#This Row],[chol_v2]]-Table13[[#This Row],[chol_v1]]</f>
        <v>-0.25</v>
      </c>
      <c r="M68" s="18">
        <f>Table13[[#This Row],[hdl_v2]]-Table13[[#This Row],[hdl_v1]]</f>
        <v>-0.1100000000000001</v>
      </c>
      <c r="N68" s="18">
        <f>Table13[[#This Row],[ldl_v2]]-Table13[[#This Row],[ldl_v1]]</f>
        <v>-0.12000000000000011</v>
      </c>
      <c r="O68" s="18">
        <f>Table13[[#This Row],[trig_v2]]-Table13[[#This Row],[trig_v1]]</f>
        <v>-7.0000000000000062E-2</v>
      </c>
      <c r="P68" s="18">
        <f>Table13[[#This Row],[CRP_v2]]-Table13[[#This Row],[CRP_v1]]</f>
        <v>-3.97</v>
      </c>
      <c r="Q68" s="18">
        <f>Table13[[#This Row],[ HbA1c_H_v2]]-Table13[[#This Row],[ HbA1c_H_v1]]</f>
        <v>-0.54999999999999982</v>
      </c>
      <c r="R68" s="18">
        <f>Table13[[#This Row],[ Total_HB_H_v2]]-Table13[[#This Row],[ Total_HB_H_v1]]</f>
        <v>-2.3000000000000043</v>
      </c>
      <c r="S68" s="18">
        <f>Table13[[#This Row],[HbA1c_hemolysat_v2]]-Table13[[#This Row],[HbA1c_hemolysat_v1]]</f>
        <v>-0.39337750986806874</v>
      </c>
      <c r="T68" s="18">
        <f>Table13[[#This Row],[alat_v2]]-Table13[[#This Row],[alat_v1]]</f>
        <v>0</v>
      </c>
      <c r="U68" s="18">
        <f>Table13[[#This Row],[asat_v2]]-Table13[[#This Row],[asat_v1]]</f>
        <v>-1</v>
      </c>
    </row>
    <row r="69" spans="2:21" x14ac:dyDescent="0.15">
      <c r="B69" s="15" t="str">
        <f>Table13[[#This Row],[status_v2]]</f>
        <v>Completed</v>
      </c>
      <c r="C69" s="12">
        <f>Table13[[#This Row],[participant_id]]</f>
        <v>210190</v>
      </c>
      <c r="D69" s="12">
        <f>Table13[[#This Row],[allocation_no]]</f>
        <v>226068</v>
      </c>
      <c r="E69" s="12">
        <f>Table13[[#This Row],[diet]]</f>
        <v>0</v>
      </c>
      <c r="F69" s="12" t="str">
        <f>Table13[[#This Row],[sex]]</f>
        <v>F</v>
      </c>
      <c r="G69" s="14">
        <f>Table13[[#This Row],[birthday]]</f>
        <v>26952</v>
      </c>
      <c r="H69" s="12">
        <f>Table13[[#This Row],[age]]</f>
        <v>47</v>
      </c>
      <c r="I69" s="15">
        <f>Table13[[#This Row],[weight_v2]]-Table13[[#This Row],[weight_v1]]</f>
        <v>1.1000000000000085</v>
      </c>
      <c r="J69" s="18">
        <f>Table13[[#This Row],[waist_v2]]-Table13[[#This Row],[waist_v1]]</f>
        <v>1.8333333333333286</v>
      </c>
      <c r="K69" s="18">
        <f>Table13[[#This Row],[fatmass_v2]]-Table13[[#This Row],[fatmass_v1]]</f>
        <v>0.10000000000000142</v>
      </c>
      <c r="L69" s="18">
        <f>Table13[[#This Row],[chol_v2]]-Table13[[#This Row],[chol_v1]]</f>
        <v>-8.0000000000000071E-2</v>
      </c>
      <c r="M69" s="18">
        <f>Table13[[#This Row],[hdl_v2]]-Table13[[#This Row],[hdl_v1]]</f>
        <v>-0.10000000000000009</v>
      </c>
      <c r="N69" s="18">
        <f>Table13[[#This Row],[ldl_v2]]-Table13[[#This Row],[ldl_v1]]</f>
        <v>-6.0000000000000053E-2</v>
      </c>
      <c r="O69" s="18">
        <f>Table13[[#This Row],[trig_v2]]-Table13[[#This Row],[trig_v1]]</f>
        <v>0.76</v>
      </c>
      <c r="P69" s="18">
        <f>Table13[[#This Row],[CRP_v2]]-Table13[[#This Row],[CRP_v1]]</f>
        <v>1.5299999999999994</v>
      </c>
      <c r="Q69" s="18">
        <f>Table13[[#This Row],[ HbA1c_H_v2]]-Table13[[#This Row],[ HbA1c_H_v1]]</f>
        <v>-0.66999999999999993</v>
      </c>
      <c r="R69" s="18">
        <f>Table13[[#This Row],[ Total_HB_H_v2]]-Table13[[#This Row],[ Total_HB_H_v1]]</f>
        <v>-5.5600000000000023</v>
      </c>
      <c r="S69" s="18">
        <f>Table13[[#This Row],[HbA1c_hemolysat_v2]]-Table13[[#This Row],[HbA1c_hemolysat_v1]]</f>
        <v>-0.12858333465543392</v>
      </c>
      <c r="T69" s="18">
        <f>Table13[[#This Row],[alat_v2]]-Table13[[#This Row],[alat_v1]]</f>
        <v>-3</v>
      </c>
      <c r="U69" s="18">
        <f>Table13[[#This Row],[asat_v2]]-Table13[[#This Row],[asat_v1]]</f>
        <v>-2</v>
      </c>
    </row>
    <row r="70" spans="2:21" x14ac:dyDescent="0.15">
      <c r="B70" s="15" t="str">
        <f>Table13[[#This Row],[status_v2]]</f>
        <v>Completed</v>
      </c>
      <c r="C70" s="12">
        <f>Table13[[#This Row],[participant_id]]</f>
        <v>210192</v>
      </c>
      <c r="D70" s="12">
        <f>Table13[[#This Row],[allocation_no]]</f>
        <v>226069</v>
      </c>
      <c r="E70" s="12">
        <f>Table13[[#This Row],[diet]]</f>
        <v>0</v>
      </c>
      <c r="F70" s="12" t="str">
        <f>Table13[[#This Row],[sex]]</f>
        <v>M</v>
      </c>
      <c r="G70" s="14">
        <f>Table13[[#This Row],[birthday]]</f>
        <v>21320</v>
      </c>
      <c r="H70" s="12">
        <f>Table13[[#This Row],[age]]</f>
        <v>62</v>
      </c>
      <c r="I70" s="15">
        <f>Table13[[#This Row],[weight_v2]]-Table13[[#This Row],[weight_v1]]</f>
        <v>0.90000000000000568</v>
      </c>
      <c r="J70" s="18">
        <f>Table13[[#This Row],[waist_v2]]-Table13[[#This Row],[waist_v1]]</f>
        <v>1.6666666666666714</v>
      </c>
      <c r="K70" s="18">
        <f>Table13[[#This Row],[fatmass_v2]]-Table13[[#This Row],[fatmass_v1]]</f>
        <v>1.2000000000000028</v>
      </c>
      <c r="L70" s="18">
        <f>Table13[[#This Row],[chol_v2]]-Table13[[#This Row],[chol_v1]]</f>
        <v>-0.20000000000000018</v>
      </c>
      <c r="M70" s="18">
        <f>Table13[[#This Row],[hdl_v2]]-Table13[[#This Row],[hdl_v1]]</f>
        <v>2.0000000000000018E-2</v>
      </c>
      <c r="N70" s="18">
        <f>Table13[[#This Row],[ldl_v2]]-Table13[[#This Row],[ldl_v1]]</f>
        <v>-0.19999999999999973</v>
      </c>
      <c r="O70" s="18">
        <f>Table13[[#This Row],[trig_v2]]-Table13[[#This Row],[trig_v1]]</f>
        <v>9.9999999999999978E-2</v>
      </c>
      <c r="P70" s="18">
        <f>Table13[[#This Row],[CRP_v2]]-Table13[[#This Row],[CRP_v1]]</f>
        <v>0.44000000000000017</v>
      </c>
      <c r="Q70" s="18">
        <f>Table13[[#This Row],[ HbA1c_H_v2]]-Table13[[#This Row],[ HbA1c_H_v1]]</f>
        <v>0.22000000000000064</v>
      </c>
      <c r="R70" s="18">
        <f>Table13[[#This Row],[ Total_HB_H_v2]]-Table13[[#This Row],[ Total_HB_H_v1]]</f>
        <v>5.9699999999999989</v>
      </c>
      <c r="S70" s="18">
        <f>Table13[[#This Row],[HbA1c_hemolysat_v2]]-Table13[[#This Row],[HbA1c_hemolysat_v1]]</f>
        <v>-0.4296462380884849</v>
      </c>
      <c r="T70" s="18">
        <f>Table13[[#This Row],[alat_v2]]-Table13[[#This Row],[alat_v1]]</f>
        <v>3</v>
      </c>
      <c r="U70" s="18">
        <f>Table13[[#This Row],[asat_v2]]-Table13[[#This Row],[asat_v1]]</f>
        <v>1</v>
      </c>
    </row>
    <row r="71" spans="2:21" x14ac:dyDescent="0.15">
      <c r="B71" s="15" t="str">
        <f>Table13[[#This Row],[status_v2]]</f>
        <v>Completed</v>
      </c>
      <c r="C71" s="12">
        <f>Table13[[#This Row],[participant_id]]</f>
        <v>210199</v>
      </c>
      <c r="D71" s="12">
        <f>Table13[[#This Row],[allocation_no]]</f>
        <v>226071</v>
      </c>
      <c r="E71" s="12">
        <f>Table13[[#This Row],[diet]]</f>
        <v>0</v>
      </c>
      <c r="F71" s="12" t="str">
        <f>Table13[[#This Row],[sex]]</f>
        <v>F</v>
      </c>
      <c r="G71" s="14">
        <f>Table13[[#This Row],[birthday]]</f>
        <v>24546</v>
      </c>
      <c r="H71" s="12">
        <f>Table13[[#This Row],[age]]</f>
        <v>54</v>
      </c>
      <c r="I71" s="15">
        <f>Table13[[#This Row],[weight_v2]]-Table13[[#This Row],[weight_v1]]</f>
        <v>3.7000000000000028</v>
      </c>
      <c r="J71" s="18">
        <f>Table13[[#This Row],[waist_v2]]-Table13[[#This Row],[waist_v1]]</f>
        <v>0.6666666666666714</v>
      </c>
      <c r="K71" s="18">
        <f>Table13[[#This Row],[fatmass_v2]]-Table13[[#This Row],[fatmass_v1]]</f>
        <v>3.6000000000000014</v>
      </c>
      <c r="L71" s="18">
        <f>Table13[[#This Row],[chol_v2]]-Table13[[#This Row],[chol_v1]]</f>
        <v>0.10000000000000053</v>
      </c>
      <c r="M71" s="18">
        <f>Table13[[#This Row],[hdl_v2]]-Table13[[#This Row],[hdl_v1]]</f>
        <v>0</v>
      </c>
      <c r="N71" s="18">
        <f>Table13[[#This Row],[ldl_v2]]-Table13[[#This Row],[ldl_v1]]</f>
        <v>9.9999999999997868E-3</v>
      </c>
      <c r="O71" s="18">
        <f>Table13[[#This Row],[trig_v2]]-Table13[[#This Row],[trig_v1]]</f>
        <v>-9.000000000000008E-2</v>
      </c>
      <c r="P71" s="18">
        <f>Table13[[#This Row],[CRP_v2]]-Table13[[#This Row],[CRP_v1]]</f>
        <v>0.87000000000000011</v>
      </c>
      <c r="Q71" s="18">
        <f>Table13[[#This Row],[ HbA1c_H_v2]]-Table13[[#This Row],[ HbA1c_H_v1]]</f>
        <v>-0.24000000000000021</v>
      </c>
      <c r="R71" s="18">
        <f>Table13[[#This Row],[ Total_HB_H_v2]]-Table13[[#This Row],[ Total_HB_H_v1]]</f>
        <v>-1.759999999999998</v>
      </c>
      <c r="S71" s="18">
        <f>Table13[[#This Row],[HbA1c_hemolysat_v2]]-Table13[[#This Row],[HbA1c_hemolysat_v1]]</f>
        <v>-7.5472640581245365E-2</v>
      </c>
      <c r="T71" s="18">
        <f>Table13[[#This Row],[alat_v2]]-Table13[[#This Row],[alat_v1]]</f>
        <v>17</v>
      </c>
      <c r="U71" s="18">
        <f>Table13[[#This Row],[asat_v2]]-Table13[[#This Row],[asat_v1]]</f>
        <v>6</v>
      </c>
    </row>
    <row r="72" spans="2:21" x14ac:dyDescent="0.15">
      <c r="B72" s="15" t="str">
        <f>Table13[[#This Row],[status_v2]]</f>
        <v>Completed</v>
      </c>
      <c r="C72" s="12">
        <f>Table13[[#This Row],[participant_id]]</f>
        <v>210251</v>
      </c>
      <c r="D72" s="12">
        <f>Table13[[#This Row],[allocation_no]]</f>
        <v>226072</v>
      </c>
      <c r="E72" s="12">
        <f>Table13[[#This Row],[diet]]</f>
        <v>0</v>
      </c>
      <c r="F72" s="12" t="str">
        <f>Table13[[#This Row],[sex]]</f>
        <v>M</v>
      </c>
      <c r="G72" s="14">
        <f>Table13[[#This Row],[birthday]]</f>
        <v>24303</v>
      </c>
      <c r="H72" s="12">
        <f>Table13[[#This Row],[age]]</f>
        <v>54</v>
      </c>
      <c r="I72" s="15">
        <f>Table13[[#This Row],[weight_v2]]-Table13[[#This Row],[weight_v1]]</f>
        <v>-0.40000000000000568</v>
      </c>
      <c r="J72" s="18">
        <f>Table13[[#This Row],[waist_v2]]-Table13[[#This Row],[waist_v1]]</f>
        <v>-0.6666666666666714</v>
      </c>
      <c r="K72" s="18">
        <f>Table13[[#This Row],[fatmass_v2]]-Table13[[#This Row],[fatmass_v1]]</f>
        <v>1.1999999999999993</v>
      </c>
      <c r="L72" s="18">
        <f>Table13[[#This Row],[chol_v2]]-Table13[[#This Row],[chol_v1]]</f>
        <v>-0.25</v>
      </c>
      <c r="M72" s="18">
        <f>Table13[[#This Row],[hdl_v2]]-Table13[[#This Row],[hdl_v1]]</f>
        <v>3.0000000000000027E-2</v>
      </c>
      <c r="N72" s="18">
        <f>Table13[[#This Row],[ldl_v2]]-Table13[[#This Row],[ldl_v1]]</f>
        <v>-0.15000000000000036</v>
      </c>
      <c r="O72" s="18">
        <f>Table13[[#This Row],[trig_v2]]-Table13[[#This Row],[trig_v1]]</f>
        <v>-0.17000000000000004</v>
      </c>
      <c r="P72" s="18">
        <f>Table13[[#This Row],[CRP_v2]]-Table13[[#This Row],[CRP_v1]]</f>
        <v>9.9999999999999534E-3</v>
      </c>
      <c r="Q72" s="18">
        <f>Table13[[#This Row],[ HbA1c_H_v2]]-Table13[[#This Row],[ HbA1c_H_v1]]</f>
        <v>-4.0000000000000036E-2</v>
      </c>
      <c r="R72" s="18">
        <f>Table13[[#This Row],[ Total_HB_H_v2]]-Table13[[#This Row],[ Total_HB_H_v1]]</f>
        <v>3.1099999999999994</v>
      </c>
      <c r="S72" s="18">
        <f>Table13[[#This Row],[HbA1c_hemolysat_v2]]-Table13[[#This Row],[HbA1c_hemolysat_v1]]</f>
        <v>-0.34901287586182583</v>
      </c>
      <c r="T72" s="18">
        <f>Table13[[#This Row],[alat_v2]]-Table13[[#This Row],[alat_v1]]</f>
        <v>-3</v>
      </c>
      <c r="U72" s="18">
        <f>Table13[[#This Row],[asat_v2]]-Table13[[#This Row],[asat_v1]]</f>
        <v>0</v>
      </c>
    </row>
    <row r="73" spans="2:21" hidden="1" x14ac:dyDescent="0.15">
      <c r="B73" s="15" t="str">
        <f>Table13[[#This Row],[status_v2]]</f>
        <v>Discontinued</v>
      </c>
      <c r="C73" s="12">
        <f>Table13[[#This Row],[participant_id]]</f>
        <v>210253</v>
      </c>
      <c r="D73" s="12">
        <f>Table13[[#This Row],[allocation_no]]</f>
        <v>226073</v>
      </c>
      <c r="E73" s="12">
        <f>Table13[[#This Row],[diet]]</f>
        <v>0</v>
      </c>
      <c r="F73" s="12" t="str">
        <f>Table13[[#This Row],[sex]]</f>
        <v>F</v>
      </c>
      <c r="G73" s="14">
        <f>Table13[[#This Row],[birthday]]</f>
        <v>26160</v>
      </c>
      <c r="H73" s="12">
        <f>Table13[[#This Row],[age]]</f>
        <v>49</v>
      </c>
      <c r="I73" s="15">
        <f>'Raw data'!R73-'Raw data'!N73</f>
        <v>104.5</v>
      </c>
      <c r="J73" s="18">
        <f>Table13[[#This Row],[waist_v2]]-Table13[[#This Row],[waist_v1]]</f>
        <v>-99.5</v>
      </c>
      <c r="K73" s="18">
        <f>Table13[[#This Row],[fatmass_v2]]-Table13[[#This Row],[fatmass_v1]]</f>
        <v>-44.2</v>
      </c>
      <c r="L73" s="18" t="e">
        <f>Table13[[#This Row],[chol_v2]]-Table13[[#This Row],[chol_v1]]</f>
        <v>#VALUE!</v>
      </c>
      <c r="M73" s="18" t="e">
        <f>Table13[[#This Row],[hdl_v2]]-Table13[[#This Row],[hdl_v1]]</f>
        <v>#VALUE!</v>
      </c>
      <c r="N73" s="18" t="e">
        <f>Table13[[#This Row],[ldl_v2]]-Table13[[#This Row],[ldl_v1]]</f>
        <v>#VALUE!</v>
      </c>
      <c r="O73" s="18" t="e">
        <f>Table13[[#This Row],[trig_v2]]-Table13[[#This Row],[trig_v1]]</f>
        <v>#VALUE!</v>
      </c>
      <c r="P73" s="18" t="e">
        <f>Table13[[#This Row],[CRP_v2]]-Table13[[#This Row],[CRP_v1]]</f>
        <v>#VALUE!</v>
      </c>
      <c r="Q73" s="18">
        <f>Table13[[#This Row],[ HbA1c_H_v2]]-Table13[[#This Row],[ HbA1c_H_v1]]</f>
        <v>-4.07</v>
      </c>
      <c r="R73" s="18">
        <f>Table13[[#This Row],[ Total_HB_H_v2]]-Table13[[#This Row],[ Total_HB_H_v1]]</f>
        <v>-43.56</v>
      </c>
      <c r="S73" s="18" t="e">
        <f>Table13[[#This Row],[HbA1c_hemolysat_v2]]-Table13[[#This Row],[HbA1c_hemolysat_v1]]</f>
        <v>#VALUE!</v>
      </c>
      <c r="T73" s="18" t="e">
        <f>Table13[[#This Row],[alat_v2]]-Table13[[#This Row],[alat_v1]]</f>
        <v>#VALUE!</v>
      </c>
      <c r="U73" s="18" t="e">
        <f>Table13[[#This Row],[asat_v2]]-Table13[[#This Row],[asat_v1]]</f>
        <v>#VALUE!</v>
      </c>
    </row>
    <row r="74" spans="2:21" x14ac:dyDescent="0.15">
      <c r="B74" s="15" t="str">
        <f>Table13[[#This Row],[status_v2]]</f>
        <v>Completed</v>
      </c>
      <c r="C74" s="12">
        <f>Table13[[#This Row],[participant_id]]</f>
        <v>210254</v>
      </c>
      <c r="D74" s="12">
        <f>Table13[[#This Row],[allocation_no]]</f>
        <v>226074</v>
      </c>
      <c r="E74" s="12">
        <f>Table13[[#This Row],[diet]]</f>
        <v>0</v>
      </c>
      <c r="F74" s="12" t="str">
        <f>Table13[[#This Row],[sex]]</f>
        <v>M</v>
      </c>
      <c r="G74" s="14">
        <f>Table13[[#This Row],[birthday]]</f>
        <v>24395</v>
      </c>
      <c r="H74" s="12">
        <f>Table13[[#This Row],[age]]</f>
        <v>54</v>
      </c>
      <c r="I74" s="15">
        <f>Table13[[#This Row],[weight_v2]]-Table13[[#This Row],[weight_v1]]</f>
        <v>-0.29999999999999716</v>
      </c>
      <c r="J74" s="18">
        <f>Table13[[#This Row],[waist_v2]]-Table13[[#This Row],[waist_v1]]</f>
        <v>-1.3333333333333286</v>
      </c>
      <c r="K74" s="18">
        <f>Table13[[#This Row],[fatmass_v2]]-Table13[[#This Row],[fatmass_v1]]</f>
        <v>-0.10000000000000142</v>
      </c>
      <c r="L74" s="18">
        <f>Table13[[#This Row],[chol_v2]]-Table13[[#This Row],[chol_v1]]</f>
        <v>-0.44999999999999929</v>
      </c>
      <c r="M74" s="18">
        <f>Table13[[#This Row],[hdl_v2]]-Table13[[#This Row],[hdl_v1]]</f>
        <v>-4.0000000000000036E-2</v>
      </c>
      <c r="N74" s="18">
        <f>Table13[[#This Row],[ldl_v2]]-Table13[[#This Row],[ldl_v1]]</f>
        <v>-0.20999999999999996</v>
      </c>
      <c r="O74" s="18">
        <f>Table13[[#This Row],[trig_v2]]-Table13[[#This Row],[trig_v1]]</f>
        <v>-0.3899999999999999</v>
      </c>
      <c r="P74" s="18">
        <f>Table13[[#This Row],[CRP_v2]]-Table13[[#This Row],[CRP_v1]]</f>
        <v>4.66</v>
      </c>
      <c r="Q74" s="18">
        <f>Table13[[#This Row],[ HbA1c_H_v2]]-Table13[[#This Row],[ HbA1c_H_v1]]</f>
        <v>0.14000000000000012</v>
      </c>
      <c r="R74" s="18">
        <f>Table13[[#This Row],[ Total_HB_H_v2]]-Table13[[#This Row],[ Total_HB_H_v1]]</f>
        <v>2.9500000000000028</v>
      </c>
      <c r="S74" s="18">
        <f>Table13[[#This Row],[HbA1c_hemolysat_v2]]-Table13[[#This Row],[HbA1c_hemolysat_v1]]</f>
        <v>-0.154193414804495</v>
      </c>
      <c r="T74" s="18">
        <f>Table13[[#This Row],[alat_v2]]-Table13[[#This Row],[alat_v1]]</f>
        <v>-6</v>
      </c>
      <c r="U74" s="18">
        <f>Table13[[#This Row],[asat_v2]]-Table13[[#This Row],[asat_v1]]</f>
        <v>-7</v>
      </c>
    </row>
    <row r="75" spans="2:21" x14ac:dyDescent="0.15">
      <c r="B75" s="15" t="str">
        <f>Table13[[#This Row],[status_v2]]</f>
        <v>Completed</v>
      </c>
      <c r="C75" s="12">
        <f>Table13[[#This Row],[participant_id]]</f>
        <v>210255</v>
      </c>
      <c r="D75" s="12">
        <f>Table13[[#This Row],[allocation_no]]</f>
        <v>226075</v>
      </c>
      <c r="E75" s="12">
        <f>Table13[[#This Row],[diet]]</f>
        <v>0</v>
      </c>
      <c r="F75" s="12" t="str">
        <f>Table13[[#This Row],[sex]]</f>
        <v>M</v>
      </c>
      <c r="G75" s="14">
        <f>Table13[[#This Row],[birthday]]</f>
        <v>27044</v>
      </c>
      <c r="H75" s="12">
        <f>Table13[[#This Row],[age]]</f>
        <v>47</v>
      </c>
      <c r="I75" s="15">
        <f>Table13[[#This Row],[weight_v2]]-Table13[[#This Row],[weight_v1]]</f>
        <v>-3</v>
      </c>
      <c r="J75" s="18">
        <f>Table13[[#This Row],[waist_v2]]-Table13[[#This Row],[waist_v1]]</f>
        <v>-1.1666666666666714</v>
      </c>
      <c r="K75" s="18">
        <f>Table13[[#This Row],[fatmass_v2]]-Table13[[#This Row],[fatmass_v1]]</f>
        <v>0.69999999999999929</v>
      </c>
      <c r="L75" s="18">
        <f>Table13[[#This Row],[chol_v2]]-Table13[[#This Row],[chol_v1]]</f>
        <v>1.1900000000000004</v>
      </c>
      <c r="M75" s="18">
        <f>Table13[[#This Row],[hdl_v2]]-Table13[[#This Row],[hdl_v1]]</f>
        <v>-0.10999999999999999</v>
      </c>
      <c r="N75" s="18">
        <f>Table13[[#This Row],[ldl_v2]]-Table13[[#This Row],[ldl_v1]]</f>
        <v>1.1100000000000003</v>
      </c>
      <c r="O75" s="18">
        <f>Table13[[#This Row],[trig_v2]]-Table13[[#This Row],[trig_v1]]</f>
        <v>0.51</v>
      </c>
      <c r="P75" s="18">
        <f>Table13[[#This Row],[CRP_v2]]-Table13[[#This Row],[CRP_v1]]</f>
        <v>-0.40999999999999992</v>
      </c>
      <c r="Q75" s="18">
        <f>Table13[[#This Row],[ HbA1c_H_v2]]-Table13[[#This Row],[ HbA1c_H_v1]]</f>
        <v>-0.25999999999999979</v>
      </c>
      <c r="R75" s="18">
        <f>Table13[[#This Row],[ Total_HB_H_v2]]-Table13[[#This Row],[ Total_HB_H_v1]]</f>
        <v>-3.3000000000000043</v>
      </c>
      <c r="S75" s="18">
        <f>Table13[[#This Row],[HbA1c_hemolysat_v2]]-Table13[[#This Row],[HbA1c_hemolysat_v1]]</f>
        <v>0.10639324970897235</v>
      </c>
      <c r="T75" s="18">
        <f>Table13[[#This Row],[alat_v2]]-Table13[[#This Row],[alat_v1]]</f>
        <v>0</v>
      </c>
      <c r="U75" s="18">
        <f>Table13[[#This Row],[asat_v2]]-Table13[[#This Row],[asat_v1]]</f>
        <v>-10</v>
      </c>
    </row>
    <row r="76" spans="2:21" hidden="1" x14ac:dyDescent="0.15">
      <c r="B76" s="15" t="str">
        <f>Table13[[#This Row],[status_v2]]</f>
        <v>Discontinued</v>
      </c>
      <c r="C76" s="12">
        <f>Table13[[#This Row],[participant_id]]</f>
        <v>210257</v>
      </c>
      <c r="D76" s="12">
        <f>Table13[[#This Row],[allocation_no]]</f>
        <v>226076</v>
      </c>
      <c r="E76" s="12">
        <f>Table13[[#This Row],[diet]]</f>
        <v>0</v>
      </c>
      <c r="F76" s="12" t="str">
        <f>Table13[[#This Row],[sex]]</f>
        <v>F</v>
      </c>
      <c r="G76" s="14">
        <f>Table13[[#This Row],[birthday]]</f>
        <v>21200</v>
      </c>
      <c r="H76" s="12">
        <f>Table13[[#This Row],[age]]</f>
        <v>61</v>
      </c>
      <c r="I76" s="15">
        <f>'Raw data'!R76-'Raw data'!N76</f>
        <v>0</v>
      </c>
      <c r="J76" s="18">
        <f>Table13[[#This Row],[waist_v2]]-Table13[[#This Row],[waist_v1]]</f>
        <v>0</v>
      </c>
      <c r="K76" s="18">
        <f>Table13[[#This Row],[fatmass_v2]]-Table13[[#This Row],[fatmass_v1]]</f>
        <v>0</v>
      </c>
      <c r="L76" s="18">
        <f>Table13[[#This Row],[chol_v2]]-Table13[[#This Row],[chol_v1]]</f>
        <v>0</v>
      </c>
      <c r="M76" s="18">
        <f>Table13[[#This Row],[hdl_v2]]-Table13[[#This Row],[hdl_v1]]</f>
        <v>0</v>
      </c>
      <c r="N76" s="18">
        <f>Table13[[#This Row],[ldl_v2]]-Table13[[#This Row],[ldl_v1]]</f>
        <v>0</v>
      </c>
      <c r="O76" s="18">
        <f>Table13[[#This Row],[trig_v2]]-Table13[[#This Row],[trig_v1]]</f>
        <v>0</v>
      </c>
      <c r="P76" s="18">
        <f>Table13[[#This Row],[CRP_v2]]-Table13[[#This Row],[CRP_v1]]</f>
        <v>0</v>
      </c>
      <c r="Q76" s="18">
        <f>Table13[[#This Row],[ HbA1c_H_v2]]-Table13[[#This Row],[ HbA1c_H_v1]]</f>
        <v>0</v>
      </c>
      <c r="R76" s="18">
        <f>Table13[[#This Row],[ Total_HB_H_v2]]-Table13[[#This Row],[ Total_HB_H_v1]]</f>
        <v>0</v>
      </c>
      <c r="S76" s="18">
        <f>Table13[[#This Row],[HbA1c_hemolysat_v2]]-Table13[[#This Row],[HbA1c_hemolysat_v1]]</f>
        <v>0</v>
      </c>
      <c r="T76" s="18">
        <f>Table13[[#This Row],[alat_v2]]-Table13[[#This Row],[alat_v1]]</f>
        <v>0</v>
      </c>
      <c r="U76" s="18">
        <f>Table13[[#This Row],[asat_v2]]-Table13[[#This Row],[asat_v1]]</f>
        <v>0</v>
      </c>
    </row>
    <row r="77" spans="2:21" x14ac:dyDescent="0.15">
      <c r="B77" s="15" t="str">
        <f>Table13[[#This Row],[status_v2]]</f>
        <v>Completed</v>
      </c>
      <c r="C77" s="12">
        <f>Table13[[#This Row],[participant_id]]</f>
        <v>210256</v>
      </c>
      <c r="D77" s="12">
        <f>Table13[[#This Row],[allocation_no]]</f>
        <v>226077</v>
      </c>
      <c r="E77" s="12">
        <f>Table13[[#This Row],[diet]]</f>
        <v>0</v>
      </c>
      <c r="F77" s="12" t="str">
        <f>Table13[[#This Row],[sex]]</f>
        <v>M</v>
      </c>
      <c r="G77" s="14">
        <f>Table13[[#This Row],[birthday]]</f>
        <v>21838</v>
      </c>
      <c r="H77" s="12">
        <f>Table13[[#This Row],[age]]</f>
        <v>63</v>
      </c>
      <c r="I77" s="15">
        <f>Table13[[#This Row],[weight_v2]]-Table13[[#This Row],[weight_v1]]</f>
        <v>-2</v>
      </c>
      <c r="J77" s="18">
        <f>Table13[[#This Row],[waist_v2]]-Table13[[#This Row],[waist_v1]]</f>
        <v>3</v>
      </c>
      <c r="K77" s="18">
        <f>Table13[[#This Row],[fatmass_v2]]-Table13[[#This Row],[fatmass_v1]]</f>
        <v>-1.5</v>
      </c>
      <c r="L77" s="18">
        <f>Table13[[#This Row],[chol_v2]]-Table13[[#This Row],[chol_v1]]</f>
        <v>7.0000000000000284E-2</v>
      </c>
      <c r="M77" s="18">
        <f>Table13[[#This Row],[hdl_v2]]-Table13[[#This Row],[hdl_v1]]</f>
        <v>8.9999999999999969E-2</v>
      </c>
      <c r="N77" s="18">
        <f>Table13[[#This Row],[ldl_v2]]-Table13[[#This Row],[ldl_v1]]</f>
        <v>-0.12000000000000011</v>
      </c>
      <c r="O77" s="18">
        <f>Table13[[#This Row],[trig_v2]]-Table13[[#This Row],[trig_v1]]</f>
        <v>0.60000000000000009</v>
      </c>
      <c r="P77" s="18">
        <f>Table13[[#This Row],[CRP_v2]]-Table13[[#This Row],[CRP_v1]]</f>
        <v>-0.7699999999999998</v>
      </c>
      <c r="Q77" s="18">
        <f>Table13[[#This Row],[ HbA1c_H_v2]]-Table13[[#This Row],[ HbA1c_H_v1]]</f>
        <v>-0.29000000000000004</v>
      </c>
      <c r="R77" s="18">
        <f>Table13[[#This Row],[ Total_HB_H_v2]]-Table13[[#This Row],[ Total_HB_H_v1]]</f>
        <v>-2.5399999999999991</v>
      </c>
      <c r="S77" s="18">
        <f>Table13[[#This Row],[HbA1c_hemolysat_v2]]-Table13[[#This Row],[HbA1c_hemolysat_v1]]</f>
        <v>-4.2276166047047425E-2</v>
      </c>
      <c r="T77" s="18">
        <f>Table13[[#This Row],[alat_v2]]-Table13[[#This Row],[alat_v1]]</f>
        <v>9</v>
      </c>
      <c r="U77" s="18">
        <f>Table13[[#This Row],[asat_v2]]-Table13[[#This Row],[asat_v1]]</f>
        <v>3</v>
      </c>
    </row>
    <row r="78" spans="2:21" x14ac:dyDescent="0.15">
      <c r="B78" s="15" t="str">
        <f>Table13[[#This Row],[status_v2]]</f>
        <v>Completed</v>
      </c>
      <c r="C78" s="12">
        <f>Table13[[#This Row],[participant_id]]</f>
        <v>210269</v>
      </c>
      <c r="D78" s="12">
        <f>Table13[[#This Row],[allocation_no]]</f>
        <v>226078</v>
      </c>
      <c r="E78" s="12">
        <f>Table13[[#This Row],[diet]]</f>
        <v>0</v>
      </c>
      <c r="F78" s="12" t="str">
        <f>Table13[[#This Row],[sex]]</f>
        <v>F</v>
      </c>
      <c r="G78" s="14">
        <f>Table13[[#This Row],[birthday]]</f>
        <v>27895</v>
      </c>
      <c r="H78" s="12">
        <f>Table13[[#This Row],[age]]</f>
        <v>44</v>
      </c>
      <c r="I78" s="15">
        <f>Table13[[#This Row],[weight_v2]]-Table13[[#This Row],[weight_v1]]</f>
        <v>1.7000000000000028</v>
      </c>
      <c r="J78" s="18">
        <f>Table13[[#This Row],[waist_v2]]-Table13[[#This Row],[waist_v1]]</f>
        <v>3.5</v>
      </c>
      <c r="K78" s="18">
        <f>Table13[[#This Row],[fatmass_v2]]-Table13[[#This Row],[fatmass_v1]]</f>
        <v>1.1999999999999993</v>
      </c>
      <c r="L78" s="18">
        <f>Table13[[#This Row],[chol_v2]]-Table13[[#This Row],[chol_v1]]</f>
        <v>0.12999999999999989</v>
      </c>
      <c r="M78" s="18">
        <f>Table13[[#This Row],[hdl_v2]]-Table13[[#This Row],[hdl_v1]]</f>
        <v>0.12999999999999989</v>
      </c>
      <c r="N78" s="18">
        <f>Table13[[#This Row],[ldl_v2]]-Table13[[#This Row],[ldl_v1]]</f>
        <v>0.1599999999999997</v>
      </c>
      <c r="O78" s="18">
        <f>Table13[[#This Row],[trig_v2]]-Table13[[#This Row],[trig_v1]]</f>
        <v>-0.12</v>
      </c>
      <c r="P78" s="18">
        <f>Table13[[#This Row],[CRP_v2]]-Table13[[#This Row],[CRP_v1]]</f>
        <v>-0.2</v>
      </c>
      <c r="Q78" s="18">
        <f>Table13[[#This Row],[ HbA1c_H_v2]]-Table13[[#This Row],[ HbA1c_H_v1]]</f>
        <v>-0.7799999999999998</v>
      </c>
      <c r="R78" s="18">
        <f>Table13[[#This Row],[ Total_HB_H_v2]]-Table13[[#This Row],[ Total_HB_H_v1]]</f>
        <v>-9.6899999999999977</v>
      </c>
      <c r="S78" s="18">
        <f>Table13[[#This Row],[HbA1c_hemolysat_v2]]-Table13[[#This Row],[HbA1c_hemolysat_v1]]</f>
        <v>0.1412527737475795</v>
      </c>
      <c r="T78" s="18">
        <f>Table13[[#This Row],[alat_v2]]-Table13[[#This Row],[alat_v1]]</f>
        <v>3</v>
      </c>
      <c r="U78" s="18">
        <f>Table13[[#This Row],[asat_v2]]-Table13[[#This Row],[asat_v1]]</f>
        <v>2</v>
      </c>
    </row>
    <row r="79" spans="2:21" x14ac:dyDescent="0.15">
      <c r="B79" s="15" t="str">
        <f>Table13[[#This Row],[status_v2]]</f>
        <v>Completed</v>
      </c>
      <c r="C79" s="12">
        <f>Table13[[#This Row],[participant_id]]</f>
        <v>210270</v>
      </c>
      <c r="D79" s="12">
        <f>Table13[[#This Row],[allocation_no]]</f>
        <v>226079</v>
      </c>
      <c r="E79" s="12">
        <f>Table13[[#This Row],[diet]]</f>
        <v>0</v>
      </c>
      <c r="F79" s="12" t="str">
        <f>Table13[[#This Row],[sex]]</f>
        <v>M</v>
      </c>
      <c r="G79" s="14">
        <f>Table13[[#This Row],[birthday]]</f>
        <v>27075</v>
      </c>
      <c r="H79" s="12">
        <f>Table13[[#This Row],[age]]</f>
        <v>47</v>
      </c>
      <c r="I79" s="15">
        <f>Table13[[#This Row],[weight_v2]]-Table13[[#This Row],[weight_v1]]</f>
        <v>1.2000000000000028</v>
      </c>
      <c r="J79" s="18">
        <f>Table13[[#This Row],[waist_v2]]-Table13[[#This Row],[waist_v1]]</f>
        <v>6</v>
      </c>
      <c r="K79" s="18">
        <f>Table13[[#This Row],[fatmass_v2]]-Table13[[#This Row],[fatmass_v1]]</f>
        <v>1.3000000000000007</v>
      </c>
      <c r="L79" s="18">
        <f>Table13[[#This Row],[chol_v2]]-Table13[[#This Row],[chol_v1]]</f>
        <v>-0.60000000000000009</v>
      </c>
      <c r="M79" s="18">
        <f>Table13[[#This Row],[hdl_v2]]-Table13[[#This Row],[hdl_v1]]</f>
        <v>-6.9999999999999951E-2</v>
      </c>
      <c r="N79" s="18">
        <f>Table13[[#This Row],[ldl_v2]]-Table13[[#This Row],[ldl_v1]]</f>
        <v>-0.60999999999999988</v>
      </c>
      <c r="O79" s="18">
        <f>Table13[[#This Row],[trig_v2]]-Table13[[#This Row],[trig_v1]]</f>
        <v>-0.45000000000000018</v>
      </c>
      <c r="P79" s="18">
        <f>Table13[[#This Row],[CRP_v2]]-Table13[[#This Row],[CRP_v1]]</f>
        <v>-1.0000000000000009E-2</v>
      </c>
      <c r="Q79" s="18">
        <f>Table13[[#This Row],[ HbA1c_H_v2]]-Table13[[#This Row],[ HbA1c_H_v1]]</f>
        <v>-0.22999999999999954</v>
      </c>
      <c r="R79" s="18">
        <f>Table13[[#This Row],[ Total_HB_H_v2]]-Table13[[#This Row],[ Total_HB_H_v1]]</f>
        <v>-1.6700000000000017</v>
      </c>
      <c r="S79" s="18">
        <f>Table13[[#This Row],[HbA1c_hemolysat_v2]]-Table13[[#This Row],[HbA1c_hemolysat_v1]]</f>
        <v>-3.5494064283986049E-2</v>
      </c>
      <c r="T79" s="18">
        <f>Table13[[#This Row],[alat_v2]]-Table13[[#This Row],[alat_v1]]</f>
        <v>0</v>
      </c>
      <c r="U79" s="18">
        <f>Table13[[#This Row],[asat_v2]]-Table13[[#This Row],[asat_v1]]</f>
        <v>-9</v>
      </c>
    </row>
    <row r="80" spans="2:21" x14ac:dyDescent="0.15">
      <c r="B80" s="15" t="str">
        <f>Table13[[#This Row],[status_v2]]</f>
        <v>Completed</v>
      </c>
      <c r="C80" s="12">
        <f>Table13[[#This Row],[participant_id]]</f>
        <v>210271</v>
      </c>
      <c r="D80" s="12">
        <f>Table13[[#This Row],[allocation_no]]</f>
        <v>226080</v>
      </c>
      <c r="E80" s="12">
        <f>Table13[[#This Row],[diet]]</f>
        <v>0</v>
      </c>
      <c r="F80" s="12" t="str">
        <f>Table13[[#This Row],[sex]]</f>
        <v>F</v>
      </c>
      <c r="G80" s="14">
        <f>Table13[[#This Row],[birthday]]</f>
        <v>26738</v>
      </c>
      <c r="H80" s="12">
        <f>Table13[[#This Row],[age]]</f>
        <v>48</v>
      </c>
      <c r="I80" s="15">
        <f>Table13[[#This Row],[weight_v2]]-Table13[[#This Row],[weight_v1]]</f>
        <v>-2.0999999999999943</v>
      </c>
      <c r="J80" s="18">
        <f>Table13[[#This Row],[waist_v2]]-Table13[[#This Row],[waist_v1]]</f>
        <v>-2.6666666666666714</v>
      </c>
      <c r="K80" s="18">
        <f>Table13[[#This Row],[fatmass_v2]]-Table13[[#This Row],[fatmass_v1]]</f>
        <v>9.4000000000000057</v>
      </c>
      <c r="L80" s="18">
        <f>Table13[[#This Row],[chol_v2]]-Table13[[#This Row],[chol_v1]]</f>
        <v>-8.9999999999999858E-2</v>
      </c>
      <c r="M80" s="18">
        <f>Table13[[#This Row],[hdl_v2]]-Table13[[#This Row],[hdl_v1]]</f>
        <v>5.9999999999999831E-2</v>
      </c>
      <c r="N80" s="18">
        <f>Table13[[#This Row],[ldl_v2]]-Table13[[#This Row],[ldl_v1]]</f>
        <v>0.10000000000000009</v>
      </c>
      <c r="O80" s="18">
        <f>Table13[[#This Row],[trig_v2]]-Table13[[#This Row],[trig_v1]]</f>
        <v>-0.15000000000000013</v>
      </c>
      <c r="P80" s="18">
        <f>Table13[[#This Row],[CRP_v2]]-Table13[[#This Row],[CRP_v1]]</f>
        <v>-0.59999999999999987</v>
      </c>
      <c r="Q80" s="18">
        <f>Table13[[#This Row],[ HbA1c_H_v2]]-Table13[[#This Row],[ HbA1c_H_v1]]</f>
        <v>-0.37000000000000011</v>
      </c>
      <c r="R80" s="18">
        <f>Table13[[#This Row],[ Total_HB_H_v2]]-Table13[[#This Row],[ Total_HB_H_v1]]</f>
        <v>-2.9500000000000028</v>
      </c>
      <c r="S80" s="18">
        <f>Table13[[#This Row],[HbA1c_hemolysat_v2]]-Table13[[#This Row],[HbA1c_hemolysat_v1]]</f>
        <v>-8.9515370982489628E-2</v>
      </c>
      <c r="T80" s="18">
        <f>Table13[[#This Row],[alat_v2]]-Table13[[#This Row],[alat_v1]]</f>
        <v>1</v>
      </c>
      <c r="U80" s="18">
        <f>Table13[[#This Row],[asat_v2]]-Table13[[#This Row],[asat_v1]]</f>
        <v>1</v>
      </c>
    </row>
    <row r="81" spans="2:21" hidden="1" x14ac:dyDescent="0.15">
      <c r="B81" s="15" t="str">
        <f>Table13[[#This Row],[status_v2]]</f>
        <v>Discontinued</v>
      </c>
      <c r="C81" s="12">
        <f>Table13[[#This Row],[participant_id]]</f>
        <v>210275</v>
      </c>
      <c r="D81" s="12">
        <f>Table13[[#This Row],[allocation_no]]</f>
        <v>226081</v>
      </c>
      <c r="E81" s="12">
        <f>Table13[[#This Row],[diet]]</f>
        <v>0</v>
      </c>
      <c r="F81" s="12" t="str">
        <f>Table13[[#This Row],[sex]]</f>
        <v>F</v>
      </c>
      <c r="G81" s="14">
        <f>Table13[[#This Row],[birthday]]</f>
        <v>21139</v>
      </c>
      <c r="H81" s="12">
        <f>Table13[[#This Row],[age]]</f>
        <v>63</v>
      </c>
      <c r="I81" s="15">
        <f>'Raw data'!R81-'Raw data'!N81</f>
        <v>90.9</v>
      </c>
      <c r="J81" s="18">
        <f>Table13[[#This Row],[waist_v2]]-Table13[[#This Row],[waist_v1]]</f>
        <v>-113.33333333333333</v>
      </c>
      <c r="K81" s="18">
        <f>Table13[[#This Row],[fatmass_v2]]-Table13[[#This Row],[fatmass_v1]]</f>
        <v>-38.6</v>
      </c>
      <c r="L81" s="18" t="e">
        <f>Table13[[#This Row],[chol_v2]]-Table13[[#This Row],[chol_v1]]</f>
        <v>#VALUE!</v>
      </c>
      <c r="M81" s="18" t="e">
        <f>Table13[[#This Row],[hdl_v2]]-Table13[[#This Row],[hdl_v1]]</f>
        <v>#VALUE!</v>
      </c>
      <c r="N81" s="18" t="e">
        <f>Table13[[#This Row],[ldl_v2]]-Table13[[#This Row],[ldl_v1]]</f>
        <v>#VALUE!</v>
      </c>
      <c r="O81" s="18" t="e">
        <f>Table13[[#This Row],[trig_v2]]-Table13[[#This Row],[trig_v1]]</f>
        <v>#VALUE!</v>
      </c>
      <c r="P81" s="18" t="e">
        <f>Table13[[#This Row],[CRP_v2]]-Table13[[#This Row],[CRP_v1]]</f>
        <v>#VALUE!</v>
      </c>
      <c r="Q81" s="18">
        <f>Table13[[#This Row],[ HbA1c_H_v2]]-Table13[[#This Row],[ HbA1c_H_v1]]</f>
        <v>-3.97</v>
      </c>
      <c r="R81" s="18">
        <f>Table13[[#This Row],[ Total_HB_H_v2]]-Table13[[#This Row],[ Total_HB_H_v1]]</f>
        <v>-40.32</v>
      </c>
      <c r="S81" s="18" t="e">
        <f>Table13[[#This Row],[HbA1c_hemolysat_v2]]-Table13[[#This Row],[HbA1c_hemolysat_v1]]</f>
        <v>#VALUE!</v>
      </c>
      <c r="T81" s="18" t="e">
        <f>Table13[[#This Row],[alat_v2]]-Table13[[#This Row],[alat_v1]]</f>
        <v>#VALUE!</v>
      </c>
      <c r="U81" s="18" t="e">
        <f>Table13[[#This Row],[asat_v2]]-Table13[[#This Row],[asat_v1]]</f>
        <v>#VALUE!</v>
      </c>
    </row>
    <row r="82" spans="2:21" x14ac:dyDescent="0.15">
      <c r="B82" s="15" t="str">
        <f>Table13[[#This Row],[status_v2]]</f>
        <v>Completed</v>
      </c>
      <c r="C82" s="12">
        <f>Table13[[#This Row],[participant_id]]</f>
        <v>210294</v>
      </c>
      <c r="D82" s="12">
        <f>Table13[[#This Row],[allocation_no]]</f>
        <v>226082</v>
      </c>
      <c r="E82" s="12">
        <f>Table13[[#This Row],[diet]]</f>
        <v>0</v>
      </c>
      <c r="F82" s="12" t="str">
        <f>Table13[[#This Row],[sex]]</f>
        <v>M</v>
      </c>
      <c r="G82" s="14">
        <f>Table13[[#This Row],[birthday]]</f>
        <v>24181</v>
      </c>
      <c r="H82" s="12">
        <f>Table13[[#This Row],[age]]</f>
        <v>55</v>
      </c>
      <c r="I82" s="15">
        <f>Table13[[#This Row],[weight_v2]]-Table13[[#This Row],[weight_v1]]</f>
        <v>0.5</v>
      </c>
      <c r="J82" s="18">
        <f>Table13[[#This Row],[waist_v2]]-Table13[[#This Row],[waist_v1]]</f>
        <v>3.5</v>
      </c>
      <c r="K82" s="18">
        <f>Table13[[#This Row],[fatmass_v2]]-Table13[[#This Row],[fatmass_v1]]</f>
        <v>0.5</v>
      </c>
      <c r="L82" s="18">
        <f>Table13[[#This Row],[chol_v2]]-Table13[[#This Row],[chol_v1]]</f>
        <v>-0.71</v>
      </c>
      <c r="M82" s="18">
        <f>Table13[[#This Row],[hdl_v2]]-Table13[[#This Row],[hdl_v1]]</f>
        <v>-0.23000000000000009</v>
      </c>
      <c r="N82" s="18">
        <f>Table13[[#This Row],[ldl_v2]]-Table13[[#This Row],[ldl_v1]]</f>
        <v>-0.43000000000000016</v>
      </c>
      <c r="O82" s="18">
        <f>Table13[[#This Row],[trig_v2]]-Table13[[#This Row],[trig_v1]]</f>
        <v>-0.41999999999999993</v>
      </c>
      <c r="P82" s="18">
        <f>Table13[[#This Row],[CRP_v2]]-Table13[[#This Row],[CRP_v1]]</f>
        <v>8.9999999999999969E-2</v>
      </c>
      <c r="Q82" s="18">
        <f>Table13[[#This Row],[ HbA1c_H_v2]]-Table13[[#This Row],[ HbA1c_H_v1]]</f>
        <v>0.64999999999999991</v>
      </c>
      <c r="R82" s="18">
        <f>Table13[[#This Row],[ Total_HB_H_v2]]-Table13[[#This Row],[ Total_HB_H_v1]]</f>
        <v>10.880000000000003</v>
      </c>
      <c r="S82" s="18">
        <f>Table13[[#This Row],[HbA1c_hemolysat_v2]]-Table13[[#This Row],[HbA1c_hemolysat_v1]]</f>
        <v>-0.67232108575647853</v>
      </c>
      <c r="T82" s="18">
        <f>Table13[[#This Row],[alat_v2]]-Table13[[#This Row],[alat_v1]]</f>
        <v>-1</v>
      </c>
      <c r="U82" s="18">
        <f>Table13[[#This Row],[asat_v2]]-Table13[[#This Row],[asat_v1]]</f>
        <v>2</v>
      </c>
    </row>
    <row r="83" spans="2:21" hidden="1" x14ac:dyDescent="0.15">
      <c r="B83" s="15" t="str">
        <f>Table13[[#This Row],[status_v2]]</f>
        <v>Discontinued</v>
      </c>
      <c r="C83" s="12">
        <f>Table13[[#This Row],[participant_id]]</f>
        <v>210295</v>
      </c>
      <c r="D83" s="12">
        <f>Table13[[#This Row],[allocation_no]]</f>
        <v>226083</v>
      </c>
      <c r="E83" s="12">
        <f>Table13[[#This Row],[diet]]</f>
        <v>0</v>
      </c>
      <c r="F83" s="12" t="str">
        <f>Table13[[#This Row],[sex]]</f>
        <v>F</v>
      </c>
      <c r="G83" s="14">
        <f>Table13[[#This Row],[birthday]]</f>
        <v>31458</v>
      </c>
      <c r="H83" s="12">
        <f>Table13[[#This Row],[age]]</f>
        <v>35</v>
      </c>
      <c r="I83" s="15">
        <f>'Raw data'!R83-'Raw data'!N83</f>
        <v>0</v>
      </c>
      <c r="J83" s="18">
        <f>Table13[[#This Row],[waist_v2]]-Table13[[#This Row],[waist_v1]]</f>
        <v>0</v>
      </c>
      <c r="K83" s="18">
        <f>Table13[[#This Row],[fatmass_v2]]-Table13[[#This Row],[fatmass_v1]]</f>
        <v>0</v>
      </c>
      <c r="L83" s="18">
        <f>Table13[[#This Row],[chol_v2]]-Table13[[#This Row],[chol_v1]]</f>
        <v>0</v>
      </c>
      <c r="M83" s="18">
        <f>Table13[[#This Row],[hdl_v2]]-Table13[[#This Row],[hdl_v1]]</f>
        <v>0</v>
      </c>
      <c r="N83" s="18">
        <f>Table13[[#This Row],[ldl_v2]]-Table13[[#This Row],[ldl_v1]]</f>
        <v>0</v>
      </c>
      <c r="O83" s="18">
        <f>Table13[[#This Row],[trig_v2]]-Table13[[#This Row],[trig_v1]]</f>
        <v>0</v>
      </c>
      <c r="P83" s="18">
        <f>Table13[[#This Row],[CRP_v2]]-Table13[[#This Row],[CRP_v1]]</f>
        <v>0</v>
      </c>
      <c r="Q83" s="18">
        <f>Table13[[#This Row],[ HbA1c_H_v2]]-Table13[[#This Row],[ HbA1c_H_v1]]</f>
        <v>0</v>
      </c>
      <c r="R83" s="18">
        <f>Table13[[#This Row],[ Total_HB_H_v2]]-Table13[[#This Row],[ Total_HB_H_v1]]</f>
        <v>0</v>
      </c>
      <c r="S83" s="18">
        <f>Table13[[#This Row],[HbA1c_hemolysat_v2]]-Table13[[#This Row],[HbA1c_hemolysat_v1]]</f>
        <v>0</v>
      </c>
      <c r="T83" s="18">
        <f>Table13[[#This Row],[alat_v2]]-Table13[[#This Row],[alat_v1]]</f>
        <v>0</v>
      </c>
      <c r="U83" s="18">
        <f>Table13[[#This Row],[asat_v2]]-Table13[[#This Row],[asat_v1]]</f>
        <v>0</v>
      </c>
    </row>
    <row r="84" spans="2:21" x14ac:dyDescent="0.15">
      <c r="B84" s="15" t="str">
        <f>Table13[[#This Row],[status_v2]]</f>
        <v>Completed</v>
      </c>
      <c r="C84" s="12">
        <f>Table13[[#This Row],[participant_id]]</f>
        <v>210296</v>
      </c>
      <c r="D84" s="12">
        <f>Table13[[#This Row],[allocation_no]]</f>
        <v>226084</v>
      </c>
      <c r="E84" s="12">
        <f>Table13[[#This Row],[diet]]</f>
        <v>0</v>
      </c>
      <c r="F84" s="12" t="str">
        <f>Table13[[#This Row],[sex]]</f>
        <v>F</v>
      </c>
      <c r="G84" s="14">
        <f>Table13[[#This Row],[birthday]]</f>
        <v>23604</v>
      </c>
      <c r="H84" s="12">
        <f>Table13[[#This Row],[age]]</f>
        <v>56</v>
      </c>
      <c r="I84" s="15">
        <f>Table13[[#This Row],[weight_v2]]-Table13[[#This Row],[weight_v1]]</f>
        <v>2.3999999999999915</v>
      </c>
      <c r="J84" s="18">
        <f>Table13[[#This Row],[waist_v2]]-Table13[[#This Row],[waist_v1]]</f>
        <v>5.6000000000000085</v>
      </c>
      <c r="K84" s="18">
        <f>Table13[[#This Row],[fatmass_v2]]-Table13[[#This Row],[fatmass_v1]]</f>
        <v>4.6999999999999957</v>
      </c>
      <c r="L84" s="18">
        <f>Table13[[#This Row],[chol_v2]]-Table13[[#This Row],[chol_v1]]</f>
        <v>0.29000000000000004</v>
      </c>
      <c r="M84" s="18">
        <f>Table13[[#This Row],[hdl_v2]]-Table13[[#This Row],[hdl_v1]]</f>
        <v>0.11999999999999988</v>
      </c>
      <c r="N84" s="18">
        <f>Table13[[#This Row],[ldl_v2]]-Table13[[#This Row],[ldl_v1]]</f>
        <v>-6.0000000000000497E-2</v>
      </c>
      <c r="O84" s="18">
        <f>Table13[[#This Row],[trig_v2]]-Table13[[#This Row],[trig_v1]]</f>
        <v>-0.1100000000000001</v>
      </c>
      <c r="P84" s="18">
        <f>Table13[[#This Row],[CRP_v2]]-Table13[[#This Row],[CRP_v1]]</f>
        <v>1.0799999999999998</v>
      </c>
      <c r="Q84" s="18">
        <f>Table13[[#This Row],[ HbA1c_H_v2]]-Table13[[#This Row],[ HbA1c_H_v1]]</f>
        <v>-0.49000000000000021</v>
      </c>
      <c r="R84" s="18">
        <f>Table13[[#This Row],[ Total_HB_H_v2]]-Table13[[#This Row],[ Total_HB_H_v1]]</f>
        <v>-6.1599999999999966</v>
      </c>
      <c r="S84" s="18">
        <f>Table13[[#This Row],[HbA1c_hemolysat_v2]]-Table13[[#This Row],[HbA1c_hemolysat_v1]]</f>
        <v>0.11702988500255174</v>
      </c>
      <c r="T84" s="18">
        <f>Table13[[#This Row],[alat_v2]]-Table13[[#This Row],[alat_v1]]</f>
        <v>-1</v>
      </c>
      <c r="U84" s="18">
        <f>Table13[[#This Row],[asat_v2]]-Table13[[#This Row],[asat_v1]]</f>
        <v>-3</v>
      </c>
    </row>
    <row r="85" spans="2:21" x14ac:dyDescent="0.15">
      <c r="B85" s="15" t="str">
        <f>Table13[[#This Row],[status_v2]]</f>
        <v>Completed</v>
      </c>
      <c r="C85" s="12">
        <f>Table13[[#This Row],[participant_id]]</f>
        <v>210297</v>
      </c>
      <c r="D85" s="12">
        <f>Table13[[#This Row],[allocation_no]]</f>
        <v>226085</v>
      </c>
      <c r="E85" s="12">
        <f>Table13[[#This Row],[diet]]</f>
        <v>0</v>
      </c>
      <c r="F85" s="12" t="str">
        <f>Table13[[#This Row],[sex]]</f>
        <v>M</v>
      </c>
      <c r="G85" s="14">
        <f>Table13[[#This Row],[birthday]]</f>
        <v>26738</v>
      </c>
      <c r="H85" s="12">
        <f>Table13[[#This Row],[age]]</f>
        <v>48</v>
      </c>
      <c r="I85" s="15">
        <f>Table13[[#This Row],[weight_v2]]-Table13[[#This Row],[weight_v1]]</f>
        <v>-4.7000000000000028</v>
      </c>
      <c r="J85" s="18">
        <f>Table13[[#This Row],[waist_v2]]-Table13[[#This Row],[waist_v1]]</f>
        <v>0.3333333333333286</v>
      </c>
      <c r="K85" s="18">
        <f>Table13[[#This Row],[fatmass_v2]]-Table13[[#This Row],[fatmass_v1]]</f>
        <v>27.5</v>
      </c>
      <c r="L85" s="18">
        <f>Table13[[#This Row],[chol_v2]]-Table13[[#This Row],[chol_v1]]</f>
        <v>-1.0200000000000005</v>
      </c>
      <c r="M85" s="18">
        <f>Table13[[#This Row],[hdl_v2]]-Table13[[#This Row],[hdl_v1]]</f>
        <v>-0.15000000000000002</v>
      </c>
      <c r="N85" s="18">
        <f>Table13[[#This Row],[ldl_v2]]-Table13[[#This Row],[ldl_v1]]</f>
        <v>-0.75</v>
      </c>
      <c r="O85" s="18">
        <f>Table13[[#This Row],[trig_v2]]-Table13[[#This Row],[trig_v1]]</f>
        <v>-1.08</v>
      </c>
      <c r="P85" s="18">
        <f>Table13[[#This Row],[CRP_v2]]-Table13[[#This Row],[CRP_v1]]</f>
        <v>-0.4900000000000001</v>
      </c>
      <c r="Q85" s="18">
        <f>Table13[[#This Row],[ HbA1c_H_v2]]-Table13[[#This Row],[ HbA1c_H_v1]]</f>
        <v>-0.14000000000000012</v>
      </c>
      <c r="R85" s="18">
        <f>Table13[[#This Row],[ Total_HB_H_v2]]-Table13[[#This Row],[ Total_HB_H_v1]]</f>
        <v>-0.69000000000000483</v>
      </c>
      <c r="S85" s="18">
        <f>Table13[[#This Row],[HbA1c_hemolysat_v2]]-Table13[[#This Row],[HbA1c_hemolysat_v1]]</f>
        <v>-8.0615649919443477E-2</v>
      </c>
      <c r="T85" s="18">
        <f>Table13[[#This Row],[alat_v2]]-Table13[[#This Row],[alat_v1]]</f>
        <v>4</v>
      </c>
      <c r="U85" s="18">
        <f>Table13[[#This Row],[asat_v2]]-Table13[[#This Row],[asat_v1]]</f>
        <v>2</v>
      </c>
    </row>
    <row r="86" spans="2:21" hidden="1" x14ac:dyDescent="0.15">
      <c r="B86" s="15" t="str">
        <f>Table13[[#This Row],[status_v2]]</f>
        <v>Discontinued</v>
      </c>
      <c r="C86" s="12">
        <f>Table13[[#This Row],[participant_id]]</f>
        <v>210308</v>
      </c>
      <c r="D86" s="12">
        <f>Table13[[#This Row],[allocation_no]]</f>
        <v>226086</v>
      </c>
      <c r="E86" s="12">
        <f>Table13[[#This Row],[diet]]</f>
        <v>0</v>
      </c>
      <c r="F86" s="12" t="str">
        <f>Table13[[#This Row],[sex]]</f>
        <v>M</v>
      </c>
      <c r="G86" s="14">
        <f>Table13[[#This Row],[birthday]]</f>
        <v>22965</v>
      </c>
      <c r="H86" s="12">
        <f>Table13[[#This Row],[age]]</f>
        <v>58</v>
      </c>
      <c r="I86" s="15">
        <f>'Raw data'!R86-'Raw data'!N86</f>
        <v>0</v>
      </c>
      <c r="J86" s="18">
        <f>Table13[[#This Row],[waist_v2]]-Table13[[#This Row],[waist_v1]]</f>
        <v>0</v>
      </c>
      <c r="K86" s="18">
        <f>Table13[[#This Row],[fatmass_v2]]-Table13[[#This Row],[fatmass_v1]]</f>
        <v>0</v>
      </c>
      <c r="L86" s="18">
        <f>Table13[[#This Row],[chol_v2]]-Table13[[#This Row],[chol_v1]]</f>
        <v>0</v>
      </c>
      <c r="M86" s="18">
        <f>Table13[[#This Row],[hdl_v2]]-Table13[[#This Row],[hdl_v1]]</f>
        <v>0</v>
      </c>
      <c r="N86" s="18">
        <f>Table13[[#This Row],[ldl_v2]]-Table13[[#This Row],[ldl_v1]]</f>
        <v>0</v>
      </c>
      <c r="O86" s="18">
        <f>Table13[[#This Row],[trig_v2]]-Table13[[#This Row],[trig_v1]]</f>
        <v>0</v>
      </c>
      <c r="P86" s="18">
        <f>Table13[[#This Row],[CRP_v2]]-Table13[[#This Row],[CRP_v1]]</f>
        <v>0</v>
      </c>
      <c r="Q86" s="18">
        <f>Table13[[#This Row],[ HbA1c_H_v2]]-Table13[[#This Row],[ HbA1c_H_v1]]</f>
        <v>0</v>
      </c>
      <c r="R86" s="18">
        <f>Table13[[#This Row],[ Total_HB_H_v2]]-Table13[[#This Row],[ Total_HB_H_v1]]</f>
        <v>0</v>
      </c>
      <c r="S86" s="18">
        <f>Table13[[#This Row],[HbA1c_hemolysat_v2]]-Table13[[#This Row],[HbA1c_hemolysat_v1]]</f>
        <v>0</v>
      </c>
      <c r="T86" s="18">
        <f>Table13[[#This Row],[alat_v2]]-Table13[[#This Row],[alat_v1]]</f>
        <v>0</v>
      </c>
      <c r="U86" s="18">
        <f>Table13[[#This Row],[asat_v2]]-Table13[[#This Row],[asat_v1]]</f>
        <v>0</v>
      </c>
    </row>
    <row r="87" spans="2:21" x14ac:dyDescent="0.15">
      <c r="B87" s="15" t="str">
        <f>Table13[[#This Row],[status_v2]]</f>
        <v>Completed</v>
      </c>
      <c r="C87" s="12">
        <f>Table13[[#This Row],[participant_id]]</f>
        <v>210309</v>
      </c>
      <c r="D87" s="12">
        <f>Table13[[#This Row],[allocation_no]]</f>
        <v>226087</v>
      </c>
      <c r="E87" s="12">
        <f>Table13[[#This Row],[diet]]</f>
        <v>0</v>
      </c>
      <c r="F87" s="12" t="str">
        <f>Table13[[#This Row],[sex]]</f>
        <v>M</v>
      </c>
      <c r="G87" s="14">
        <f>Table13[[#This Row],[birthday]]</f>
        <v>24242</v>
      </c>
      <c r="H87" s="12">
        <f>Table13[[#This Row],[age]]</f>
        <v>54</v>
      </c>
      <c r="I87" s="15">
        <f>Table13[[#This Row],[weight_v2]]-Table13[[#This Row],[weight_v1]]</f>
        <v>0.69999999999998863</v>
      </c>
      <c r="J87" s="18">
        <f>Table13[[#This Row],[waist_v2]]-Table13[[#This Row],[waist_v1]]</f>
        <v>0.33333333333334281</v>
      </c>
      <c r="K87" s="18">
        <f>Table13[[#This Row],[fatmass_v2]]-Table13[[#This Row],[fatmass_v1]]</f>
        <v>1</v>
      </c>
      <c r="L87" s="18">
        <f>Table13[[#This Row],[chol_v2]]-Table13[[#This Row],[chol_v1]]</f>
        <v>0.1899999999999995</v>
      </c>
      <c r="M87" s="18">
        <f>Table13[[#This Row],[hdl_v2]]-Table13[[#This Row],[hdl_v1]]</f>
        <v>0.15000000000000013</v>
      </c>
      <c r="N87" s="18">
        <f>Table13[[#This Row],[ldl_v2]]-Table13[[#This Row],[ldl_v1]]</f>
        <v>-0.2200000000000002</v>
      </c>
      <c r="O87" s="18">
        <f>Table13[[#This Row],[trig_v2]]-Table13[[#This Row],[trig_v1]]</f>
        <v>0.31999999999999984</v>
      </c>
      <c r="P87" s="18">
        <f>Table13[[#This Row],[CRP_v2]]-Table13[[#This Row],[CRP_v1]]</f>
        <v>-2.5700000000000003</v>
      </c>
      <c r="Q87" s="18">
        <f>Table13[[#This Row],[ HbA1c_H_v2]]-Table13[[#This Row],[ HbA1c_H_v1]]</f>
        <v>-0.5</v>
      </c>
      <c r="R87" s="18">
        <f>Table13[[#This Row],[ Total_HB_H_v2]]-Table13[[#This Row],[ Total_HB_H_v1]]</f>
        <v>-5.8800000000000026</v>
      </c>
      <c r="S87" s="18">
        <f>Table13[[#This Row],[HbA1c_hemolysat_v2]]-Table13[[#This Row],[HbA1c_hemolysat_v1]]</f>
        <v>9.2227747296242057E-2</v>
      </c>
      <c r="T87" s="18">
        <f>Table13[[#This Row],[alat_v2]]-Table13[[#This Row],[alat_v1]]</f>
        <v>-2</v>
      </c>
      <c r="U87" s="18">
        <f>Table13[[#This Row],[asat_v2]]-Table13[[#This Row],[asat_v1]]</f>
        <v>-3</v>
      </c>
    </row>
    <row r="88" spans="2:21" x14ac:dyDescent="0.15">
      <c r="B88" s="15" t="str">
        <f>Table13[[#This Row],[status_v2]]</f>
        <v>Completed</v>
      </c>
      <c r="C88" s="12">
        <f>Table13[[#This Row],[participant_id]]</f>
        <v>210741</v>
      </c>
      <c r="D88" s="12">
        <f>Table13[[#This Row],[allocation_no]]</f>
        <v>226088</v>
      </c>
      <c r="E88" s="12">
        <f>Table13[[#This Row],[diet]]</f>
        <v>0</v>
      </c>
      <c r="F88" s="12" t="str">
        <f>Table13[[#This Row],[sex]]</f>
        <v>M</v>
      </c>
      <c r="G88" s="14">
        <f>Table13[[#This Row],[birthday]]</f>
        <v>23116</v>
      </c>
      <c r="H88" s="12">
        <f>Table13[[#This Row],[age]]</f>
        <v>57</v>
      </c>
      <c r="I88" s="15">
        <f>Table13[[#This Row],[weight_v2]]-Table13[[#This Row],[weight_v1]]</f>
        <v>4.5</v>
      </c>
      <c r="J88" s="18">
        <f>Table13[[#This Row],[waist_v2]]-Table13[[#This Row],[waist_v1]]</f>
        <v>-3.3333333333317228E-2</v>
      </c>
      <c r="K88" s="18">
        <f>Table13[[#This Row],[fatmass_v2]]-Table13[[#This Row],[fatmass_v1]]</f>
        <v>2.1000000000000014</v>
      </c>
      <c r="L88" s="18">
        <f>Table13[[#This Row],[chol_v2]]-Table13[[#This Row],[chol_v1]]</f>
        <v>-0.64999999999999947</v>
      </c>
      <c r="M88" s="18">
        <f>Table13[[#This Row],[hdl_v2]]-Table13[[#This Row],[hdl_v1]]</f>
        <v>3.0000000000000027E-2</v>
      </c>
      <c r="N88" s="18">
        <f>Table13[[#This Row],[ldl_v2]]-Table13[[#This Row],[ldl_v1]]</f>
        <v>-0.58000000000000007</v>
      </c>
      <c r="O88" s="18">
        <f>Table13[[#This Row],[trig_v2]]-Table13[[#This Row],[trig_v1]]</f>
        <v>-0.35999999999999988</v>
      </c>
      <c r="P88" s="18">
        <f>Table13[[#This Row],[CRP_v2]]-Table13[[#This Row],[CRP_v1]]</f>
        <v>1.0000000000000231E-2</v>
      </c>
      <c r="Q88" s="18">
        <f>Table13[[#This Row],[ HbA1c_H_v2]]-Table13[[#This Row],[ HbA1c_H_v1]]</f>
        <v>-9.9999999999997868E-3</v>
      </c>
      <c r="R88" s="18">
        <f>Table13[[#This Row],[ Total_HB_H_v2]]-Table13[[#This Row],[ Total_HB_H_v1]]</f>
        <v>-0.10999999999999943</v>
      </c>
      <c r="S88" s="18">
        <f>Table13[[#This Row],[HbA1c_hemolysat_v2]]-Table13[[#This Row],[HbA1c_hemolysat_v1]]</f>
        <v>9.2347109790757997E-4</v>
      </c>
      <c r="T88" s="18">
        <f>Table13[[#This Row],[alat_v2]]-Table13[[#This Row],[alat_v1]]</f>
        <v>0</v>
      </c>
      <c r="U88" s="18">
        <f>Table13[[#This Row],[asat_v2]]-Table13[[#This Row],[asat_v1]]</f>
        <v>-1</v>
      </c>
    </row>
    <row r="89" spans="2:21" x14ac:dyDescent="0.15">
      <c r="B89" s="15" t="str">
        <f>Table13[[#This Row],[status_v2]]</f>
        <v>Completed</v>
      </c>
      <c r="C89" s="12">
        <f>Table13[[#This Row],[participant_id]]</f>
        <v>210742</v>
      </c>
      <c r="D89" s="12">
        <f>Table13[[#This Row],[allocation_no]]</f>
        <v>226089</v>
      </c>
      <c r="E89" s="12">
        <f>Table13[[#This Row],[diet]]</f>
        <v>0</v>
      </c>
      <c r="F89" s="12" t="str">
        <f>Table13[[#This Row],[sex]]</f>
        <v>M</v>
      </c>
      <c r="G89" s="14">
        <f>Table13[[#This Row],[birthday]]</f>
        <v>21473</v>
      </c>
      <c r="H89" s="12">
        <f>Table13[[#This Row],[age]]</f>
        <v>62</v>
      </c>
      <c r="I89" s="15">
        <f>Table13[[#This Row],[weight_v2]]-Table13[[#This Row],[weight_v1]]</f>
        <v>0.79999999999999716</v>
      </c>
      <c r="J89" s="4">
        <f>Table13[[#This Row],[waist_v2]]-Table13[[#This Row],[waist_v1]]</f>
        <v>-4.5333333333333456</v>
      </c>
      <c r="K89" s="4">
        <f>Table13[[#This Row],[fatmass_v2]]-Table13[[#This Row],[fatmass_v1]]</f>
        <v>0</v>
      </c>
      <c r="L89" s="18">
        <f>Table13[[#This Row],[chol_v2]]-Table13[[#This Row],[chol_v1]]</f>
        <v>2.9999999999999805E-2</v>
      </c>
      <c r="M89" s="18">
        <f>Table13[[#This Row],[hdl_v2]]-Table13[[#This Row],[hdl_v1]]</f>
        <v>0.20999999999999996</v>
      </c>
      <c r="N89" s="18">
        <f>Table13[[#This Row],[ldl_v2]]-Table13[[#This Row],[ldl_v1]]</f>
        <v>-0.34000000000000008</v>
      </c>
      <c r="O89" s="18">
        <f>Table13[[#This Row],[trig_v2]]-Table13[[#This Row],[trig_v1]]</f>
        <v>-0.06</v>
      </c>
      <c r="P89" s="18">
        <f>Table13[[#This Row],[CRP_v2]]-Table13[[#This Row],[CRP_v1]]</f>
        <v>7.0000000000000007E-2</v>
      </c>
      <c r="Q89" s="18">
        <f>Table13[[#This Row],[ HbA1c_H_v2]]-Table13[[#This Row],[ HbA1c_H_v1]]</f>
        <v>0.23999999999999977</v>
      </c>
      <c r="R89" s="18">
        <f>Table13[[#This Row],[ Total_HB_H_v2]]-Table13[[#This Row],[ Total_HB_H_v1]]</f>
        <v>2.3299999999999983</v>
      </c>
      <c r="S89" s="18">
        <f>Table13[[#This Row],[HbA1c_hemolysat_v2]]-Table13[[#This Row],[HbA1c_hemolysat_v1]]</f>
        <v>1.9061139675623728E-2</v>
      </c>
      <c r="T89" s="18">
        <f>Table13[[#This Row],[alat_v2]]-Table13[[#This Row],[alat_v1]]</f>
        <v>11</v>
      </c>
      <c r="U89" s="18">
        <f>Table13[[#This Row],[asat_v2]]-Table13[[#This Row],[asat_v1]]</f>
        <v>7</v>
      </c>
    </row>
    <row r="90" spans="2:21" x14ac:dyDescent="0.15">
      <c r="B90" s="15" t="str">
        <f>Table13[[#This Row],[status_v2]]</f>
        <v>Completed</v>
      </c>
      <c r="C90" s="12">
        <f>Table13[[#This Row],[participant_id]]</f>
        <v>210750</v>
      </c>
      <c r="D90" s="12">
        <f>Table13[[#This Row],[allocation_no]]</f>
        <v>226090</v>
      </c>
      <c r="E90" s="12">
        <f>Table13[[#This Row],[diet]]</f>
        <v>0</v>
      </c>
      <c r="F90" s="12" t="str">
        <f>Table13[[#This Row],[sex]]</f>
        <v>M</v>
      </c>
      <c r="G90" s="14">
        <f>Table13[[#This Row],[birthday]]</f>
        <v>25369</v>
      </c>
      <c r="H90" s="12">
        <f>Table13[[#This Row],[age]]</f>
        <v>51</v>
      </c>
      <c r="I90" s="15">
        <f>Table13[[#This Row],[weight_v2]]-Table13[[#This Row],[weight_v1]]</f>
        <v>-3</v>
      </c>
      <c r="J90" s="18">
        <f>Table13[[#This Row],[waist_v2]]-Table13[[#This Row],[waist_v1]]</f>
        <v>-7.86666666666666</v>
      </c>
      <c r="K90" s="18">
        <f>Table13[[#This Row],[fatmass_v2]]-Table13[[#This Row],[fatmass_v1]]</f>
        <v>-1.4000000000000057</v>
      </c>
      <c r="L90" s="18">
        <f>Table13[[#This Row],[chol_v2]]-Table13[[#This Row],[chol_v1]]</f>
        <v>-8.9999999999999858E-2</v>
      </c>
      <c r="M90" s="18">
        <f>Table13[[#This Row],[hdl_v2]]-Table13[[#This Row],[hdl_v1]]</f>
        <v>-6.999999999999984E-2</v>
      </c>
      <c r="N90" s="18">
        <f>Table13[[#This Row],[ldl_v2]]-Table13[[#This Row],[ldl_v1]]</f>
        <v>-7.0000000000000284E-2</v>
      </c>
      <c r="O90" s="18">
        <f>Table13[[#This Row],[trig_v2]]-Table13[[#This Row],[trig_v1]]</f>
        <v>0.48999999999999977</v>
      </c>
      <c r="P90" s="18">
        <f>Table13[[#This Row],[CRP_v2]]-Table13[[#This Row],[CRP_v1]]</f>
        <v>-0.26999999999999957</v>
      </c>
      <c r="Q90" s="18">
        <f>Table13[[#This Row],[ HbA1c_H_v2]]-Table13[[#This Row],[ HbA1c_H_v1]]</f>
        <v>0.78000000000000025</v>
      </c>
      <c r="R90" s="18">
        <f>Table13[[#This Row],[ Total_HB_H_v2]]-Table13[[#This Row],[ Total_HB_H_v1]]</f>
        <v>10.170000000000002</v>
      </c>
      <c r="S90" s="18">
        <f>Table13[[#This Row],[HbA1c_hemolysat_v2]]-Table13[[#This Row],[HbA1c_hemolysat_v1]]</f>
        <v>-0.26829645829565152</v>
      </c>
      <c r="T90" s="18">
        <f>Table13[[#This Row],[alat_v2]]-Table13[[#This Row],[alat_v1]]</f>
        <v>1</v>
      </c>
      <c r="U90" s="18">
        <f>Table13[[#This Row],[asat_v2]]-Table13[[#This Row],[asat_v1]]</f>
        <v>6</v>
      </c>
    </row>
    <row r="91" spans="2:21" hidden="1" x14ac:dyDescent="0.15">
      <c r="B91" s="15" t="str">
        <f>Table13[[#This Row],[status_v2]]</f>
        <v>Discontinued</v>
      </c>
      <c r="C91" s="12">
        <f>Table13[[#This Row],[participant_id]]</f>
        <v>210751</v>
      </c>
      <c r="D91" s="12">
        <f>Table13[[#This Row],[allocation_no]]</f>
        <v>226091</v>
      </c>
      <c r="E91" s="12">
        <f>Table13[[#This Row],[diet]]</f>
        <v>0</v>
      </c>
      <c r="F91" s="12" t="str">
        <f>Table13[[#This Row],[sex]]</f>
        <v>M</v>
      </c>
      <c r="G91" s="14">
        <f>Table13[[#This Row],[birthday]]</f>
        <v>28748</v>
      </c>
      <c r="H91" s="12">
        <f>Table13[[#This Row],[age]]</f>
        <v>42</v>
      </c>
      <c r="I91" s="15">
        <f>'Raw data'!R91-'Raw data'!N91</f>
        <v>103.8</v>
      </c>
      <c r="J91" s="18">
        <f>Table13[[#This Row],[waist_v2]]-Table13[[#This Row],[waist_v1]]</f>
        <v>-114.5</v>
      </c>
      <c r="K91" s="18">
        <f>Table13[[#This Row],[fatmass_v2]]-Table13[[#This Row],[fatmass_v1]]</f>
        <v>-30.3</v>
      </c>
      <c r="L91" s="18" t="e">
        <f>Table13[[#This Row],[chol_v2]]-Table13[[#This Row],[chol_v1]]</f>
        <v>#VALUE!</v>
      </c>
      <c r="M91" s="18" t="e">
        <f>Table13[[#This Row],[hdl_v2]]-Table13[[#This Row],[hdl_v1]]</f>
        <v>#VALUE!</v>
      </c>
      <c r="N91" s="18" t="e">
        <f>Table13[[#This Row],[ldl_v2]]-Table13[[#This Row],[ldl_v1]]</f>
        <v>#VALUE!</v>
      </c>
      <c r="O91" s="18" t="e">
        <f>Table13[[#This Row],[trig_v2]]-Table13[[#This Row],[trig_v1]]</f>
        <v>#VALUE!</v>
      </c>
      <c r="P91" s="18" t="e">
        <f>Table13[[#This Row],[CRP_v2]]-Table13[[#This Row],[CRP_v1]]</f>
        <v>#VALUE!</v>
      </c>
      <c r="Q91" s="18">
        <f>Table13[[#This Row],[ HbA1c_H_v2]]-Table13[[#This Row],[ HbA1c_H_v1]]</f>
        <v>-4.3899999999999997</v>
      </c>
      <c r="R91" s="18">
        <f>Table13[[#This Row],[ Total_HB_H_v2]]-Table13[[#This Row],[ Total_HB_H_v1]]</f>
        <v>-43.96</v>
      </c>
      <c r="S91" s="18" t="e">
        <f>Table13[[#This Row],[HbA1c_hemolysat_v2]]-Table13[[#This Row],[HbA1c_hemolysat_v1]]</f>
        <v>#VALUE!</v>
      </c>
      <c r="T91" s="18" t="e">
        <f>Table13[[#This Row],[alat_v2]]-Table13[[#This Row],[alat_v1]]</f>
        <v>#VALUE!</v>
      </c>
      <c r="U91" s="18" t="e">
        <f>Table13[[#This Row],[asat_v2]]-Table13[[#This Row],[asat_v1]]</f>
        <v>#VALUE!</v>
      </c>
    </row>
    <row r="92" spans="2:21" x14ac:dyDescent="0.15">
      <c r="B92" s="15" t="str">
        <f>Table13[[#This Row],[status_v2]]</f>
        <v>Completed</v>
      </c>
      <c r="C92" s="12">
        <f>Table13[[#This Row],[participant_id]]</f>
        <v>210756</v>
      </c>
      <c r="D92" s="12">
        <f>Table13[[#This Row],[allocation_no]]</f>
        <v>226092</v>
      </c>
      <c r="E92" s="12">
        <f>Table13[[#This Row],[diet]]</f>
        <v>0</v>
      </c>
      <c r="F92" s="12" t="str">
        <f>Table13[[#This Row],[sex]]</f>
        <v>F</v>
      </c>
      <c r="G92" s="14">
        <f>Table13[[#This Row],[birthday]]</f>
        <v>24912</v>
      </c>
      <c r="H92" s="12">
        <f>Table13[[#This Row],[age]]</f>
        <v>53</v>
      </c>
      <c r="I92" s="15">
        <f>Table13[[#This Row],[weight_v2]]-Table13[[#This Row],[weight_v1]]</f>
        <v>0.40000000000000568</v>
      </c>
      <c r="J92" s="18">
        <f>Table13[[#This Row],[waist_v2]]-Table13[[#This Row],[waist_v1]]</f>
        <v>-3.9333333333333371</v>
      </c>
      <c r="K92" s="18">
        <f>Table13[[#This Row],[fatmass_v2]]-Table13[[#This Row],[fatmass_v1]]</f>
        <v>2.7000000000000028</v>
      </c>
      <c r="L92" s="18">
        <f>Table13[[#This Row],[chol_v2]]-Table13[[#This Row],[chol_v1]]</f>
        <v>0.30999999999999961</v>
      </c>
      <c r="M92" s="18">
        <f>Table13[[#This Row],[hdl_v2]]-Table13[[#This Row],[hdl_v1]]</f>
        <v>0.10999999999999988</v>
      </c>
      <c r="N92" s="18">
        <f>Table13[[#This Row],[ldl_v2]]-Table13[[#This Row],[ldl_v1]]</f>
        <v>0.29999999999999982</v>
      </c>
      <c r="O92" s="18">
        <f>Table13[[#This Row],[trig_v2]]-Table13[[#This Row],[trig_v1]]</f>
        <v>-0.1399999999999999</v>
      </c>
      <c r="P92" s="18">
        <f>Table13[[#This Row],[CRP_v2]]-Table13[[#This Row],[CRP_v1]]</f>
        <v>0.58999999999999986</v>
      </c>
      <c r="Q92" s="18">
        <f>Table13[[#This Row],[ HbA1c_H_v2]]-Table13[[#This Row],[ HbA1c_H_v1]]</f>
        <v>0.20999999999999996</v>
      </c>
      <c r="R92" s="18">
        <f>Table13[[#This Row],[ Total_HB_H_v2]]-Table13[[#This Row],[ Total_HB_H_v1]]</f>
        <v>3.1199999999999974</v>
      </c>
      <c r="S92" s="18">
        <f>Table13[[#This Row],[HbA1c_hemolysat_v2]]-Table13[[#This Row],[HbA1c_hemolysat_v1]]</f>
        <v>-0.15616477764219994</v>
      </c>
      <c r="T92" s="18">
        <f>Table13[[#This Row],[alat_v2]]-Table13[[#This Row],[alat_v1]]</f>
        <v>-2</v>
      </c>
      <c r="U92" s="18">
        <f>Table13[[#This Row],[asat_v2]]-Table13[[#This Row],[asat_v1]]</f>
        <v>3</v>
      </c>
    </row>
    <row r="93" spans="2:21" x14ac:dyDescent="0.15">
      <c r="B93" s="15" t="str">
        <f>Table13[[#This Row],[status_v2]]</f>
        <v>Completed</v>
      </c>
      <c r="C93" s="12">
        <f>Table13[[#This Row],[participant_id]]</f>
        <v>210759</v>
      </c>
      <c r="D93" s="12">
        <f>Table13[[#This Row],[allocation_no]]</f>
        <v>226093</v>
      </c>
      <c r="E93" s="12">
        <f>Table13[[#This Row],[diet]]</f>
        <v>0</v>
      </c>
      <c r="F93" s="12" t="str">
        <f>Table13[[#This Row],[sex]]</f>
        <v>M</v>
      </c>
      <c r="G93" s="14">
        <f>Table13[[#This Row],[birthday]]</f>
        <v>23146</v>
      </c>
      <c r="H93" s="12">
        <f>Table13[[#This Row],[age]]</f>
        <v>57</v>
      </c>
      <c r="I93" s="15">
        <f>Table13[[#This Row],[weight_v2]]-Table13[[#This Row],[weight_v1]]</f>
        <v>1.4000000000000057</v>
      </c>
      <c r="J93" s="18">
        <f>Table13[[#This Row],[waist_v2]]-Table13[[#This Row],[waist_v1]]</f>
        <v>-3.2000000000000028</v>
      </c>
      <c r="K93" s="18">
        <f>Table13[[#This Row],[fatmass_v2]]-Table13[[#This Row],[fatmass_v1]]</f>
        <v>1.3000000000000007</v>
      </c>
      <c r="L93" s="18">
        <f>Table13[[#This Row],[chol_v2]]-Table13[[#This Row],[chol_v1]]</f>
        <v>9.9999999999997868E-3</v>
      </c>
      <c r="M93" s="18">
        <f>Table13[[#This Row],[hdl_v2]]-Table13[[#This Row],[hdl_v1]]</f>
        <v>-3.9999999999999925E-2</v>
      </c>
      <c r="N93" s="18">
        <f>Table13[[#This Row],[ldl_v2]]-Table13[[#This Row],[ldl_v1]]</f>
        <v>-0.13999999999999968</v>
      </c>
      <c r="O93" s="18">
        <f>Table13[[#This Row],[trig_v2]]-Table13[[#This Row],[trig_v1]]</f>
        <v>-4.9999999999999822E-2</v>
      </c>
      <c r="P93" s="18">
        <f>Table13[[#This Row],[CRP_v2]]-Table13[[#This Row],[CRP_v1]]</f>
        <v>-3.3400000000000003</v>
      </c>
      <c r="Q93" s="18">
        <f>Table13[[#This Row],[ HbA1c_H_v2]]-Table13[[#This Row],[ HbA1c_H_v1]]</f>
        <v>0</v>
      </c>
      <c r="R93" s="18">
        <f>Table13[[#This Row],[ Total_HB_H_v2]]-Table13[[#This Row],[ Total_HB_H_v1]]</f>
        <v>-1.1799999999999997</v>
      </c>
      <c r="S93" s="18">
        <f>Table13[[#This Row],[HbA1c_hemolysat_v2]]-Table13[[#This Row],[HbA1c_hemolysat_v1]]</f>
        <v>9.0370025920797126E-2</v>
      </c>
      <c r="T93" s="18">
        <f>Table13[[#This Row],[alat_v2]]-Table13[[#This Row],[alat_v1]]</f>
        <v>-5</v>
      </c>
      <c r="U93" s="18">
        <f>Table13[[#This Row],[asat_v2]]-Table13[[#This Row],[asat_v1]]</f>
        <v>-1</v>
      </c>
    </row>
    <row r="94" spans="2:21" x14ac:dyDescent="0.15">
      <c r="B94" s="15" t="str">
        <f>Table13[[#This Row],[status_v2]]</f>
        <v>Completed</v>
      </c>
      <c r="C94" s="12">
        <f>Table13[[#This Row],[participant_id]]</f>
        <v>210766</v>
      </c>
      <c r="D94" s="12">
        <f>Table13[[#This Row],[allocation_no]]</f>
        <v>226094</v>
      </c>
      <c r="E94" s="12">
        <f>Table13[[#This Row],[diet]]</f>
        <v>0</v>
      </c>
      <c r="F94" s="12" t="str">
        <f>Table13[[#This Row],[sex]]</f>
        <v>F</v>
      </c>
      <c r="G94" s="14">
        <f>Table13[[#This Row],[birthday]]</f>
        <v>28656</v>
      </c>
      <c r="H94" s="12">
        <f>Table13[[#This Row],[age]]</f>
        <v>42</v>
      </c>
      <c r="I94" s="15">
        <f>Table13[[#This Row],[weight_v2]]-Table13[[#This Row],[weight_v1]]</f>
        <v>2.6000000000000085</v>
      </c>
      <c r="J94" s="18">
        <f>Table13[[#This Row],[waist_v2]]-Table13[[#This Row],[waist_v1]]</f>
        <v>0.20000000000000284</v>
      </c>
      <c r="K94" s="18">
        <f>Table13[[#This Row],[fatmass_v2]]-Table13[[#This Row],[fatmass_v1]]</f>
        <v>3.5</v>
      </c>
      <c r="L94" s="18">
        <f>Table13[[#This Row],[chol_v2]]-Table13[[#This Row],[chol_v1]]</f>
        <v>0.90999999999999925</v>
      </c>
      <c r="M94" s="18">
        <f>Table13[[#This Row],[hdl_v2]]-Table13[[#This Row],[hdl_v1]]</f>
        <v>0.24</v>
      </c>
      <c r="N94" s="18">
        <f>Table13[[#This Row],[ldl_v2]]-Table13[[#This Row],[ldl_v1]]</f>
        <v>0.80999999999999961</v>
      </c>
      <c r="O94" s="18">
        <f>Table13[[#This Row],[trig_v2]]-Table13[[#This Row],[trig_v1]]</f>
        <v>-9.9999999999999867E-2</v>
      </c>
      <c r="P94" s="18">
        <f>Table13[[#This Row],[CRP_v2]]-Table13[[#This Row],[CRP_v1]]</f>
        <v>0.63</v>
      </c>
      <c r="Q94" s="18">
        <f>Table13[[#This Row],[ HbA1c_H_v2]]-Table13[[#This Row],[ HbA1c_H_v1]]</f>
        <v>-6.0000000000000053E-2</v>
      </c>
      <c r="R94" s="18">
        <f>Table13[[#This Row],[ Total_HB_H_v2]]-Table13[[#This Row],[ Total_HB_H_v1]]</f>
        <v>0.41000000000000369</v>
      </c>
      <c r="S94" s="18">
        <f>Table13[[#This Row],[HbA1c_hemolysat_v2]]-Table13[[#This Row],[HbA1c_hemolysat_v1]]</f>
        <v>-0.1129575740517117</v>
      </c>
      <c r="T94" s="18">
        <f>Table13[[#This Row],[alat_v2]]-Table13[[#This Row],[alat_v1]]</f>
        <v>-5</v>
      </c>
      <c r="U94" s="18">
        <f>Table13[[#This Row],[asat_v2]]-Table13[[#This Row],[asat_v1]]</f>
        <v>3</v>
      </c>
    </row>
    <row r="95" spans="2:21" x14ac:dyDescent="0.15">
      <c r="B95" s="15" t="str">
        <f>Table13[[#This Row],[status_v2]]</f>
        <v>Completed</v>
      </c>
      <c r="C95" s="12">
        <f>Table13[[#This Row],[participant_id]]</f>
        <v>210777</v>
      </c>
      <c r="D95" s="12">
        <f>Table13[[#This Row],[allocation_no]]</f>
        <v>226095</v>
      </c>
      <c r="E95" s="12">
        <f>Table13[[#This Row],[diet]]</f>
        <v>0</v>
      </c>
      <c r="F95" s="12" t="str">
        <f>Table13[[#This Row],[sex]]</f>
        <v>F</v>
      </c>
      <c r="G95" s="14">
        <f>Table13[[#This Row],[birthday]]</f>
        <v>20743</v>
      </c>
      <c r="H95" s="12">
        <f>Table13[[#This Row],[age]]</f>
        <v>64</v>
      </c>
      <c r="I95" s="15">
        <f>Table13[[#This Row],[weight_v2]]-Table13[[#This Row],[weight_v1]]</f>
        <v>-2.6000000000000085</v>
      </c>
      <c r="J95" s="18">
        <f>Table13[[#This Row],[waist_v2]]-Table13[[#This Row],[waist_v1]]</f>
        <v>-2.8666666666666742</v>
      </c>
      <c r="K95" s="18">
        <f>Table13[[#This Row],[fatmass_v2]]-Table13[[#This Row],[fatmass_v1]]</f>
        <v>1.2999999999999972</v>
      </c>
      <c r="L95" s="18">
        <f>Table13[[#This Row],[chol_v2]]-Table13[[#This Row],[chol_v1]]</f>
        <v>0.11000000000000032</v>
      </c>
      <c r="M95" s="18">
        <f>Table13[[#This Row],[hdl_v2]]-Table13[[#This Row],[hdl_v1]]</f>
        <v>-5.0000000000000044E-2</v>
      </c>
      <c r="N95" s="18">
        <f>Table13[[#This Row],[ldl_v2]]-Table13[[#This Row],[ldl_v1]]</f>
        <v>0.2799999999999998</v>
      </c>
      <c r="O95" s="18">
        <f>Table13[[#This Row],[trig_v2]]-Table13[[#This Row],[trig_v1]]</f>
        <v>-0.17999999999999994</v>
      </c>
      <c r="P95" s="18">
        <f>Table13[[#This Row],[CRP_v2]]-Table13[[#This Row],[CRP_v1]]</f>
        <v>0.81999999999999984</v>
      </c>
      <c r="Q95" s="18">
        <f>Table13[[#This Row],[ HbA1c_H_v2]]-Table13[[#This Row],[ HbA1c_H_v1]]</f>
        <v>-0.25999999999999979</v>
      </c>
      <c r="R95" s="18">
        <f>Table13[[#This Row],[ Total_HB_H_v2]]-Table13[[#This Row],[ Total_HB_H_v1]]</f>
        <v>-0.80999999999999517</v>
      </c>
      <c r="S95" s="18">
        <f>Table13[[#This Row],[HbA1c_hemolysat_v2]]-Table13[[#This Row],[HbA1c_hemolysat_v1]]</f>
        <v>-0.18611042666207922</v>
      </c>
      <c r="T95" s="18">
        <f>Table13[[#This Row],[alat_v2]]-Table13[[#This Row],[alat_v1]]</f>
        <v>-9</v>
      </c>
      <c r="U95" s="18">
        <f>Table13[[#This Row],[asat_v2]]-Table13[[#This Row],[asat_v1]]</f>
        <v>-5</v>
      </c>
    </row>
    <row r="96" spans="2:21" x14ac:dyDescent="0.15">
      <c r="B96" s="15" t="str">
        <f>Table13[[#This Row],[status_v2]]</f>
        <v>Completed</v>
      </c>
      <c r="C96" s="12">
        <f>Table13[[#This Row],[participant_id]]</f>
        <v>210792</v>
      </c>
      <c r="D96" s="12">
        <f>Table13[[#This Row],[allocation_no]]</f>
        <v>226096</v>
      </c>
      <c r="E96" s="12">
        <f>Table13[[#This Row],[diet]]</f>
        <v>0</v>
      </c>
      <c r="F96" s="12" t="str">
        <f>Table13[[#This Row],[sex]]</f>
        <v>F</v>
      </c>
      <c r="G96" s="14">
        <f>Table13[[#This Row],[birthday]]</f>
        <v>26191</v>
      </c>
      <c r="H96" s="12">
        <f>Table13[[#This Row],[age]]</f>
        <v>49</v>
      </c>
      <c r="I96" s="15">
        <f>Table13[[#This Row],[weight_v2]]-Table13[[#This Row],[weight_v1]]</f>
        <v>2.2000000000000028</v>
      </c>
      <c r="J96" s="18">
        <f>Table13[[#This Row],[waist_v2]]-Table13[[#This Row],[waist_v1]]</f>
        <v>-1.8999999999999915</v>
      </c>
      <c r="K96" s="18">
        <f>Table13[[#This Row],[fatmass_v2]]-Table13[[#This Row],[fatmass_v1]]</f>
        <v>2.7000000000000028</v>
      </c>
      <c r="L96" s="18">
        <f>Table13[[#This Row],[chol_v2]]-Table13[[#This Row],[chol_v1]]</f>
        <v>0.37000000000000011</v>
      </c>
      <c r="M96" s="18">
        <f>Table13[[#This Row],[hdl_v2]]-Table13[[#This Row],[hdl_v1]]</f>
        <v>0.12000000000000011</v>
      </c>
      <c r="N96" s="18">
        <f>Table13[[#This Row],[ldl_v2]]-Table13[[#This Row],[ldl_v1]]</f>
        <v>0.39999999999999991</v>
      </c>
      <c r="O96" s="18">
        <f>Table13[[#This Row],[trig_v2]]-Table13[[#This Row],[trig_v1]]</f>
        <v>-0.26</v>
      </c>
      <c r="P96" s="18">
        <f>Table13[[#This Row],[CRP_v2]]-Table13[[#This Row],[CRP_v1]]</f>
        <v>-2.3900000000000006</v>
      </c>
      <c r="Q96" s="18">
        <f>Table13[[#This Row],[ HbA1c_H_v2]]-Table13[[#This Row],[ HbA1c_H_v1]]</f>
        <v>-0.20000000000000018</v>
      </c>
      <c r="R96" s="18">
        <f>Table13[[#This Row],[ Total_HB_H_v2]]-Table13[[#This Row],[ Total_HB_H_v1]]</f>
        <v>-1.0200000000000031</v>
      </c>
      <c r="S96" s="18">
        <f>Table13[[#This Row],[HbA1c_hemolysat_v2]]-Table13[[#This Row],[HbA1c_hemolysat_v1]]</f>
        <v>-0.10464560594599082</v>
      </c>
      <c r="T96" s="18">
        <f>Table13[[#This Row],[alat_v2]]-Table13[[#This Row],[alat_v1]]</f>
        <v>2</v>
      </c>
      <c r="U96" s="18">
        <f>Table13[[#This Row],[asat_v2]]-Table13[[#This Row],[asat_v1]]</f>
        <v>0</v>
      </c>
    </row>
    <row r="97" spans="2:21" x14ac:dyDescent="0.15">
      <c r="B97" s="15" t="str">
        <f>Table13[[#This Row],[status_v2]]</f>
        <v>Completed</v>
      </c>
      <c r="C97" s="12">
        <f>Table13[[#This Row],[participant_id]]</f>
        <v>210810</v>
      </c>
      <c r="D97" s="12">
        <f>Table13[[#This Row],[allocation_no]]</f>
        <v>226097</v>
      </c>
      <c r="E97" s="12">
        <f>Table13[[#This Row],[diet]]</f>
        <v>0</v>
      </c>
      <c r="F97" s="12" t="str">
        <f>Table13[[#This Row],[sex]]</f>
        <v>F</v>
      </c>
      <c r="G97" s="14">
        <f>Table13[[#This Row],[birthday]]</f>
        <v>24699</v>
      </c>
      <c r="H97" s="12">
        <f>Table13[[#This Row],[age]]</f>
        <v>53</v>
      </c>
      <c r="I97" s="15">
        <f>Table13[[#This Row],[weight_v2]]-Table13[[#This Row],[weight_v1]]</f>
        <v>2.1000000000000085</v>
      </c>
      <c r="J97" s="18">
        <f>Table13[[#This Row],[waist_v2]]-Table13[[#This Row],[waist_v1]]</f>
        <v>-4.0999999999999943</v>
      </c>
      <c r="K97" s="18">
        <f>Table13[[#This Row],[fatmass_v2]]-Table13[[#This Row],[fatmass_v1]]</f>
        <v>1.3999999999999986</v>
      </c>
      <c r="L97" s="18">
        <f>Table13[[#This Row],[chol_v2]]-Table13[[#This Row],[chol_v1]]</f>
        <v>0.66999999999999948</v>
      </c>
      <c r="M97" s="18">
        <f>Table13[[#This Row],[hdl_v2]]-Table13[[#This Row],[hdl_v1]]</f>
        <v>0.12000000000000011</v>
      </c>
      <c r="N97" s="18">
        <f>Table13[[#This Row],[ldl_v2]]-Table13[[#This Row],[ldl_v1]]</f>
        <v>0.61999999999999988</v>
      </c>
      <c r="O97" s="18">
        <f>Table13[[#This Row],[trig_v2]]-Table13[[#This Row],[trig_v1]]</f>
        <v>6.0000000000000053E-2</v>
      </c>
      <c r="P97" s="18">
        <f>Table13[[#This Row],[CRP_v2]]-Table13[[#This Row],[CRP_v1]]</f>
        <v>5.4799999999999995</v>
      </c>
      <c r="Q97" s="18">
        <f>Table13[[#This Row],[ HbA1c_H_v2]]-Table13[[#This Row],[ HbA1c_H_v1]]</f>
        <v>-0.14000000000000012</v>
      </c>
      <c r="R97" s="18">
        <f>Table13[[#This Row],[ Total_HB_H_v2]]-Table13[[#This Row],[ Total_HB_H_v1]]</f>
        <v>-0.34000000000000341</v>
      </c>
      <c r="S97" s="18">
        <f>Table13[[#This Row],[HbA1c_hemolysat_v2]]-Table13[[#This Row],[HbA1c_hemolysat_v1]]</f>
        <v>-0.11867251148878832</v>
      </c>
      <c r="T97" s="18">
        <f>Table13[[#This Row],[alat_v2]]-Table13[[#This Row],[alat_v1]]</f>
        <v>-3</v>
      </c>
      <c r="U97" s="18">
        <f>Table13[[#This Row],[asat_v2]]-Table13[[#This Row],[asat_v1]]</f>
        <v>-2</v>
      </c>
    </row>
    <row r="98" spans="2:21" x14ac:dyDescent="0.15">
      <c r="B98" s="15" t="str">
        <f>Table13[[#This Row],[status_v2]]</f>
        <v>Completed</v>
      </c>
      <c r="C98" s="12">
        <f>Table13[[#This Row],[participant_id]]</f>
        <v>210812</v>
      </c>
      <c r="D98" s="12">
        <f>Table13[[#This Row],[allocation_no]]</f>
        <v>226098</v>
      </c>
      <c r="E98" s="12">
        <f>Table13[[#This Row],[diet]]</f>
        <v>0</v>
      </c>
      <c r="F98" s="12" t="str">
        <f>Table13[[#This Row],[sex]]</f>
        <v>F</v>
      </c>
      <c r="G98" s="14">
        <f>Table13[[#This Row],[birthday]]</f>
        <v>23299</v>
      </c>
      <c r="H98" s="12">
        <f>Table13[[#This Row],[age]]</f>
        <v>57</v>
      </c>
      <c r="I98" s="15">
        <f>Table13[[#This Row],[weight_v2]]-Table13[[#This Row],[weight_v1]]</f>
        <v>0.79999999999999716</v>
      </c>
      <c r="J98" s="18">
        <f>Table13[[#This Row],[waist_v2]]-Table13[[#This Row],[waist_v1]]</f>
        <v>-2.6666666666666714</v>
      </c>
      <c r="K98" s="18">
        <f>Table13[[#This Row],[fatmass_v2]]-Table13[[#This Row],[fatmass_v1]]</f>
        <v>1.6999999999999957</v>
      </c>
      <c r="L98" s="18">
        <f>Table13[[#This Row],[chol_v2]]-Table13[[#This Row],[chol_v1]]</f>
        <v>2.0000000000000462E-2</v>
      </c>
      <c r="M98" s="18">
        <f>Table13[[#This Row],[hdl_v2]]-Table13[[#This Row],[hdl_v1]]</f>
        <v>-9.000000000000008E-2</v>
      </c>
      <c r="N98" s="18">
        <f>Table13[[#This Row],[ldl_v2]]-Table13[[#This Row],[ldl_v1]]</f>
        <v>0.12999999999999989</v>
      </c>
      <c r="O98" s="18">
        <f>Table13[[#This Row],[trig_v2]]-Table13[[#This Row],[trig_v1]]</f>
        <v>7.999999999999996E-2</v>
      </c>
      <c r="P98" s="18">
        <f>Table13[[#This Row],[CRP_v2]]-Table13[[#This Row],[CRP_v1]]</f>
        <v>-0.2799999999999998</v>
      </c>
      <c r="Q98" s="18">
        <f>Table13[[#This Row],[ HbA1c_H_v2]]-Table13[[#This Row],[ HbA1c_H_v1]]</f>
        <v>-0.16000000000000014</v>
      </c>
      <c r="R98" s="18">
        <f>Table13[[#This Row],[ Total_HB_H_v2]]-Table13[[#This Row],[ Total_HB_H_v1]]</f>
        <v>-0.74000000000000199</v>
      </c>
      <c r="S98" s="18">
        <f>Table13[[#This Row],[HbA1c_hemolysat_v2]]-Table13[[#This Row],[HbA1c_hemolysat_v1]]</f>
        <v>-9.1707991464549998E-2</v>
      </c>
      <c r="T98" s="18">
        <f>Table13[[#This Row],[alat_v2]]-Table13[[#This Row],[alat_v1]]</f>
        <v>-14</v>
      </c>
      <c r="U98" s="18">
        <f>Table13[[#This Row],[asat_v2]]-Table13[[#This Row],[asat_v1]]</f>
        <v>-5</v>
      </c>
    </row>
  </sheetData>
  <phoneticPr fontId="6" type="noConversion"/>
  <conditionalFormatting sqref="I2:P98">
    <cfRule type="colorScale" priority="3">
      <colorScale>
        <cfvo type="min"/>
        <cfvo type="percentile" val="50"/>
        <cfvo type="max"/>
        <color rgb="FF63BE7B"/>
        <color rgb="FFFFEB84"/>
        <color rgb="FFF8696B"/>
      </colorScale>
    </cfRule>
  </conditionalFormatting>
  <conditionalFormatting sqref="Q2:U98">
    <cfRule type="colorScale" priority="1">
      <colorScale>
        <cfvo type="min"/>
        <cfvo type="percentile" val="50"/>
        <cfvo type="max"/>
        <color rgb="FF63BE7B"/>
        <color rgb="FFFFEB84"/>
        <color rgb="FFF8696B"/>
      </colorScale>
    </cfRule>
  </conditionalFormatting>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T2"/>
  <sheetViews>
    <sheetView topLeftCell="V1" workbookViewId="0">
      <selection activeCell="I5" sqref="I5"/>
    </sheetView>
  </sheetViews>
  <sheetFormatPr baseColWidth="10" defaultColWidth="11.5" defaultRowHeight="13" x14ac:dyDescent="0.15"/>
  <sheetData>
    <row r="1" spans="1:46" x14ac:dyDescent="0.15">
      <c r="A1" t="s">
        <v>0</v>
      </c>
      <c r="B1" t="s">
        <v>1</v>
      </c>
      <c r="C1" t="s">
        <v>155</v>
      </c>
      <c r="D1" t="s">
        <v>3</v>
      </c>
      <c r="E1" t="s">
        <v>4</v>
      </c>
      <c r="F1" t="s">
        <v>5</v>
      </c>
      <c r="G1" t="s">
        <v>83</v>
      </c>
      <c r="H1" t="s">
        <v>84</v>
      </c>
      <c r="I1" t="s">
        <v>85</v>
      </c>
      <c r="J1" t="s">
        <v>86</v>
      </c>
      <c r="K1" t="s">
        <v>87</v>
      </c>
      <c r="L1" t="s">
        <v>88</v>
      </c>
      <c r="M1" t="s">
        <v>8</v>
      </c>
      <c r="N1" t="s">
        <v>89</v>
      </c>
      <c r="O1" t="s">
        <v>90</v>
      </c>
      <c r="P1" t="s">
        <v>91</v>
      </c>
      <c r="Q1" t="s">
        <v>95</v>
      </c>
      <c r="R1" s="1" t="s">
        <v>96</v>
      </c>
      <c r="S1" s="1" t="s">
        <v>97</v>
      </c>
      <c r="T1" s="1" t="s">
        <v>98</v>
      </c>
      <c r="U1" s="1" t="s">
        <v>99</v>
      </c>
      <c r="V1" s="1" t="s">
        <v>100</v>
      </c>
      <c r="W1" s="1" t="s">
        <v>101</v>
      </c>
      <c r="X1" s="1" t="s">
        <v>102</v>
      </c>
      <c r="Y1" s="1" t="s">
        <v>103</v>
      </c>
      <c r="Z1" s="1" t="s">
        <v>156</v>
      </c>
      <c r="AA1" s="1" t="s">
        <v>157</v>
      </c>
      <c r="AB1" s="13" t="s">
        <v>112</v>
      </c>
      <c r="AC1" t="s">
        <v>113</v>
      </c>
      <c r="AD1" t="s">
        <v>114</v>
      </c>
      <c r="AE1" t="s">
        <v>115</v>
      </c>
      <c r="AF1" t="s">
        <v>116</v>
      </c>
      <c r="AG1" t="s">
        <v>117</v>
      </c>
      <c r="AH1" t="s">
        <v>118</v>
      </c>
      <c r="AI1" t="s">
        <v>119</v>
      </c>
      <c r="AJ1" t="s">
        <v>120</v>
      </c>
      <c r="AK1" t="s">
        <v>121</v>
      </c>
      <c r="AL1" t="s">
        <v>122</v>
      </c>
      <c r="AM1" t="s">
        <v>123</v>
      </c>
      <c r="AN1" t="s">
        <v>158</v>
      </c>
      <c r="AO1" t="s">
        <v>159</v>
      </c>
      <c r="AP1" t="s">
        <v>160</v>
      </c>
      <c r="AQ1" t="s">
        <v>130</v>
      </c>
      <c r="AR1" t="s">
        <v>131</v>
      </c>
      <c r="AS1" t="s">
        <v>132</v>
      </c>
      <c r="AT1" t="s">
        <v>133</v>
      </c>
    </row>
    <row r="2" spans="1:46" x14ac:dyDescent="0.15">
      <c r="A2" t="s">
        <v>161</v>
      </c>
      <c r="B2" t="s">
        <v>162</v>
      </c>
      <c r="C2" t="s">
        <v>163</v>
      </c>
      <c r="D2" t="s">
        <v>164</v>
      </c>
      <c r="E2" t="s">
        <v>165</v>
      </c>
      <c r="F2" t="s">
        <v>166</v>
      </c>
      <c r="G2" t="s">
        <v>167</v>
      </c>
      <c r="H2" t="s">
        <v>168</v>
      </c>
      <c r="I2" t="s">
        <v>169</v>
      </c>
      <c r="J2" t="s">
        <v>170</v>
      </c>
      <c r="K2" t="s">
        <v>171</v>
      </c>
      <c r="L2" t="s">
        <v>172</v>
      </c>
      <c r="M2" t="s">
        <v>173</v>
      </c>
      <c r="N2" t="s">
        <v>174</v>
      </c>
      <c r="O2" t="s">
        <v>175</v>
      </c>
      <c r="P2" t="s">
        <v>176</v>
      </c>
      <c r="Q2" t="s">
        <v>177</v>
      </c>
      <c r="R2" t="s">
        <v>178</v>
      </c>
      <c r="S2" t="s">
        <v>178</v>
      </c>
      <c r="T2" t="s">
        <v>178</v>
      </c>
      <c r="U2" t="s">
        <v>178</v>
      </c>
      <c r="V2" t="s">
        <v>178</v>
      </c>
      <c r="W2" t="s">
        <v>178</v>
      </c>
      <c r="X2" t="s">
        <v>178</v>
      </c>
      <c r="Y2" t="s">
        <v>178</v>
      </c>
      <c r="Z2" t="s">
        <v>179</v>
      </c>
      <c r="AA2" t="s">
        <v>179</v>
      </c>
      <c r="AB2" s="13" t="s">
        <v>180</v>
      </c>
      <c r="AC2" s="13" t="s">
        <v>180</v>
      </c>
      <c r="AD2" s="13" t="s">
        <v>180</v>
      </c>
      <c r="AE2" s="13" t="s">
        <v>180</v>
      </c>
      <c r="AF2" s="13" t="s">
        <v>180</v>
      </c>
      <c r="AG2" s="13" t="s">
        <v>180</v>
      </c>
      <c r="AH2" t="s">
        <v>180</v>
      </c>
      <c r="AI2" t="s">
        <v>180</v>
      </c>
      <c r="AJ2" t="s">
        <v>180</v>
      </c>
      <c r="AK2" t="s">
        <v>180</v>
      </c>
      <c r="AL2" t="s">
        <v>180</v>
      </c>
      <c r="AM2" t="s">
        <v>180</v>
      </c>
      <c r="AN2" t="s">
        <v>181</v>
      </c>
      <c r="AO2" t="s">
        <v>181</v>
      </c>
      <c r="AP2" t="s">
        <v>182</v>
      </c>
      <c r="AQ2" t="s">
        <v>183</v>
      </c>
      <c r="AR2" t="s">
        <v>183</v>
      </c>
      <c r="AS2" t="s">
        <v>183</v>
      </c>
      <c r="AT2" t="s">
        <v>183</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I89"/>
  <sheetViews>
    <sheetView topLeftCell="A9" workbookViewId="0">
      <selection activeCell="AT1" sqref="AT1"/>
    </sheetView>
  </sheetViews>
  <sheetFormatPr baseColWidth="10" defaultColWidth="11.5" defaultRowHeight="13" x14ac:dyDescent="0.15"/>
  <cols>
    <col min="1" max="1" width="14.6640625" customWidth="1"/>
    <col min="2" max="2" width="14.5" customWidth="1"/>
    <col min="7" max="7" width="16.5" customWidth="1"/>
    <col min="8" max="8" width="12.5" customWidth="1"/>
    <col min="9" max="9" width="21.33203125" customWidth="1"/>
    <col min="10" max="10" width="16.6640625" customWidth="1"/>
    <col min="11" max="11" width="12.6640625" customWidth="1"/>
    <col min="12" max="12" width="15.6640625" customWidth="1"/>
    <col min="13" max="13" width="18" customWidth="1"/>
    <col min="14" max="14" width="14" customWidth="1"/>
    <col min="15" max="15" width="17" customWidth="1"/>
    <col min="16" max="16" width="15.6640625" customWidth="1"/>
    <col min="17" max="17" width="13.6640625" bestFit="1" customWidth="1"/>
    <col min="18" max="18" width="15" customWidth="1"/>
    <col min="19" max="19" width="16.5" customWidth="1"/>
    <col min="20" max="20" width="12.6640625" customWidth="1"/>
    <col min="21" max="21" width="15.5" customWidth="1"/>
    <col min="22" max="22" width="15" customWidth="1"/>
    <col min="23" max="23" width="12.6640625" bestFit="1" customWidth="1"/>
    <col min="24" max="24" width="15" customWidth="1"/>
    <col min="25" max="25" width="14" customWidth="1"/>
    <col min="26" max="26" width="11.6640625" bestFit="1" customWidth="1"/>
    <col min="27" max="27" width="15" customWidth="1"/>
    <col min="28" max="28" width="13.5" customWidth="1"/>
    <col min="29" max="29" width="12.6640625" bestFit="1" customWidth="1"/>
    <col min="30" max="30" width="15" customWidth="1"/>
    <col min="31" max="31" width="14.1640625" customWidth="1"/>
    <col min="32" max="32" width="11.6640625" bestFit="1" customWidth="1"/>
    <col min="33" max="34" width="15" customWidth="1"/>
    <col min="35" max="35" width="12.6640625" bestFit="1" customWidth="1"/>
    <col min="36" max="36" width="15" customWidth="1"/>
    <col min="37" max="37" width="19.6640625" customWidth="1"/>
    <col min="38" max="38" width="15.6640625" customWidth="1"/>
    <col min="39" max="39" width="27.5" customWidth="1"/>
    <col min="40" max="40" width="20.6640625" customWidth="1"/>
    <col min="41" max="41" width="16.6640625" customWidth="1"/>
    <col min="42" max="42" width="28.5" customWidth="1"/>
    <col min="43" max="43" width="21.6640625" customWidth="1"/>
    <col min="44" max="44" width="17.6640625" customWidth="1"/>
    <col min="45" max="45" width="29.5" customWidth="1"/>
    <col min="46" max="46" width="21.1640625" customWidth="1"/>
    <col min="47" max="47" width="16.6640625" customWidth="1"/>
    <col min="48" max="48" width="19.6640625" customWidth="1"/>
    <col min="49" max="49" width="21.6640625" customWidth="1"/>
    <col min="50" max="50" width="17.6640625" customWidth="1"/>
    <col min="51" max="51" width="20.6640625" customWidth="1"/>
    <col min="52" max="52" width="22.6640625" customWidth="1"/>
    <col min="53" max="53" width="18.6640625" customWidth="1"/>
    <col min="54" max="54" width="21.6640625" customWidth="1"/>
    <col min="55" max="55" width="19.5" customWidth="1"/>
    <col min="56" max="56" width="15.5" customWidth="1"/>
    <col min="57" max="57" width="18.5" customWidth="1"/>
    <col min="58" max="58" width="20.5" customWidth="1"/>
    <col min="59" max="59" width="16.5" customWidth="1"/>
    <col min="60" max="60" width="19.5" customWidth="1"/>
    <col min="61" max="61" width="21.5" customWidth="1"/>
    <col min="62" max="62" width="17.5" customWidth="1"/>
    <col min="63" max="63" width="20.5" customWidth="1"/>
    <col min="64" max="64" width="19.5" customWidth="1"/>
    <col min="65" max="65" width="15.5" customWidth="1"/>
    <col min="66" max="66" width="18.5" customWidth="1"/>
    <col min="67" max="67" width="21.5" customWidth="1"/>
    <col min="68" max="68" width="17.5" customWidth="1"/>
    <col min="69" max="69" width="20.5" customWidth="1"/>
    <col min="70" max="70" width="26.33203125" customWidth="1"/>
    <col min="71" max="71" width="22.33203125" customWidth="1"/>
    <col min="72" max="72" width="25.33203125" customWidth="1"/>
    <col min="73" max="73" width="14.5" customWidth="1"/>
    <col min="74" max="74" width="13.6640625" bestFit="1" customWidth="1"/>
    <col min="75" max="75" width="16" customWidth="1"/>
    <col min="76" max="76" width="15" customWidth="1"/>
    <col min="77" max="77" width="12.6640625" bestFit="1" customWidth="1"/>
    <col min="78" max="78" width="16" customWidth="1"/>
    <col min="82" max="82" width="19.6640625" customWidth="1"/>
    <col min="83" max="83" width="20.6640625" customWidth="1"/>
    <col min="84" max="84" width="21.6640625" customWidth="1"/>
    <col min="85" max="85" width="15.6640625" customWidth="1"/>
    <col min="86" max="86" width="16.6640625" customWidth="1"/>
    <col min="87" max="87" width="17.6640625" customWidth="1"/>
  </cols>
  <sheetData>
    <row r="1" spans="1:87" x14ac:dyDescent="0.15">
      <c r="A1" s="39" t="s">
        <v>0</v>
      </c>
      <c r="B1" s="39" t="s">
        <v>1</v>
      </c>
      <c r="C1" s="39" t="s">
        <v>2</v>
      </c>
      <c r="D1" s="39" t="s">
        <v>3</v>
      </c>
      <c r="E1" s="39" t="s">
        <v>4</v>
      </c>
      <c r="F1" s="39" t="s">
        <v>5</v>
      </c>
      <c r="G1" s="39" t="s">
        <v>6</v>
      </c>
      <c r="H1" s="39" t="s">
        <v>7</v>
      </c>
      <c r="I1" s="39" t="s">
        <v>8</v>
      </c>
      <c r="J1" s="39" t="s">
        <v>9</v>
      </c>
      <c r="K1" s="39" t="s">
        <v>10</v>
      </c>
      <c r="L1" s="39" t="s">
        <v>11</v>
      </c>
      <c r="M1" s="39" t="s">
        <v>12</v>
      </c>
      <c r="N1" s="39" t="s">
        <v>13</v>
      </c>
      <c r="O1" s="39" t="s">
        <v>14</v>
      </c>
      <c r="P1" s="39" t="s">
        <v>15</v>
      </c>
      <c r="Q1" s="39" t="s">
        <v>16</v>
      </c>
      <c r="R1" s="39" t="s">
        <v>17</v>
      </c>
      <c r="S1" s="39" t="s">
        <v>18</v>
      </c>
      <c r="T1" s="39" t="s">
        <v>19</v>
      </c>
      <c r="U1" s="39" t="s">
        <v>20</v>
      </c>
      <c r="V1" s="39" t="s">
        <v>21</v>
      </c>
      <c r="W1" s="39" t="s">
        <v>22</v>
      </c>
      <c r="X1" s="39" t="s">
        <v>23</v>
      </c>
      <c r="Y1" s="39" t="s">
        <v>24</v>
      </c>
      <c r="Z1" s="39" t="s">
        <v>25</v>
      </c>
      <c r="AA1" s="39" t="s">
        <v>26</v>
      </c>
      <c r="AB1" s="39" t="s">
        <v>27</v>
      </c>
      <c r="AC1" s="39" t="s">
        <v>28</v>
      </c>
      <c r="AD1" s="39" t="s">
        <v>29</v>
      </c>
      <c r="AE1" s="39" t="s">
        <v>30</v>
      </c>
      <c r="AF1" s="39" t="s">
        <v>31</v>
      </c>
      <c r="AG1" s="39" t="s">
        <v>32</v>
      </c>
      <c r="AH1" s="39" t="s">
        <v>33</v>
      </c>
      <c r="AI1" s="39" t="s">
        <v>34</v>
      </c>
      <c r="AJ1" s="39" t="s">
        <v>35</v>
      </c>
      <c r="AK1" s="39" t="s">
        <v>184</v>
      </c>
      <c r="AL1" s="39" t="s">
        <v>185</v>
      </c>
      <c r="AM1" s="39" t="s">
        <v>186</v>
      </c>
      <c r="AN1" s="39" t="s">
        <v>187</v>
      </c>
      <c r="AO1" s="39" t="s">
        <v>188</v>
      </c>
      <c r="AP1" s="39" t="s">
        <v>189</v>
      </c>
      <c r="AQ1" s="39" t="s">
        <v>190</v>
      </c>
      <c r="AR1" s="39" t="s">
        <v>191</v>
      </c>
      <c r="AS1" s="39" t="s">
        <v>192</v>
      </c>
      <c r="AT1" s="39" t="s">
        <v>193</v>
      </c>
      <c r="AU1" s="39" t="s">
        <v>194</v>
      </c>
      <c r="AV1" s="39" t="s">
        <v>195</v>
      </c>
      <c r="AW1" s="39" t="s">
        <v>196</v>
      </c>
      <c r="AX1" s="39" t="s">
        <v>197</v>
      </c>
      <c r="AY1" s="39" t="s">
        <v>198</v>
      </c>
      <c r="AZ1" s="39" t="s">
        <v>199</v>
      </c>
      <c r="BA1" s="39" t="s">
        <v>200</v>
      </c>
      <c r="BB1" s="59" t="s">
        <v>201</v>
      </c>
      <c r="BC1" s="39" t="s">
        <v>50</v>
      </c>
      <c r="BD1" s="39" t="s">
        <v>51</v>
      </c>
      <c r="BE1" s="39" t="s">
        <v>52</v>
      </c>
      <c r="BF1" s="39" t="s">
        <v>53</v>
      </c>
      <c r="BG1" s="39" t="s">
        <v>54</v>
      </c>
      <c r="BH1" s="39" t="s">
        <v>55</v>
      </c>
      <c r="BI1" s="39" t="s">
        <v>56</v>
      </c>
      <c r="BJ1" s="39" t="s">
        <v>57</v>
      </c>
      <c r="BK1" s="39" t="s">
        <v>58</v>
      </c>
      <c r="BL1" s="39" t="s">
        <v>59</v>
      </c>
      <c r="BM1" s="39" t="s">
        <v>60</v>
      </c>
      <c r="BN1" s="39" t="s">
        <v>61</v>
      </c>
      <c r="BO1" s="39" t="s">
        <v>62</v>
      </c>
      <c r="BP1" s="39" t="s">
        <v>63</v>
      </c>
      <c r="BQ1" s="39" t="s">
        <v>64</v>
      </c>
      <c r="BR1" s="39" t="s">
        <v>65</v>
      </c>
      <c r="BS1" s="39" t="s">
        <v>66</v>
      </c>
      <c r="BT1" s="39" t="s">
        <v>67</v>
      </c>
      <c r="BU1" s="39" t="s">
        <v>68</v>
      </c>
      <c r="BV1" s="39" t="s">
        <v>69</v>
      </c>
      <c r="BW1" s="39" t="s">
        <v>70</v>
      </c>
      <c r="BX1" s="39" t="s">
        <v>71</v>
      </c>
      <c r="BY1" s="39" t="s">
        <v>72</v>
      </c>
      <c r="BZ1" s="39" t="s">
        <v>73</v>
      </c>
      <c r="CD1" s="39" t="s">
        <v>184</v>
      </c>
      <c r="CE1" s="39" t="s">
        <v>187</v>
      </c>
      <c r="CF1" s="39" t="s">
        <v>190</v>
      </c>
      <c r="CG1" s="39" t="s">
        <v>185</v>
      </c>
      <c r="CH1" s="39" t="s">
        <v>188</v>
      </c>
      <c r="CI1" s="39" t="s">
        <v>191</v>
      </c>
    </row>
    <row r="2" spans="1:87" x14ac:dyDescent="0.15">
      <c r="A2" s="40">
        <v>209719</v>
      </c>
      <c r="B2" s="40">
        <v>226001</v>
      </c>
      <c r="C2" s="62" t="s">
        <v>74</v>
      </c>
      <c r="D2" s="40" t="s">
        <v>75</v>
      </c>
      <c r="E2" s="41">
        <v>23847</v>
      </c>
      <c r="F2" s="42">
        <v>55</v>
      </c>
      <c r="G2" s="40" t="s">
        <v>76</v>
      </c>
      <c r="H2" s="40" t="s">
        <v>76</v>
      </c>
      <c r="I2" s="40" t="s">
        <v>76</v>
      </c>
      <c r="J2" s="52">
        <v>89.6</v>
      </c>
      <c r="K2" s="52">
        <v>91.8</v>
      </c>
      <c r="L2" s="43">
        <f t="shared" ref="L2:L65" si="0">K2-J2</f>
        <v>2.2000000000000028</v>
      </c>
      <c r="M2" s="52">
        <v>40</v>
      </c>
      <c r="N2" s="52">
        <v>41.4</v>
      </c>
      <c r="O2" s="43">
        <f t="shared" ref="O2:O65" si="1">N2-M2</f>
        <v>1.3999999999999986</v>
      </c>
      <c r="P2" s="53">
        <v>106</v>
      </c>
      <c r="Q2" s="53">
        <v>108.16666666666667</v>
      </c>
      <c r="R2" s="43">
        <f t="shared" ref="R2:R65" si="2">Q2-P2</f>
        <v>2.1666666666666714</v>
      </c>
      <c r="S2" s="53">
        <v>163.83333333333334</v>
      </c>
      <c r="T2" s="53">
        <v>163.83333333333334</v>
      </c>
      <c r="U2" s="43">
        <f t="shared" ref="U2:U65" si="3">T2-S2</f>
        <v>0</v>
      </c>
      <c r="V2" s="53">
        <v>5.6</v>
      </c>
      <c r="W2" s="53">
        <v>5.03</v>
      </c>
      <c r="X2" s="43">
        <f t="shared" ref="X2:X48" si="4">W2-V2</f>
        <v>-0.5699999999999994</v>
      </c>
      <c r="Y2" s="53">
        <v>1.1599999999999999</v>
      </c>
      <c r="Z2" s="53">
        <v>1.1599999999999999</v>
      </c>
      <c r="AA2" s="43">
        <f t="shared" ref="AA2:AA65" si="5">Z2-Y2</f>
        <v>0</v>
      </c>
      <c r="AB2" s="53">
        <v>4.4000000000000004</v>
      </c>
      <c r="AC2" s="53">
        <v>3.7</v>
      </c>
      <c r="AD2" s="43">
        <f t="shared" ref="AD2:AD65" si="6">AC2-AB2</f>
        <v>-0.70000000000000018</v>
      </c>
      <c r="AE2" s="53">
        <v>1.3</v>
      </c>
      <c r="AF2" s="53">
        <v>1.78</v>
      </c>
      <c r="AG2" s="43">
        <f t="shared" ref="AG2:AG65" si="7">AF2-AE2</f>
        <v>0.48</v>
      </c>
      <c r="AH2" s="53">
        <v>1.4</v>
      </c>
      <c r="AI2" s="53">
        <v>1.52</v>
      </c>
      <c r="AJ2" s="43">
        <f t="shared" ref="AJ2:AJ65" si="8">AI2-AH2</f>
        <v>0.12000000000000011</v>
      </c>
      <c r="AK2" s="43">
        <v>5.45</v>
      </c>
      <c r="AL2" s="43">
        <v>5.8</v>
      </c>
      <c r="AM2" s="43">
        <f t="shared" ref="AM2:AM65" si="9">AL2-AK2</f>
        <v>0.34999999999999964</v>
      </c>
      <c r="AN2" s="43">
        <v>8.92</v>
      </c>
      <c r="AO2" s="43">
        <v>7.37</v>
      </c>
      <c r="AP2" s="43">
        <f t="shared" ref="AP2:AP65" si="10">AO2-AN2</f>
        <v>-1.5499999999999998</v>
      </c>
      <c r="AQ2" s="43">
        <v>6.71</v>
      </c>
      <c r="AR2" s="43">
        <v>7.55</v>
      </c>
      <c r="AS2" s="43">
        <f t="shared" ref="AS2:AS65" si="11">AR2-AQ2</f>
        <v>0.83999999999999986</v>
      </c>
      <c r="AT2" s="43">
        <v>1162</v>
      </c>
      <c r="AU2" s="43">
        <v>1625</v>
      </c>
      <c r="AV2" s="43">
        <f t="shared" ref="AV2:AV65" si="12">AU2-AT2</f>
        <v>463</v>
      </c>
      <c r="AW2" s="43">
        <v>3154</v>
      </c>
      <c r="AX2" s="43">
        <v>3161</v>
      </c>
      <c r="AY2" s="43">
        <f t="shared" ref="AY2:AY65" si="13">AX2-AW2</f>
        <v>7</v>
      </c>
      <c r="AZ2" s="43">
        <v>4469</v>
      </c>
      <c r="BA2" s="43">
        <v>4071</v>
      </c>
      <c r="BB2" s="43">
        <f t="shared" ref="BB2:BB65" si="14">BA2-AZ2</f>
        <v>-398</v>
      </c>
      <c r="BC2" s="43">
        <v>149</v>
      </c>
      <c r="BD2" s="43">
        <v>217</v>
      </c>
      <c r="BE2" s="43">
        <f t="shared" ref="BE2:BE65" si="15">BD2-BC2</f>
        <v>68</v>
      </c>
      <c r="BF2" s="43">
        <v>647</v>
      </c>
      <c r="BG2" s="43">
        <v>729</v>
      </c>
      <c r="BH2" s="43">
        <f t="shared" ref="BH2:BH65" si="16">BG2-BF2</f>
        <v>82</v>
      </c>
      <c r="BI2" s="43">
        <v>823</v>
      </c>
      <c r="BJ2" s="43">
        <v>888</v>
      </c>
      <c r="BK2" s="43">
        <f t="shared" ref="BK2:BK65" si="17">BJ2-BI2</f>
        <v>65</v>
      </c>
      <c r="BL2" s="43">
        <v>3.7</v>
      </c>
      <c r="BM2" s="45">
        <v>4.13</v>
      </c>
      <c r="BN2" s="43">
        <f t="shared" ref="BN2:BN65" si="18">BM2-BL2</f>
        <v>0.42999999999999972</v>
      </c>
      <c r="BO2" s="43">
        <v>43.16</v>
      </c>
      <c r="BP2" s="46">
        <v>48.43</v>
      </c>
      <c r="BQ2" s="43">
        <f t="shared" ref="BQ2:BQ65" si="19">BP2-BO2</f>
        <v>5.2700000000000031</v>
      </c>
      <c r="BR2" s="44">
        <v>5.201983317886933</v>
      </c>
      <c r="BS2" s="46">
        <v>5.1831364856493902</v>
      </c>
      <c r="BT2" s="43">
        <f t="shared" ref="BT2:BT65" si="20">BS2-BR2</f>
        <v>-1.8846832237542799E-2</v>
      </c>
      <c r="BU2" s="43">
        <v>35</v>
      </c>
      <c r="BV2" s="43">
        <v>33</v>
      </c>
      <c r="BW2" s="43">
        <f t="shared" ref="BW2:BW65" si="21">BV2-BU2</f>
        <v>-2</v>
      </c>
      <c r="BX2" s="43">
        <v>28</v>
      </c>
      <c r="BY2" s="43">
        <v>25</v>
      </c>
      <c r="BZ2" s="43">
        <f t="shared" ref="BZ2:BZ65" si="22">BY2-BX2</f>
        <v>-3</v>
      </c>
      <c r="CD2" s="43">
        <v>5.45</v>
      </c>
      <c r="CE2" s="43">
        <v>8.92</v>
      </c>
      <c r="CF2" s="43">
        <v>6.71</v>
      </c>
      <c r="CG2" s="43">
        <v>5.8</v>
      </c>
      <c r="CH2" s="43">
        <v>7.37</v>
      </c>
      <c r="CI2" s="43">
        <v>7.55</v>
      </c>
    </row>
    <row r="3" spans="1:87" x14ac:dyDescent="0.15">
      <c r="A3" s="54">
        <v>209721</v>
      </c>
      <c r="B3" s="54">
        <v>226002</v>
      </c>
      <c r="C3" t="s">
        <v>81</v>
      </c>
      <c r="D3" s="54" t="s">
        <v>75</v>
      </c>
      <c r="E3" s="55">
        <v>26465</v>
      </c>
      <c r="F3" s="56">
        <v>63</v>
      </c>
      <c r="G3" s="54" t="s">
        <v>76</v>
      </c>
      <c r="H3" s="54" t="s">
        <v>76</v>
      </c>
      <c r="I3" s="54" t="s">
        <v>76</v>
      </c>
      <c r="J3" s="54">
        <v>104.5</v>
      </c>
      <c r="K3" s="54">
        <v>103.7</v>
      </c>
      <c r="L3" s="19">
        <f t="shared" si="0"/>
        <v>-0.79999999999999716</v>
      </c>
      <c r="M3" s="54">
        <v>49.8</v>
      </c>
      <c r="N3" s="54">
        <v>49.1</v>
      </c>
      <c r="O3" s="19">
        <f t="shared" si="1"/>
        <v>-0.69999999999999574</v>
      </c>
      <c r="P3" s="19">
        <v>120.83333333333333</v>
      </c>
      <c r="Q3" s="19">
        <v>120.83333333333333</v>
      </c>
      <c r="R3" s="19">
        <f t="shared" si="2"/>
        <v>0</v>
      </c>
      <c r="S3" s="19">
        <v>158.5</v>
      </c>
      <c r="T3" s="19">
        <v>158.5</v>
      </c>
      <c r="U3" s="19">
        <f t="shared" si="3"/>
        <v>0</v>
      </c>
      <c r="V3" s="19">
        <v>6.51</v>
      </c>
      <c r="W3" s="19">
        <v>5.9</v>
      </c>
      <c r="X3" s="18">
        <f t="shared" si="4"/>
        <v>-0.60999999999999943</v>
      </c>
      <c r="Y3" s="19">
        <v>1.34</v>
      </c>
      <c r="Z3" s="19">
        <v>1.23</v>
      </c>
      <c r="AA3" s="19">
        <f t="shared" si="5"/>
        <v>-0.1100000000000001</v>
      </c>
      <c r="AB3" s="19">
        <v>5.07</v>
      </c>
      <c r="AC3" s="19">
        <v>4.53</v>
      </c>
      <c r="AD3" s="19">
        <f t="shared" si="6"/>
        <v>-0.54</v>
      </c>
      <c r="AE3" s="19">
        <v>1.01</v>
      </c>
      <c r="AF3" s="19">
        <v>0.88</v>
      </c>
      <c r="AG3" s="19">
        <f t="shared" si="7"/>
        <v>-0.13</v>
      </c>
      <c r="AH3" s="19">
        <v>9.16</v>
      </c>
      <c r="AI3" s="19">
        <v>3.2</v>
      </c>
      <c r="AJ3" s="19">
        <f t="shared" si="8"/>
        <v>-5.96</v>
      </c>
      <c r="AK3" s="19">
        <v>5.73</v>
      </c>
      <c r="AL3" s="19">
        <v>6.01</v>
      </c>
      <c r="AM3" s="19">
        <f t="shared" si="9"/>
        <v>0.27999999999999936</v>
      </c>
      <c r="AN3" s="19">
        <v>9.33</v>
      </c>
      <c r="AO3" s="19">
        <v>10.62</v>
      </c>
      <c r="AP3" s="19">
        <f t="shared" si="10"/>
        <v>1.2899999999999991</v>
      </c>
      <c r="AQ3" s="19">
        <v>7.07</v>
      </c>
      <c r="AR3" s="19">
        <v>7.95</v>
      </c>
      <c r="AS3" s="19">
        <f t="shared" si="11"/>
        <v>0.87999999999999989</v>
      </c>
      <c r="AT3" s="19">
        <v>1314</v>
      </c>
      <c r="AU3" s="19">
        <v>1430</v>
      </c>
      <c r="AV3" s="19">
        <f t="shared" si="12"/>
        <v>116</v>
      </c>
      <c r="AW3" s="19">
        <v>3207</v>
      </c>
      <c r="AX3" s="19">
        <v>4005</v>
      </c>
      <c r="AY3" s="19">
        <f t="shared" si="13"/>
        <v>798</v>
      </c>
      <c r="AZ3" s="19">
        <v>3376</v>
      </c>
      <c r="BA3" s="19">
        <v>4005</v>
      </c>
      <c r="BB3" s="19">
        <f t="shared" si="14"/>
        <v>629</v>
      </c>
      <c r="BC3" s="19">
        <v>206</v>
      </c>
      <c r="BD3" s="19">
        <v>326</v>
      </c>
      <c r="BE3" s="19">
        <f t="shared" si="15"/>
        <v>120</v>
      </c>
      <c r="BF3" s="19">
        <v>621</v>
      </c>
      <c r="BG3" s="19">
        <v>1010</v>
      </c>
      <c r="BH3" s="19">
        <f t="shared" si="16"/>
        <v>389</v>
      </c>
      <c r="BI3" s="19">
        <v>495</v>
      </c>
      <c r="BJ3" s="19">
        <v>794</v>
      </c>
      <c r="BK3" s="19">
        <f t="shared" si="17"/>
        <v>299</v>
      </c>
      <c r="BL3" s="19">
        <v>4.63</v>
      </c>
      <c r="BM3" s="37">
        <v>3.64</v>
      </c>
      <c r="BN3" s="19">
        <f t="shared" si="18"/>
        <v>-0.98999999999999977</v>
      </c>
      <c r="BO3" s="19">
        <v>43.39</v>
      </c>
      <c r="BP3" s="38">
        <v>32.81</v>
      </c>
      <c r="BQ3" s="19">
        <f t="shared" si="19"/>
        <v>-10.579999999999998</v>
      </c>
      <c r="BR3" s="57">
        <v>6.0810071445033422</v>
      </c>
      <c r="BS3" s="38">
        <v>6.2584608351112472</v>
      </c>
      <c r="BT3" s="19">
        <f t="shared" si="20"/>
        <v>0.17745369060790495</v>
      </c>
      <c r="BU3" s="19">
        <v>41</v>
      </c>
      <c r="BV3" s="19">
        <v>84</v>
      </c>
      <c r="BW3" s="18">
        <f t="shared" si="21"/>
        <v>43</v>
      </c>
      <c r="BX3" s="19">
        <v>22</v>
      </c>
      <c r="BY3" s="19">
        <v>32</v>
      </c>
      <c r="BZ3" s="19">
        <f t="shared" si="22"/>
        <v>10</v>
      </c>
      <c r="CD3" s="18">
        <v>4.51</v>
      </c>
      <c r="CE3" s="18">
        <v>5.14</v>
      </c>
      <c r="CF3" s="18">
        <v>2.68</v>
      </c>
      <c r="CG3" s="18">
        <v>4.78</v>
      </c>
      <c r="CH3" s="18">
        <v>6.03</v>
      </c>
      <c r="CI3" s="18">
        <v>2.72</v>
      </c>
    </row>
    <row r="4" spans="1:87" x14ac:dyDescent="0.15">
      <c r="A4" s="12">
        <v>209720</v>
      </c>
      <c r="B4" s="12">
        <v>226003</v>
      </c>
      <c r="C4" s="62" t="s">
        <v>81</v>
      </c>
      <c r="D4" s="12" t="s">
        <v>77</v>
      </c>
      <c r="E4" s="14">
        <v>20955</v>
      </c>
      <c r="F4" s="15">
        <v>48</v>
      </c>
      <c r="G4" s="12" t="s">
        <v>76</v>
      </c>
      <c r="H4" s="12" t="s">
        <v>76</v>
      </c>
      <c r="I4" s="12" t="s">
        <v>76</v>
      </c>
      <c r="J4" s="12">
        <v>101.1</v>
      </c>
      <c r="K4" s="12">
        <v>106.2</v>
      </c>
      <c r="L4" s="18">
        <f t="shared" si="0"/>
        <v>5.1000000000000085</v>
      </c>
      <c r="M4" s="12">
        <v>32.4</v>
      </c>
      <c r="N4" s="12">
        <v>36.1</v>
      </c>
      <c r="O4" s="18">
        <f t="shared" si="1"/>
        <v>3.7000000000000028</v>
      </c>
      <c r="P4" s="18">
        <v>119.83333333333333</v>
      </c>
      <c r="Q4" s="18">
        <v>122.16666666666667</v>
      </c>
      <c r="R4" s="18">
        <f t="shared" si="2"/>
        <v>2.3333333333333428</v>
      </c>
      <c r="S4" s="18">
        <v>171.33333333333334</v>
      </c>
      <c r="T4" s="18">
        <v>171.33333333333334</v>
      </c>
      <c r="U4" s="18">
        <f t="shared" si="3"/>
        <v>0</v>
      </c>
      <c r="V4" s="18">
        <v>5.72</v>
      </c>
      <c r="W4" s="18">
        <v>6.58</v>
      </c>
      <c r="X4" s="18">
        <f t="shared" si="4"/>
        <v>0.86000000000000032</v>
      </c>
      <c r="Y4" s="18">
        <v>1.28</v>
      </c>
      <c r="Z4" s="18">
        <v>1.34</v>
      </c>
      <c r="AA4" s="18">
        <f t="shared" si="5"/>
        <v>6.0000000000000053E-2</v>
      </c>
      <c r="AB4" s="18">
        <v>4.33</v>
      </c>
      <c r="AC4" s="18">
        <v>4.91</v>
      </c>
      <c r="AD4" s="18">
        <f t="shared" si="6"/>
        <v>0.58000000000000007</v>
      </c>
      <c r="AE4" s="18">
        <v>1.3</v>
      </c>
      <c r="AF4" s="18">
        <v>1.54</v>
      </c>
      <c r="AG4" s="18">
        <f t="shared" si="7"/>
        <v>0.24</v>
      </c>
      <c r="AH4" s="18">
        <v>0.68</v>
      </c>
      <c r="AI4" s="18">
        <v>0.84</v>
      </c>
      <c r="AJ4" s="18">
        <f t="shared" si="8"/>
        <v>0.15999999999999992</v>
      </c>
      <c r="AK4" s="18">
        <v>6.87</v>
      </c>
      <c r="AL4" s="18">
        <v>6.25</v>
      </c>
      <c r="AM4" s="18">
        <f t="shared" si="9"/>
        <v>-0.62000000000000011</v>
      </c>
      <c r="AN4" s="18">
        <v>9.23</v>
      </c>
      <c r="AO4" s="18">
        <v>10.08</v>
      </c>
      <c r="AP4" s="18">
        <f t="shared" si="10"/>
        <v>0.84999999999999964</v>
      </c>
      <c r="AQ4" s="18">
        <v>4.88</v>
      </c>
      <c r="AR4" s="18">
        <v>5.99</v>
      </c>
      <c r="AS4" s="18">
        <f t="shared" si="11"/>
        <v>1.1100000000000003</v>
      </c>
      <c r="AT4" s="18">
        <v>917</v>
      </c>
      <c r="AU4" s="18">
        <v>1159</v>
      </c>
      <c r="AV4" s="18">
        <f t="shared" si="12"/>
        <v>242</v>
      </c>
      <c r="AW4" s="18">
        <v>1950</v>
      </c>
      <c r="AX4" s="18">
        <v>2886</v>
      </c>
      <c r="AY4" s="18">
        <f t="shared" si="13"/>
        <v>936</v>
      </c>
      <c r="AZ4" s="18">
        <v>2238</v>
      </c>
      <c r="BA4" s="18">
        <v>3773</v>
      </c>
      <c r="BB4" s="18">
        <f t="shared" si="14"/>
        <v>1535</v>
      </c>
      <c r="BC4" s="18">
        <v>145</v>
      </c>
      <c r="BD4" s="18">
        <v>154</v>
      </c>
      <c r="BE4" s="18">
        <f t="shared" si="15"/>
        <v>9</v>
      </c>
      <c r="BF4" s="18">
        <v>351</v>
      </c>
      <c r="BG4" s="18">
        <v>616</v>
      </c>
      <c r="BH4" s="18">
        <f t="shared" si="16"/>
        <v>265</v>
      </c>
      <c r="BI4" s="18">
        <v>392</v>
      </c>
      <c r="BJ4" s="18">
        <v>722</v>
      </c>
      <c r="BK4" s="18">
        <f t="shared" si="17"/>
        <v>330</v>
      </c>
      <c r="BL4" s="18">
        <v>4.4800000000000004</v>
      </c>
      <c r="BM4" s="37">
        <v>4.83</v>
      </c>
      <c r="BN4" s="18">
        <f t="shared" si="18"/>
        <v>0.34999999999999964</v>
      </c>
      <c r="BO4" s="18">
        <v>45.05</v>
      </c>
      <c r="BP4" s="38">
        <v>50.47</v>
      </c>
      <c r="BQ4" s="18">
        <f t="shared" si="19"/>
        <v>5.4200000000000017</v>
      </c>
      <c r="BR4" s="36">
        <v>5.7767480577136521</v>
      </c>
      <c r="BS4" s="38">
        <v>28.848735882702599</v>
      </c>
      <c r="BT4" s="18">
        <f t="shared" si="20"/>
        <v>23.071987824988945</v>
      </c>
      <c r="BU4" s="18">
        <v>24</v>
      </c>
      <c r="BV4" s="18">
        <v>23</v>
      </c>
      <c r="BW4" s="18">
        <f t="shared" si="21"/>
        <v>-1</v>
      </c>
      <c r="BX4" s="18">
        <v>22</v>
      </c>
      <c r="BY4" s="18">
        <v>18</v>
      </c>
      <c r="BZ4" s="18">
        <f t="shared" si="22"/>
        <v>-4</v>
      </c>
      <c r="CD4" s="18">
        <v>5.73</v>
      </c>
      <c r="CE4" s="18">
        <v>7.39</v>
      </c>
      <c r="CF4" s="18">
        <v>6.29</v>
      </c>
      <c r="CG4" s="18">
        <v>5.72</v>
      </c>
      <c r="CH4" s="18">
        <v>9.58</v>
      </c>
      <c r="CI4" s="18">
        <v>6.56</v>
      </c>
    </row>
    <row r="5" spans="1:87" x14ac:dyDescent="0.15">
      <c r="A5" s="12">
        <v>209724</v>
      </c>
      <c r="B5" s="12">
        <v>226005</v>
      </c>
      <c r="C5" t="s">
        <v>74</v>
      </c>
      <c r="D5" s="12" t="s">
        <v>75</v>
      </c>
      <c r="E5" s="14">
        <v>24030</v>
      </c>
      <c r="F5" s="15">
        <v>55</v>
      </c>
      <c r="G5" s="12" t="s">
        <v>76</v>
      </c>
      <c r="H5" s="12" t="s">
        <v>76</v>
      </c>
      <c r="I5" s="12" t="s">
        <v>76</v>
      </c>
      <c r="J5" s="12">
        <v>97</v>
      </c>
      <c r="K5" s="12">
        <v>95.8</v>
      </c>
      <c r="L5" s="32">
        <f t="shared" si="0"/>
        <v>-1.2000000000000028</v>
      </c>
      <c r="M5" s="12">
        <v>39.4</v>
      </c>
      <c r="N5" s="12">
        <v>39.4</v>
      </c>
      <c r="O5" s="32">
        <f t="shared" si="1"/>
        <v>0</v>
      </c>
      <c r="P5" s="18">
        <v>102.83333333333333</v>
      </c>
      <c r="Q5" s="18">
        <v>103.83333333333333</v>
      </c>
      <c r="R5" s="32">
        <f t="shared" si="2"/>
        <v>1</v>
      </c>
      <c r="S5" s="18">
        <v>173.5</v>
      </c>
      <c r="T5" s="18">
        <v>173.5</v>
      </c>
      <c r="U5" s="32">
        <f t="shared" si="3"/>
        <v>0</v>
      </c>
      <c r="V5" s="18">
        <v>4.79</v>
      </c>
      <c r="W5" s="18">
        <v>4.67</v>
      </c>
      <c r="X5" s="32">
        <f t="shared" si="4"/>
        <v>-0.12000000000000011</v>
      </c>
      <c r="Y5" s="18">
        <v>1.51</v>
      </c>
      <c r="Z5" s="18">
        <v>1.48</v>
      </c>
      <c r="AA5" s="32">
        <f t="shared" si="5"/>
        <v>-3.0000000000000027E-2</v>
      </c>
      <c r="AB5" s="18">
        <v>3.1</v>
      </c>
      <c r="AC5" s="18">
        <v>3.01</v>
      </c>
      <c r="AD5" s="32">
        <f t="shared" si="6"/>
        <v>-9.0000000000000302E-2</v>
      </c>
      <c r="AE5" s="18">
        <v>0.63</v>
      </c>
      <c r="AF5" s="18">
        <v>0.68</v>
      </c>
      <c r="AG5" s="32">
        <f t="shared" si="7"/>
        <v>5.0000000000000044E-2</v>
      </c>
      <c r="AH5" s="18">
        <v>0.47</v>
      </c>
      <c r="AI5" s="18">
        <v>0.94</v>
      </c>
      <c r="AJ5" s="32">
        <f t="shared" si="8"/>
        <v>0.47</v>
      </c>
      <c r="AK5" s="18">
        <v>4.51</v>
      </c>
      <c r="AL5" s="18">
        <v>4.78</v>
      </c>
      <c r="AM5" s="32">
        <f t="shared" si="9"/>
        <v>0.27000000000000046</v>
      </c>
      <c r="AN5" s="18">
        <v>5.14</v>
      </c>
      <c r="AO5" s="18">
        <v>6.03</v>
      </c>
      <c r="AP5" s="32">
        <f t="shared" si="10"/>
        <v>0.89000000000000057</v>
      </c>
      <c r="AQ5" s="18">
        <v>2.68</v>
      </c>
      <c r="AR5" s="18">
        <v>2.72</v>
      </c>
      <c r="AS5" s="32">
        <f t="shared" si="11"/>
        <v>4.0000000000000036E-2</v>
      </c>
      <c r="AT5" s="18">
        <v>444</v>
      </c>
      <c r="AU5" s="18">
        <v>467</v>
      </c>
      <c r="AV5" s="32">
        <f t="shared" si="12"/>
        <v>23</v>
      </c>
      <c r="AW5" s="18">
        <v>1162</v>
      </c>
      <c r="AX5" s="18">
        <v>1440</v>
      </c>
      <c r="AY5" s="32">
        <f t="shared" si="13"/>
        <v>278</v>
      </c>
      <c r="AZ5" s="18">
        <v>1195</v>
      </c>
      <c r="BA5" s="18">
        <v>1145</v>
      </c>
      <c r="BB5" s="32">
        <f t="shared" si="14"/>
        <v>-50</v>
      </c>
      <c r="BC5" s="18">
        <v>29.4</v>
      </c>
      <c r="BD5" s="18">
        <v>33.799999999999997</v>
      </c>
      <c r="BE5" s="32">
        <f t="shared" si="15"/>
        <v>4.3999999999999986</v>
      </c>
      <c r="BF5" s="18">
        <v>138</v>
      </c>
      <c r="BG5" s="18">
        <v>181</v>
      </c>
      <c r="BH5" s="32">
        <f t="shared" si="16"/>
        <v>43</v>
      </c>
      <c r="BI5" s="18">
        <v>89.5</v>
      </c>
      <c r="BJ5" s="18">
        <v>83.7</v>
      </c>
      <c r="BK5" s="32">
        <f t="shared" si="17"/>
        <v>-5.7999999999999972</v>
      </c>
      <c r="BL5" s="18">
        <v>3.4</v>
      </c>
      <c r="BM5" s="37">
        <v>4.1500000000000004</v>
      </c>
      <c r="BN5" s="32">
        <f t="shared" si="18"/>
        <v>0.75000000000000044</v>
      </c>
      <c r="BO5" s="18">
        <v>39.19</v>
      </c>
      <c r="BP5" s="38">
        <v>47.21</v>
      </c>
      <c r="BQ5" s="32">
        <f t="shared" si="19"/>
        <v>8.0200000000000031</v>
      </c>
      <c r="BR5" s="36">
        <v>5.2451109977034953</v>
      </c>
      <c r="BS5" s="38">
        <v>5.2932238932429572</v>
      </c>
      <c r="BT5" s="32">
        <f t="shared" si="20"/>
        <v>4.8112895539461853E-2</v>
      </c>
      <c r="BU5" s="18">
        <v>13</v>
      </c>
      <c r="BV5" s="18">
        <v>10</v>
      </c>
      <c r="BW5" s="32">
        <f t="shared" si="21"/>
        <v>-3</v>
      </c>
      <c r="BX5" s="18">
        <v>16</v>
      </c>
      <c r="BY5" s="18">
        <v>14</v>
      </c>
      <c r="BZ5" s="32">
        <f t="shared" si="22"/>
        <v>-2</v>
      </c>
      <c r="CD5" s="18">
        <v>5.1100000000000003</v>
      </c>
      <c r="CE5" s="18">
        <v>8.73</v>
      </c>
      <c r="CF5" s="18">
        <v>6.81</v>
      </c>
      <c r="CG5" s="18">
        <v>5.4</v>
      </c>
      <c r="CH5" s="18">
        <v>7.56</v>
      </c>
      <c r="CI5" s="18">
        <v>7.27</v>
      </c>
    </row>
    <row r="6" spans="1:87" x14ac:dyDescent="0.15">
      <c r="A6" s="12">
        <v>209725</v>
      </c>
      <c r="B6" s="12">
        <v>226006</v>
      </c>
      <c r="C6" s="62" t="s">
        <v>74</v>
      </c>
      <c r="D6" s="12" t="s">
        <v>77</v>
      </c>
      <c r="E6" s="14">
        <v>21231</v>
      </c>
      <c r="F6" s="15">
        <v>63</v>
      </c>
      <c r="G6" s="12" t="s">
        <v>76</v>
      </c>
      <c r="H6" s="12" t="s">
        <v>76</v>
      </c>
      <c r="I6" s="12" t="s">
        <v>76</v>
      </c>
      <c r="J6" s="12">
        <v>100.2</v>
      </c>
      <c r="K6" s="12">
        <v>100.7</v>
      </c>
      <c r="L6" s="32">
        <f t="shared" si="0"/>
        <v>0.5</v>
      </c>
      <c r="M6" s="12">
        <v>31.5</v>
      </c>
      <c r="N6" s="12">
        <v>31.4</v>
      </c>
      <c r="O6" s="32">
        <f t="shared" si="1"/>
        <v>-0.10000000000000142</v>
      </c>
      <c r="P6" s="18">
        <v>111.83333333333333</v>
      </c>
      <c r="Q6" s="18">
        <v>112.66666666666667</v>
      </c>
      <c r="R6" s="32">
        <f t="shared" si="2"/>
        <v>0.83333333333334281</v>
      </c>
      <c r="S6" s="18">
        <v>175.83333333333334</v>
      </c>
      <c r="T6" s="18">
        <v>175.83333333333334</v>
      </c>
      <c r="U6" s="32">
        <f t="shared" si="3"/>
        <v>0</v>
      </c>
      <c r="V6" s="18">
        <v>5.87</v>
      </c>
      <c r="W6" s="18">
        <v>5.63</v>
      </c>
      <c r="X6" s="32">
        <f t="shared" si="4"/>
        <v>-0.24000000000000021</v>
      </c>
      <c r="Y6" s="18">
        <v>1.01</v>
      </c>
      <c r="Z6" s="18">
        <v>1.1100000000000001</v>
      </c>
      <c r="AA6" s="32">
        <f t="shared" si="5"/>
        <v>0.10000000000000009</v>
      </c>
      <c r="AB6" s="18">
        <v>4.28</v>
      </c>
      <c r="AC6" s="18">
        <v>4.07</v>
      </c>
      <c r="AD6" s="32">
        <f t="shared" si="6"/>
        <v>-0.20999999999999996</v>
      </c>
      <c r="AE6" s="18">
        <v>2.39</v>
      </c>
      <c r="AF6" s="18">
        <v>1.89</v>
      </c>
      <c r="AG6" s="32">
        <f t="shared" si="7"/>
        <v>-0.50000000000000022</v>
      </c>
      <c r="AH6" s="18">
        <v>5.52</v>
      </c>
      <c r="AI6" s="18">
        <v>5.66</v>
      </c>
      <c r="AJ6" s="32">
        <f t="shared" si="8"/>
        <v>0.14000000000000057</v>
      </c>
      <c r="AK6" s="18">
        <v>5.73</v>
      </c>
      <c r="AL6" s="18">
        <v>5.72</v>
      </c>
      <c r="AM6" s="32">
        <f t="shared" si="9"/>
        <v>-1.0000000000000675E-2</v>
      </c>
      <c r="AN6" s="18">
        <v>7.39</v>
      </c>
      <c r="AO6" s="18">
        <v>9.58</v>
      </c>
      <c r="AP6" s="32">
        <f t="shared" si="10"/>
        <v>2.1900000000000004</v>
      </c>
      <c r="AQ6" s="18">
        <v>6.29</v>
      </c>
      <c r="AR6" s="18">
        <v>6.56</v>
      </c>
      <c r="AS6" s="32">
        <f t="shared" si="11"/>
        <v>0.26999999999999957</v>
      </c>
      <c r="AT6" s="18">
        <v>2909</v>
      </c>
      <c r="AU6" s="18">
        <v>1509</v>
      </c>
      <c r="AV6" s="32">
        <f t="shared" si="12"/>
        <v>-1400</v>
      </c>
      <c r="AW6" s="18">
        <v>4965</v>
      </c>
      <c r="AX6" s="18">
        <v>4171</v>
      </c>
      <c r="AY6" s="32">
        <f t="shared" si="13"/>
        <v>-794</v>
      </c>
      <c r="AZ6" s="18">
        <v>3509</v>
      </c>
      <c r="BA6" s="18">
        <v>2916</v>
      </c>
      <c r="BB6" s="32">
        <f t="shared" si="14"/>
        <v>-593</v>
      </c>
      <c r="BC6" s="18">
        <v>597</v>
      </c>
      <c r="BD6" s="18">
        <v>192</v>
      </c>
      <c r="BE6" s="32">
        <f t="shared" si="15"/>
        <v>-405</v>
      </c>
      <c r="BF6" s="18">
        <v>1083</v>
      </c>
      <c r="BG6" s="18">
        <v>794</v>
      </c>
      <c r="BH6" s="32">
        <f t="shared" si="16"/>
        <v>-289</v>
      </c>
      <c r="BI6" s="18">
        <v>555</v>
      </c>
      <c r="BJ6" s="18">
        <v>434</v>
      </c>
      <c r="BK6" s="32">
        <f t="shared" si="17"/>
        <v>-121</v>
      </c>
      <c r="BL6" s="18">
        <v>4.63</v>
      </c>
      <c r="BM6" s="37">
        <v>4.0599999999999996</v>
      </c>
      <c r="BN6" s="32">
        <f t="shared" si="18"/>
        <v>-0.57000000000000028</v>
      </c>
      <c r="BO6" s="18">
        <v>47.88</v>
      </c>
      <c r="BP6" s="38">
        <v>39.53</v>
      </c>
      <c r="BQ6" s="32">
        <f t="shared" si="19"/>
        <v>-8.3500000000000014</v>
      </c>
      <c r="BR6" s="36">
        <v>5.6617335004177107</v>
      </c>
      <c r="BS6" s="38">
        <v>5.9134151277510751</v>
      </c>
      <c r="BT6" s="32">
        <f t="shared" si="20"/>
        <v>0.25168162733336441</v>
      </c>
      <c r="BU6" s="18">
        <v>31</v>
      </c>
      <c r="BV6" s="18">
        <v>33</v>
      </c>
      <c r="BW6" s="32">
        <f t="shared" si="21"/>
        <v>2</v>
      </c>
      <c r="BX6" s="18">
        <v>23</v>
      </c>
      <c r="BY6" s="18">
        <v>24</v>
      </c>
      <c r="BZ6" s="32">
        <f t="shared" si="22"/>
        <v>1</v>
      </c>
      <c r="CD6" s="18">
        <v>5.16</v>
      </c>
      <c r="CE6" s="18">
        <v>7.99</v>
      </c>
      <c r="CF6" s="18">
        <v>5.43</v>
      </c>
      <c r="CG6" s="18">
        <v>5.16</v>
      </c>
      <c r="CH6" s="18">
        <v>7.02</v>
      </c>
      <c r="CI6" s="18">
        <v>5.63</v>
      </c>
    </row>
    <row r="7" spans="1:87" x14ac:dyDescent="0.15">
      <c r="A7" s="12">
        <v>209726</v>
      </c>
      <c r="B7" s="12">
        <v>226007</v>
      </c>
      <c r="C7" t="s">
        <v>81</v>
      </c>
      <c r="D7" s="12" t="s">
        <v>75</v>
      </c>
      <c r="E7" s="14">
        <v>23726</v>
      </c>
      <c r="F7" s="15">
        <v>56</v>
      </c>
      <c r="G7" s="12" t="s">
        <v>76</v>
      </c>
      <c r="H7" s="12" t="s">
        <v>76</v>
      </c>
      <c r="I7" s="12" t="s">
        <v>76</v>
      </c>
      <c r="J7" s="12">
        <v>100.4</v>
      </c>
      <c r="K7" s="12">
        <v>103.2</v>
      </c>
      <c r="L7" s="18">
        <f t="shared" si="0"/>
        <v>2.7999999999999972</v>
      </c>
      <c r="M7" s="12">
        <v>40.5</v>
      </c>
      <c r="N7" s="12">
        <v>41.4</v>
      </c>
      <c r="O7" s="18">
        <f t="shared" si="1"/>
        <v>0.89999999999999858</v>
      </c>
      <c r="P7" s="18">
        <v>111.83333333333333</v>
      </c>
      <c r="Q7" s="18">
        <v>114.83333333333333</v>
      </c>
      <c r="R7" s="18">
        <f t="shared" si="2"/>
        <v>3</v>
      </c>
      <c r="S7" s="18">
        <v>164.16666666666666</v>
      </c>
      <c r="T7" s="18">
        <v>164.16666666666666</v>
      </c>
      <c r="U7" s="18">
        <f t="shared" si="3"/>
        <v>0</v>
      </c>
      <c r="V7" s="18">
        <v>4.59</v>
      </c>
      <c r="W7" s="18">
        <v>5.21</v>
      </c>
      <c r="X7" s="18">
        <f t="shared" si="4"/>
        <v>0.62000000000000011</v>
      </c>
      <c r="Y7" s="18">
        <v>1.41</v>
      </c>
      <c r="Z7" s="18">
        <v>1.43</v>
      </c>
      <c r="AA7" s="18">
        <f t="shared" si="5"/>
        <v>2.0000000000000018E-2</v>
      </c>
      <c r="AB7" s="18">
        <v>3.03</v>
      </c>
      <c r="AC7" s="18">
        <v>3.72</v>
      </c>
      <c r="AD7" s="18">
        <f t="shared" si="6"/>
        <v>0.69000000000000039</v>
      </c>
      <c r="AE7" s="18">
        <v>0.63</v>
      </c>
      <c r="AF7" s="18">
        <v>0.92</v>
      </c>
      <c r="AG7" s="18">
        <f t="shared" si="7"/>
        <v>0.29000000000000004</v>
      </c>
      <c r="AH7" s="18">
        <v>0.72</v>
      </c>
      <c r="AI7" s="18">
        <v>1.5</v>
      </c>
      <c r="AJ7" s="18">
        <f t="shared" si="8"/>
        <v>0.78</v>
      </c>
      <c r="AK7" s="18">
        <v>5.03</v>
      </c>
      <c r="AL7" s="18">
        <v>4.92</v>
      </c>
      <c r="AM7" s="18">
        <f t="shared" si="9"/>
        <v>-0.11000000000000032</v>
      </c>
      <c r="AN7" s="18">
        <v>5.96</v>
      </c>
      <c r="AO7" s="18">
        <v>6.79</v>
      </c>
      <c r="AP7" s="18">
        <f t="shared" si="10"/>
        <v>0.83000000000000007</v>
      </c>
      <c r="AQ7" s="18">
        <v>5.47</v>
      </c>
      <c r="AR7" s="18">
        <v>5.0599999999999996</v>
      </c>
      <c r="AS7" s="18">
        <f t="shared" si="11"/>
        <v>-0.41000000000000014</v>
      </c>
      <c r="AT7" s="18">
        <v>857</v>
      </c>
      <c r="AU7" s="18">
        <v>675</v>
      </c>
      <c r="AV7" s="18">
        <f t="shared" si="12"/>
        <v>-182</v>
      </c>
      <c r="AW7" s="18">
        <v>3740</v>
      </c>
      <c r="AX7" s="18">
        <v>2956</v>
      </c>
      <c r="AY7" s="18">
        <f t="shared" si="13"/>
        <v>-784</v>
      </c>
      <c r="AZ7" s="18">
        <v>2701</v>
      </c>
      <c r="BA7" s="18">
        <v>3542</v>
      </c>
      <c r="BB7" s="18">
        <f t="shared" si="14"/>
        <v>841</v>
      </c>
      <c r="BC7" s="18">
        <v>118</v>
      </c>
      <c r="BD7" s="18">
        <v>88.8</v>
      </c>
      <c r="BE7" s="18">
        <f t="shared" si="15"/>
        <v>-29.200000000000003</v>
      </c>
      <c r="BF7" s="18">
        <v>758</v>
      </c>
      <c r="BG7" s="18">
        <v>823</v>
      </c>
      <c r="BH7" s="18">
        <f t="shared" si="16"/>
        <v>65</v>
      </c>
      <c r="BI7" s="18">
        <v>428</v>
      </c>
      <c r="BJ7" s="18">
        <v>687</v>
      </c>
      <c r="BK7" s="18">
        <f t="shared" si="17"/>
        <v>259</v>
      </c>
      <c r="BL7" s="18">
        <v>4.03</v>
      </c>
      <c r="BM7" s="37">
        <v>4.1100000000000003</v>
      </c>
      <c r="BN7" s="18">
        <f t="shared" si="18"/>
        <v>8.0000000000000071E-2</v>
      </c>
      <c r="BO7" s="18">
        <v>38.08</v>
      </c>
      <c r="BP7" s="38">
        <v>39.6</v>
      </c>
      <c r="BQ7" s="18">
        <f t="shared" si="19"/>
        <v>1.5200000000000031</v>
      </c>
      <c r="BR7" s="36">
        <v>6.0442699579831931</v>
      </c>
      <c r="BS7" s="38">
        <v>5.9587121212121215</v>
      </c>
      <c r="BT7" s="18">
        <f t="shared" si="20"/>
        <v>-8.5557836771071649E-2</v>
      </c>
      <c r="BU7" s="18">
        <v>29</v>
      </c>
      <c r="BV7" s="18">
        <v>20</v>
      </c>
      <c r="BW7" s="18">
        <f t="shared" si="21"/>
        <v>-9</v>
      </c>
      <c r="BX7" s="18">
        <v>19</v>
      </c>
      <c r="BY7" s="18">
        <v>15</v>
      </c>
      <c r="BZ7" s="18">
        <f t="shared" si="22"/>
        <v>-4</v>
      </c>
      <c r="CD7" s="32">
        <v>5.64</v>
      </c>
      <c r="CE7" s="32">
        <v>8.3800000000000008</v>
      </c>
      <c r="CF7" s="32">
        <v>6.42</v>
      </c>
      <c r="CG7" s="32">
        <v>6.51</v>
      </c>
      <c r="CH7" s="32">
        <v>9.17</v>
      </c>
      <c r="CI7" s="32">
        <v>7.28</v>
      </c>
    </row>
    <row r="8" spans="1:87" x14ac:dyDescent="0.15">
      <c r="A8" s="12">
        <v>209727</v>
      </c>
      <c r="B8" s="12">
        <v>226008</v>
      </c>
      <c r="C8" s="62" t="s">
        <v>74</v>
      </c>
      <c r="D8" s="12" t="s">
        <v>75</v>
      </c>
      <c r="E8" s="14">
        <v>21320</v>
      </c>
      <c r="F8" s="15">
        <v>62</v>
      </c>
      <c r="G8" s="12" t="s">
        <v>76</v>
      </c>
      <c r="H8" s="12" t="s">
        <v>76</v>
      </c>
      <c r="I8" s="12" t="s">
        <v>76</v>
      </c>
      <c r="J8" s="12">
        <v>76.8</v>
      </c>
      <c r="K8" s="12">
        <v>76.099999999999994</v>
      </c>
      <c r="L8" s="32">
        <f t="shared" si="0"/>
        <v>-0.70000000000000284</v>
      </c>
      <c r="M8" s="12">
        <v>32.9</v>
      </c>
      <c r="N8" s="12">
        <v>32.799999999999997</v>
      </c>
      <c r="O8" s="32">
        <f t="shared" si="1"/>
        <v>-0.10000000000000142</v>
      </c>
      <c r="P8" s="18">
        <v>104.16666666666667</v>
      </c>
      <c r="Q8" s="18">
        <v>104</v>
      </c>
      <c r="R8" s="32">
        <f t="shared" si="2"/>
        <v>-0.1666666666666714</v>
      </c>
      <c r="S8" s="18">
        <v>155.16666666666666</v>
      </c>
      <c r="T8" s="18">
        <v>155.16666666666666</v>
      </c>
      <c r="U8" s="32">
        <f t="shared" si="3"/>
        <v>0</v>
      </c>
      <c r="V8" s="18">
        <v>5.0199999999999996</v>
      </c>
      <c r="W8" s="18">
        <v>5.35</v>
      </c>
      <c r="X8" s="32">
        <f t="shared" si="4"/>
        <v>0.33000000000000007</v>
      </c>
      <c r="Y8" s="18">
        <v>1.1499999999999999</v>
      </c>
      <c r="Z8" s="18">
        <v>1.36</v>
      </c>
      <c r="AA8" s="32">
        <f t="shared" si="5"/>
        <v>0.21000000000000019</v>
      </c>
      <c r="AB8" s="18">
        <v>3.08</v>
      </c>
      <c r="AC8" s="18">
        <v>3.55</v>
      </c>
      <c r="AD8" s="32">
        <f t="shared" si="6"/>
        <v>0.46999999999999975</v>
      </c>
      <c r="AE8" s="18">
        <v>1.99</v>
      </c>
      <c r="AF8" s="18">
        <v>1.28</v>
      </c>
      <c r="AG8" s="32">
        <f t="shared" si="7"/>
        <v>-0.71</v>
      </c>
      <c r="AH8" s="18">
        <v>3.63</v>
      </c>
      <c r="AI8" s="18">
        <v>5.5</v>
      </c>
      <c r="AJ8" s="32">
        <f t="shared" si="8"/>
        <v>1.87</v>
      </c>
      <c r="AK8" s="18">
        <v>5.1100000000000003</v>
      </c>
      <c r="AL8" s="18">
        <v>5.4</v>
      </c>
      <c r="AM8" s="32">
        <f t="shared" si="9"/>
        <v>0.29000000000000004</v>
      </c>
      <c r="AN8" s="18">
        <v>8.73</v>
      </c>
      <c r="AO8" s="18">
        <v>7.56</v>
      </c>
      <c r="AP8" s="32">
        <f t="shared" si="10"/>
        <v>-1.1700000000000008</v>
      </c>
      <c r="AQ8" s="18">
        <v>6.81</v>
      </c>
      <c r="AR8" s="18">
        <v>7.27</v>
      </c>
      <c r="AS8" s="32">
        <f t="shared" si="11"/>
        <v>0.45999999999999996</v>
      </c>
      <c r="AT8" s="18">
        <v>679</v>
      </c>
      <c r="AU8" s="18">
        <v>788</v>
      </c>
      <c r="AV8" s="32">
        <f t="shared" si="12"/>
        <v>109</v>
      </c>
      <c r="AW8" s="18">
        <v>2704</v>
      </c>
      <c r="AX8" s="18">
        <v>2118</v>
      </c>
      <c r="AY8" s="32">
        <f t="shared" si="13"/>
        <v>-586</v>
      </c>
      <c r="AZ8" s="18">
        <v>2367</v>
      </c>
      <c r="BA8" s="18">
        <v>3111</v>
      </c>
      <c r="BB8" s="32">
        <f t="shared" si="14"/>
        <v>744</v>
      </c>
      <c r="BC8" s="18">
        <v>55.8</v>
      </c>
      <c r="BD8" s="18">
        <v>85.2</v>
      </c>
      <c r="BE8" s="32">
        <f t="shared" si="15"/>
        <v>29.400000000000006</v>
      </c>
      <c r="BF8" s="18">
        <v>485</v>
      </c>
      <c r="BG8" s="18">
        <v>315</v>
      </c>
      <c r="BH8" s="32">
        <f t="shared" si="16"/>
        <v>-170</v>
      </c>
      <c r="BI8" s="18">
        <v>269</v>
      </c>
      <c r="BJ8" s="18">
        <v>430</v>
      </c>
      <c r="BK8" s="32">
        <f t="shared" si="17"/>
        <v>161</v>
      </c>
      <c r="BL8" s="18">
        <v>4.04</v>
      </c>
      <c r="BM8" s="37">
        <v>3.57</v>
      </c>
      <c r="BN8" s="32">
        <f t="shared" si="18"/>
        <v>-0.4700000000000002</v>
      </c>
      <c r="BO8" s="18">
        <v>38.89</v>
      </c>
      <c r="BP8" s="38">
        <v>32.25</v>
      </c>
      <c r="BQ8" s="32">
        <f t="shared" si="19"/>
        <v>-6.6400000000000006</v>
      </c>
      <c r="BR8" s="36">
        <v>5.9626870660838271</v>
      </c>
      <c r="BS8" s="38">
        <v>6.2482325581395344</v>
      </c>
      <c r="BT8" s="32">
        <f t="shared" si="20"/>
        <v>0.28554549205570723</v>
      </c>
      <c r="BU8" s="18">
        <v>37</v>
      </c>
      <c r="BV8" s="18">
        <v>28</v>
      </c>
      <c r="BW8" s="32">
        <f t="shared" si="21"/>
        <v>-9</v>
      </c>
      <c r="BX8" s="18">
        <v>26</v>
      </c>
      <c r="BY8" s="18">
        <v>23</v>
      </c>
      <c r="BZ8" s="32">
        <f t="shared" si="22"/>
        <v>-3</v>
      </c>
      <c r="CD8" s="18">
        <v>5.6</v>
      </c>
      <c r="CE8" s="18">
        <v>6.51</v>
      </c>
      <c r="CF8" s="18">
        <v>7.09</v>
      </c>
      <c r="CG8" s="18">
        <v>5.68</v>
      </c>
      <c r="CH8" s="18">
        <v>7.68</v>
      </c>
      <c r="CI8" s="18">
        <v>6.71</v>
      </c>
    </row>
    <row r="9" spans="1:87" x14ac:dyDescent="0.15">
      <c r="A9" s="24">
        <v>209728</v>
      </c>
      <c r="B9" s="24">
        <v>226009</v>
      </c>
      <c r="C9" t="s">
        <v>81</v>
      </c>
      <c r="D9" s="24" t="s">
        <v>75</v>
      </c>
      <c r="E9" s="30">
        <v>19770</v>
      </c>
      <c r="F9" s="31">
        <v>67</v>
      </c>
      <c r="G9" s="24" t="s">
        <v>76</v>
      </c>
      <c r="H9" s="24" t="s">
        <v>76</v>
      </c>
      <c r="I9" s="24" t="s">
        <v>76</v>
      </c>
      <c r="J9" s="24">
        <v>83.3</v>
      </c>
      <c r="K9" s="24">
        <v>84.6</v>
      </c>
      <c r="L9" s="32">
        <f t="shared" si="0"/>
        <v>1.2999999999999972</v>
      </c>
      <c r="M9" s="24">
        <v>32.9</v>
      </c>
      <c r="N9" s="24">
        <v>31.6</v>
      </c>
      <c r="O9" s="32">
        <f t="shared" si="1"/>
        <v>-1.2999999999999972</v>
      </c>
      <c r="P9" s="32">
        <v>108.16666666666667</v>
      </c>
      <c r="Q9" s="32">
        <v>106.33333333333333</v>
      </c>
      <c r="R9" s="32">
        <f t="shared" si="2"/>
        <v>-1.8333333333333428</v>
      </c>
      <c r="S9" s="32">
        <v>159.66666666666666</v>
      </c>
      <c r="T9" s="32">
        <v>159.66666666666666</v>
      </c>
      <c r="U9" s="32">
        <f t="shared" si="3"/>
        <v>0</v>
      </c>
      <c r="V9" s="32">
        <v>4.8499999999999996</v>
      </c>
      <c r="W9" s="32">
        <v>5.04</v>
      </c>
      <c r="X9" s="32">
        <f t="shared" si="4"/>
        <v>0.19000000000000039</v>
      </c>
      <c r="Y9" s="32">
        <v>2.1800000000000002</v>
      </c>
      <c r="Z9" s="32">
        <v>2.36</v>
      </c>
      <c r="AA9" s="32">
        <f t="shared" si="5"/>
        <v>0.17999999999999972</v>
      </c>
      <c r="AB9" s="32">
        <v>2.48</v>
      </c>
      <c r="AC9" s="32">
        <v>2.4500000000000002</v>
      </c>
      <c r="AD9" s="32">
        <f t="shared" si="6"/>
        <v>-2.9999999999999805E-2</v>
      </c>
      <c r="AE9" s="32">
        <v>0.84</v>
      </c>
      <c r="AF9" s="32">
        <v>0.72</v>
      </c>
      <c r="AG9" s="32">
        <f t="shared" si="7"/>
        <v>-0.12</v>
      </c>
      <c r="AH9" s="32">
        <v>0.89</v>
      </c>
      <c r="AI9" s="32">
        <v>2.0699999999999998</v>
      </c>
      <c r="AJ9" s="32">
        <f t="shared" si="8"/>
        <v>1.1799999999999997</v>
      </c>
      <c r="AK9" s="32">
        <v>5.3</v>
      </c>
      <c r="AL9" s="32">
        <v>4.62</v>
      </c>
      <c r="AM9" s="32">
        <f t="shared" si="9"/>
        <v>-0.67999999999999972</v>
      </c>
      <c r="AN9" s="32">
        <v>6.58</v>
      </c>
      <c r="AO9" s="32">
        <v>10.01</v>
      </c>
      <c r="AP9" s="32">
        <f t="shared" si="10"/>
        <v>3.4299999999999997</v>
      </c>
      <c r="AQ9" s="32">
        <v>4.29</v>
      </c>
      <c r="AR9" s="32">
        <v>5.15</v>
      </c>
      <c r="AS9" s="32">
        <f t="shared" si="11"/>
        <v>0.86000000000000032</v>
      </c>
      <c r="AT9" s="32">
        <v>516</v>
      </c>
      <c r="AU9" s="32">
        <v>374</v>
      </c>
      <c r="AV9" s="32">
        <f t="shared" si="12"/>
        <v>-142</v>
      </c>
      <c r="AW9" s="32">
        <v>1380</v>
      </c>
      <c r="AX9" s="32">
        <v>1860</v>
      </c>
      <c r="AY9" s="32">
        <f t="shared" si="13"/>
        <v>480</v>
      </c>
      <c r="AZ9" s="32">
        <v>3873</v>
      </c>
      <c r="BA9" s="32">
        <v>4270</v>
      </c>
      <c r="BB9" s="32">
        <f t="shared" si="14"/>
        <v>397</v>
      </c>
      <c r="BC9" s="32">
        <v>39.5</v>
      </c>
      <c r="BD9" s="32">
        <v>24.7</v>
      </c>
      <c r="BE9" s="32">
        <f t="shared" si="15"/>
        <v>-14.8</v>
      </c>
      <c r="BF9" s="32">
        <v>191</v>
      </c>
      <c r="BG9" s="32">
        <v>348</v>
      </c>
      <c r="BH9" s="32">
        <f t="shared" si="16"/>
        <v>157</v>
      </c>
      <c r="BI9" s="32">
        <v>408</v>
      </c>
      <c r="BJ9" s="32">
        <v>489</v>
      </c>
      <c r="BK9" s="32">
        <f t="shared" si="17"/>
        <v>81</v>
      </c>
      <c r="BL9" s="32">
        <v>3.93</v>
      </c>
      <c r="BM9" s="34">
        <v>3.76</v>
      </c>
      <c r="BN9" s="32">
        <f t="shared" si="18"/>
        <v>-0.17000000000000037</v>
      </c>
      <c r="BO9" s="32">
        <v>39.46</v>
      </c>
      <c r="BP9" s="35">
        <v>37.15</v>
      </c>
      <c r="BQ9" s="32">
        <f t="shared" si="19"/>
        <v>-2.3100000000000023</v>
      </c>
      <c r="BR9" s="33">
        <v>5.7830106436898134</v>
      </c>
      <c r="BS9" s="35">
        <v>5.8507537012113051</v>
      </c>
      <c r="BT9" s="32">
        <f t="shared" si="20"/>
        <v>6.7743057521491679E-2</v>
      </c>
      <c r="BU9" s="32">
        <v>16</v>
      </c>
      <c r="BV9" s="32">
        <v>19</v>
      </c>
      <c r="BW9" s="32">
        <f t="shared" si="21"/>
        <v>3</v>
      </c>
      <c r="BX9" s="32">
        <v>15</v>
      </c>
      <c r="BY9" s="32">
        <v>18</v>
      </c>
      <c r="BZ9" s="32">
        <f t="shared" si="22"/>
        <v>3</v>
      </c>
      <c r="CD9" s="32">
        <v>5.94</v>
      </c>
      <c r="CE9" s="32">
        <v>9.23</v>
      </c>
      <c r="CF9" s="32">
        <v>6.63</v>
      </c>
      <c r="CG9" s="32">
        <v>6.4</v>
      </c>
      <c r="CH9" s="32">
        <v>9.51</v>
      </c>
      <c r="CI9" s="32">
        <v>5.34</v>
      </c>
    </row>
    <row r="10" spans="1:87" x14ac:dyDescent="0.15">
      <c r="A10" s="12">
        <v>209729</v>
      </c>
      <c r="B10" s="12">
        <v>226010</v>
      </c>
      <c r="C10" s="62" t="s">
        <v>74</v>
      </c>
      <c r="D10" s="12" t="s">
        <v>75</v>
      </c>
      <c r="E10" s="14">
        <v>26191</v>
      </c>
      <c r="F10" s="15">
        <v>49</v>
      </c>
      <c r="G10" s="12" t="s">
        <v>76</v>
      </c>
      <c r="H10" s="12" t="s">
        <v>76</v>
      </c>
      <c r="I10" s="12" t="s">
        <v>76</v>
      </c>
      <c r="J10" s="12">
        <v>96.7</v>
      </c>
      <c r="K10" s="12">
        <v>97.6</v>
      </c>
      <c r="L10" s="18">
        <f t="shared" si="0"/>
        <v>0.89999999999999147</v>
      </c>
      <c r="M10" s="12">
        <v>43.1</v>
      </c>
      <c r="N10" s="12">
        <v>41.9</v>
      </c>
      <c r="O10" s="18">
        <f t="shared" si="1"/>
        <v>-1.2000000000000028</v>
      </c>
      <c r="P10" s="18">
        <v>106.83333333333333</v>
      </c>
      <c r="Q10" s="18">
        <v>103</v>
      </c>
      <c r="R10" s="18">
        <f t="shared" si="2"/>
        <v>-3.8333333333333286</v>
      </c>
      <c r="S10" s="18">
        <v>174.16666666666666</v>
      </c>
      <c r="T10" s="18">
        <v>174.16666666666666</v>
      </c>
      <c r="U10" s="18">
        <f t="shared" si="3"/>
        <v>0</v>
      </c>
      <c r="V10" s="18">
        <v>4.12</v>
      </c>
      <c r="W10" s="18">
        <v>3.95</v>
      </c>
      <c r="X10" s="18">
        <f t="shared" si="4"/>
        <v>-0.16999999999999993</v>
      </c>
      <c r="Y10" s="18">
        <v>1.58</v>
      </c>
      <c r="Z10" s="18">
        <v>1.42</v>
      </c>
      <c r="AA10" s="18">
        <f t="shared" si="5"/>
        <v>-0.16000000000000014</v>
      </c>
      <c r="AB10" s="18">
        <v>2.41</v>
      </c>
      <c r="AC10" s="18">
        <v>2.4300000000000002</v>
      </c>
      <c r="AD10" s="18">
        <f t="shared" si="6"/>
        <v>2.0000000000000018E-2</v>
      </c>
      <c r="AE10" s="18">
        <v>0.59</v>
      </c>
      <c r="AF10" s="18">
        <v>0.84</v>
      </c>
      <c r="AG10" s="18">
        <f t="shared" si="7"/>
        <v>0.25</v>
      </c>
      <c r="AH10" s="18">
        <v>0.85</v>
      </c>
      <c r="AI10" s="18">
        <v>1.62</v>
      </c>
      <c r="AJ10" s="18">
        <f t="shared" si="8"/>
        <v>0.77000000000000013</v>
      </c>
      <c r="AK10" s="18">
        <v>5.16</v>
      </c>
      <c r="AL10" s="18">
        <v>5.16</v>
      </c>
      <c r="AM10" s="18">
        <f t="shared" si="9"/>
        <v>0</v>
      </c>
      <c r="AN10" s="18">
        <v>7.99</v>
      </c>
      <c r="AO10" s="18">
        <v>7.02</v>
      </c>
      <c r="AP10" s="18">
        <f t="shared" si="10"/>
        <v>-0.97000000000000064</v>
      </c>
      <c r="AQ10" s="18">
        <v>5.43</v>
      </c>
      <c r="AR10" s="18">
        <v>5.63</v>
      </c>
      <c r="AS10" s="18">
        <f t="shared" si="11"/>
        <v>0.20000000000000018</v>
      </c>
      <c r="AT10" s="18">
        <v>497</v>
      </c>
      <c r="AU10" s="18">
        <v>530</v>
      </c>
      <c r="AV10" s="18">
        <f t="shared" si="12"/>
        <v>33</v>
      </c>
      <c r="AW10" s="18">
        <v>3740</v>
      </c>
      <c r="AX10" s="18">
        <v>2479</v>
      </c>
      <c r="AY10" s="18">
        <f t="shared" si="13"/>
        <v>-1261</v>
      </c>
      <c r="AZ10" s="18">
        <v>2145</v>
      </c>
      <c r="BA10" s="18">
        <v>1787</v>
      </c>
      <c r="BB10" s="18">
        <f t="shared" si="14"/>
        <v>-358</v>
      </c>
      <c r="BC10" s="18">
        <v>28.9</v>
      </c>
      <c r="BD10" s="18">
        <v>36</v>
      </c>
      <c r="BE10" s="18">
        <f t="shared" si="15"/>
        <v>7.1000000000000014</v>
      </c>
      <c r="BF10" s="18">
        <v>514</v>
      </c>
      <c r="BG10" s="18">
        <v>362</v>
      </c>
      <c r="BH10" s="18">
        <f t="shared" si="16"/>
        <v>-152</v>
      </c>
      <c r="BI10" s="18">
        <v>217</v>
      </c>
      <c r="BJ10" s="18">
        <v>191</v>
      </c>
      <c r="BK10" s="18">
        <f t="shared" si="17"/>
        <v>-26</v>
      </c>
      <c r="BL10" s="18">
        <v>3.2</v>
      </c>
      <c r="BM10" s="37">
        <v>3.49</v>
      </c>
      <c r="BN10" s="18">
        <f t="shared" si="18"/>
        <v>0.29000000000000004</v>
      </c>
      <c r="BO10" s="18">
        <v>36.340000000000003</v>
      </c>
      <c r="BP10" s="38">
        <v>37.17</v>
      </c>
      <c r="BQ10" s="18">
        <f t="shared" si="19"/>
        <v>0.82999999999999829</v>
      </c>
      <c r="BR10" s="36">
        <v>5.299598238855256</v>
      </c>
      <c r="BS10" s="38">
        <v>5.544113532418617</v>
      </c>
      <c r="BT10" s="18">
        <f t="shared" si="20"/>
        <v>0.24451529356336099</v>
      </c>
      <c r="BU10" s="18">
        <v>16</v>
      </c>
      <c r="BV10" s="18">
        <v>13</v>
      </c>
      <c r="BW10" s="18">
        <f t="shared" si="21"/>
        <v>-3</v>
      </c>
      <c r="BX10" s="18">
        <v>18</v>
      </c>
      <c r="BY10" s="18">
        <v>16</v>
      </c>
      <c r="BZ10" s="18">
        <f t="shared" si="22"/>
        <v>-2</v>
      </c>
      <c r="CD10" s="18">
        <v>6.59</v>
      </c>
      <c r="CE10" s="18">
        <v>7.8</v>
      </c>
      <c r="CF10" s="18">
        <v>6.3</v>
      </c>
      <c r="CG10" s="18">
        <v>5.62</v>
      </c>
      <c r="CH10" s="18">
        <v>8.93</v>
      </c>
      <c r="CI10" s="18">
        <v>5.42</v>
      </c>
    </row>
    <row r="11" spans="1:87" x14ac:dyDescent="0.15">
      <c r="A11" s="24">
        <v>209736</v>
      </c>
      <c r="B11" s="24">
        <v>226011</v>
      </c>
      <c r="C11" t="s">
        <v>74</v>
      </c>
      <c r="D11" s="24" t="s">
        <v>75</v>
      </c>
      <c r="E11" s="30">
        <v>25948</v>
      </c>
      <c r="F11" s="31">
        <v>50</v>
      </c>
      <c r="G11" s="24" t="s">
        <v>76</v>
      </c>
      <c r="H11" s="24" t="s">
        <v>76</v>
      </c>
      <c r="I11" s="24" t="s">
        <v>78</v>
      </c>
      <c r="J11" s="24">
        <v>93.1</v>
      </c>
      <c r="K11" s="24">
        <v>89.4</v>
      </c>
      <c r="L11" s="32">
        <f t="shared" si="0"/>
        <v>-3.6999999999999886</v>
      </c>
      <c r="M11" s="24">
        <v>36.299999999999997</v>
      </c>
      <c r="N11" s="24">
        <v>33.5</v>
      </c>
      <c r="O11" s="32">
        <f t="shared" si="1"/>
        <v>-2.7999999999999972</v>
      </c>
      <c r="P11" s="32">
        <v>104.33333333333333</v>
      </c>
      <c r="Q11" s="32">
        <v>99.666666666666671</v>
      </c>
      <c r="R11" s="32">
        <f t="shared" si="2"/>
        <v>-4.6666666666666572</v>
      </c>
      <c r="S11" s="32">
        <v>158</v>
      </c>
      <c r="T11" s="32">
        <v>158</v>
      </c>
      <c r="U11" s="32">
        <f t="shared" si="3"/>
        <v>0</v>
      </c>
      <c r="V11" s="32">
        <v>4.25</v>
      </c>
      <c r="W11" s="32">
        <v>4.32</v>
      </c>
      <c r="X11" s="32">
        <f t="shared" si="4"/>
        <v>7.0000000000000284E-2</v>
      </c>
      <c r="Y11" s="32">
        <v>1.41</v>
      </c>
      <c r="Z11" s="32">
        <v>1.43</v>
      </c>
      <c r="AA11" s="32">
        <f t="shared" si="5"/>
        <v>2.0000000000000018E-2</v>
      </c>
      <c r="AB11" s="32">
        <v>2.7</v>
      </c>
      <c r="AC11" s="32">
        <v>2.76</v>
      </c>
      <c r="AD11" s="32">
        <f t="shared" si="6"/>
        <v>5.9999999999999609E-2</v>
      </c>
      <c r="AE11" s="32">
        <v>0.68</v>
      </c>
      <c r="AF11" s="32">
        <v>0.88</v>
      </c>
      <c r="AG11" s="32">
        <f t="shared" si="7"/>
        <v>0.19999999999999996</v>
      </c>
      <c r="AH11" s="32">
        <v>1.22</v>
      </c>
      <c r="AI11" s="32">
        <v>1.42</v>
      </c>
      <c r="AJ11" s="32">
        <f t="shared" si="8"/>
        <v>0.19999999999999996</v>
      </c>
      <c r="AK11" s="32">
        <v>5.64</v>
      </c>
      <c r="AL11" s="32">
        <v>6.51</v>
      </c>
      <c r="AM11" s="32">
        <f t="shared" si="9"/>
        <v>0.87000000000000011</v>
      </c>
      <c r="AN11" s="32">
        <v>8.3800000000000008</v>
      </c>
      <c r="AO11" s="32">
        <v>9.17</v>
      </c>
      <c r="AP11" s="32">
        <f t="shared" si="10"/>
        <v>0.78999999999999915</v>
      </c>
      <c r="AQ11" s="32">
        <v>6.42</v>
      </c>
      <c r="AR11" s="32">
        <v>7.28</v>
      </c>
      <c r="AS11" s="32">
        <f t="shared" si="11"/>
        <v>0.86000000000000032</v>
      </c>
      <c r="AT11" s="32">
        <v>1374</v>
      </c>
      <c r="AU11" s="32">
        <v>1705</v>
      </c>
      <c r="AV11" s="32">
        <f t="shared" si="12"/>
        <v>331</v>
      </c>
      <c r="AW11" s="32">
        <v>2913</v>
      </c>
      <c r="AX11" s="32">
        <v>3141</v>
      </c>
      <c r="AY11" s="32">
        <f t="shared" si="13"/>
        <v>228</v>
      </c>
      <c r="AZ11" s="32">
        <v>2665</v>
      </c>
      <c r="BA11" s="32">
        <v>4005</v>
      </c>
      <c r="BB11" s="32">
        <f t="shared" si="14"/>
        <v>1340</v>
      </c>
      <c r="BC11" s="32">
        <v>128</v>
      </c>
      <c r="BD11" s="32">
        <v>174</v>
      </c>
      <c r="BE11" s="32">
        <f t="shared" si="15"/>
        <v>46</v>
      </c>
      <c r="BF11" s="32">
        <v>424</v>
      </c>
      <c r="BG11" s="32">
        <v>493</v>
      </c>
      <c r="BH11" s="32">
        <f t="shared" si="16"/>
        <v>69</v>
      </c>
      <c r="BI11" s="32">
        <v>281</v>
      </c>
      <c r="BJ11" s="32">
        <v>447</v>
      </c>
      <c r="BK11" s="32">
        <f t="shared" si="17"/>
        <v>166</v>
      </c>
      <c r="BL11" s="32">
        <v>3.6</v>
      </c>
      <c r="BM11" s="34">
        <v>4.4400000000000004</v>
      </c>
      <c r="BN11" s="32">
        <f t="shared" si="18"/>
        <v>0.8400000000000003</v>
      </c>
      <c r="BO11" s="32">
        <v>34.659999999999997</v>
      </c>
      <c r="BP11" s="35">
        <v>45.22</v>
      </c>
      <c r="BQ11" s="32">
        <f t="shared" si="19"/>
        <v>10.560000000000002</v>
      </c>
      <c r="BR11" s="33">
        <v>5.9619907674552799</v>
      </c>
      <c r="BS11" s="35">
        <v>5.7240203449800973</v>
      </c>
      <c r="BT11" s="32">
        <f t="shared" si="20"/>
        <v>-0.23797042247518263</v>
      </c>
      <c r="BU11" s="32">
        <v>13</v>
      </c>
      <c r="BV11" s="32">
        <v>15</v>
      </c>
      <c r="BW11" s="32">
        <f t="shared" si="21"/>
        <v>2</v>
      </c>
      <c r="BX11" s="32">
        <v>12</v>
      </c>
      <c r="BY11" s="32">
        <v>15</v>
      </c>
      <c r="BZ11" s="32">
        <f t="shared" si="22"/>
        <v>3</v>
      </c>
      <c r="CD11" s="18">
        <v>6.2</v>
      </c>
      <c r="CE11" s="18">
        <v>10.130000000000001</v>
      </c>
      <c r="CF11" s="18">
        <v>7.72</v>
      </c>
      <c r="CG11" s="18">
        <v>6.32</v>
      </c>
      <c r="CH11" s="18">
        <v>11.78</v>
      </c>
      <c r="CI11" s="18">
        <v>6.74</v>
      </c>
    </row>
    <row r="12" spans="1:87" x14ac:dyDescent="0.15">
      <c r="A12" s="12">
        <v>209737</v>
      </c>
      <c r="B12" s="12">
        <v>226012</v>
      </c>
      <c r="C12" s="62" t="s">
        <v>81</v>
      </c>
      <c r="D12" s="12" t="s">
        <v>75</v>
      </c>
      <c r="E12" s="14">
        <v>27013</v>
      </c>
      <c r="F12" s="15">
        <v>47</v>
      </c>
      <c r="G12" s="12" t="s">
        <v>76</v>
      </c>
      <c r="H12" s="12" t="s">
        <v>76</v>
      </c>
      <c r="I12" s="12" t="s">
        <v>78</v>
      </c>
      <c r="J12" s="12">
        <v>118.9</v>
      </c>
      <c r="K12" s="12">
        <v>119.2</v>
      </c>
      <c r="L12" s="18">
        <f t="shared" si="0"/>
        <v>0.29999999999999716</v>
      </c>
      <c r="M12" s="12">
        <v>52.6</v>
      </c>
      <c r="N12" s="12">
        <v>51.3</v>
      </c>
      <c r="O12" s="18">
        <f t="shared" si="1"/>
        <v>-1.3000000000000043</v>
      </c>
      <c r="P12" s="18">
        <v>125.5</v>
      </c>
      <c r="Q12" s="18">
        <v>121.83333333333333</v>
      </c>
      <c r="R12" s="18">
        <f t="shared" si="2"/>
        <v>-3.6666666666666714</v>
      </c>
      <c r="S12" s="18">
        <v>176</v>
      </c>
      <c r="T12" s="18">
        <v>176</v>
      </c>
      <c r="U12" s="18">
        <f t="shared" si="3"/>
        <v>0</v>
      </c>
      <c r="V12" s="18">
        <v>4.71</v>
      </c>
      <c r="W12" s="18">
        <v>4.8099999999999996</v>
      </c>
      <c r="X12" s="18">
        <f t="shared" si="4"/>
        <v>9.9999999999999645E-2</v>
      </c>
      <c r="Y12" s="18">
        <v>1.47</v>
      </c>
      <c r="Z12" s="18">
        <v>1.44</v>
      </c>
      <c r="AA12" s="18">
        <f t="shared" si="5"/>
        <v>-3.0000000000000027E-2</v>
      </c>
      <c r="AB12" s="18">
        <v>3.15</v>
      </c>
      <c r="AC12" s="18">
        <v>3.25</v>
      </c>
      <c r="AD12" s="18">
        <f t="shared" si="6"/>
        <v>0.10000000000000009</v>
      </c>
      <c r="AE12" s="18">
        <v>0.96</v>
      </c>
      <c r="AF12" s="18">
        <v>1.17</v>
      </c>
      <c r="AG12" s="18">
        <f t="shared" si="7"/>
        <v>0.20999999999999996</v>
      </c>
      <c r="AH12" s="18">
        <v>2.38</v>
      </c>
      <c r="AI12" s="18">
        <v>2.29</v>
      </c>
      <c r="AJ12" s="18">
        <f t="shared" si="8"/>
        <v>-8.9999999999999858E-2</v>
      </c>
      <c r="AK12" s="18">
        <v>5.63</v>
      </c>
      <c r="AL12" s="18">
        <v>5.41</v>
      </c>
      <c r="AM12" s="18">
        <f t="shared" si="9"/>
        <v>-0.21999999999999975</v>
      </c>
      <c r="AN12" s="18">
        <v>5.87</v>
      </c>
      <c r="AO12" s="18">
        <v>7.32</v>
      </c>
      <c r="AP12" s="18">
        <f t="shared" si="10"/>
        <v>1.4500000000000002</v>
      </c>
      <c r="AQ12" s="18">
        <v>5.52</v>
      </c>
      <c r="AR12" s="18">
        <v>0.1</v>
      </c>
      <c r="AS12" s="18">
        <f t="shared" si="11"/>
        <v>-5.42</v>
      </c>
      <c r="AT12" s="18">
        <v>1036</v>
      </c>
      <c r="AU12" s="18">
        <v>1016</v>
      </c>
      <c r="AV12" s="18">
        <f t="shared" si="12"/>
        <v>-20</v>
      </c>
      <c r="AW12" s="18">
        <v>1728</v>
      </c>
      <c r="AX12" s="18">
        <v>3058</v>
      </c>
      <c r="AY12" s="18">
        <f t="shared" si="13"/>
        <v>1330</v>
      </c>
      <c r="AZ12" s="18">
        <v>2039</v>
      </c>
      <c r="BA12" s="18">
        <v>2181</v>
      </c>
      <c r="BB12" s="18">
        <f t="shared" si="14"/>
        <v>142</v>
      </c>
      <c r="BC12" s="18">
        <v>164</v>
      </c>
      <c r="BD12" s="18">
        <v>193</v>
      </c>
      <c r="BE12" s="18">
        <f t="shared" si="15"/>
        <v>29</v>
      </c>
      <c r="BF12" s="18">
        <v>377</v>
      </c>
      <c r="BG12" s="18">
        <v>844</v>
      </c>
      <c r="BH12" s="18">
        <f t="shared" si="16"/>
        <v>467</v>
      </c>
      <c r="BI12" s="18">
        <v>343</v>
      </c>
      <c r="BJ12" s="18">
        <v>457</v>
      </c>
      <c r="BK12" s="18">
        <f t="shared" si="17"/>
        <v>114</v>
      </c>
      <c r="BL12" s="18">
        <v>4.04</v>
      </c>
      <c r="BM12" s="37">
        <v>4.33</v>
      </c>
      <c r="BN12" s="18">
        <f t="shared" si="18"/>
        <v>0.29000000000000004</v>
      </c>
      <c r="BO12" s="18">
        <v>40.659999999999997</v>
      </c>
      <c r="BP12" s="38">
        <v>42.03</v>
      </c>
      <c r="BQ12" s="18">
        <f t="shared" si="19"/>
        <v>1.3700000000000045</v>
      </c>
      <c r="BR12" s="36">
        <v>5.7732070831283817</v>
      </c>
      <c r="BS12" s="38">
        <v>5.9266071853438014</v>
      </c>
      <c r="BT12" s="18">
        <f t="shared" si="20"/>
        <v>0.15340010221541966</v>
      </c>
      <c r="BU12" s="18">
        <v>25</v>
      </c>
      <c r="BV12" s="18">
        <v>28</v>
      </c>
      <c r="BW12" s="18">
        <f t="shared" si="21"/>
        <v>3</v>
      </c>
      <c r="BX12" s="18">
        <v>17</v>
      </c>
      <c r="BY12" s="18">
        <v>18</v>
      </c>
      <c r="BZ12" s="18">
        <f t="shared" si="22"/>
        <v>1</v>
      </c>
      <c r="CD12" s="18">
        <v>6.4</v>
      </c>
      <c r="CE12" s="18">
        <v>11.77</v>
      </c>
      <c r="CF12" s="18">
        <v>4.84</v>
      </c>
      <c r="CG12" s="18">
        <v>6.34</v>
      </c>
      <c r="CH12" s="18">
        <v>9.06</v>
      </c>
      <c r="CI12" s="18">
        <v>4.74</v>
      </c>
    </row>
    <row r="13" spans="1:87" x14ac:dyDescent="0.15">
      <c r="A13" s="12">
        <v>209738</v>
      </c>
      <c r="B13" s="12">
        <v>226013</v>
      </c>
      <c r="C13" t="s">
        <v>81</v>
      </c>
      <c r="D13" s="12" t="s">
        <v>75</v>
      </c>
      <c r="E13" s="14">
        <v>25096</v>
      </c>
      <c r="F13" s="15">
        <v>52</v>
      </c>
      <c r="G13" s="12" t="s">
        <v>76</v>
      </c>
      <c r="H13" s="12" t="s">
        <v>76</v>
      </c>
      <c r="I13" s="12" t="s">
        <v>78</v>
      </c>
      <c r="J13" s="12">
        <v>111</v>
      </c>
      <c r="K13" s="12">
        <v>111.7</v>
      </c>
      <c r="L13" s="32">
        <f t="shared" si="0"/>
        <v>0.70000000000000284</v>
      </c>
      <c r="M13" s="12">
        <v>50.6</v>
      </c>
      <c r="N13" s="12">
        <v>49.5</v>
      </c>
      <c r="O13" s="32">
        <f t="shared" si="1"/>
        <v>-1.1000000000000014</v>
      </c>
      <c r="P13" s="18">
        <v>121</v>
      </c>
      <c r="Q13" s="18">
        <v>123.16666666666667</v>
      </c>
      <c r="R13" s="32">
        <f t="shared" si="2"/>
        <v>2.1666666666666714</v>
      </c>
      <c r="S13" s="18">
        <v>174.5</v>
      </c>
      <c r="T13" s="18">
        <v>174.5</v>
      </c>
      <c r="U13" s="32">
        <f t="shared" si="3"/>
        <v>0</v>
      </c>
      <c r="V13" s="18">
        <v>4.88</v>
      </c>
      <c r="W13" s="18">
        <v>4.68</v>
      </c>
      <c r="X13" s="32">
        <f t="shared" si="4"/>
        <v>-0.20000000000000018</v>
      </c>
      <c r="Y13" s="18">
        <v>1.72</v>
      </c>
      <c r="Z13" s="18">
        <v>1.47</v>
      </c>
      <c r="AA13" s="32">
        <f t="shared" si="5"/>
        <v>-0.25</v>
      </c>
      <c r="AB13" s="18">
        <v>3.13</v>
      </c>
      <c r="AC13" s="18">
        <v>3.07</v>
      </c>
      <c r="AD13" s="32">
        <f t="shared" si="6"/>
        <v>-6.0000000000000053E-2</v>
      </c>
      <c r="AE13" s="18">
        <v>0.92</v>
      </c>
      <c r="AF13" s="18">
        <v>0.79</v>
      </c>
      <c r="AG13" s="32">
        <f t="shared" si="7"/>
        <v>-0.13</v>
      </c>
      <c r="AH13" s="18">
        <v>3.77</v>
      </c>
      <c r="AI13" s="18">
        <v>3.43</v>
      </c>
      <c r="AJ13" s="32">
        <f t="shared" si="8"/>
        <v>-0.33999999999999986</v>
      </c>
      <c r="AK13" s="18">
        <v>5.92</v>
      </c>
      <c r="AL13" s="18">
        <v>6.23</v>
      </c>
      <c r="AM13" s="32">
        <f t="shared" si="9"/>
        <v>0.3100000000000005</v>
      </c>
      <c r="AN13" s="18">
        <v>8.27</v>
      </c>
      <c r="AO13" s="18">
        <v>8.17</v>
      </c>
      <c r="AP13" s="32">
        <f t="shared" si="10"/>
        <v>-9.9999999999999645E-2</v>
      </c>
      <c r="AQ13" s="18">
        <v>5.62</v>
      </c>
      <c r="AR13" s="18">
        <v>5.47</v>
      </c>
      <c r="AS13" s="32">
        <f t="shared" si="11"/>
        <v>-0.15000000000000036</v>
      </c>
      <c r="AT13" s="18">
        <v>947</v>
      </c>
      <c r="AU13" s="18">
        <v>1337</v>
      </c>
      <c r="AV13" s="32">
        <f t="shared" si="12"/>
        <v>390</v>
      </c>
      <c r="AW13" s="18">
        <v>3807</v>
      </c>
      <c r="AX13" s="18">
        <v>3807</v>
      </c>
      <c r="AY13" s="32">
        <f t="shared" si="13"/>
        <v>0</v>
      </c>
      <c r="AZ13" s="18">
        <v>3773</v>
      </c>
      <c r="BA13" s="18">
        <v>3740</v>
      </c>
      <c r="BB13" s="32">
        <f t="shared" si="14"/>
        <v>-33</v>
      </c>
      <c r="BC13" s="18">
        <v>78.7</v>
      </c>
      <c r="BD13" s="18">
        <v>118</v>
      </c>
      <c r="BE13" s="32">
        <f t="shared" si="15"/>
        <v>39.299999999999997</v>
      </c>
      <c r="BF13" s="18">
        <v>621</v>
      </c>
      <c r="BG13" s="18">
        <v>603</v>
      </c>
      <c r="BH13" s="32">
        <f t="shared" si="16"/>
        <v>-18</v>
      </c>
      <c r="BI13" s="18">
        <v>375</v>
      </c>
      <c r="BJ13" s="18">
        <v>377</v>
      </c>
      <c r="BK13" s="32">
        <f t="shared" si="17"/>
        <v>2</v>
      </c>
      <c r="BL13" s="18">
        <v>4.17</v>
      </c>
      <c r="BM13" s="37">
        <v>3.96</v>
      </c>
      <c r="BN13" s="32">
        <f t="shared" si="18"/>
        <v>-0.20999999999999996</v>
      </c>
      <c r="BO13" s="18">
        <v>38.979999999999997</v>
      </c>
      <c r="BP13" s="38">
        <v>37.25</v>
      </c>
      <c r="BQ13" s="32">
        <f t="shared" si="19"/>
        <v>-1.7299999999999969</v>
      </c>
      <c r="BR13" s="36">
        <v>6.0923755772190864</v>
      </c>
      <c r="BS13" s="38">
        <v>6.0643355704697974</v>
      </c>
      <c r="BT13" s="32">
        <f t="shared" si="20"/>
        <v>-2.804000674928897E-2</v>
      </c>
      <c r="BU13" s="18">
        <v>45</v>
      </c>
      <c r="BV13" s="18">
        <v>15</v>
      </c>
      <c r="BW13" s="32">
        <f t="shared" si="21"/>
        <v>-30</v>
      </c>
      <c r="BX13" s="18">
        <v>29</v>
      </c>
      <c r="BY13" s="18">
        <v>15</v>
      </c>
      <c r="BZ13" s="32">
        <f t="shared" si="22"/>
        <v>-14</v>
      </c>
      <c r="CD13" s="18">
        <v>5.38</v>
      </c>
      <c r="CE13" s="18">
        <v>7.23</v>
      </c>
      <c r="CF13" s="18">
        <v>4.8</v>
      </c>
      <c r="CG13" s="18">
        <v>5.55</v>
      </c>
      <c r="CH13" s="18">
        <v>8.65</v>
      </c>
      <c r="CI13" s="18">
        <v>7.48</v>
      </c>
    </row>
    <row r="14" spans="1:87" x14ac:dyDescent="0.15">
      <c r="A14" s="12">
        <v>209740</v>
      </c>
      <c r="B14" s="12">
        <v>226014</v>
      </c>
      <c r="C14" s="62" t="s">
        <v>81</v>
      </c>
      <c r="D14" s="12" t="s">
        <v>75</v>
      </c>
      <c r="E14" s="14">
        <v>21596</v>
      </c>
      <c r="F14" s="15">
        <v>62</v>
      </c>
      <c r="G14" s="12" t="s">
        <v>76</v>
      </c>
      <c r="H14" s="12" t="s">
        <v>76</v>
      </c>
      <c r="I14" s="12" t="s">
        <v>76</v>
      </c>
      <c r="J14" s="12">
        <v>90.2</v>
      </c>
      <c r="K14" s="12">
        <v>91.4</v>
      </c>
      <c r="L14" s="18">
        <f t="shared" si="0"/>
        <v>1.2000000000000028</v>
      </c>
      <c r="M14" s="12">
        <v>38.5</v>
      </c>
      <c r="N14" s="12">
        <v>38.4</v>
      </c>
      <c r="O14" s="18">
        <f t="shared" si="1"/>
        <v>-0.10000000000000142</v>
      </c>
      <c r="P14" s="18">
        <v>111</v>
      </c>
      <c r="Q14" s="18">
        <v>114.66666666666667</v>
      </c>
      <c r="R14" s="18">
        <f t="shared" si="2"/>
        <v>3.6666666666666714</v>
      </c>
      <c r="S14" s="18">
        <v>168</v>
      </c>
      <c r="T14" s="18">
        <v>168</v>
      </c>
      <c r="U14" s="18">
        <f t="shared" si="3"/>
        <v>0</v>
      </c>
      <c r="V14" s="18">
        <v>4.88</v>
      </c>
      <c r="W14" s="18">
        <v>4.96</v>
      </c>
      <c r="X14" s="18">
        <f t="shared" si="4"/>
        <v>8.0000000000000071E-2</v>
      </c>
      <c r="Y14" s="18">
        <v>1.01</v>
      </c>
      <c r="Z14" s="18">
        <v>1.02</v>
      </c>
      <c r="AA14" s="18">
        <f t="shared" si="5"/>
        <v>1.0000000000000009E-2</v>
      </c>
      <c r="AB14" s="18">
        <v>3.73</v>
      </c>
      <c r="AC14" s="18">
        <v>3.85</v>
      </c>
      <c r="AD14" s="18">
        <f t="shared" si="6"/>
        <v>0.12000000000000011</v>
      </c>
      <c r="AE14" s="18">
        <v>1.2</v>
      </c>
      <c r="AF14" s="18">
        <v>1.41</v>
      </c>
      <c r="AG14" s="18">
        <f t="shared" si="7"/>
        <v>0.20999999999999996</v>
      </c>
      <c r="AH14" s="18">
        <v>1.97</v>
      </c>
      <c r="AI14" s="18">
        <v>1.87</v>
      </c>
      <c r="AJ14" s="18">
        <f t="shared" si="8"/>
        <v>-9.9999999999999867E-2</v>
      </c>
      <c r="AK14" s="18">
        <v>7.08</v>
      </c>
      <c r="AL14" s="18">
        <v>6.05</v>
      </c>
      <c r="AM14" s="18">
        <f t="shared" si="9"/>
        <v>-1.0300000000000002</v>
      </c>
      <c r="AN14" s="18">
        <v>11.23</v>
      </c>
      <c r="AO14" s="18">
        <v>9.43</v>
      </c>
      <c r="AP14" s="18">
        <f t="shared" si="10"/>
        <v>-1.8000000000000007</v>
      </c>
      <c r="AQ14" s="18">
        <v>9.65</v>
      </c>
      <c r="AR14" s="18">
        <v>8.66</v>
      </c>
      <c r="AS14" s="18">
        <f t="shared" si="11"/>
        <v>-0.99000000000000021</v>
      </c>
      <c r="AT14" s="18">
        <v>967</v>
      </c>
      <c r="AU14" s="18">
        <v>1142</v>
      </c>
      <c r="AV14" s="18">
        <f t="shared" si="12"/>
        <v>175</v>
      </c>
      <c r="AW14" s="18">
        <v>3138</v>
      </c>
      <c r="AX14" s="18">
        <v>3409</v>
      </c>
      <c r="AY14" s="18">
        <f t="shared" si="13"/>
        <v>271</v>
      </c>
      <c r="AZ14" s="18">
        <v>6620</v>
      </c>
      <c r="BA14" s="18"/>
      <c r="BB14" s="18">
        <f t="shared" si="14"/>
        <v>-6620</v>
      </c>
      <c r="BC14" s="18">
        <v>126</v>
      </c>
      <c r="BD14" s="18">
        <v>160</v>
      </c>
      <c r="BE14" s="18">
        <f t="shared" si="15"/>
        <v>34</v>
      </c>
      <c r="BF14" s="18">
        <v>670</v>
      </c>
      <c r="BG14" s="18">
        <v>669</v>
      </c>
      <c r="BH14" s="18">
        <f t="shared" si="16"/>
        <v>-1</v>
      </c>
      <c r="BI14" s="18">
        <v>1241</v>
      </c>
      <c r="BJ14" s="18">
        <v>852</v>
      </c>
      <c r="BK14" s="18">
        <f t="shared" si="17"/>
        <v>-389</v>
      </c>
      <c r="BL14" s="18">
        <v>4.9800000000000004</v>
      </c>
      <c r="BM14" s="37">
        <v>4.33</v>
      </c>
      <c r="BN14" s="18">
        <f t="shared" si="18"/>
        <v>-0.65000000000000036</v>
      </c>
      <c r="BO14" s="18">
        <v>44.94</v>
      </c>
      <c r="BP14" s="38">
        <v>37.69</v>
      </c>
      <c r="BQ14" s="18">
        <f t="shared" si="19"/>
        <v>-7.25</v>
      </c>
      <c r="BR14" s="36">
        <v>6.2531241655540724</v>
      </c>
      <c r="BS14" s="38">
        <v>6.4236641018837899</v>
      </c>
      <c r="BT14" s="18">
        <f t="shared" si="20"/>
        <v>0.17053993632971753</v>
      </c>
      <c r="BU14" s="18">
        <v>21</v>
      </c>
      <c r="BV14" s="18">
        <v>23</v>
      </c>
      <c r="BW14" s="18">
        <f t="shared" si="21"/>
        <v>2</v>
      </c>
      <c r="BX14" s="18">
        <v>18</v>
      </c>
      <c r="BY14" s="18">
        <v>18</v>
      </c>
      <c r="BZ14" s="18">
        <f t="shared" si="22"/>
        <v>0</v>
      </c>
      <c r="CD14" s="18">
        <v>5.66</v>
      </c>
      <c r="CE14" s="18">
        <v>8.84</v>
      </c>
      <c r="CF14" s="18">
        <v>5.74</v>
      </c>
      <c r="CG14" s="18">
        <v>5.04</v>
      </c>
      <c r="CH14" s="18">
        <v>6.86</v>
      </c>
      <c r="CI14" s="18">
        <v>5.79</v>
      </c>
    </row>
    <row r="15" spans="1:87" x14ac:dyDescent="0.15">
      <c r="A15" s="12">
        <v>209744</v>
      </c>
      <c r="B15" s="12">
        <v>226015</v>
      </c>
      <c r="C15" t="s">
        <v>74</v>
      </c>
      <c r="D15" s="12" t="s">
        <v>75</v>
      </c>
      <c r="E15" s="14">
        <v>22447</v>
      </c>
      <c r="F15" s="15">
        <v>59</v>
      </c>
      <c r="G15" s="12" t="s">
        <v>76</v>
      </c>
      <c r="H15" s="12" t="s">
        <v>76</v>
      </c>
      <c r="I15" s="12"/>
      <c r="J15" s="12">
        <v>119.9</v>
      </c>
      <c r="K15" s="12">
        <v>117.7</v>
      </c>
      <c r="L15" s="18">
        <f t="shared" si="0"/>
        <v>-2.2000000000000028</v>
      </c>
      <c r="M15" s="12">
        <v>58.7</v>
      </c>
      <c r="N15" s="12">
        <v>60.7</v>
      </c>
      <c r="O15" s="18">
        <f t="shared" si="1"/>
        <v>2</v>
      </c>
      <c r="P15" s="18">
        <v>123.83333333333333</v>
      </c>
      <c r="Q15" s="18">
        <v>121.33333333333333</v>
      </c>
      <c r="R15" s="18">
        <f t="shared" si="2"/>
        <v>-2.5</v>
      </c>
      <c r="S15" s="18">
        <v>168</v>
      </c>
      <c r="T15" s="18">
        <v>168</v>
      </c>
      <c r="U15" s="18">
        <f t="shared" si="3"/>
        <v>0</v>
      </c>
      <c r="V15" s="18">
        <v>6.02</v>
      </c>
      <c r="W15" s="18">
        <v>6.09</v>
      </c>
      <c r="X15" s="18">
        <f t="shared" si="4"/>
        <v>7.0000000000000284E-2</v>
      </c>
      <c r="Y15" s="18">
        <v>1.58</v>
      </c>
      <c r="Z15" s="18">
        <v>1.42</v>
      </c>
      <c r="AA15" s="18">
        <f t="shared" si="5"/>
        <v>-0.16000000000000014</v>
      </c>
      <c r="AB15" s="18">
        <v>4.3</v>
      </c>
      <c r="AC15" s="18">
        <v>4.12</v>
      </c>
      <c r="AD15" s="18">
        <f t="shared" si="6"/>
        <v>-0.17999999999999972</v>
      </c>
      <c r="AE15" s="18">
        <v>0.93</v>
      </c>
      <c r="AF15" s="18">
        <v>0.98</v>
      </c>
      <c r="AG15" s="18">
        <f t="shared" si="7"/>
        <v>4.9999999999999933E-2</v>
      </c>
      <c r="AH15" s="18">
        <v>5.0599999999999996</v>
      </c>
      <c r="AI15" s="18">
        <v>5.88</v>
      </c>
      <c r="AJ15" s="18">
        <f t="shared" si="8"/>
        <v>0.82000000000000028</v>
      </c>
      <c r="AK15" s="18">
        <v>5.6</v>
      </c>
      <c r="AL15" s="18">
        <v>5.68</v>
      </c>
      <c r="AM15" s="18">
        <f t="shared" si="9"/>
        <v>8.0000000000000071E-2</v>
      </c>
      <c r="AN15" s="18">
        <v>6.51</v>
      </c>
      <c r="AO15" s="18">
        <v>7.68</v>
      </c>
      <c r="AP15" s="18">
        <f t="shared" si="10"/>
        <v>1.17</v>
      </c>
      <c r="AQ15" s="18">
        <v>7.09</v>
      </c>
      <c r="AR15" s="18">
        <v>6.71</v>
      </c>
      <c r="AS15" s="18">
        <f t="shared" si="11"/>
        <v>-0.37999999999999989</v>
      </c>
      <c r="AT15" s="18">
        <v>401</v>
      </c>
      <c r="AU15" s="18">
        <v>596</v>
      </c>
      <c r="AV15" s="18">
        <f t="shared" si="12"/>
        <v>195</v>
      </c>
      <c r="AW15" s="18">
        <v>1827</v>
      </c>
      <c r="AX15" s="18">
        <v>2896</v>
      </c>
      <c r="AY15" s="18">
        <f t="shared" si="13"/>
        <v>1069</v>
      </c>
      <c r="AZ15" s="18">
        <v>1877</v>
      </c>
      <c r="BA15" s="18">
        <v>3221</v>
      </c>
      <c r="BB15" s="18">
        <f t="shared" si="14"/>
        <v>1344</v>
      </c>
      <c r="BC15" s="18">
        <v>21.9</v>
      </c>
      <c r="BD15" s="18">
        <v>38.799999999999997</v>
      </c>
      <c r="BE15" s="18">
        <f t="shared" si="15"/>
        <v>16.899999999999999</v>
      </c>
      <c r="BF15" s="18">
        <v>266</v>
      </c>
      <c r="BG15" s="18">
        <v>486</v>
      </c>
      <c r="BH15" s="18">
        <f t="shared" si="16"/>
        <v>220</v>
      </c>
      <c r="BI15" s="18">
        <v>187</v>
      </c>
      <c r="BJ15" s="18">
        <v>377</v>
      </c>
      <c r="BK15" s="18">
        <f t="shared" si="17"/>
        <v>190</v>
      </c>
      <c r="BL15" s="18">
        <v>4.32</v>
      </c>
      <c r="BM15" s="37">
        <v>3.93</v>
      </c>
      <c r="BN15" s="18">
        <f t="shared" si="18"/>
        <v>-0.39000000000000012</v>
      </c>
      <c r="BO15" s="18">
        <v>42.91</v>
      </c>
      <c r="BP15" s="38">
        <v>41.43</v>
      </c>
      <c r="BQ15" s="18">
        <f t="shared" si="19"/>
        <v>-1.4799999999999969</v>
      </c>
      <c r="BR15" s="36">
        <v>5.8283174085294807</v>
      </c>
      <c r="BS15" s="38">
        <v>5.5845836350470677</v>
      </c>
      <c r="BT15" s="18">
        <f t="shared" si="20"/>
        <v>-0.24373377348241299</v>
      </c>
      <c r="BU15" s="18">
        <v>22</v>
      </c>
      <c r="BV15" s="18">
        <v>15</v>
      </c>
      <c r="BW15" s="18">
        <f t="shared" si="21"/>
        <v>-7</v>
      </c>
      <c r="BX15" s="18">
        <v>21</v>
      </c>
      <c r="BY15" s="18">
        <v>17</v>
      </c>
      <c r="BZ15" s="18">
        <f t="shared" si="22"/>
        <v>-4</v>
      </c>
      <c r="CD15" s="18">
        <v>5.98</v>
      </c>
      <c r="CE15" s="18">
        <v>11.06</v>
      </c>
      <c r="CF15" s="18">
        <v>6.48</v>
      </c>
      <c r="CG15" s="18">
        <v>6.44</v>
      </c>
      <c r="CH15" s="18">
        <v>10.89</v>
      </c>
      <c r="CI15" s="18">
        <v>10.02</v>
      </c>
    </row>
    <row r="16" spans="1:87" x14ac:dyDescent="0.15">
      <c r="A16" s="24">
        <v>209746</v>
      </c>
      <c r="B16" s="24">
        <v>226016</v>
      </c>
      <c r="C16" s="62" t="s">
        <v>74</v>
      </c>
      <c r="D16" s="24" t="s">
        <v>75</v>
      </c>
      <c r="E16" s="30">
        <v>23207</v>
      </c>
      <c r="F16" s="31">
        <v>37</v>
      </c>
      <c r="G16" s="24" t="s">
        <v>76</v>
      </c>
      <c r="H16" s="24" t="s">
        <v>76</v>
      </c>
      <c r="I16" s="24" t="s">
        <v>76</v>
      </c>
      <c r="J16" s="24">
        <v>89.5</v>
      </c>
      <c r="K16" s="24">
        <v>90.2</v>
      </c>
      <c r="L16" s="32">
        <f t="shared" si="0"/>
        <v>0.70000000000000284</v>
      </c>
      <c r="M16" s="24">
        <v>38.9</v>
      </c>
      <c r="N16" s="24">
        <v>38.1</v>
      </c>
      <c r="O16" s="32">
        <f t="shared" si="1"/>
        <v>-0.79999999999999716</v>
      </c>
      <c r="P16" s="32">
        <v>111.83333333333333</v>
      </c>
      <c r="Q16" s="32">
        <v>111.66666666666667</v>
      </c>
      <c r="R16" s="32">
        <f t="shared" si="2"/>
        <v>-0.16666666666665719</v>
      </c>
      <c r="S16" s="32">
        <v>160</v>
      </c>
      <c r="T16" s="32">
        <v>160</v>
      </c>
      <c r="U16" s="32">
        <f t="shared" si="3"/>
        <v>0</v>
      </c>
      <c r="V16" s="32">
        <v>4.97</v>
      </c>
      <c r="W16" s="32">
        <v>4.55</v>
      </c>
      <c r="X16" s="32">
        <f t="shared" si="4"/>
        <v>-0.41999999999999993</v>
      </c>
      <c r="Y16" s="32">
        <v>1.1299999999999999</v>
      </c>
      <c r="Z16" s="32">
        <v>1.1499999999999999</v>
      </c>
      <c r="AA16" s="32">
        <f t="shared" si="5"/>
        <v>2.0000000000000018E-2</v>
      </c>
      <c r="AB16" s="32">
        <v>3.77</v>
      </c>
      <c r="AC16" s="32">
        <v>3.26</v>
      </c>
      <c r="AD16" s="32">
        <f t="shared" si="6"/>
        <v>-0.51000000000000023</v>
      </c>
      <c r="AE16" s="32">
        <v>0.95</v>
      </c>
      <c r="AF16" s="32">
        <v>0.75</v>
      </c>
      <c r="AG16" s="32">
        <f t="shared" si="7"/>
        <v>-0.19999999999999996</v>
      </c>
      <c r="AH16" s="32">
        <v>3.35</v>
      </c>
      <c r="AI16" s="32">
        <v>3.73</v>
      </c>
      <c r="AJ16" s="32">
        <f t="shared" si="8"/>
        <v>0.37999999999999989</v>
      </c>
      <c r="AK16" s="32">
        <v>5.94</v>
      </c>
      <c r="AL16" s="32">
        <v>6.4</v>
      </c>
      <c r="AM16" s="32">
        <f t="shared" si="9"/>
        <v>0.45999999999999996</v>
      </c>
      <c r="AN16" s="32">
        <v>9.23</v>
      </c>
      <c r="AO16" s="32">
        <v>9.51</v>
      </c>
      <c r="AP16" s="32">
        <f t="shared" si="10"/>
        <v>0.27999999999999936</v>
      </c>
      <c r="AQ16" s="32">
        <v>6.63</v>
      </c>
      <c r="AR16" s="32">
        <v>5.34</v>
      </c>
      <c r="AS16" s="32">
        <f t="shared" si="11"/>
        <v>-1.29</v>
      </c>
      <c r="AT16" s="32">
        <v>801</v>
      </c>
      <c r="AU16" s="32">
        <v>702</v>
      </c>
      <c r="AV16" s="32">
        <f t="shared" si="12"/>
        <v>-99</v>
      </c>
      <c r="AW16" s="32">
        <v>2274</v>
      </c>
      <c r="AX16" s="32">
        <v>1979</v>
      </c>
      <c r="AY16" s="32">
        <f t="shared" si="13"/>
        <v>-295</v>
      </c>
      <c r="AZ16" s="32">
        <v>3227</v>
      </c>
      <c r="BA16" s="32">
        <v>3575</v>
      </c>
      <c r="BB16" s="32">
        <f t="shared" si="14"/>
        <v>348</v>
      </c>
      <c r="BC16" s="32">
        <v>72</v>
      </c>
      <c r="BD16" s="32">
        <v>63.1</v>
      </c>
      <c r="BE16" s="32">
        <f t="shared" si="15"/>
        <v>-8.8999999999999986</v>
      </c>
      <c r="BF16" s="32">
        <v>398</v>
      </c>
      <c r="BG16" s="32">
        <v>363</v>
      </c>
      <c r="BH16" s="32">
        <f t="shared" si="16"/>
        <v>-35</v>
      </c>
      <c r="BI16" s="32">
        <v>427</v>
      </c>
      <c r="BJ16" s="32">
        <v>511</v>
      </c>
      <c r="BK16" s="32">
        <f t="shared" si="17"/>
        <v>84</v>
      </c>
      <c r="BL16" s="32">
        <v>4.59</v>
      </c>
      <c r="BM16" s="34">
        <v>4.08</v>
      </c>
      <c r="BN16" s="32">
        <f t="shared" si="18"/>
        <v>-0.50999999999999979</v>
      </c>
      <c r="BO16" s="32">
        <v>43.57</v>
      </c>
      <c r="BP16" s="35">
        <v>37.630000000000003</v>
      </c>
      <c r="BQ16" s="32">
        <f t="shared" si="19"/>
        <v>-5.9399999999999977</v>
      </c>
      <c r="BR16" s="33">
        <v>6.024069313747991</v>
      </c>
      <c r="BS16" s="35">
        <v>6.1529710337496679</v>
      </c>
      <c r="BT16" s="32">
        <f t="shared" si="20"/>
        <v>0.12890172000167688</v>
      </c>
      <c r="BU16" s="32">
        <v>23</v>
      </c>
      <c r="BV16" s="32">
        <v>34</v>
      </c>
      <c r="BW16" s="32">
        <f t="shared" si="21"/>
        <v>11</v>
      </c>
      <c r="BX16" s="32">
        <v>26</v>
      </c>
      <c r="BY16" s="32">
        <v>28</v>
      </c>
      <c r="BZ16" s="32">
        <f t="shared" si="22"/>
        <v>2</v>
      </c>
      <c r="CD16" s="18">
        <v>5.85</v>
      </c>
      <c r="CE16" s="18">
        <v>8.7100000000000009</v>
      </c>
      <c r="CF16" s="18">
        <v>5.75</v>
      </c>
      <c r="CG16" s="18">
        <v>6.37</v>
      </c>
      <c r="CH16" s="18">
        <v>8.68</v>
      </c>
      <c r="CI16" s="18">
        <v>4.8099999999999996</v>
      </c>
    </row>
    <row r="17" spans="1:87" x14ac:dyDescent="0.15">
      <c r="A17" s="12">
        <v>209745</v>
      </c>
      <c r="B17" s="12">
        <v>226017</v>
      </c>
      <c r="C17" t="s">
        <v>81</v>
      </c>
      <c r="D17" s="12" t="s">
        <v>75</v>
      </c>
      <c r="E17" s="14">
        <v>30696</v>
      </c>
      <c r="F17" s="15">
        <v>57</v>
      </c>
      <c r="G17" s="12" t="s">
        <v>76</v>
      </c>
      <c r="H17" s="12" t="s">
        <v>76</v>
      </c>
      <c r="I17" s="12" t="s">
        <v>76</v>
      </c>
      <c r="J17" s="12">
        <v>108.5</v>
      </c>
      <c r="K17" s="12">
        <v>109.2</v>
      </c>
      <c r="L17" s="18">
        <f t="shared" si="0"/>
        <v>0.70000000000000284</v>
      </c>
      <c r="M17" s="12">
        <v>49.4</v>
      </c>
      <c r="N17" s="12">
        <v>49.7</v>
      </c>
      <c r="O17" s="18">
        <f t="shared" si="1"/>
        <v>0.30000000000000426</v>
      </c>
      <c r="P17" s="18">
        <v>102</v>
      </c>
      <c r="Q17" s="18">
        <v>104.33333333333333</v>
      </c>
      <c r="R17" s="18">
        <f t="shared" si="2"/>
        <v>2.3333333333333286</v>
      </c>
      <c r="S17" s="18">
        <v>170.66666666666666</v>
      </c>
      <c r="T17" s="18">
        <v>170.66666666666666</v>
      </c>
      <c r="U17" s="18">
        <f t="shared" si="3"/>
        <v>0</v>
      </c>
      <c r="V17" s="18">
        <v>3.38</v>
      </c>
      <c r="W17" s="18">
        <v>3.2</v>
      </c>
      <c r="X17" s="18">
        <f t="shared" si="4"/>
        <v>-0.17999999999999972</v>
      </c>
      <c r="Y17" s="18">
        <v>1.37</v>
      </c>
      <c r="Z17" s="18">
        <v>1.29</v>
      </c>
      <c r="AA17" s="18">
        <f t="shared" si="5"/>
        <v>-8.0000000000000071E-2</v>
      </c>
      <c r="AB17" s="18">
        <v>1.91</v>
      </c>
      <c r="AC17" s="18">
        <v>1.83</v>
      </c>
      <c r="AD17" s="18">
        <f t="shared" si="6"/>
        <v>-7.9999999999999849E-2</v>
      </c>
      <c r="AE17" s="18">
        <v>0.45</v>
      </c>
      <c r="AF17" s="18">
        <v>0.56999999999999995</v>
      </c>
      <c r="AG17" s="18">
        <f t="shared" si="7"/>
        <v>0.11999999999999994</v>
      </c>
      <c r="AH17" s="18">
        <v>4.0999999999999996</v>
      </c>
      <c r="AI17" s="18">
        <v>4.57</v>
      </c>
      <c r="AJ17" s="18">
        <f t="shared" si="8"/>
        <v>0.47000000000000064</v>
      </c>
      <c r="AK17" s="18">
        <v>5.64</v>
      </c>
      <c r="AL17" s="18">
        <v>4.87</v>
      </c>
      <c r="AM17" s="18">
        <f t="shared" si="9"/>
        <v>-0.76999999999999957</v>
      </c>
      <c r="AN17" s="18">
        <v>6.57</v>
      </c>
      <c r="AO17" s="18">
        <v>5.88</v>
      </c>
      <c r="AP17" s="18">
        <f t="shared" si="10"/>
        <v>-0.69000000000000039</v>
      </c>
      <c r="AQ17" s="18">
        <v>7.73</v>
      </c>
      <c r="AR17" s="18">
        <v>6.77</v>
      </c>
      <c r="AS17" s="18">
        <f t="shared" si="11"/>
        <v>-0.96000000000000085</v>
      </c>
      <c r="AT17" s="18">
        <v>636</v>
      </c>
      <c r="AU17" s="18">
        <v>768</v>
      </c>
      <c r="AV17" s="18">
        <f t="shared" si="12"/>
        <v>132</v>
      </c>
      <c r="AW17" s="18">
        <v>1725</v>
      </c>
      <c r="AX17" s="18">
        <v>1592</v>
      </c>
      <c r="AY17" s="18">
        <f t="shared" si="13"/>
        <v>-133</v>
      </c>
      <c r="AZ17" s="18">
        <v>3151</v>
      </c>
      <c r="BA17" s="18">
        <v>2757</v>
      </c>
      <c r="BB17" s="18">
        <f t="shared" si="14"/>
        <v>-394</v>
      </c>
      <c r="BC17" s="18">
        <v>66</v>
      </c>
      <c r="BD17" s="18">
        <v>93.8</v>
      </c>
      <c r="BE17" s="18">
        <f t="shared" si="15"/>
        <v>27.799999999999997</v>
      </c>
      <c r="BF17" s="18">
        <v>361</v>
      </c>
      <c r="BG17" s="18">
        <v>317</v>
      </c>
      <c r="BH17" s="18">
        <f t="shared" si="16"/>
        <v>-44</v>
      </c>
      <c r="BI17" s="18">
        <v>603</v>
      </c>
      <c r="BJ17" s="18">
        <v>541</v>
      </c>
      <c r="BK17" s="18">
        <f t="shared" si="17"/>
        <v>-62</v>
      </c>
      <c r="BL17" s="18">
        <v>3.7</v>
      </c>
      <c r="BM17" s="37">
        <v>4.08</v>
      </c>
      <c r="BN17" s="18">
        <f t="shared" si="18"/>
        <v>0.37999999999999989</v>
      </c>
      <c r="BO17" s="18">
        <v>35.22</v>
      </c>
      <c r="BP17" s="38">
        <v>39</v>
      </c>
      <c r="BQ17" s="18">
        <f t="shared" si="19"/>
        <v>3.7800000000000011</v>
      </c>
      <c r="BR17" s="36">
        <v>6.01176036342987</v>
      </c>
      <c r="BS17" s="38">
        <v>5.993384615384616</v>
      </c>
      <c r="BT17" s="18">
        <f t="shared" si="20"/>
        <v>-1.8375748045253992E-2</v>
      </c>
      <c r="BU17" s="18">
        <v>33</v>
      </c>
      <c r="BV17" s="18">
        <v>31</v>
      </c>
      <c r="BW17" s="18">
        <f t="shared" si="21"/>
        <v>-2</v>
      </c>
      <c r="BX17" s="18">
        <v>24</v>
      </c>
      <c r="BY17" s="18">
        <v>21</v>
      </c>
      <c r="BZ17" s="18">
        <f t="shared" si="22"/>
        <v>-3</v>
      </c>
      <c r="CD17" s="18">
        <v>5.75</v>
      </c>
      <c r="CE17" s="18">
        <v>8.7899999999999991</v>
      </c>
      <c r="CF17" s="18">
        <v>6.16</v>
      </c>
      <c r="CG17" s="18">
        <v>6.43</v>
      </c>
      <c r="CH17" s="18">
        <v>10.19</v>
      </c>
      <c r="CI17" s="18">
        <v>8.58</v>
      </c>
    </row>
    <row r="18" spans="1:87" x14ac:dyDescent="0.15">
      <c r="A18" s="12">
        <v>209924</v>
      </c>
      <c r="B18" s="12">
        <v>226018</v>
      </c>
      <c r="C18" s="62" t="s">
        <v>74</v>
      </c>
      <c r="D18" s="12" t="s">
        <v>75</v>
      </c>
      <c r="E18" s="14">
        <v>24456</v>
      </c>
      <c r="F18" s="15">
        <v>58</v>
      </c>
      <c r="G18" s="12" t="s">
        <v>76</v>
      </c>
      <c r="H18" s="12" t="s">
        <v>76</v>
      </c>
      <c r="I18" s="12" t="s">
        <v>76</v>
      </c>
      <c r="J18" s="12">
        <v>86</v>
      </c>
      <c r="K18" s="12">
        <v>85.8</v>
      </c>
      <c r="L18" s="32">
        <f t="shared" si="0"/>
        <v>-0.20000000000000284</v>
      </c>
      <c r="M18" s="12">
        <v>36.4</v>
      </c>
      <c r="N18" s="12">
        <v>37</v>
      </c>
      <c r="O18" s="32">
        <f t="shared" si="1"/>
        <v>0.60000000000000142</v>
      </c>
      <c r="P18" s="18">
        <v>105.83333333333333</v>
      </c>
      <c r="Q18" s="18">
        <v>96.5</v>
      </c>
      <c r="R18" s="32">
        <f t="shared" si="2"/>
        <v>-9.3333333333333286</v>
      </c>
      <c r="S18" s="18">
        <v>157</v>
      </c>
      <c r="T18" s="18">
        <v>157</v>
      </c>
      <c r="U18" s="32">
        <f t="shared" si="3"/>
        <v>0</v>
      </c>
      <c r="V18" s="18">
        <v>5.1100000000000003</v>
      </c>
      <c r="W18" s="18">
        <v>4.93</v>
      </c>
      <c r="X18" s="32">
        <f t="shared" si="4"/>
        <v>-0.1800000000000006</v>
      </c>
      <c r="Y18" s="18">
        <v>1.43</v>
      </c>
      <c r="Z18" s="18">
        <v>1.55</v>
      </c>
      <c r="AA18" s="32">
        <f t="shared" si="5"/>
        <v>0.12000000000000011</v>
      </c>
      <c r="AB18" s="18">
        <v>3.59</v>
      </c>
      <c r="AC18" s="18">
        <v>3.19</v>
      </c>
      <c r="AD18" s="32">
        <f t="shared" si="6"/>
        <v>-0.39999999999999991</v>
      </c>
      <c r="AE18" s="18">
        <v>1.44</v>
      </c>
      <c r="AF18" s="18">
        <v>1.24</v>
      </c>
      <c r="AG18" s="32">
        <f t="shared" si="7"/>
        <v>-0.19999999999999996</v>
      </c>
      <c r="AH18" s="18">
        <v>1.56</v>
      </c>
      <c r="AI18" s="18">
        <v>3.52</v>
      </c>
      <c r="AJ18" s="32">
        <f t="shared" si="8"/>
        <v>1.96</v>
      </c>
      <c r="AK18" s="18">
        <v>6.59</v>
      </c>
      <c r="AL18" s="18">
        <v>5.62</v>
      </c>
      <c r="AM18" s="32">
        <f t="shared" si="9"/>
        <v>-0.96999999999999975</v>
      </c>
      <c r="AN18" s="18">
        <v>7.8</v>
      </c>
      <c r="AO18" s="18">
        <v>8.93</v>
      </c>
      <c r="AP18" s="32">
        <f t="shared" si="10"/>
        <v>1.1299999999999999</v>
      </c>
      <c r="AQ18" s="18">
        <v>6.3</v>
      </c>
      <c r="AR18" s="18">
        <v>5.42</v>
      </c>
      <c r="AS18" s="32">
        <f t="shared" si="11"/>
        <v>-0.87999999999999989</v>
      </c>
      <c r="AT18" s="18">
        <v>828</v>
      </c>
      <c r="AU18" s="18">
        <v>629</v>
      </c>
      <c r="AV18" s="32">
        <f t="shared" si="12"/>
        <v>-199</v>
      </c>
      <c r="AW18" s="18">
        <v>4171</v>
      </c>
      <c r="AX18" s="18">
        <v>4369</v>
      </c>
      <c r="AY18" s="32">
        <f t="shared" si="13"/>
        <v>198</v>
      </c>
      <c r="AZ18" s="18">
        <v>3154</v>
      </c>
      <c r="BA18" s="18">
        <v>2708</v>
      </c>
      <c r="BB18" s="32">
        <f t="shared" si="14"/>
        <v>-446</v>
      </c>
      <c r="BC18" s="18">
        <v>132</v>
      </c>
      <c r="BD18" s="18">
        <v>65.099999999999994</v>
      </c>
      <c r="BE18" s="32">
        <f t="shared" si="15"/>
        <v>-66.900000000000006</v>
      </c>
      <c r="BF18" s="18">
        <v>1046</v>
      </c>
      <c r="BG18" s="18">
        <v>1212</v>
      </c>
      <c r="BH18" s="32">
        <f t="shared" si="16"/>
        <v>166</v>
      </c>
      <c r="BI18" s="18">
        <v>530</v>
      </c>
      <c r="BJ18" s="18">
        <v>418</v>
      </c>
      <c r="BK18" s="32">
        <f t="shared" si="17"/>
        <v>-112</v>
      </c>
      <c r="BL18" s="18">
        <v>4.13</v>
      </c>
      <c r="BM18" s="37">
        <v>4.13</v>
      </c>
      <c r="BN18" s="32">
        <f t="shared" si="18"/>
        <v>0</v>
      </c>
      <c r="BO18" s="18">
        <v>38.880000000000003</v>
      </c>
      <c r="BP18" s="38">
        <v>36.880000000000003</v>
      </c>
      <c r="BQ18" s="32">
        <f t="shared" si="19"/>
        <v>-2</v>
      </c>
      <c r="BR18" s="36">
        <v>6.0607973251028806</v>
      </c>
      <c r="BS18" s="38">
        <v>6.3021637744034704</v>
      </c>
      <c r="BT18" s="32">
        <f t="shared" si="20"/>
        <v>0.24136644930058981</v>
      </c>
      <c r="BU18" s="18">
        <v>30</v>
      </c>
      <c r="BV18" s="18">
        <v>29</v>
      </c>
      <c r="BW18" s="32">
        <f t="shared" si="21"/>
        <v>-1</v>
      </c>
      <c r="BX18" s="18">
        <v>18</v>
      </c>
      <c r="BY18" s="18">
        <v>21</v>
      </c>
      <c r="BZ18" s="32">
        <f t="shared" si="22"/>
        <v>3</v>
      </c>
      <c r="CD18" s="18">
        <v>5.64</v>
      </c>
      <c r="CE18" s="18">
        <v>7.69</v>
      </c>
      <c r="CF18" s="18">
        <v>6.05</v>
      </c>
      <c r="CG18" s="18">
        <v>5.56</v>
      </c>
      <c r="CH18" s="18">
        <v>9.2100000000000009</v>
      </c>
      <c r="CI18" s="18">
        <v>5.36</v>
      </c>
    </row>
    <row r="19" spans="1:87" x14ac:dyDescent="0.15">
      <c r="A19" s="12">
        <v>209923</v>
      </c>
      <c r="B19" s="12">
        <v>226019</v>
      </c>
      <c r="C19" t="s">
        <v>81</v>
      </c>
      <c r="D19" s="12" t="s">
        <v>75</v>
      </c>
      <c r="E19" s="14">
        <v>22904</v>
      </c>
      <c r="F19" s="15">
        <v>54</v>
      </c>
      <c r="G19" s="12" t="s">
        <v>76</v>
      </c>
      <c r="H19" s="12" t="s">
        <v>76</v>
      </c>
      <c r="I19" s="12" t="s">
        <v>76</v>
      </c>
      <c r="J19" s="12">
        <v>93.3</v>
      </c>
      <c r="K19" s="12">
        <v>93.5</v>
      </c>
      <c r="L19" s="18">
        <f t="shared" si="0"/>
        <v>0.20000000000000284</v>
      </c>
      <c r="M19" s="12">
        <v>38.1</v>
      </c>
      <c r="N19" s="12">
        <v>39.6</v>
      </c>
      <c r="O19" s="18">
        <f t="shared" si="1"/>
        <v>1.5</v>
      </c>
      <c r="P19" s="18">
        <v>112.33333333333333</v>
      </c>
      <c r="Q19" s="18">
        <v>104.66666666666667</v>
      </c>
      <c r="R19" s="18">
        <f t="shared" si="2"/>
        <v>-7.6666666666666572</v>
      </c>
      <c r="S19" s="18">
        <v>168</v>
      </c>
      <c r="T19" s="18">
        <v>168</v>
      </c>
      <c r="U19" s="18">
        <f t="shared" si="3"/>
        <v>0</v>
      </c>
      <c r="V19" s="18">
        <v>7.01</v>
      </c>
      <c r="W19" s="18">
        <v>5.36</v>
      </c>
      <c r="X19" s="18">
        <f t="shared" si="4"/>
        <v>-1.6499999999999995</v>
      </c>
      <c r="Y19" s="18">
        <v>1.29</v>
      </c>
      <c r="Z19" s="18">
        <v>1.06</v>
      </c>
      <c r="AA19" s="18">
        <f t="shared" si="5"/>
        <v>-0.22999999999999998</v>
      </c>
      <c r="AB19" s="18">
        <v>5.32</v>
      </c>
      <c r="AC19" s="18">
        <v>3.69</v>
      </c>
      <c r="AD19" s="18">
        <f t="shared" si="6"/>
        <v>-1.6300000000000003</v>
      </c>
      <c r="AE19" s="18">
        <v>2.1</v>
      </c>
      <c r="AF19" s="18">
        <v>2.64</v>
      </c>
      <c r="AG19" s="18">
        <f t="shared" si="7"/>
        <v>0.54</v>
      </c>
      <c r="AH19" s="18">
        <v>6.4</v>
      </c>
      <c r="AI19" s="18">
        <v>4.24</v>
      </c>
      <c r="AJ19" s="18">
        <f t="shared" si="8"/>
        <v>-2.16</v>
      </c>
      <c r="AK19" s="18">
        <v>5.66</v>
      </c>
      <c r="AL19" s="18">
        <v>5.51</v>
      </c>
      <c r="AM19" s="18">
        <f t="shared" si="9"/>
        <v>-0.15000000000000036</v>
      </c>
      <c r="AN19" s="18">
        <v>6.12</v>
      </c>
      <c r="AO19" s="18">
        <v>7.39</v>
      </c>
      <c r="AP19" s="18">
        <f t="shared" si="10"/>
        <v>1.2699999999999996</v>
      </c>
      <c r="AQ19" s="18">
        <v>4.4800000000000004</v>
      </c>
      <c r="AR19" s="18">
        <v>4.55</v>
      </c>
      <c r="AS19" s="18">
        <f t="shared" si="11"/>
        <v>6.9999999999999396E-2</v>
      </c>
      <c r="AT19" s="18">
        <v>861</v>
      </c>
      <c r="AU19" s="18">
        <v>1016</v>
      </c>
      <c r="AV19" s="18">
        <f t="shared" si="12"/>
        <v>155</v>
      </c>
      <c r="AW19" s="18">
        <v>2876</v>
      </c>
      <c r="AX19" s="18">
        <v>4469</v>
      </c>
      <c r="AY19" s="18">
        <f t="shared" si="13"/>
        <v>1593</v>
      </c>
      <c r="AZ19" s="18">
        <v>2201</v>
      </c>
      <c r="BA19" s="18">
        <v>1748</v>
      </c>
      <c r="BB19" s="18">
        <f t="shared" si="14"/>
        <v>-453</v>
      </c>
      <c r="BC19" s="18">
        <v>74.3</v>
      </c>
      <c r="BD19" s="18">
        <v>78.7</v>
      </c>
      <c r="BE19" s="18">
        <f t="shared" si="15"/>
        <v>4.4000000000000057</v>
      </c>
      <c r="BF19" s="18">
        <v>364</v>
      </c>
      <c r="BG19" s="18">
        <v>743</v>
      </c>
      <c r="BH19" s="18">
        <f t="shared" si="16"/>
        <v>379</v>
      </c>
      <c r="BI19" s="18">
        <v>190</v>
      </c>
      <c r="BJ19" s="18">
        <v>149</v>
      </c>
      <c r="BK19" s="18">
        <f t="shared" si="17"/>
        <v>-41</v>
      </c>
      <c r="BL19" s="18">
        <v>4.43</v>
      </c>
      <c r="BM19" s="37">
        <v>3.97</v>
      </c>
      <c r="BN19" s="18">
        <f t="shared" si="18"/>
        <v>-0.45999999999999952</v>
      </c>
      <c r="BO19" s="18">
        <v>47.51</v>
      </c>
      <c r="BP19" s="38">
        <v>37.42</v>
      </c>
      <c r="BQ19" s="18">
        <f t="shared" si="19"/>
        <v>-10.089999999999996</v>
      </c>
      <c r="BR19" s="36">
        <v>5.5169038097242682</v>
      </c>
      <c r="BS19" s="38">
        <v>6.0552966328166757</v>
      </c>
      <c r="BT19" s="18">
        <f t="shared" si="20"/>
        <v>0.53839282309240755</v>
      </c>
      <c r="BU19" s="18">
        <v>37</v>
      </c>
      <c r="BV19" s="18">
        <v>27</v>
      </c>
      <c r="BW19" s="18">
        <f t="shared" si="21"/>
        <v>-10</v>
      </c>
      <c r="BX19" s="18">
        <v>28</v>
      </c>
      <c r="BY19" s="18">
        <v>21</v>
      </c>
      <c r="BZ19" s="18">
        <f t="shared" si="22"/>
        <v>-7</v>
      </c>
      <c r="CD19" s="18">
        <v>5.46</v>
      </c>
      <c r="CE19" s="18">
        <v>6.82</v>
      </c>
      <c r="CF19" s="18">
        <v>5.13</v>
      </c>
      <c r="CG19" s="18">
        <v>4.84</v>
      </c>
      <c r="CH19" s="18">
        <v>5.56</v>
      </c>
      <c r="CI19" s="18">
        <v>5.95</v>
      </c>
    </row>
    <row r="20" spans="1:87" x14ac:dyDescent="0.15">
      <c r="A20" s="12">
        <v>209928</v>
      </c>
      <c r="B20" s="12">
        <v>226020</v>
      </c>
      <c r="C20" s="62" t="s">
        <v>74</v>
      </c>
      <c r="D20" s="12" t="s">
        <v>77</v>
      </c>
      <c r="E20" s="14">
        <v>21412</v>
      </c>
      <c r="F20" s="15">
        <v>62</v>
      </c>
      <c r="G20" s="12" t="s">
        <v>76</v>
      </c>
      <c r="H20" s="12" t="s">
        <v>76</v>
      </c>
      <c r="I20" s="12" t="s">
        <v>76</v>
      </c>
      <c r="J20" s="12">
        <v>94.5</v>
      </c>
      <c r="K20" s="12">
        <v>95.1</v>
      </c>
      <c r="L20" s="18">
        <f t="shared" si="0"/>
        <v>0.59999999999999432</v>
      </c>
      <c r="M20" s="12">
        <v>26.6</v>
      </c>
      <c r="N20" s="12">
        <v>27</v>
      </c>
      <c r="O20" s="18">
        <f t="shared" si="1"/>
        <v>0.39999999999999858</v>
      </c>
      <c r="P20" s="18">
        <v>116.83333333333333</v>
      </c>
      <c r="Q20" s="18">
        <v>115.83333333333333</v>
      </c>
      <c r="R20" s="18">
        <f t="shared" si="2"/>
        <v>-1</v>
      </c>
      <c r="S20" s="18">
        <v>171.83333333333334</v>
      </c>
      <c r="T20" s="18">
        <v>171.83333333333334</v>
      </c>
      <c r="U20" s="18">
        <f t="shared" si="3"/>
        <v>0</v>
      </c>
      <c r="V20" s="18">
        <v>5.45</v>
      </c>
      <c r="W20" s="18">
        <v>5.59</v>
      </c>
      <c r="X20" s="18">
        <f t="shared" si="4"/>
        <v>0.13999999999999968</v>
      </c>
      <c r="Y20" s="18">
        <v>1.1200000000000001</v>
      </c>
      <c r="Z20" s="18">
        <v>1</v>
      </c>
      <c r="AA20" s="18">
        <f t="shared" si="5"/>
        <v>-0.12000000000000011</v>
      </c>
      <c r="AB20" s="18">
        <v>4.46</v>
      </c>
      <c r="AC20" s="18">
        <v>3.65</v>
      </c>
      <c r="AD20" s="18">
        <f t="shared" si="6"/>
        <v>-0.81</v>
      </c>
      <c r="AE20" s="18">
        <v>1.1499999999999999</v>
      </c>
      <c r="AF20" s="18">
        <v>2.27</v>
      </c>
      <c r="AG20" s="18">
        <f t="shared" si="7"/>
        <v>1.1200000000000001</v>
      </c>
      <c r="AH20" s="18">
        <v>2.2400000000000002</v>
      </c>
      <c r="AI20" s="18">
        <v>1.62</v>
      </c>
      <c r="AJ20" s="18">
        <f t="shared" si="8"/>
        <v>-0.62000000000000011</v>
      </c>
      <c r="AK20" s="18">
        <v>6.2</v>
      </c>
      <c r="AL20" s="18">
        <v>6.32</v>
      </c>
      <c r="AM20" s="18">
        <f t="shared" si="9"/>
        <v>0.12000000000000011</v>
      </c>
      <c r="AN20" s="18">
        <v>10.130000000000001</v>
      </c>
      <c r="AO20" s="18">
        <v>11.78</v>
      </c>
      <c r="AP20" s="18">
        <f t="shared" si="10"/>
        <v>1.6499999999999986</v>
      </c>
      <c r="AQ20" s="18">
        <v>7.72</v>
      </c>
      <c r="AR20" s="18">
        <v>6.74</v>
      </c>
      <c r="AS20" s="18">
        <f t="shared" si="11"/>
        <v>-0.97999999999999954</v>
      </c>
      <c r="AT20" s="18">
        <v>1486</v>
      </c>
      <c r="AU20" s="18">
        <v>1390</v>
      </c>
      <c r="AV20" s="18">
        <f t="shared" si="12"/>
        <v>-96</v>
      </c>
      <c r="AW20" s="18">
        <v>3310</v>
      </c>
      <c r="AX20" s="18">
        <v>4733</v>
      </c>
      <c r="AY20" s="18">
        <f t="shared" si="13"/>
        <v>1423</v>
      </c>
      <c r="AZ20" s="18">
        <v>6620</v>
      </c>
      <c r="BA20" s="18">
        <v>5660</v>
      </c>
      <c r="BB20" s="18">
        <f t="shared" si="14"/>
        <v>-960</v>
      </c>
      <c r="BC20" s="18">
        <v>217</v>
      </c>
      <c r="BD20" s="18">
        <v>211</v>
      </c>
      <c r="BE20" s="18">
        <f t="shared" si="15"/>
        <v>-6</v>
      </c>
      <c r="BF20" s="18">
        <v>844</v>
      </c>
      <c r="BG20" s="18">
        <v>1256</v>
      </c>
      <c r="BH20" s="18">
        <f t="shared" si="16"/>
        <v>412</v>
      </c>
      <c r="BI20" s="18">
        <v>2165</v>
      </c>
      <c r="BJ20" s="18">
        <v>1386</v>
      </c>
      <c r="BK20" s="18">
        <f t="shared" si="17"/>
        <v>-779</v>
      </c>
      <c r="BL20" s="18">
        <v>4.9000000000000004</v>
      </c>
      <c r="BM20" s="37">
        <v>4.87</v>
      </c>
      <c r="BN20" s="18">
        <f t="shared" si="18"/>
        <v>-3.0000000000000249E-2</v>
      </c>
      <c r="BO20" s="18">
        <v>45.04</v>
      </c>
      <c r="BP20" s="38">
        <v>45.07</v>
      </c>
      <c r="BQ20" s="18">
        <f t="shared" si="19"/>
        <v>3.0000000000001137E-2</v>
      </c>
      <c r="BR20" s="36">
        <v>6.1683925399644757</v>
      </c>
      <c r="BS20" s="38">
        <v>6.1374683825160856</v>
      </c>
      <c r="BT20" s="18">
        <f t="shared" si="20"/>
        <v>-3.0924157448390055E-2</v>
      </c>
      <c r="BU20" s="18">
        <v>81</v>
      </c>
      <c r="BV20" s="18">
        <v>66</v>
      </c>
      <c r="BW20" s="18">
        <f t="shared" si="21"/>
        <v>-15</v>
      </c>
      <c r="BX20" s="18">
        <v>43</v>
      </c>
      <c r="BY20" s="18">
        <v>42</v>
      </c>
      <c r="BZ20" s="18">
        <f t="shared" si="22"/>
        <v>-1</v>
      </c>
      <c r="CD20" s="18">
        <v>5.26</v>
      </c>
      <c r="CE20" s="18">
        <v>7.41</v>
      </c>
      <c r="CF20" s="18">
        <v>9.81</v>
      </c>
      <c r="CG20" s="18">
        <v>5.6</v>
      </c>
      <c r="CH20" s="18">
        <v>6.76</v>
      </c>
      <c r="CI20" s="18">
        <v>4.26</v>
      </c>
    </row>
    <row r="21" spans="1:87" x14ac:dyDescent="0.15">
      <c r="A21" s="12">
        <v>209977</v>
      </c>
      <c r="B21" s="12">
        <v>226021</v>
      </c>
      <c r="C21" t="s">
        <v>81</v>
      </c>
      <c r="D21" s="12" t="s">
        <v>75</v>
      </c>
      <c r="E21" s="14">
        <v>26191</v>
      </c>
      <c r="F21" s="15">
        <v>49</v>
      </c>
      <c r="G21" s="12" t="s">
        <v>76</v>
      </c>
      <c r="H21" s="12" t="s">
        <v>76</v>
      </c>
      <c r="I21" s="12" t="s">
        <v>82</v>
      </c>
      <c r="J21" s="12">
        <v>89.2</v>
      </c>
      <c r="K21" s="12">
        <v>91</v>
      </c>
      <c r="L21" s="32">
        <f t="shared" si="0"/>
        <v>1.7999999999999972</v>
      </c>
      <c r="M21" s="12">
        <v>37.6</v>
      </c>
      <c r="N21" s="12">
        <v>40</v>
      </c>
      <c r="O21" s="32">
        <f t="shared" si="1"/>
        <v>2.3999999999999986</v>
      </c>
      <c r="P21" s="18">
        <v>109.83333333333333</v>
      </c>
      <c r="Q21" s="18">
        <v>104.66666666666667</v>
      </c>
      <c r="R21" s="32">
        <f t="shared" si="2"/>
        <v>-5.1666666666666572</v>
      </c>
      <c r="S21" s="18">
        <v>166</v>
      </c>
      <c r="T21" s="18">
        <v>166</v>
      </c>
      <c r="U21" s="32">
        <f t="shared" si="3"/>
        <v>0</v>
      </c>
      <c r="V21" s="18">
        <v>5.0599999999999996</v>
      </c>
      <c r="W21" s="18">
        <v>4.32</v>
      </c>
      <c r="X21" s="32">
        <f t="shared" si="4"/>
        <v>-0.73999999999999932</v>
      </c>
      <c r="Y21" s="18">
        <v>0.99</v>
      </c>
      <c r="Z21" s="18">
        <v>1.03</v>
      </c>
      <c r="AA21" s="32">
        <f t="shared" si="5"/>
        <v>4.0000000000000036E-2</v>
      </c>
      <c r="AB21" s="18">
        <v>4</v>
      </c>
      <c r="AC21" s="18">
        <v>3.24</v>
      </c>
      <c r="AD21" s="32">
        <f t="shared" si="6"/>
        <v>-0.75999999999999979</v>
      </c>
      <c r="AE21" s="18">
        <v>0.98</v>
      </c>
      <c r="AF21" s="18">
        <v>0.93</v>
      </c>
      <c r="AG21" s="32">
        <f t="shared" si="7"/>
        <v>-4.9999999999999933E-2</v>
      </c>
      <c r="AH21" s="18">
        <v>0.64</v>
      </c>
      <c r="AI21" s="18">
        <v>1.1000000000000001</v>
      </c>
      <c r="AJ21" s="32">
        <f t="shared" si="8"/>
        <v>0.46000000000000008</v>
      </c>
      <c r="AK21" s="18">
        <v>5.51</v>
      </c>
      <c r="AL21" s="18">
        <v>5.38</v>
      </c>
      <c r="AM21" s="32">
        <f t="shared" si="9"/>
        <v>-0.12999999999999989</v>
      </c>
      <c r="AN21" s="18">
        <v>7.17</v>
      </c>
      <c r="AO21" s="18">
        <v>7.47</v>
      </c>
      <c r="AP21" s="32">
        <f t="shared" si="10"/>
        <v>0.29999999999999982</v>
      </c>
      <c r="AQ21" s="18">
        <v>5.83</v>
      </c>
      <c r="AR21" s="18">
        <v>7.05</v>
      </c>
      <c r="AS21" s="32">
        <f t="shared" si="11"/>
        <v>1.2199999999999998</v>
      </c>
      <c r="AT21" s="18">
        <v>990</v>
      </c>
      <c r="AU21" s="18">
        <v>1006</v>
      </c>
      <c r="AV21" s="32">
        <f t="shared" si="12"/>
        <v>16</v>
      </c>
      <c r="AW21" s="18">
        <v>4038</v>
      </c>
      <c r="AX21" s="18">
        <v>4336</v>
      </c>
      <c r="AY21" s="32">
        <f t="shared" si="13"/>
        <v>298</v>
      </c>
      <c r="AZ21" s="18">
        <v>3128</v>
      </c>
      <c r="BA21" s="18">
        <v>4502</v>
      </c>
      <c r="BB21" s="32">
        <f t="shared" si="14"/>
        <v>1374</v>
      </c>
      <c r="BC21" s="18">
        <v>96</v>
      </c>
      <c r="BD21" s="18">
        <v>95.3</v>
      </c>
      <c r="BE21" s="32">
        <f t="shared" si="15"/>
        <v>-0.70000000000000284</v>
      </c>
      <c r="BF21" s="18">
        <v>618</v>
      </c>
      <c r="BG21" s="18">
        <v>694</v>
      </c>
      <c r="BH21" s="32">
        <f t="shared" si="16"/>
        <v>76</v>
      </c>
      <c r="BI21" s="18">
        <v>411</v>
      </c>
      <c r="BJ21" s="18">
        <v>578</v>
      </c>
      <c r="BK21" s="32">
        <f t="shared" si="17"/>
        <v>167</v>
      </c>
      <c r="BL21" s="18">
        <v>4.2699999999999996</v>
      </c>
      <c r="BM21" s="37">
        <v>4.13</v>
      </c>
      <c r="BN21" s="32">
        <f t="shared" si="18"/>
        <v>-0.13999999999999968</v>
      </c>
      <c r="BO21" s="18">
        <v>44.02</v>
      </c>
      <c r="BP21" s="38">
        <v>41.98</v>
      </c>
      <c r="BQ21" s="32">
        <f t="shared" si="19"/>
        <v>-2.0400000000000063</v>
      </c>
      <c r="BR21" s="36">
        <v>5.67435711040436</v>
      </c>
      <c r="BS21" s="38">
        <v>5.7321295855169137</v>
      </c>
      <c r="BT21" s="32">
        <f t="shared" si="20"/>
        <v>5.7772475112553678E-2</v>
      </c>
      <c r="BU21" s="18">
        <v>21</v>
      </c>
      <c r="BV21" s="18">
        <v>12</v>
      </c>
      <c r="BW21" s="32">
        <f t="shared" si="21"/>
        <v>-9</v>
      </c>
      <c r="BX21" s="18">
        <v>20</v>
      </c>
      <c r="BY21" s="18">
        <v>15</v>
      </c>
      <c r="BZ21" s="32">
        <f t="shared" si="22"/>
        <v>-5</v>
      </c>
      <c r="CD21" s="32">
        <v>5.26</v>
      </c>
      <c r="CE21" s="32">
        <v>6.87</v>
      </c>
      <c r="CF21" s="32">
        <v>5.91</v>
      </c>
      <c r="CG21" s="32">
        <v>5.94</v>
      </c>
      <c r="CH21" s="32">
        <v>9.07</v>
      </c>
      <c r="CI21" s="32">
        <v>6.86</v>
      </c>
    </row>
    <row r="22" spans="1:87" x14ac:dyDescent="0.15">
      <c r="A22" s="12">
        <v>209978</v>
      </c>
      <c r="B22" s="12">
        <v>226022</v>
      </c>
      <c r="C22" s="62" t="s">
        <v>74</v>
      </c>
      <c r="D22" s="12" t="s">
        <v>75</v>
      </c>
      <c r="E22" s="14">
        <v>20135</v>
      </c>
      <c r="F22" s="15">
        <v>66</v>
      </c>
      <c r="G22" s="12" t="s">
        <v>76</v>
      </c>
      <c r="H22" s="12" t="s">
        <v>76</v>
      </c>
      <c r="I22" s="12" t="s">
        <v>79</v>
      </c>
      <c r="J22" s="12">
        <v>89.6</v>
      </c>
      <c r="K22" s="12">
        <v>89</v>
      </c>
      <c r="L22" s="32">
        <f t="shared" si="0"/>
        <v>-0.59999999999999432</v>
      </c>
      <c r="M22" s="12">
        <v>32.799999999999997</v>
      </c>
      <c r="N22" s="12">
        <v>34.700000000000003</v>
      </c>
      <c r="O22" s="32">
        <f t="shared" si="1"/>
        <v>1.9000000000000057</v>
      </c>
      <c r="P22" s="18">
        <v>109.83333333333333</v>
      </c>
      <c r="Q22" s="18">
        <v>102.83333333333333</v>
      </c>
      <c r="R22" s="32">
        <f t="shared" si="2"/>
        <v>-7</v>
      </c>
      <c r="S22" s="18">
        <v>171</v>
      </c>
      <c r="T22" s="18">
        <v>171</v>
      </c>
      <c r="U22" s="32">
        <f t="shared" si="3"/>
        <v>0</v>
      </c>
      <c r="V22" s="18">
        <v>4.3099999999999996</v>
      </c>
      <c r="W22" s="18">
        <v>5.37</v>
      </c>
      <c r="X22" s="32">
        <f t="shared" si="4"/>
        <v>1.0600000000000005</v>
      </c>
      <c r="Y22" s="18">
        <v>1.69</v>
      </c>
      <c r="Z22" s="18">
        <v>1.56</v>
      </c>
      <c r="AA22" s="32">
        <f t="shared" si="5"/>
        <v>-0.12999999999999989</v>
      </c>
      <c r="AB22" s="18">
        <v>2.59</v>
      </c>
      <c r="AC22" s="18">
        <v>3.16</v>
      </c>
      <c r="AD22" s="32">
        <f t="shared" si="6"/>
        <v>0.57000000000000028</v>
      </c>
      <c r="AE22" s="18">
        <v>1.2</v>
      </c>
      <c r="AF22" s="18">
        <v>2.04</v>
      </c>
      <c r="AG22" s="32">
        <f t="shared" si="7"/>
        <v>0.84000000000000008</v>
      </c>
      <c r="AH22" s="18">
        <v>1.66</v>
      </c>
      <c r="AI22" s="18">
        <v>2.41</v>
      </c>
      <c r="AJ22" s="32">
        <f t="shared" si="8"/>
        <v>0.75000000000000022</v>
      </c>
      <c r="AK22" s="18">
        <v>6.4</v>
      </c>
      <c r="AL22" s="18">
        <v>6.34</v>
      </c>
      <c r="AM22" s="32">
        <f t="shared" si="9"/>
        <v>-6.0000000000000497E-2</v>
      </c>
      <c r="AN22" s="18">
        <v>11.77</v>
      </c>
      <c r="AO22" s="18">
        <v>9.06</v>
      </c>
      <c r="AP22" s="32">
        <f t="shared" si="10"/>
        <v>-2.7099999999999991</v>
      </c>
      <c r="AQ22" s="18">
        <v>4.84</v>
      </c>
      <c r="AR22" s="18">
        <v>4.74</v>
      </c>
      <c r="AS22" s="32">
        <f t="shared" si="11"/>
        <v>-9.9999999999999645E-2</v>
      </c>
      <c r="AT22" s="18">
        <v>781</v>
      </c>
      <c r="AU22" s="18">
        <v>1099</v>
      </c>
      <c r="AV22" s="32">
        <f t="shared" si="12"/>
        <v>318</v>
      </c>
      <c r="AW22" s="18">
        <v>4171</v>
      </c>
      <c r="AX22" s="18">
        <v>3442</v>
      </c>
      <c r="AY22" s="32">
        <f t="shared" si="13"/>
        <v>-729</v>
      </c>
      <c r="AZ22" s="18">
        <v>2499</v>
      </c>
      <c r="BA22" s="18">
        <v>2681</v>
      </c>
      <c r="BB22" s="32">
        <f t="shared" si="14"/>
        <v>182</v>
      </c>
      <c r="BC22" s="18">
        <v>90.9</v>
      </c>
      <c r="BD22" s="18">
        <v>102</v>
      </c>
      <c r="BE22" s="32">
        <f t="shared" si="15"/>
        <v>11.099999999999994</v>
      </c>
      <c r="BF22" s="18">
        <v>794</v>
      </c>
      <c r="BG22" s="18">
        <v>432</v>
      </c>
      <c r="BH22" s="32">
        <f t="shared" si="16"/>
        <v>-362</v>
      </c>
      <c r="BI22" s="18">
        <v>328</v>
      </c>
      <c r="BJ22" s="18">
        <v>250</v>
      </c>
      <c r="BK22" s="32">
        <f t="shared" si="17"/>
        <v>-78</v>
      </c>
      <c r="BL22" s="18">
        <v>4.01</v>
      </c>
      <c r="BM22" s="37">
        <v>3.88</v>
      </c>
      <c r="BN22" s="32">
        <f t="shared" si="18"/>
        <v>-0.12999999999999989</v>
      </c>
      <c r="BO22" s="18">
        <v>39.770000000000003</v>
      </c>
      <c r="BP22" s="38">
        <v>40.04</v>
      </c>
      <c r="BQ22" s="32">
        <f t="shared" si="19"/>
        <v>0.26999999999999602</v>
      </c>
      <c r="BR22" s="36">
        <v>5.8347674126225799</v>
      </c>
      <c r="BS22" s="38">
        <v>5.6702397602397605</v>
      </c>
      <c r="BT22" s="32">
        <f t="shared" si="20"/>
        <v>-0.16452765238281941</v>
      </c>
      <c r="BU22" s="18">
        <v>21</v>
      </c>
      <c r="BV22" s="18">
        <v>32</v>
      </c>
      <c r="BW22" s="32">
        <f t="shared" si="21"/>
        <v>11</v>
      </c>
      <c r="BX22" s="18">
        <v>19</v>
      </c>
      <c r="BY22" s="18">
        <v>24</v>
      </c>
      <c r="BZ22" s="32">
        <f t="shared" si="22"/>
        <v>5</v>
      </c>
      <c r="CD22" s="18">
        <v>5.03</v>
      </c>
      <c r="CE22" s="18">
        <v>8.5399999999999991</v>
      </c>
      <c r="CF22" s="18">
        <v>5.63</v>
      </c>
      <c r="CG22" s="18">
        <v>6.02</v>
      </c>
      <c r="CH22" s="18">
        <v>8.7899999999999991</v>
      </c>
      <c r="CI22" s="18">
        <v>6.21</v>
      </c>
    </row>
    <row r="23" spans="1:87" x14ac:dyDescent="0.15">
      <c r="A23" s="12">
        <v>209979</v>
      </c>
      <c r="B23" s="12">
        <v>226023</v>
      </c>
      <c r="C23" t="s">
        <v>81</v>
      </c>
      <c r="D23" s="12" t="s">
        <v>75</v>
      </c>
      <c r="E23" s="14">
        <v>20194</v>
      </c>
      <c r="F23" s="15">
        <v>66</v>
      </c>
      <c r="G23" s="12" t="s">
        <v>76</v>
      </c>
      <c r="H23" s="12" t="s">
        <v>76</v>
      </c>
      <c r="I23" s="12"/>
      <c r="J23" s="12">
        <v>95.9</v>
      </c>
      <c r="K23" s="12">
        <v>92.9</v>
      </c>
      <c r="L23" s="18">
        <f t="shared" si="0"/>
        <v>-3</v>
      </c>
      <c r="M23" s="12">
        <v>39.299999999999997</v>
      </c>
      <c r="N23" s="12">
        <v>37.9</v>
      </c>
      <c r="O23" s="18">
        <f t="shared" si="1"/>
        <v>-1.3999999999999986</v>
      </c>
      <c r="P23" s="18">
        <v>107.5</v>
      </c>
      <c r="Q23" s="18">
        <v>104.33333333333333</v>
      </c>
      <c r="R23" s="18">
        <f t="shared" si="2"/>
        <v>-3.1666666666666714</v>
      </c>
      <c r="S23" s="18">
        <v>152.5</v>
      </c>
      <c r="T23" s="18">
        <v>152.5</v>
      </c>
      <c r="U23" s="18">
        <f t="shared" si="3"/>
        <v>0</v>
      </c>
      <c r="V23" s="18">
        <v>5.32</v>
      </c>
      <c r="W23" s="18">
        <v>5.34</v>
      </c>
      <c r="X23" s="32">
        <f t="shared" si="4"/>
        <v>1.9999999999999574E-2</v>
      </c>
      <c r="Y23" s="18">
        <v>1.36</v>
      </c>
      <c r="Z23" s="18">
        <v>1.39</v>
      </c>
      <c r="AA23" s="18">
        <f t="shared" si="5"/>
        <v>2.9999999999999805E-2</v>
      </c>
      <c r="AB23" s="18">
        <v>3.88</v>
      </c>
      <c r="AC23" s="18">
        <v>3.55</v>
      </c>
      <c r="AD23" s="18">
        <f t="shared" si="6"/>
        <v>-0.33000000000000007</v>
      </c>
      <c r="AE23" s="18">
        <v>0.68</v>
      </c>
      <c r="AF23" s="18">
        <v>1.05</v>
      </c>
      <c r="AG23" s="18">
        <f t="shared" si="7"/>
        <v>0.37</v>
      </c>
      <c r="AH23" s="18">
        <v>14.04</v>
      </c>
      <c r="AI23" s="18">
        <v>23.52</v>
      </c>
      <c r="AJ23" s="18">
        <f t="shared" si="8"/>
        <v>9.48</v>
      </c>
      <c r="AK23" s="18">
        <v>5.4</v>
      </c>
      <c r="AL23" s="18">
        <v>4.88</v>
      </c>
      <c r="AM23" s="18">
        <f t="shared" si="9"/>
        <v>-0.52000000000000046</v>
      </c>
      <c r="AN23" s="18">
        <v>8.5299999999999994</v>
      </c>
      <c r="AO23" s="18">
        <v>7.06</v>
      </c>
      <c r="AP23" s="18">
        <f t="shared" si="10"/>
        <v>-1.4699999999999998</v>
      </c>
      <c r="AQ23" s="18">
        <v>9.06</v>
      </c>
      <c r="AR23" s="18">
        <v>7.69</v>
      </c>
      <c r="AS23" s="18">
        <f t="shared" si="11"/>
        <v>-1.37</v>
      </c>
      <c r="AT23" s="18">
        <v>589</v>
      </c>
      <c r="AU23" s="18">
        <v>609</v>
      </c>
      <c r="AV23" s="18">
        <f t="shared" si="12"/>
        <v>20</v>
      </c>
      <c r="AW23" s="18">
        <v>2039</v>
      </c>
      <c r="AX23" s="18">
        <v>2221</v>
      </c>
      <c r="AY23" s="18">
        <f t="shared" si="13"/>
        <v>182</v>
      </c>
      <c r="AZ23" s="18">
        <v>3807</v>
      </c>
      <c r="BA23" s="18">
        <v>3181</v>
      </c>
      <c r="BB23" s="18">
        <f t="shared" si="14"/>
        <v>-626</v>
      </c>
      <c r="BC23" s="18">
        <v>35.799999999999997</v>
      </c>
      <c r="BD23" s="18">
        <v>30.6</v>
      </c>
      <c r="BE23" s="18">
        <f t="shared" si="15"/>
        <v>-5.1999999999999957</v>
      </c>
      <c r="BF23" s="18">
        <v>193</v>
      </c>
      <c r="BG23" s="18">
        <v>251</v>
      </c>
      <c r="BH23" s="18">
        <f t="shared" si="16"/>
        <v>58</v>
      </c>
      <c r="BI23" s="18">
        <v>362</v>
      </c>
      <c r="BJ23" s="18">
        <v>338</v>
      </c>
      <c r="BK23" s="18">
        <f t="shared" si="17"/>
        <v>-24</v>
      </c>
      <c r="BL23" s="18">
        <v>4.3499999999999996</v>
      </c>
      <c r="BM23" s="37">
        <v>3.82</v>
      </c>
      <c r="BN23" s="18">
        <f t="shared" si="18"/>
        <v>-0.5299999999999998</v>
      </c>
      <c r="BO23" s="18">
        <v>42.63</v>
      </c>
      <c r="BP23" s="38">
        <v>36.770000000000003</v>
      </c>
      <c r="BQ23" s="18">
        <f t="shared" si="19"/>
        <v>-5.8599999999999994</v>
      </c>
      <c r="BR23" s="36">
        <v>5.8855102040816316</v>
      </c>
      <c r="BS23" s="38">
        <v>5.9629507750883866</v>
      </c>
      <c r="BT23" s="18">
        <f t="shared" si="20"/>
        <v>7.7440571006754944E-2</v>
      </c>
      <c r="BU23" s="18">
        <v>24</v>
      </c>
      <c r="BV23" s="18">
        <v>19</v>
      </c>
      <c r="BW23" s="32">
        <f t="shared" si="21"/>
        <v>-5</v>
      </c>
      <c r="BX23" s="18">
        <v>22</v>
      </c>
      <c r="BY23" s="18">
        <v>20</v>
      </c>
      <c r="BZ23" s="18">
        <f t="shared" si="22"/>
        <v>-2</v>
      </c>
      <c r="CD23" s="18">
        <v>5.3</v>
      </c>
      <c r="CE23" s="18">
        <v>8.1</v>
      </c>
      <c r="CF23" s="18">
        <v>6.21</v>
      </c>
      <c r="CG23" s="18">
        <v>5.36</v>
      </c>
      <c r="CH23" s="18">
        <v>10.87</v>
      </c>
      <c r="CI23" s="18">
        <v>6.09</v>
      </c>
    </row>
    <row r="24" spans="1:87" x14ac:dyDescent="0.15">
      <c r="A24" s="12">
        <v>210032</v>
      </c>
      <c r="B24" s="12">
        <v>226025</v>
      </c>
      <c r="C24" s="62" t="s">
        <v>74</v>
      </c>
      <c r="D24" s="12" t="s">
        <v>75</v>
      </c>
      <c r="E24" s="14">
        <v>22630</v>
      </c>
      <c r="F24" s="15">
        <v>59</v>
      </c>
      <c r="G24" s="12" t="s">
        <v>76</v>
      </c>
      <c r="H24" s="12" t="s">
        <v>76</v>
      </c>
      <c r="I24" s="12"/>
      <c r="J24" s="12">
        <v>124.5</v>
      </c>
      <c r="K24" s="12">
        <v>123.4</v>
      </c>
      <c r="L24" s="18">
        <f t="shared" si="0"/>
        <v>-1.0999999999999943</v>
      </c>
      <c r="M24" s="12">
        <v>63.3</v>
      </c>
      <c r="N24" s="12">
        <v>61.6</v>
      </c>
      <c r="O24" s="18">
        <f t="shared" si="1"/>
        <v>-1.6999999999999957</v>
      </c>
      <c r="P24" s="18">
        <v>124.66666666666667</v>
      </c>
      <c r="Q24" s="18">
        <v>127.66666666666667</v>
      </c>
      <c r="R24" s="18">
        <f t="shared" si="2"/>
        <v>3</v>
      </c>
      <c r="S24" s="18">
        <v>171.93333333333331</v>
      </c>
      <c r="T24" s="18">
        <v>171.93333333333331</v>
      </c>
      <c r="U24" s="18">
        <f t="shared" si="3"/>
        <v>0</v>
      </c>
      <c r="V24" s="18">
        <v>6.07</v>
      </c>
      <c r="W24" s="18">
        <v>5.48</v>
      </c>
      <c r="X24" s="18">
        <f t="shared" si="4"/>
        <v>-0.58999999999999986</v>
      </c>
      <c r="Y24" s="18">
        <v>1.63</v>
      </c>
      <c r="Z24" s="18">
        <v>1.36</v>
      </c>
      <c r="AA24" s="18">
        <f t="shared" si="5"/>
        <v>-0.2699999999999998</v>
      </c>
      <c r="AB24" s="18">
        <v>4.09</v>
      </c>
      <c r="AC24" s="18">
        <v>3.62</v>
      </c>
      <c r="AD24" s="18">
        <f t="shared" si="6"/>
        <v>-0.46999999999999975</v>
      </c>
      <c r="AE24" s="18">
        <v>0.97</v>
      </c>
      <c r="AF24" s="18">
        <v>1.49</v>
      </c>
      <c r="AG24" s="18">
        <f t="shared" si="7"/>
        <v>0.52</v>
      </c>
      <c r="AH24" s="18">
        <v>7.92</v>
      </c>
      <c r="AI24" s="18">
        <v>4.1500000000000004</v>
      </c>
      <c r="AJ24" s="18">
        <f t="shared" si="8"/>
        <v>-3.7699999999999996</v>
      </c>
      <c r="AK24" s="18">
        <v>5.38</v>
      </c>
      <c r="AL24" s="18">
        <v>5.55</v>
      </c>
      <c r="AM24" s="18">
        <f t="shared" si="9"/>
        <v>0.16999999999999993</v>
      </c>
      <c r="AN24" s="18">
        <v>7.23</v>
      </c>
      <c r="AO24" s="18">
        <v>8.65</v>
      </c>
      <c r="AP24" s="18">
        <f t="shared" si="10"/>
        <v>1.42</v>
      </c>
      <c r="AQ24" s="18">
        <v>4.8</v>
      </c>
      <c r="AR24" s="18">
        <v>7.48</v>
      </c>
      <c r="AS24" s="18">
        <f t="shared" si="11"/>
        <v>2.6800000000000006</v>
      </c>
      <c r="AT24" s="18">
        <v>732</v>
      </c>
      <c r="AU24" s="18">
        <v>553</v>
      </c>
      <c r="AV24" s="18">
        <f t="shared" si="12"/>
        <v>-179</v>
      </c>
      <c r="AW24" s="18">
        <v>3181</v>
      </c>
      <c r="AX24" s="18">
        <v>3148</v>
      </c>
      <c r="AY24" s="18">
        <f t="shared" si="13"/>
        <v>-33</v>
      </c>
      <c r="AZ24" s="18">
        <v>1486</v>
      </c>
      <c r="BA24" s="18">
        <v>2966</v>
      </c>
      <c r="BB24" s="18">
        <f t="shared" si="14"/>
        <v>1480</v>
      </c>
      <c r="BC24" s="18">
        <v>66</v>
      </c>
      <c r="BD24" s="18">
        <v>34.1</v>
      </c>
      <c r="BE24" s="18">
        <f t="shared" si="15"/>
        <v>-31.9</v>
      </c>
      <c r="BF24" s="18">
        <v>548</v>
      </c>
      <c r="BG24" s="18">
        <v>473</v>
      </c>
      <c r="BH24" s="18">
        <f t="shared" si="16"/>
        <v>-75</v>
      </c>
      <c r="BI24" s="18">
        <v>175</v>
      </c>
      <c r="BJ24" s="18">
        <v>315</v>
      </c>
      <c r="BK24" s="18">
        <f t="shared" si="17"/>
        <v>140</v>
      </c>
      <c r="BL24" s="18">
        <v>4.12</v>
      </c>
      <c r="BM24" s="37">
        <v>3.68</v>
      </c>
      <c r="BN24" s="18">
        <f t="shared" si="18"/>
        <v>-0.43999999999999995</v>
      </c>
      <c r="BO24" s="18">
        <v>40.700000000000003</v>
      </c>
      <c r="BP24" s="38">
        <v>34.96</v>
      </c>
      <c r="BQ24" s="18">
        <f t="shared" si="19"/>
        <v>-5.740000000000002</v>
      </c>
      <c r="BR24" s="36">
        <v>5.8514742014742023</v>
      </c>
      <c r="BS24" s="38">
        <v>6.0205263157894739</v>
      </c>
      <c r="BT24" s="18">
        <f t="shared" si="20"/>
        <v>0.16905211431527167</v>
      </c>
      <c r="BU24" s="18">
        <v>41</v>
      </c>
      <c r="BV24" s="18">
        <v>48</v>
      </c>
      <c r="BW24" s="18">
        <f t="shared" si="21"/>
        <v>7</v>
      </c>
      <c r="BX24" s="18">
        <v>31</v>
      </c>
      <c r="BY24" s="18">
        <v>33</v>
      </c>
      <c r="BZ24" s="18">
        <f t="shared" si="22"/>
        <v>2</v>
      </c>
      <c r="CD24" s="19">
        <v>5.58</v>
      </c>
      <c r="CE24" s="19">
        <v>8.61</v>
      </c>
      <c r="CF24" s="19">
        <v>6.89</v>
      </c>
      <c r="CG24" s="19">
        <v>5.58</v>
      </c>
      <c r="CH24" s="19">
        <v>8.36</v>
      </c>
      <c r="CI24" s="19">
        <v>5.32</v>
      </c>
    </row>
    <row r="25" spans="1:87" x14ac:dyDescent="0.15">
      <c r="A25" s="12">
        <v>210046</v>
      </c>
      <c r="B25" s="12">
        <v>226026</v>
      </c>
      <c r="C25" t="s">
        <v>81</v>
      </c>
      <c r="D25" s="12" t="s">
        <v>75</v>
      </c>
      <c r="E25" s="14">
        <v>23816</v>
      </c>
      <c r="F25" s="15">
        <v>56</v>
      </c>
      <c r="G25" s="12" t="s">
        <v>76</v>
      </c>
      <c r="H25" s="12" t="s">
        <v>76</v>
      </c>
      <c r="I25" s="12"/>
      <c r="J25" s="12">
        <v>91.6</v>
      </c>
      <c r="K25" s="12">
        <v>91.6</v>
      </c>
      <c r="L25" s="32">
        <f t="shared" si="0"/>
        <v>0</v>
      </c>
      <c r="M25" s="12">
        <v>42</v>
      </c>
      <c r="N25" s="12">
        <v>42.2</v>
      </c>
      <c r="O25" s="32">
        <f t="shared" si="1"/>
        <v>0.20000000000000284</v>
      </c>
      <c r="P25" s="18">
        <v>108</v>
      </c>
      <c r="Q25" s="18">
        <v>110</v>
      </c>
      <c r="R25" s="32">
        <f t="shared" si="2"/>
        <v>2</v>
      </c>
      <c r="S25" s="18">
        <v>151.36666666666667</v>
      </c>
      <c r="T25" s="18">
        <v>151.36666666666667</v>
      </c>
      <c r="U25" s="32">
        <f t="shared" si="3"/>
        <v>0</v>
      </c>
      <c r="V25" s="18">
        <v>5.65</v>
      </c>
      <c r="W25" s="18">
        <v>5.15</v>
      </c>
      <c r="X25" s="32">
        <f t="shared" si="4"/>
        <v>-0.5</v>
      </c>
      <c r="Y25" s="18">
        <v>1.77</v>
      </c>
      <c r="Z25" s="18">
        <v>1.71</v>
      </c>
      <c r="AA25" s="32">
        <f t="shared" si="5"/>
        <v>-6.0000000000000053E-2</v>
      </c>
      <c r="AB25" s="18">
        <v>3.67</v>
      </c>
      <c r="AC25" s="18">
        <v>3.44</v>
      </c>
      <c r="AD25" s="32">
        <f t="shared" si="6"/>
        <v>-0.22999999999999998</v>
      </c>
      <c r="AE25" s="18">
        <v>0.8</v>
      </c>
      <c r="AF25" s="18">
        <v>0.59</v>
      </c>
      <c r="AG25" s="32">
        <f t="shared" si="7"/>
        <v>-0.21000000000000008</v>
      </c>
      <c r="AH25" s="18">
        <v>3.53</v>
      </c>
      <c r="AI25" s="18">
        <v>4.43</v>
      </c>
      <c r="AJ25" s="32">
        <f t="shared" si="8"/>
        <v>0.89999999999999991</v>
      </c>
      <c r="AK25" s="18">
        <v>4.92</v>
      </c>
      <c r="AL25" s="18">
        <v>4.8099999999999996</v>
      </c>
      <c r="AM25" s="32">
        <f t="shared" si="9"/>
        <v>-0.11000000000000032</v>
      </c>
      <c r="AN25" s="18">
        <v>6.87</v>
      </c>
      <c r="AO25" s="18">
        <v>7.65</v>
      </c>
      <c r="AP25" s="32">
        <f t="shared" si="10"/>
        <v>0.78000000000000025</v>
      </c>
      <c r="AQ25" s="18">
        <v>5.98</v>
      </c>
      <c r="AR25" s="18">
        <v>6.29</v>
      </c>
      <c r="AS25" s="32">
        <f t="shared" si="11"/>
        <v>0.30999999999999961</v>
      </c>
      <c r="AT25" s="18">
        <v>473</v>
      </c>
      <c r="AU25" s="18">
        <v>447</v>
      </c>
      <c r="AV25" s="32">
        <f t="shared" si="12"/>
        <v>-26</v>
      </c>
      <c r="AW25" s="18">
        <v>1354</v>
      </c>
      <c r="AX25" s="18">
        <v>1496</v>
      </c>
      <c r="AY25" s="32">
        <f t="shared" si="13"/>
        <v>142</v>
      </c>
      <c r="AZ25" s="18">
        <v>2456</v>
      </c>
      <c r="BA25" s="18">
        <v>2019</v>
      </c>
      <c r="BB25" s="32">
        <f t="shared" si="14"/>
        <v>-437</v>
      </c>
      <c r="BC25" s="18">
        <v>49.9</v>
      </c>
      <c r="BD25" s="18">
        <v>45.8</v>
      </c>
      <c r="BE25" s="32">
        <f t="shared" si="15"/>
        <v>-4.1000000000000014</v>
      </c>
      <c r="BF25" s="18">
        <v>253</v>
      </c>
      <c r="BG25" s="18">
        <v>232</v>
      </c>
      <c r="BH25" s="32">
        <f t="shared" si="16"/>
        <v>-21</v>
      </c>
      <c r="BI25" s="18">
        <v>368</v>
      </c>
      <c r="BJ25" s="18">
        <v>242</v>
      </c>
      <c r="BK25" s="32">
        <f t="shared" si="17"/>
        <v>-126</v>
      </c>
      <c r="BL25" s="18">
        <v>4.05</v>
      </c>
      <c r="BM25" s="37">
        <v>3.76</v>
      </c>
      <c r="BN25" s="32">
        <f t="shared" si="18"/>
        <v>-0.29000000000000004</v>
      </c>
      <c r="BO25" s="18">
        <v>40.31</v>
      </c>
      <c r="BP25" s="38">
        <v>36.36</v>
      </c>
      <c r="BQ25" s="32">
        <f t="shared" si="19"/>
        <v>-3.9500000000000028</v>
      </c>
      <c r="BR25" s="36">
        <v>5.8197494418258495</v>
      </c>
      <c r="BS25" s="38">
        <v>5.942893289328933</v>
      </c>
      <c r="BT25" s="32">
        <f t="shared" si="20"/>
        <v>0.12314384750308349</v>
      </c>
      <c r="BU25" s="18">
        <v>16</v>
      </c>
      <c r="BV25" s="18">
        <v>19</v>
      </c>
      <c r="BW25" s="32">
        <f t="shared" si="21"/>
        <v>3</v>
      </c>
      <c r="BX25" s="18">
        <v>20</v>
      </c>
      <c r="BY25" s="18">
        <v>19</v>
      </c>
      <c r="BZ25" s="32">
        <f t="shared" si="22"/>
        <v>-1</v>
      </c>
      <c r="CD25" s="19">
        <v>5.94</v>
      </c>
      <c r="CE25" s="19">
        <v>8.98</v>
      </c>
      <c r="CF25" s="19">
        <v>7.28</v>
      </c>
      <c r="CG25" s="19">
        <v>5.78</v>
      </c>
      <c r="CH25" s="19">
        <v>8.06</v>
      </c>
      <c r="CI25" s="19">
        <v>8.4</v>
      </c>
    </row>
    <row r="26" spans="1:87" x14ac:dyDescent="0.15">
      <c r="A26" s="12">
        <v>210047</v>
      </c>
      <c r="B26" s="12">
        <v>226027</v>
      </c>
      <c r="C26" s="62" t="s">
        <v>81</v>
      </c>
      <c r="D26" s="12" t="s">
        <v>75</v>
      </c>
      <c r="E26" s="14">
        <v>20285</v>
      </c>
      <c r="F26" s="15">
        <v>65</v>
      </c>
      <c r="G26" s="12" t="s">
        <v>76</v>
      </c>
      <c r="H26" s="12" t="s">
        <v>76</v>
      </c>
      <c r="I26" s="12"/>
      <c r="J26" s="12">
        <v>100.4</v>
      </c>
      <c r="K26" s="12">
        <v>100.2</v>
      </c>
      <c r="L26" s="32">
        <f t="shared" si="0"/>
        <v>-0.20000000000000284</v>
      </c>
      <c r="M26" s="12">
        <v>40.200000000000003</v>
      </c>
      <c r="N26" s="12">
        <v>39.9</v>
      </c>
      <c r="O26" s="32">
        <f t="shared" si="1"/>
        <v>-0.30000000000000426</v>
      </c>
      <c r="P26" s="18">
        <v>108.66666666666667</v>
      </c>
      <c r="Q26" s="18">
        <v>115</v>
      </c>
      <c r="R26" s="32">
        <f t="shared" si="2"/>
        <v>6.3333333333333286</v>
      </c>
      <c r="S26" s="18">
        <v>172</v>
      </c>
      <c r="T26" s="18">
        <v>172</v>
      </c>
      <c r="U26" s="32">
        <f t="shared" si="3"/>
        <v>0</v>
      </c>
      <c r="V26" s="18">
        <v>6.22</v>
      </c>
      <c r="W26" s="18">
        <v>6.73</v>
      </c>
      <c r="X26" s="32">
        <f t="shared" si="4"/>
        <v>0.51000000000000068</v>
      </c>
      <c r="Y26" s="18">
        <v>1.44</v>
      </c>
      <c r="Z26" s="18">
        <v>1.4</v>
      </c>
      <c r="AA26" s="32">
        <f t="shared" si="5"/>
        <v>-4.0000000000000036E-2</v>
      </c>
      <c r="AB26" s="18">
        <v>4.55</v>
      </c>
      <c r="AC26" s="18">
        <v>5.07</v>
      </c>
      <c r="AD26" s="32">
        <f t="shared" si="6"/>
        <v>0.52000000000000046</v>
      </c>
      <c r="AE26" s="18">
        <v>1.41</v>
      </c>
      <c r="AF26" s="18">
        <v>1.82</v>
      </c>
      <c r="AG26" s="32">
        <f t="shared" si="7"/>
        <v>0.41000000000000014</v>
      </c>
      <c r="AH26" s="18">
        <v>5.2</v>
      </c>
      <c r="AI26" s="18">
        <v>4.07</v>
      </c>
      <c r="AJ26" s="32">
        <f t="shared" si="8"/>
        <v>-1.1299999999999999</v>
      </c>
      <c r="AK26" s="18">
        <v>5.65</v>
      </c>
      <c r="AL26" s="18">
        <v>5.9</v>
      </c>
      <c r="AM26" s="32">
        <f t="shared" si="9"/>
        <v>0.25</v>
      </c>
      <c r="AN26" s="18">
        <v>8.69</v>
      </c>
      <c r="AO26" s="18">
        <v>8.34</v>
      </c>
      <c r="AP26" s="32">
        <f t="shared" si="10"/>
        <v>-0.34999999999999964</v>
      </c>
      <c r="AQ26" s="18">
        <v>6.18</v>
      </c>
      <c r="AR26" s="18">
        <v>7.94</v>
      </c>
      <c r="AS26" s="32">
        <f t="shared" si="11"/>
        <v>1.7600000000000007</v>
      </c>
      <c r="AT26" s="18">
        <v>609</v>
      </c>
      <c r="AU26" s="18">
        <v>688</v>
      </c>
      <c r="AV26" s="32">
        <f t="shared" si="12"/>
        <v>79</v>
      </c>
      <c r="AW26" s="18">
        <v>1394</v>
      </c>
      <c r="AX26" s="18">
        <v>1446</v>
      </c>
      <c r="AY26" s="32">
        <f t="shared" si="13"/>
        <v>52</v>
      </c>
      <c r="AZ26" s="18">
        <v>1883</v>
      </c>
      <c r="BA26" s="18">
        <v>2612</v>
      </c>
      <c r="BB26" s="32">
        <f t="shared" si="14"/>
        <v>729</v>
      </c>
      <c r="BC26" s="18">
        <v>52.1</v>
      </c>
      <c r="BD26" s="18">
        <v>49.7</v>
      </c>
      <c r="BE26" s="32">
        <f t="shared" si="15"/>
        <v>-2.3999999999999986</v>
      </c>
      <c r="BF26" s="18">
        <v>167</v>
      </c>
      <c r="BG26" s="18">
        <v>161</v>
      </c>
      <c r="BH26" s="32">
        <f t="shared" si="16"/>
        <v>-6</v>
      </c>
      <c r="BI26" s="18">
        <v>183</v>
      </c>
      <c r="BJ26" s="18">
        <v>258</v>
      </c>
      <c r="BK26" s="32">
        <f t="shared" si="17"/>
        <v>75</v>
      </c>
      <c r="BL26" s="18">
        <v>4.46</v>
      </c>
      <c r="BM26" s="37">
        <v>4.68</v>
      </c>
      <c r="BN26" s="32">
        <f t="shared" si="18"/>
        <v>0.21999999999999975</v>
      </c>
      <c r="BO26" s="18">
        <v>38.869999999999997</v>
      </c>
      <c r="BP26" s="38">
        <v>43.4</v>
      </c>
      <c r="BQ26" s="32">
        <f t="shared" si="19"/>
        <v>4.5300000000000011</v>
      </c>
      <c r="BR26" s="36">
        <v>6.4176665809107298</v>
      </c>
      <c r="BS26" s="38">
        <v>6.1282488479262671</v>
      </c>
      <c r="BT26" s="32">
        <f t="shared" si="20"/>
        <v>-0.28941773298446272</v>
      </c>
      <c r="BU26" s="18">
        <v>31</v>
      </c>
      <c r="BV26" s="18">
        <v>27</v>
      </c>
      <c r="BW26" s="32">
        <f t="shared" si="21"/>
        <v>-4</v>
      </c>
      <c r="BX26" s="18">
        <v>27</v>
      </c>
      <c r="BY26" s="18">
        <v>26</v>
      </c>
      <c r="BZ26" s="32">
        <f t="shared" si="22"/>
        <v>-1</v>
      </c>
      <c r="CD26" s="18">
        <v>4.82</v>
      </c>
      <c r="CE26" s="18">
        <v>7.93</v>
      </c>
      <c r="CF26" s="18">
        <v>5.63</v>
      </c>
      <c r="CG26" s="18">
        <v>5.59</v>
      </c>
      <c r="CH26" s="18">
        <v>10.07</v>
      </c>
      <c r="CI26" s="18">
        <v>5.64</v>
      </c>
    </row>
    <row r="27" spans="1:87" x14ac:dyDescent="0.15">
      <c r="A27" s="12">
        <v>210048</v>
      </c>
      <c r="B27" s="12">
        <v>226028</v>
      </c>
      <c r="C27" t="s">
        <v>74</v>
      </c>
      <c r="D27" s="12" t="s">
        <v>75</v>
      </c>
      <c r="E27" s="14">
        <v>25308</v>
      </c>
      <c r="F27" s="15">
        <v>52</v>
      </c>
      <c r="G27" s="12" t="s">
        <v>76</v>
      </c>
      <c r="H27" s="12" t="s">
        <v>76</v>
      </c>
      <c r="I27" s="12"/>
      <c r="J27" s="12">
        <v>103.3</v>
      </c>
      <c r="K27" s="12">
        <v>103.9</v>
      </c>
      <c r="L27" s="18">
        <f t="shared" si="0"/>
        <v>0.60000000000000853</v>
      </c>
      <c r="M27" s="12">
        <v>45.6</v>
      </c>
      <c r="N27" s="12">
        <v>46.3</v>
      </c>
      <c r="O27" s="18">
        <f t="shared" si="1"/>
        <v>0.69999999999999574</v>
      </c>
      <c r="P27" s="18">
        <v>107</v>
      </c>
      <c r="Q27" s="18">
        <v>108</v>
      </c>
      <c r="R27" s="18">
        <f t="shared" si="2"/>
        <v>1</v>
      </c>
      <c r="S27" s="18">
        <v>173</v>
      </c>
      <c r="T27" s="18">
        <v>173</v>
      </c>
      <c r="U27" s="18">
        <f t="shared" si="3"/>
        <v>0</v>
      </c>
      <c r="V27" s="18">
        <v>3.99</v>
      </c>
      <c r="W27" s="18">
        <v>4.1100000000000003</v>
      </c>
      <c r="X27" s="32">
        <f t="shared" si="4"/>
        <v>0.12000000000000011</v>
      </c>
      <c r="Y27" s="18">
        <v>1.3</v>
      </c>
      <c r="Z27" s="18">
        <v>1.32</v>
      </c>
      <c r="AA27" s="18">
        <f t="shared" si="5"/>
        <v>2.0000000000000018E-2</v>
      </c>
      <c r="AB27" s="18">
        <v>2.4</v>
      </c>
      <c r="AC27" s="18">
        <v>2.42</v>
      </c>
      <c r="AD27" s="18">
        <f t="shared" si="6"/>
        <v>2.0000000000000018E-2</v>
      </c>
      <c r="AE27" s="18">
        <v>0.78</v>
      </c>
      <c r="AF27" s="18">
        <v>1.59</v>
      </c>
      <c r="AG27" s="18">
        <f t="shared" si="7"/>
        <v>0.81</v>
      </c>
      <c r="AH27" s="18">
        <v>3.06</v>
      </c>
      <c r="AI27" s="18">
        <v>2.38</v>
      </c>
      <c r="AJ27" s="18">
        <f t="shared" si="8"/>
        <v>-0.68000000000000016</v>
      </c>
      <c r="AK27" s="18">
        <v>5.66</v>
      </c>
      <c r="AL27" s="18">
        <v>5.04</v>
      </c>
      <c r="AM27" s="18">
        <f t="shared" si="9"/>
        <v>-0.62000000000000011</v>
      </c>
      <c r="AN27" s="18">
        <v>8.84</v>
      </c>
      <c r="AO27" s="18">
        <v>6.86</v>
      </c>
      <c r="AP27" s="18">
        <f t="shared" si="10"/>
        <v>-1.9799999999999995</v>
      </c>
      <c r="AQ27" s="18">
        <v>5.74</v>
      </c>
      <c r="AR27" s="18">
        <v>5.79</v>
      </c>
      <c r="AS27" s="18">
        <f t="shared" si="11"/>
        <v>4.9999999999999822E-2</v>
      </c>
      <c r="AT27" s="18">
        <v>566</v>
      </c>
      <c r="AU27" s="18">
        <v>669</v>
      </c>
      <c r="AV27" s="18">
        <f t="shared" si="12"/>
        <v>103</v>
      </c>
      <c r="AW27" s="18">
        <v>1609</v>
      </c>
      <c r="AX27" s="18">
        <v>2122</v>
      </c>
      <c r="AY27" s="18">
        <f t="shared" si="13"/>
        <v>513</v>
      </c>
      <c r="AZ27" s="18">
        <v>1599</v>
      </c>
      <c r="BA27" s="18">
        <v>1999</v>
      </c>
      <c r="BB27" s="18">
        <f t="shared" si="14"/>
        <v>400</v>
      </c>
      <c r="BC27" s="18">
        <v>52</v>
      </c>
      <c r="BD27" s="18">
        <v>59</v>
      </c>
      <c r="BE27" s="18">
        <f t="shared" si="15"/>
        <v>7</v>
      </c>
      <c r="BF27" s="18">
        <v>238</v>
      </c>
      <c r="BG27" s="18">
        <v>356</v>
      </c>
      <c r="BH27" s="18">
        <f t="shared" si="16"/>
        <v>118</v>
      </c>
      <c r="BI27" s="18">
        <v>154</v>
      </c>
      <c r="BJ27" s="18">
        <v>232</v>
      </c>
      <c r="BK27" s="18">
        <f t="shared" si="17"/>
        <v>78</v>
      </c>
      <c r="BL27" s="18">
        <v>4.13</v>
      </c>
      <c r="BM27" s="37">
        <v>3.5</v>
      </c>
      <c r="BN27" s="18">
        <f t="shared" si="18"/>
        <v>-0.62999999999999989</v>
      </c>
      <c r="BO27" s="18">
        <v>40.29</v>
      </c>
      <c r="BP27" s="38">
        <v>36.729999999999997</v>
      </c>
      <c r="BQ27" s="18">
        <f t="shared" si="19"/>
        <v>-3.5600000000000023</v>
      </c>
      <c r="BR27" s="36">
        <v>5.9050359890791766</v>
      </c>
      <c r="BS27" s="38">
        <v>5.602649060713313</v>
      </c>
      <c r="BT27" s="18">
        <f t="shared" si="20"/>
        <v>-0.30238692836586356</v>
      </c>
      <c r="BU27" s="18">
        <v>14</v>
      </c>
      <c r="BV27" s="18">
        <v>17</v>
      </c>
      <c r="BW27" s="32">
        <f t="shared" si="21"/>
        <v>3</v>
      </c>
      <c r="BX27" s="18">
        <v>16</v>
      </c>
      <c r="BY27" s="18">
        <v>18</v>
      </c>
      <c r="BZ27" s="18">
        <f t="shared" si="22"/>
        <v>2</v>
      </c>
      <c r="CD27" s="18">
        <v>5.37</v>
      </c>
      <c r="CE27" s="18">
        <v>9.02</v>
      </c>
      <c r="CF27" s="18">
        <v>5.67</v>
      </c>
      <c r="CG27" s="18">
        <v>5.75</v>
      </c>
      <c r="CH27" s="18">
        <v>8.4</v>
      </c>
      <c r="CI27" s="18">
        <v>6.96</v>
      </c>
    </row>
    <row r="28" spans="1:87" x14ac:dyDescent="0.15">
      <c r="A28" s="12">
        <v>210064</v>
      </c>
      <c r="B28" s="12">
        <v>226029</v>
      </c>
      <c r="C28" s="62" t="s">
        <v>81</v>
      </c>
      <c r="D28" s="12" t="s">
        <v>75</v>
      </c>
      <c r="E28" s="14">
        <v>20529</v>
      </c>
      <c r="F28" s="15">
        <v>65</v>
      </c>
      <c r="G28" s="12" t="s">
        <v>76</v>
      </c>
      <c r="H28" s="12" t="s">
        <v>76</v>
      </c>
      <c r="I28" s="12"/>
      <c r="J28" s="12">
        <v>94.8</v>
      </c>
      <c r="K28" s="12">
        <v>95.1</v>
      </c>
      <c r="L28" s="32">
        <f t="shared" si="0"/>
        <v>0.29999999999999716</v>
      </c>
      <c r="M28" s="12">
        <v>42.5</v>
      </c>
      <c r="N28" s="12">
        <v>41</v>
      </c>
      <c r="O28" s="32">
        <f t="shared" si="1"/>
        <v>-1.5</v>
      </c>
      <c r="P28" s="18">
        <v>112.66666666666667</v>
      </c>
      <c r="Q28" s="18">
        <v>113.66666666666667</v>
      </c>
      <c r="R28" s="32">
        <f t="shared" si="2"/>
        <v>1</v>
      </c>
      <c r="S28" s="18">
        <v>172</v>
      </c>
      <c r="T28" s="18">
        <v>172</v>
      </c>
      <c r="U28" s="32">
        <f t="shared" si="3"/>
        <v>0</v>
      </c>
      <c r="V28" s="18">
        <v>4.37</v>
      </c>
      <c r="W28" s="18">
        <v>4.45</v>
      </c>
      <c r="X28" s="32">
        <f t="shared" si="4"/>
        <v>8.0000000000000071E-2</v>
      </c>
      <c r="Y28" s="18">
        <v>1.47</v>
      </c>
      <c r="Z28" s="18">
        <v>1.39</v>
      </c>
      <c r="AA28" s="32">
        <f t="shared" si="5"/>
        <v>-8.0000000000000071E-2</v>
      </c>
      <c r="AB28" s="18">
        <v>2.69</v>
      </c>
      <c r="AC28" s="18">
        <v>2.98</v>
      </c>
      <c r="AD28" s="32">
        <f t="shared" si="6"/>
        <v>0.29000000000000004</v>
      </c>
      <c r="AE28" s="18">
        <v>1.08</v>
      </c>
      <c r="AF28" s="18">
        <v>1.37</v>
      </c>
      <c r="AG28" s="32">
        <f t="shared" si="7"/>
        <v>0.29000000000000004</v>
      </c>
      <c r="AH28" s="18">
        <v>7.55</v>
      </c>
      <c r="AI28" s="18">
        <v>27.58</v>
      </c>
      <c r="AJ28" s="32">
        <f t="shared" si="8"/>
        <v>20.029999999999998</v>
      </c>
      <c r="AK28" s="18">
        <v>6.35</v>
      </c>
      <c r="AL28" s="18">
        <v>6.4</v>
      </c>
      <c r="AM28" s="32">
        <f t="shared" si="9"/>
        <v>5.0000000000000711E-2</v>
      </c>
      <c r="AN28" s="18">
        <v>10.35</v>
      </c>
      <c r="AO28" s="18">
        <v>10.45</v>
      </c>
      <c r="AP28" s="32">
        <f t="shared" si="10"/>
        <v>9.9999999999999645E-2</v>
      </c>
      <c r="AQ28" s="18">
        <v>5.44</v>
      </c>
      <c r="AR28" s="18">
        <v>7.94</v>
      </c>
      <c r="AS28" s="32">
        <f t="shared" si="11"/>
        <v>2.5</v>
      </c>
      <c r="AT28" s="18">
        <v>1026</v>
      </c>
      <c r="AU28" s="18">
        <v>874</v>
      </c>
      <c r="AV28" s="32">
        <f t="shared" si="12"/>
        <v>-152</v>
      </c>
      <c r="AW28" s="18">
        <v>3409</v>
      </c>
      <c r="AX28" s="18">
        <v>2469</v>
      </c>
      <c r="AY28" s="32">
        <f t="shared" si="13"/>
        <v>-940</v>
      </c>
      <c r="AZ28" s="18">
        <v>3906</v>
      </c>
      <c r="BA28" s="18">
        <v>4833</v>
      </c>
      <c r="BB28" s="32">
        <f t="shared" si="14"/>
        <v>927</v>
      </c>
      <c r="BC28" s="18">
        <v>119</v>
      </c>
      <c r="BD28" s="18">
        <v>92.4</v>
      </c>
      <c r="BE28" s="32">
        <f t="shared" si="15"/>
        <v>-26.599999999999994</v>
      </c>
      <c r="BF28" s="18">
        <v>574</v>
      </c>
      <c r="BG28" s="18">
        <v>419</v>
      </c>
      <c r="BH28" s="32">
        <f t="shared" si="16"/>
        <v>-155</v>
      </c>
      <c r="BI28" s="18">
        <v>507</v>
      </c>
      <c r="BJ28" s="18">
        <v>608</v>
      </c>
      <c r="BK28" s="32">
        <f t="shared" si="17"/>
        <v>101</v>
      </c>
      <c r="BL28" s="18">
        <v>4.6900000000000004</v>
      </c>
      <c r="BM28" s="37">
        <v>3.97</v>
      </c>
      <c r="BN28" s="32">
        <f t="shared" si="18"/>
        <v>-0.7200000000000002</v>
      </c>
      <c r="BO28" s="18">
        <v>42.46</v>
      </c>
      <c r="BP28" s="38">
        <v>34.090000000000003</v>
      </c>
      <c r="BQ28" s="32">
        <f t="shared" si="19"/>
        <v>-8.3699999999999974</v>
      </c>
      <c r="BR28" s="36">
        <v>6.2381441356570893</v>
      </c>
      <c r="BS28" s="38">
        <v>6.489524787327662</v>
      </c>
      <c r="BT28" s="32">
        <f t="shared" si="20"/>
        <v>0.25138065167057277</v>
      </c>
      <c r="BU28" s="18">
        <v>12</v>
      </c>
      <c r="BV28" s="18">
        <v>25</v>
      </c>
      <c r="BW28" s="32">
        <f t="shared" si="21"/>
        <v>13</v>
      </c>
      <c r="BX28" s="18">
        <v>13</v>
      </c>
      <c r="BY28" s="18">
        <v>18</v>
      </c>
      <c r="BZ28" s="32">
        <f t="shared" si="22"/>
        <v>5</v>
      </c>
      <c r="CD28" s="18">
        <v>6.45</v>
      </c>
      <c r="CE28" s="18">
        <v>9.5399999999999991</v>
      </c>
      <c r="CF28" s="18">
        <v>6.74</v>
      </c>
      <c r="CG28" s="18">
        <v>5.83</v>
      </c>
      <c r="CH28" s="18">
        <v>9.0299999999999994</v>
      </c>
      <c r="CI28" s="18">
        <v>7.49</v>
      </c>
    </row>
    <row r="29" spans="1:87" x14ac:dyDescent="0.15">
      <c r="A29" s="12">
        <v>210065</v>
      </c>
      <c r="B29" s="12">
        <v>226030</v>
      </c>
      <c r="C29" t="s">
        <v>74</v>
      </c>
      <c r="D29" s="12" t="s">
        <v>77</v>
      </c>
      <c r="E29" s="14">
        <v>25187</v>
      </c>
      <c r="F29" s="15">
        <v>52</v>
      </c>
      <c r="G29" s="12" t="s">
        <v>76</v>
      </c>
      <c r="H29" s="12" t="s">
        <v>76</v>
      </c>
      <c r="I29" s="12"/>
      <c r="J29" s="12">
        <v>130.80000000000001</v>
      </c>
      <c r="K29" s="12">
        <v>135.19999999999999</v>
      </c>
      <c r="L29" s="18">
        <f t="shared" si="0"/>
        <v>4.3999999999999773</v>
      </c>
      <c r="M29" s="12">
        <v>52.2</v>
      </c>
      <c r="N29" s="12">
        <v>54.1</v>
      </c>
      <c r="O29" s="18">
        <f t="shared" si="1"/>
        <v>1.8999999999999986</v>
      </c>
      <c r="P29" s="18">
        <v>136.66666666666666</v>
      </c>
      <c r="Q29" s="18">
        <v>137.5</v>
      </c>
      <c r="R29" s="18">
        <f t="shared" si="2"/>
        <v>0.83333333333334281</v>
      </c>
      <c r="S29" s="18">
        <v>176</v>
      </c>
      <c r="T29" s="18">
        <v>176</v>
      </c>
      <c r="U29" s="18">
        <f t="shared" si="3"/>
        <v>0</v>
      </c>
      <c r="V29" s="18">
        <v>4.03</v>
      </c>
      <c r="W29" s="18">
        <v>3.53</v>
      </c>
      <c r="X29" s="18">
        <f t="shared" si="4"/>
        <v>-0.50000000000000044</v>
      </c>
      <c r="Y29" s="18">
        <v>1.22</v>
      </c>
      <c r="Z29" s="18">
        <v>1.54</v>
      </c>
      <c r="AA29" s="18">
        <f t="shared" si="5"/>
        <v>0.32000000000000006</v>
      </c>
      <c r="AB29" s="18">
        <v>2.42</v>
      </c>
      <c r="AC29" s="18">
        <v>1.66</v>
      </c>
      <c r="AD29" s="18">
        <f t="shared" si="6"/>
        <v>-0.76</v>
      </c>
      <c r="AE29" s="18">
        <v>1.63</v>
      </c>
      <c r="AF29" s="18">
        <v>1.89</v>
      </c>
      <c r="AG29" s="18">
        <f t="shared" si="7"/>
        <v>0.26</v>
      </c>
      <c r="AH29" s="18">
        <v>1.54</v>
      </c>
      <c r="AI29" s="18">
        <v>0.74</v>
      </c>
      <c r="AJ29" s="18">
        <f t="shared" si="8"/>
        <v>-0.8</v>
      </c>
      <c r="AK29" s="18">
        <v>5.98</v>
      </c>
      <c r="AL29" s="18">
        <v>6.44</v>
      </c>
      <c r="AM29" s="18">
        <f t="shared" si="9"/>
        <v>0.45999999999999996</v>
      </c>
      <c r="AN29" s="18">
        <v>11.06</v>
      </c>
      <c r="AO29" s="18">
        <v>10.89</v>
      </c>
      <c r="AP29" s="18">
        <f t="shared" si="10"/>
        <v>-0.16999999999999993</v>
      </c>
      <c r="AQ29" s="18">
        <v>6.48</v>
      </c>
      <c r="AR29" s="18">
        <v>10.02</v>
      </c>
      <c r="AS29" s="18">
        <f t="shared" si="11"/>
        <v>3.5399999999999991</v>
      </c>
      <c r="AT29" s="18">
        <v>1695</v>
      </c>
      <c r="AU29" s="18">
        <v>1542</v>
      </c>
      <c r="AV29" s="18">
        <f t="shared" si="12"/>
        <v>-153</v>
      </c>
      <c r="AW29" s="18">
        <v>3906</v>
      </c>
      <c r="AX29" s="18">
        <v>3211</v>
      </c>
      <c r="AY29" s="18">
        <f t="shared" si="13"/>
        <v>-695</v>
      </c>
      <c r="AZ29" s="18">
        <v>4667</v>
      </c>
      <c r="BA29" s="18">
        <v>5693</v>
      </c>
      <c r="BB29" s="18">
        <f t="shared" si="14"/>
        <v>1026</v>
      </c>
      <c r="BC29" s="18">
        <v>235</v>
      </c>
      <c r="BD29" s="18">
        <v>239</v>
      </c>
      <c r="BE29" s="18">
        <f t="shared" si="15"/>
        <v>4</v>
      </c>
      <c r="BF29" s="18">
        <v>967</v>
      </c>
      <c r="BG29" s="18">
        <v>633</v>
      </c>
      <c r="BH29" s="18">
        <f t="shared" si="16"/>
        <v>-334</v>
      </c>
      <c r="BI29" s="18">
        <v>880</v>
      </c>
      <c r="BJ29" s="18">
        <v>1119</v>
      </c>
      <c r="BK29" s="18">
        <f t="shared" si="17"/>
        <v>239</v>
      </c>
      <c r="BL29" s="18">
        <v>4.45</v>
      </c>
      <c r="BM29" s="37">
        <v>4.5</v>
      </c>
      <c r="BN29" s="18">
        <f t="shared" si="18"/>
        <v>4.9999999999999822E-2</v>
      </c>
      <c r="BO29" s="18">
        <v>45.85</v>
      </c>
      <c r="BP29" s="38">
        <v>46.15</v>
      </c>
      <c r="BQ29" s="18">
        <f t="shared" si="19"/>
        <v>0.29999999999999716</v>
      </c>
      <c r="BR29" s="36">
        <v>5.6766303162486365</v>
      </c>
      <c r="BS29" s="38">
        <v>5.6955904658721552</v>
      </c>
      <c r="BT29" s="18">
        <f t="shared" si="20"/>
        <v>1.8960149623518774E-2</v>
      </c>
      <c r="BU29" s="18">
        <v>60</v>
      </c>
      <c r="BV29" s="18">
        <v>30</v>
      </c>
      <c r="BW29" s="18">
        <f t="shared" si="21"/>
        <v>-30</v>
      </c>
      <c r="BX29" s="18">
        <v>57</v>
      </c>
      <c r="BY29" s="18">
        <v>24</v>
      </c>
      <c r="BZ29" s="18">
        <f t="shared" si="22"/>
        <v>-33</v>
      </c>
      <c r="CD29" s="18">
        <v>3.93</v>
      </c>
      <c r="CE29" s="18">
        <v>6.45</v>
      </c>
      <c r="CF29" s="18">
        <v>9.58</v>
      </c>
      <c r="CG29" s="18">
        <v>5.84</v>
      </c>
      <c r="CH29" s="18">
        <v>9.31</v>
      </c>
      <c r="CI29" s="18">
        <v>7.31</v>
      </c>
    </row>
    <row r="30" spans="1:87" x14ac:dyDescent="0.15">
      <c r="A30" s="12">
        <v>210066</v>
      </c>
      <c r="B30" s="12">
        <v>226031</v>
      </c>
      <c r="C30" s="62" t="s">
        <v>74</v>
      </c>
      <c r="D30" s="12" t="s">
        <v>77</v>
      </c>
      <c r="E30" s="14">
        <v>25338</v>
      </c>
      <c r="F30" s="15">
        <v>51</v>
      </c>
      <c r="G30" s="12" t="s">
        <v>76</v>
      </c>
      <c r="H30" s="12" t="s">
        <v>76</v>
      </c>
      <c r="I30" s="12"/>
      <c r="J30" s="12">
        <v>143.80000000000001</v>
      </c>
      <c r="K30" s="12">
        <v>143.69999999999999</v>
      </c>
      <c r="L30" s="32">
        <f t="shared" si="0"/>
        <v>-0.10000000000002274</v>
      </c>
      <c r="M30" s="12">
        <v>53.8</v>
      </c>
      <c r="N30" s="12">
        <v>52.9</v>
      </c>
      <c r="O30" s="32">
        <f t="shared" si="1"/>
        <v>-0.89999999999999858</v>
      </c>
      <c r="P30" s="18">
        <v>135.66666666666666</v>
      </c>
      <c r="Q30" s="18">
        <v>136.33333333333334</v>
      </c>
      <c r="R30" s="32">
        <f t="shared" si="2"/>
        <v>0.66666666666668561</v>
      </c>
      <c r="S30" s="18">
        <v>192</v>
      </c>
      <c r="T30" s="18">
        <v>192</v>
      </c>
      <c r="U30" s="32">
        <f t="shared" si="3"/>
        <v>0</v>
      </c>
      <c r="V30" s="18">
        <v>4.6900000000000004</v>
      </c>
      <c r="W30" s="18">
        <v>5.33</v>
      </c>
      <c r="X30" s="32">
        <f t="shared" si="4"/>
        <v>0.63999999999999968</v>
      </c>
      <c r="Y30" s="18">
        <v>1.1000000000000001</v>
      </c>
      <c r="Z30" s="18">
        <v>1.06</v>
      </c>
      <c r="AA30" s="32">
        <f t="shared" si="5"/>
        <v>-4.0000000000000036E-2</v>
      </c>
      <c r="AB30" s="18">
        <v>3.23</v>
      </c>
      <c r="AC30" s="18">
        <v>3.81</v>
      </c>
      <c r="AD30" s="32">
        <f t="shared" si="6"/>
        <v>0.58000000000000007</v>
      </c>
      <c r="AE30" s="18">
        <v>1.25</v>
      </c>
      <c r="AF30" s="18">
        <v>1.69</v>
      </c>
      <c r="AG30" s="32">
        <f t="shared" si="7"/>
        <v>0.43999999999999995</v>
      </c>
      <c r="AH30" s="18">
        <v>3.52</v>
      </c>
      <c r="AI30" s="18">
        <v>3.34</v>
      </c>
      <c r="AJ30" s="32">
        <f t="shared" si="8"/>
        <v>-0.18000000000000016</v>
      </c>
      <c r="AK30" s="18">
        <v>5.85</v>
      </c>
      <c r="AL30" s="18">
        <v>6.37</v>
      </c>
      <c r="AM30" s="32">
        <f t="shared" si="9"/>
        <v>0.52000000000000046</v>
      </c>
      <c r="AN30" s="18">
        <v>8.7100000000000009</v>
      </c>
      <c r="AO30" s="18">
        <v>8.68</v>
      </c>
      <c r="AP30" s="32">
        <f t="shared" si="10"/>
        <v>-3.0000000000001137E-2</v>
      </c>
      <c r="AQ30" s="18">
        <v>5.75</v>
      </c>
      <c r="AR30" s="18">
        <v>4.8099999999999996</v>
      </c>
      <c r="AS30" s="32">
        <f t="shared" si="11"/>
        <v>-0.94000000000000039</v>
      </c>
      <c r="AT30" s="18">
        <v>1089</v>
      </c>
      <c r="AU30" s="18">
        <v>1950</v>
      </c>
      <c r="AV30" s="32">
        <f t="shared" si="12"/>
        <v>861</v>
      </c>
      <c r="AW30" s="18">
        <v>3442</v>
      </c>
      <c r="AX30" s="18">
        <v>5627</v>
      </c>
      <c r="AY30" s="32">
        <f t="shared" si="13"/>
        <v>2185</v>
      </c>
      <c r="AZ30" s="18">
        <v>2658</v>
      </c>
      <c r="BA30" s="18">
        <v>2641</v>
      </c>
      <c r="BB30" s="32">
        <f t="shared" si="14"/>
        <v>-17</v>
      </c>
      <c r="BC30" s="18">
        <v>112</v>
      </c>
      <c r="BD30" s="18">
        <v>237</v>
      </c>
      <c r="BE30" s="32">
        <f t="shared" si="15"/>
        <v>125</v>
      </c>
      <c r="BF30" s="18">
        <v>613</v>
      </c>
      <c r="BG30" s="18">
        <v>1140</v>
      </c>
      <c r="BH30" s="32">
        <f t="shared" si="16"/>
        <v>527</v>
      </c>
      <c r="BI30" s="18">
        <v>315</v>
      </c>
      <c r="BJ30" s="18">
        <v>336</v>
      </c>
      <c r="BK30" s="32">
        <f t="shared" si="17"/>
        <v>21</v>
      </c>
      <c r="BL30" s="18">
        <v>4.32</v>
      </c>
      <c r="BM30" s="37">
        <v>4.09</v>
      </c>
      <c r="BN30" s="32">
        <f t="shared" si="18"/>
        <v>-0.23000000000000043</v>
      </c>
      <c r="BO30" s="18">
        <v>41.34</v>
      </c>
      <c r="BP30" s="38">
        <v>38.950000000000003</v>
      </c>
      <c r="BQ30" s="32">
        <f t="shared" si="19"/>
        <v>-2.3900000000000006</v>
      </c>
      <c r="BR30" s="36">
        <v>5.9885195936139324</v>
      </c>
      <c r="BS30" s="38">
        <v>6.0097689345314507</v>
      </c>
      <c r="BT30" s="32">
        <f t="shared" si="20"/>
        <v>2.1249340917518289E-2</v>
      </c>
      <c r="BU30" s="18">
        <v>29</v>
      </c>
      <c r="BV30" s="18">
        <v>33</v>
      </c>
      <c r="BW30" s="32">
        <f t="shared" si="21"/>
        <v>4</v>
      </c>
      <c r="BX30" s="18">
        <v>19</v>
      </c>
      <c r="BY30" s="18">
        <v>20</v>
      </c>
      <c r="BZ30" s="32">
        <f t="shared" si="22"/>
        <v>1</v>
      </c>
      <c r="CD30" s="18">
        <v>4.17</v>
      </c>
      <c r="CE30" s="18">
        <v>6.64</v>
      </c>
      <c r="CF30" s="18">
        <v>8.19</v>
      </c>
      <c r="CG30" s="18">
        <v>6.46</v>
      </c>
      <c r="CH30" s="18">
        <v>9.9700000000000006</v>
      </c>
      <c r="CI30" s="18">
        <v>9.65</v>
      </c>
    </row>
    <row r="31" spans="1:87" x14ac:dyDescent="0.15">
      <c r="A31" s="12">
        <v>210067</v>
      </c>
      <c r="B31" s="12">
        <v>226032</v>
      </c>
      <c r="C31" t="s">
        <v>81</v>
      </c>
      <c r="D31" s="12" t="s">
        <v>75</v>
      </c>
      <c r="E31" s="14">
        <v>21412</v>
      </c>
      <c r="F31" s="15">
        <v>62</v>
      </c>
      <c r="G31" s="12" t="s">
        <v>76</v>
      </c>
      <c r="H31" s="12" t="s">
        <v>76</v>
      </c>
      <c r="I31" s="12"/>
      <c r="J31" s="12">
        <v>102</v>
      </c>
      <c r="K31" s="12">
        <v>102.8</v>
      </c>
      <c r="L31" s="18">
        <f t="shared" si="0"/>
        <v>0.79999999999999716</v>
      </c>
      <c r="M31" s="12">
        <v>45.6</v>
      </c>
      <c r="N31" s="12">
        <v>46.8</v>
      </c>
      <c r="O31" s="18">
        <f t="shared" si="1"/>
        <v>1.1999999999999957</v>
      </c>
      <c r="P31" s="18">
        <v>105.16666666666667</v>
      </c>
      <c r="Q31" s="18">
        <v>108.33333333333333</v>
      </c>
      <c r="R31" s="18">
        <f t="shared" si="2"/>
        <v>3.1666666666666572</v>
      </c>
      <c r="S31" s="18">
        <v>175.30000000000004</v>
      </c>
      <c r="T31" s="18">
        <v>175.30000000000004</v>
      </c>
      <c r="U31" s="18">
        <f t="shared" si="3"/>
        <v>0</v>
      </c>
      <c r="V31" s="18">
        <v>4.8499999999999996</v>
      </c>
      <c r="W31" s="18">
        <v>5.23</v>
      </c>
      <c r="X31" s="32">
        <f t="shared" si="4"/>
        <v>0.38000000000000078</v>
      </c>
      <c r="Y31" s="18">
        <v>1.53</v>
      </c>
      <c r="Z31" s="18">
        <v>1.48</v>
      </c>
      <c r="AA31" s="18">
        <f t="shared" si="5"/>
        <v>-5.0000000000000044E-2</v>
      </c>
      <c r="AB31" s="18">
        <v>3.12</v>
      </c>
      <c r="AC31" s="18">
        <v>3.71</v>
      </c>
      <c r="AD31" s="18">
        <f t="shared" si="6"/>
        <v>0.58999999999999986</v>
      </c>
      <c r="AE31" s="18">
        <v>0.69</v>
      </c>
      <c r="AF31" s="18">
        <v>0.78</v>
      </c>
      <c r="AG31" s="18">
        <f t="shared" si="7"/>
        <v>9.000000000000008E-2</v>
      </c>
      <c r="AH31" s="18">
        <v>1.21</v>
      </c>
      <c r="AI31" s="18">
        <v>1.54</v>
      </c>
      <c r="AJ31" s="18">
        <f t="shared" si="8"/>
        <v>0.33000000000000007</v>
      </c>
      <c r="AK31" s="18">
        <v>5.38</v>
      </c>
      <c r="AL31" s="18">
        <v>5.59</v>
      </c>
      <c r="AM31" s="18">
        <f t="shared" si="9"/>
        <v>0.20999999999999996</v>
      </c>
      <c r="AN31" s="18">
        <v>6.37</v>
      </c>
      <c r="AO31" s="18">
        <v>6.35</v>
      </c>
      <c r="AP31" s="18">
        <f t="shared" si="10"/>
        <v>-2.0000000000000462E-2</v>
      </c>
      <c r="AQ31" s="18">
        <v>5.48</v>
      </c>
      <c r="AR31" s="18">
        <v>4.9800000000000004</v>
      </c>
      <c r="AS31" s="18">
        <f t="shared" si="11"/>
        <v>-0.5</v>
      </c>
      <c r="AT31" s="18">
        <v>430</v>
      </c>
      <c r="AU31" s="18">
        <v>457</v>
      </c>
      <c r="AV31" s="18">
        <f t="shared" si="12"/>
        <v>27</v>
      </c>
      <c r="AW31" s="18">
        <v>2022</v>
      </c>
      <c r="AX31" s="18">
        <v>3151</v>
      </c>
      <c r="AY31" s="18">
        <f t="shared" si="13"/>
        <v>1129</v>
      </c>
      <c r="AZ31" s="18">
        <v>1539</v>
      </c>
      <c r="BA31" s="18">
        <v>2244</v>
      </c>
      <c r="BB31" s="18">
        <f t="shared" si="14"/>
        <v>705</v>
      </c>
      <c r="BC31" s="18">
        <v>32.299999999999997</v>
      </c>
      <c r="BD31" s="18">
        <v>29.3</v>
      </c>
      <c r="BE31" s="18">
        <f t="shared" si="15"/>
        <v>-2.9999999999999964</v>
      </c>
      <c r="BF31" s="18">
        <v>320</v>
      </c>
      <c r="BG31" s="18">
        <v>542</v>
      </c>
      <c r="BH31" s="18">
        <f t="shared" si="16"/>
        <v>222</v>
      </c>
      <c r="BI31" s="18">
        <v>179</v>
      </c>
      <c r="BJ31" s="18">
        <v>286</v>
      </c>
      <c r="BK31" s="18">
        <f t="shared" si="17"/>
        <v>107</v>
      </c>
      <c r="BL31" s="18">
        <v>3.56</v>
      </c>
      <c r="BM31" s="37">
        <v>3.49</v>
      </c>
      <c r="BN31" s="18">
        <f t="shared" si="18"/>
        <v>-6.999999999999984E-2</v>
      </c>
      <c r="BO31" s="18">
        <v>35.619999999999997</v>
      </c>
      <c r="BP31" s="38">
        <v>37.369999999999997</v>
      </c>
      <c r="BQ31" s="18">
        <f t="shared" si="19"/>
        <v>1.75</v>
      </c>
      <c r="BR31" s="36">
        <v>5.7976473891072438</v>
      </c>
      <c r="BS31" s="38">
        <v>5.5230586031576125</v>
      </c>
      <c r="BT31" s="18">
        <f t="shared" si="20"/>
        <v>-0.27458878594963121</v>
      </c>
      <c r="BU31" s="18">
        <v>20</v>
      </c>
      <c r="BV31" s="18">
        <v>17</v>
      </c>
      <c r="BW31" s="32">
        <f t="shared" si="21"/>
        <v>-3</v>
      </c>
      <c r="BX31" s="18">
        <v>17</v>
      </c>
      <c r="BY31" s="18">
        <v>16</v>
      </c>
      <c r="BZ31" s="18">
        <f t="shared" si="22"/>
        <v>-1</v>
      </c>
      <c r="CD31" s="18">
        <v>6.31</v>
      </c>
      <c r="CE31" s="18">
        <v>8.4499999999999993</v>
      </c>
      <c r="CF31" s="18">
        <v>5.3</v>
      </c>
      <c r="CG31" s="18">
        <v>5.91</v>
      </c>
      <c r="CH31" s="18">
        <v>8.8800000000000008</v>
      </c>
      <c r="CI31" s="18">
        <v>8.18</v>
      </c>
    </row>
    <row r="32" spans="1:87" x14ac:dyDescent="0.15">
      <c r="A32" s="12">
        <v>210068</v>
      </c>
      <c r="B32" s="12">
        <v>226033</v>
      </c>
      <c r="C32" s="62" t="s">
        <v>74</v>
      </c>
      <c r="D32" s="12" t="s">
        <v>75</v>
      </c>
      <c r="E32" s="14">
        <v>26799</v>
      </c>
      <c r="F32" s="15">
        <v>47</v>
      </c>
      <c r="G32" s="12" t="s">
        <v>76</v>
      </c>
      <c r="H32" s="12" t="s">
        <v>76</v>
      </c>
      <c r="I32" s="12"/>
      <c r="J32" s="12">
        <v>90.1</v>
      </c>
      <c r="K32" s="12">
        <v>92.4</v>
      </c>
      <c r="L32" s="32">
        <f t="shared" si="0"/>
        <v>2.3000000000000114</v>
      </c>
      <c r="M32" s="12">
        <v>41.2</v>
      </c>
      <c r="N32" s="12">
        <v>42.4</v>
      </c>
      <c r="O32" s="32">
        <f t="shared" si="1"/>
        <v>1.1999999999999957</v>
      </c>
      <c r="P32" s="18">
        <v>106.33333333333333</v>
      </c>
      <c r="Q32" s="18">
        <v>107.5</v>
      </c>
      <c r="R32" s="32">
        <f t="shared" si="2"/>
        <v>1.1666666666666714</v>
      </c>
      <c r="S32" s="18">
        <v>165.53333333333333</v>
      </c>
      <c r="T32" s="18">
        <v>165.53333333333333</v>
      </c>
      <c r="U32" s="32">
        <f t="shared" si="3"/>
        <v>0</v>
      </c>
      <c r="V32" s="18">
        <v>5.65</v>
      </c>
      <c r="W32" s="18">
        <v>5.67</v>
      </c>
      <c r="X32" s="32">
        <f t="shared" si="4"/>
        <v>1.9999999999999574E-2</v>
      </c>
      <c r="Y32" s="18">
        <v>0.96</v>
      </c>
      <c r="Z32" s="18">
        <v>0.96</v>
      </c>
      <c r="AA32" s="32">
        <f t="shared" si="5"/>
        <v>0</v>
      </c>
      <c r="AB32" s="18">
        <v>4.0599999999999996</v>
      </c>
      <c r="AC32" s="18">
        <v>3.98</v>
      </c>
      <c r="AD32" s="32">
        <f t="shared" si="6"/>
        <v>-7.9999999999999627E-2</v>
      </c>
      <c r="AE32" s="18">
        <v>1.58</v>
      </c>
      <c r="AF32" s="18">
        <v>2.12</v>
      </c>
      <c r="AG32" s="32">
        <f t="shared" si="7"/>
        <v>0.54</v>
      </c>
      <c r="AH32" s="18">
        <v>4.5999999999999996</v>
      </c>
      <c r="AI32" s="18">
        <v>4.33</v>
      </c>
      <c r="AJ32" s="32">
        <f t="shared" si="8"/>
        <v>-0.26999999999999957</v>
      </c>
      <c r="AK32" s="18">
        <v>5.75</v>
      </c>
      <c r="AL32" s="18">
        <v>6.43</v>
      </c>
      <c r="AM32" s="32">
        <f t="shared" si="9"/>
        <v>0.67999999999999972</v>
      </c>
      <c r="AN32" s="18">
        <v>8.7899999999999991</v>
      </c>
      <c r="AO32" s="18">
        <v>10.19</v>
      </c>
      <c r="AP32" s="32">
        <f t="shared" si="10"/>
        <v>1.4000000000000004</v>
      </c>
      <c r="AQ32" s="18">
        <v>6.16</v>
      </c>
      <c r="AR32" s="18">
        <v>8.58</v>
      </c>
      <c r="AS32" s="32">
        <f t="shared" si="11"/>
        <v>2.42</v>
      </c>
      <c r="AT32" s="18">
        <v>725</v>
      </c>
      <c r="AU32" s="18">
        <v>629</v>
      </c>
      <c r="AV32" s="32">
        <f t="shared" si="12"/>
        <v>-96</v>
      </c>
      <c r="AW32" s="18">
        <v>2019</v>
      </c>
      <c r="AX32" s="18">
        <v>1506</v>
      </c>
      <c r="AY32" s="32">
        <f t="shared" si="13"/>
        <v>-513</v>
      </c>
      <c r="AZ32" s="18">
        <v>3045</v>
      </c>
      <c r="BA32" s="18">
        <v>3343</v>
      </c>
      <c r="BB32" s="32">
        <f t="shared" si="14"/>
        <v>298</v>
      </c>
      <c r="BC32" s="18">
        <v>29.6</v>
      </c>
      <c r="BD32" s="18">
        <v>14.4</v>
      </c>
      <c r="BE32" s="32">
        <f t="shared" si="15"/>
        <v>-15.200000000000001</v>
      </c>
      <c r="BF32" s="18">
        <v>159</v>
      </c>
      <c r="BG32" s="18">
        <v>97.4</v>
      </c>
      <c r="BH32" s="32">
        <f t="shared" si="16"/>
        <v>-61.599999999999994</v>
      </c>
      <c r="BI32" s="18">
        <v>154</v>
      </c>
      <c r="BJ32" s="18">
        <v>195</v>
      </c>
      <c r="BK32" s="32">
        <f t="shared" si="17"/>
        <v>41</v>
      </c>
      <c r="BL32" s="18">
        <v>5.27</v>
      </c>
      <c r="BM32" s="37">
        <v>4.57</v>
      </c>
      <c r="BN32" s="32">
        <f t="shared" si="18"/>
        <v>-0.69999999999999929</v>
      </c>
      <c r="BO32" s="18">
        <v>50.5</v>
      </c>
      <c r="BP32" s="38">
        <v>42.57</v>
      </c>
      <c r="BQ32" s="32">
        <f t="shared" si="19"/>
        <v>-7.93</v>
      </c>
      <c r="BR32" s="36">
        <v>5.982534653465347</v>
      </c>
      <c r="BS32" s="38">
        <v>6.1080737608644586</v>
      </c>
      <c r="BT32" s="32">
        <f t="shared" si="20"/>
        <v>0.12553910739911167</v>
      </c>
      <c r="BU32" s="18">
        <v>58</v>
      </c>
      <c r="BV32" s="18">
        <v>120</v>
      </c>
      <c r="BW32" s="32">
        <f t="shared" si="21"/>
        <v>62</v>
      </c>
      <c r="BX32" s="18">
        <v>42</v>
      </c>
      <c r="BY32" s="18">
        <v>73</v>
      </c>
      <c r="BZ32" s="32">
        <f t="shared" si="22"/>
        <v>31</v>
      </c>
      <c r="CD32" s="32">
        <v>7.48</v>
      </c>
      <c r="CE32" s="32">
        <v>9.8699999999999992</v>
      </c>
      <c r="CF32" s="32">
        <v>5.66</v>
      </c>
      <c r="CG32" s="32">
        <v>7.89</v>
      </c>
      <c r="CH32" s="32">
        <v>12.04</v>
      </c>
      <c r="CI32" s="32">
        <v>7.98</v>
      </c>
    </row>
    <row r="33" spans="1:87" x14ac:dyDescent="0.15">
      <c r="A33" s="12">
        <v>210078</v>
      </c>
      <c r="B33" s="12">
        <v>226034</v>
      </c>
      <c r="C33" t="s">
        <v>74</v>
      </c>
      <c r="D33" s="12" t="s">
        <v>75</v>
      </c>
      <c r="E33" s="14">
        <v>21808</v>
      </c>
      <c r="F33" s="15">
        <v>61</v>
      </c>
      <c r="G33" s="12" t="s">
        <v>76</v>
      </c>
      <c r="H33" s="12" t="s">
        <v>76</v>
      </c>
      <c r="I33" s="12"/>
      <c r="J33" s="12">
        <v>91.6</v>
      </c>
      <c r="K33" s="12">
        <v>91.1</v>
      </c>
      <c r="L33" s="18">
        <f t="shared" si="0"/>
        <v>-0.5</v>
      </c>
      <c r="M33" s="12">
        <v>36.5</v>
      </c>
      <c r="N33" s="12">
        <v>37.200000000000003</v>
      </c>
      <c r="O33" s="18">
        <f t="shared" si="1"/>
        <v>0.70000000000000284</v>
      </c>
      <c r="P33" s="18">
        <v>103.83333333333333</v>
      </c>
      <c r="Q33" s="18">
        <v>108.33333333333333</v>
      </c>
      <c r="R33" s="18">
        <f t="shared" si="2"/>
        <v>4.5</v>
      </c>
      <c r="S33" s="18">
        <v>169</v>
      </c>
      <c r="T33" s="18">
        <v>169</v>
      </c>
      <c r="U33" s="18">
        <f t="shared" si="3"/>
        <v>0</v>
      </c>
      <c r="V33" s="18">
        <v>4.82</v>
      </c>
      <c r="W33" s="18">
        <v>4.71</v>
      </c>
      <c r="X33" s="18">
        <f t="shared" si="4"/>
        <v>-0.11000000000000032</v>
      </c>
      <c r="Y33" s="18">
        <v>1.31</v>
      </c>
      <c r="Z33" s="18">
        <v>1.28</v>
      </c>
      <c r="AA33" s="18">
        <f t="shared" si="5"/>
        <v>-3.0000000000000027E-2</v>
      </c>
      <c r="AB33" s="18">
        <v>3.29</v>
      </c>
      <c r="AC33" s="18">
        <v>3.24</v>
      </c>
      <c r="AD33" s="18">
        <f t="shared" si="6"/>
        <v>-4.9999999999999822E-2</v>
      </c>
      <c r="AE33" s="18">
        <v>0.98</v>
      </c>
      <c r="AF33" s="18">
        <v>1.0900000000000001</v>
      </c>
      <c r="AG33" s="18">
        <f t="shared" si="7"/>
        <v>0.1100000000000001</v>
      </c>
      <c r="AH33" s="18">
        <v>1.65</v>
      </c>
      <c r="AI33" s="18">
        <v>1.48</v>
      </c>
      <c r="AJ33" s="18">
        <f t="shared" si="8"/>
        <v>-0.16999999999999993</v>
      </c>
      <c r="AK33" s="18">
        <v>5.64</v>
      </c>
      <c r="AL33" s="18">
        <v>5.56</v>
      </c>
      <c r="AM33" s="18">
        <f t="shared" si="9"/>
        <v>-8.0000000000000071E-2</v>
      </c>
      <c r="AN33" s="18">
        <v>7.69</v>
      </c>
      <c r="AO33" s="18">
        <v>9.2100000000000009</v>
      </c>
      <c r="AP33" s="18">
        <f t="shared" si="10"/>
        <v>1.5200000000000005</v>
      </c>
      <c r="AQ33" s="18">
        <v>6.05</v>
      </c>
      <c r="AR33" s="18">
        <v>5.36</v>
      </c>
      <c r="AS33" s="18">
        <f t="shared" si="11"/>
        <v>-0.6899999999999995</v>
      </c>
      <c r="AT33" s="18">
        <v>907</v>
      </c>
      <c r="AU33" s="18">
        <v>996</v>
      </c>
      <c r="AV33" s="18">
        <f t="shared" si="12"/>
        <v>89</v>
      </c>
      <c r="AW33" s="18">
        <v>2863</v>
      </c>
      <c r="AX33" s="18">
        <v>3608</v>
      </c>
      <c r="AY33" s="18">
        <f t="shared" si="13"/>
        <v>745</v>
      </c>
      <c r="AZ33" s="18">
        <v>2261</v>
      </c>
      <c r="BA33" s="18">
        <v>2234</v>
      </c>
      <c r="BB33" s="18">
        <f t="shared" si="14"/>
        <v>-27</v>
      </c>
      <c r="BC33" s="18">
        <v>111</v>
      </c>
      <c r="BD33" s="18">
        <v>125</v>
      </c>
      <c r="BE33" s="18">
        <f t="shared" si="15"/>
        <v>14</v>
      </c>
      <c r="BF33" s="18">
        <v>592</v>
      </c>
      <c r="BG33" s="18">
        <v>736</v>
      </c>
      <c r="BH33" s="18">
        <f t="shared" si="16"/>
        <v>144</v>
      </c>
      <c r="BI33" s="18">
        <v>354</v>
      </c>
      <c r="BJ33" s="18">
        <v>276</v>
      </c>
      <c r="BK33" s="18">
        <f t="shared" si="17"/>
        <v>-78</v>
      </c>
      <c r="BL33" s="18">
        <v>4.45</v>
      </c>
      <c r="BM33" s="37">
        <v>3.73</v>
      </c>
      <c r="BN33" s="18">
        <f t="shared" si="18"/>
        <v>-0.7200000000000002</v>
      </c>
      <c r="BO33" s="18">
        <v>41.53</v>
      </c>
      <c r="BP33" s="38">
        <v>37.04</v>
      </c>
      <c r="BQ33" s="18">
        <f t="shared" si="19"/>
        <v>-4.490000000000002</v>
      </c>
      <c r="BR33" s="36">
        <v>6.0996460390079461</v>
      </c>
      <c r="BS33" s="38">
        <v>5.8294114470842331</v>
      </c>
      <c r="BT33" s="18">
        <f t="shared" si="20"/>
        <v>-0.27023459192371302</v>
      </c>
      <c r="BU33" s="18">
        <v>15</v>
      </c>
      <c r="BV33" s="18">
        <v>15</v>
      </c>
      <c r="BW33" s="18">
        <f t="shared" si="21"/>
        <v>0</v>
      </c>
      <c r="BX33" s="18">
        <v>17</v>
      </c>
      <c r="BY33" s="18">
        <v>17</v>
      </c>
      <c r="BZ33" s="18">
        <f t="shared" si="22"/>
        <v>0</v>
      </c>
      <c r="CD33" s="18">
        <v>5.92</v>
      </c>
      <c r="CE33" s="18">
        <v>7.76</v>
      </c>
      <c r="CF33" s="18">
        <v>5.77</v>
      </c>
      <c r="CG33" s="18">
        <v>5.88</v>
      </c>
      <c r="CH33" s="18">
        <v>8.7200000000000006</v>
      </c>
      <c r="CI33" s="18">
        <v>5.55</v>
      </c>
    </row>
    <row r="34" spans="1:87" x14ac:dyDescent="0.15">
      <c r="A34" s="12">
        <v>210079</v>
      </c>
      <c r="B34" s="12">
        <v>226035</v>
      </c>
      <c r="C34" s="62" t="s">
        <v>74</v>
      </c>
      <c r="D34" s="12" t="s">
        <v>75</v>
      </c>
      <c r="E34" s="14">
        <v>24456</v>
      </c>
      <c r="F34" s="15">
        <v>54</v>
      </c>
      <c r="G34" s="12" t="s">
        <v>76</v>
      </c>
      <c r="H34" s="12" t="s">
        <v>76</v>
      </c>
      <c r="I34" s="12"/>
      <c r="J34" s="12">
        <v>109</v>
      </c>
      <c r="K34" s="12">
        <v>108.6</v>
      </c>
      <c r="L34" s="32">
        <f t="shared" si="0"/>
        <v>-0.40000000000000568</v>
      </c>
      <c r="M34" s="12">
        <v>48.1</v>
      </c>
      <c r="N34" s="12">
        <v>49</v>
      </c>
      <c r="O34" s="32">
        <f t="shared" si="1"/>
        <v>0.89999999999999858</v>
      </c>
      <c r="P34" s="18">
        <v>114.33333333333333</v>
      </c>
      <c r="Q34" s="18">
        <v>107.66666666666667</v>
      </c>
      <c r="R34" s="32">
        <f t="shared" si="2"/>
        <v>-6.6666666666666572</v>
      </c>
      <c r="S34" s="18">
        <v>171</v>
      </c>
      <c r="T34" s="18">
        <v>171</v>
      </c>
      <c r="U34" s="32">
        <f t="shared" si="3"/>
        <v>0</v>
      </c>
      <c r="V34" s="18">
        <v>4.01</v>
      </c>
      <c r="W34" s="18">
        <v>4.6900000000000004</v>
      </c>
      <c r="X34" s="32">
        <f t="shared" si="4"/>
        <v>0.6800000000000006</v>
      </c>
      <c r="Y34" s="18">
        <v>0.79</v>
      </c>
      <c r="Z34" s="18">
        <v>0.98</v>
      </c>
      <c r="AA34" s="32">
        <f t="shared" si="5"/>
        <v>0.18999999999999995</v>
      </c>
      <c r="AB34" s="18">
        <v>3.04</v>
      </c>
      <c r="AC34" s="18">
        <v>3.54</v>
      </c>
      <c r="AD34" s="32">
        <f t="shared" si="6"/>
        <v>0.5</v>
      </c>
      <c r="AE34" s="18">
        <v>1.1399999999999999</v>
      </c>
      <c r="AF34" s="18">
        <v>1.03</v>
      </c>
      <c r="AG34" s="32">
        <f t="shared" si="7"/>
        <v>-0.10999999999999988</v>
      </c>
      <c r="AH34" s="18">
        <v>3.64</v>
      </c>
      <c r="AI34" s="18">
        <v>1.44</v>
      </c>
      <c r="AJ34" s="32">
        <f t="shared" si="8"/>
        <v>-2.2000000000000002</v>
      </c>
      <c r="AK34" s="18">
        <v>5.46</v>
      </c>
      <c r="AL34" s="18">
        <v>4.84</v>
      </c>
      <c r="AM34" s="32">
        <f t="shared" si="9"/>
        <v>-0.62000000000000011</v>
      </c>
      <c r="AN34" s="18">
        <v>6.82</v>
      </c>
      <c r="AO34" s="18">
        <v>5.56</v>
      </c>
      <c r="AP34" s="32">
        <f t="shared" si="10"/>
        <v>-1.2600000000000007</v>
      </c>
      <c r="AQ34" s="18">
        <v>5.13</v>
      </c>
      <c r="AR34" s="18">
        <v>5.95</v>
      </c>
      <c r="AS34" s="32">
        <f t="shared" si="11"/>
        <v>0.82000000000000028</v>
      </c>
      <c r="AT34" s="18">
        <v>768</v>
      </c>
      <c r="AU34" s="18">
        <v>602</v>
      </c>
      <c r="AV34" s="32">
        <f t="shared" si="12"/>
        <v>-166</v>
      </c>
      <c r="AW34" s="18">
        <v>2152</v>
      </c>
      <c r="AX34" s="18">
        <v>1678</v>
      </c>
      <c r="AY34" s="32">
        <f t="shared" si="13"/>
        <v>-474</v>
      </c>
      <c r="AZ34" s="18">
        <v>2228</v>
      </c>
      <c r="BA34" s="18">
        <v>2787</v>
      </c>
      <c r="BB34" s="32">
        <f t="shared" si="14"/>
        <v>559</v>
      </c>
      <c r="BC34" s="18">
        <v>67.900000000000006</v>
      </c>
      <c r="BD34" s="18">
        <v>52</v>
      </c>
      <c r="BE34" s="32">
        <f t="shared" si="15"/>
        <v>-15.900000000000006</v>
      </c>
      <c r="BF34" s="18">
        <v>438</v>
      </c>
      <c r="BG34" s="18">
        <v>367</v>
      </c>
      <c r="BH34" s="32">
        <f t="shared" si="16"/>
        <v>-71</v>
      </c>
      <c r="BI34" s="18">
        <v>344</v>
      </c>
      <c r="BJ34" s="18">
        <v>411</v>
      </c>
      <c r="BK34" s="32">
        <f t="shared" si="17"/>
        <v>67</v>
      </c>
      <c r="BL34" s="18">
        <v>3.63</v>
      </c>
      <c r="BM34" s="37">
        <v>3.7</v>
      </c>
      <c r="BN34" s="32">
        <f t="shared" si="18"/>
        <v>7.0000000000000284E-2</v>
      </c>
      <c r="BO34" s="18">
        <v>36.71</v>
      </c>
      <c r="BP34" s="38">
        <v>40.68</v>
      </c>
      <c r="BQ34" s="32">
        <f t="shared" si="19"/>
        <v>3.9699999999999989</v>
      </c>
      <c r="BR34" s="36">
        <v>5.7532034867883404</v>
      </c>
      <c r="BS34" s="38">
        <v>5.4209636184857439</v>
      </c>
      <c r="BT34" s="32">
        <f t="shared" si="20"/>
        <v>-0.33223986830259644</v>
      </c>
      <c r="BU34" s="18">
        <v>11</v>
      </c>
      <c r="BV34" s="18">
        <v>12</v>
      </c>
      <c r="BW34" s="32">
        <f t="shared" si="21"/>
        <v>1</v>
      </c>
      <c r="BX34" s="18">
        <v>20</v>
      </c>
      <c r="BY34" s="18">
        <v>22</v>
      </c>
      <c r="BZ34" s="32">
        <f t="shared" si="22"/>
        <v>2</v>
      </c>
      <c r="CD34" s="18">
        <v>5.52</v>
      </c>
      <c r="CE34" s="18">
        <v>8.9</v>
      </c>
      <c r="CF34" s="18">
        <v>4.18</v>
      </c>
      <c r="CG34" s="18">
        <v>5.43</v>
      </c>
      <c r="CH34" s="18">
        <v>8.51</v>
      </c>
      <c r="CI34" s="18">
        <v>6.94</v>
      </c>
    </row>
    <row r="35" spans="1:87" x14ac:dyDescent="0.15">
      <c r="A35" s="12">
        <v>210081</v>
      </c>
      <c r="B35" s="12">
        <v>226037</v>
      </c>
      <c r="C35" s="62" t="s">
        <v>81</v>
      </c>
      <c r="D35" s="12" t="s">
        <v>75</v>
      </c>
      <c r="E35" s="14">
        <v>22051</v>
      </c>
      <c r="F35" s="15">
        <v>60</v>
      </c>
      <c r="G35" s="12" t="s">
        <v>76</v>
      </c>
      <c r="H35" s="12" t="s">
        <v>76</v>
      </c>
      <c r="I35" s="12"/>
      <c r="J35" s="12">
        <v>89.1</v>
      </c>
      <c r="K35" s="12">
        <v>88.3</v>
      </c>
      <c r="L35" s="18">
        <f t="shared" si="0"/>
        <v>-0.79999999999999716</v>
      </c>
      <c r="M35" s="12">
        <v>38.9</v>
      </c>
      <c r="N35" s="12">
        <v>38.6</v>
      </c>
      <c r="O35" s="18">
        <f t="shared" si="1"/>
        <v>-0.29999999999999716</v>
      </c>
      <c r="P35" s="18">
        <v>109.5</v>
      </c>
      <c r="Q35" s="18">
        <v>109.66666666666667</v>
      </c>
      <c r="R35" s="18">
        <f t="shared" si="2"/>
        <v>0.1666666666666714</v>
      </c>
      <c r="S35" s="18">
        <v>163</v>
      </c>
      <c r="T35" s="18">
        <v>163</v>
      </c>
      <c r="U35" s="18">
        <f t="shared" si="3"/>
        <v>0</v>
      </c>
      <c r="V35" s="18">
        <v>4.91</v>
      </c>
      <c r="W35" s="18">
        <v>5.19</v>
      </c>
      <c r="X35" s="32">
        <f t="shared" si="4"/>
        <v>0.28000000000000025</v>
      </c>
      <c r="Y35" s="18">
        <v>0.84</v>
      </c>
      <c r="Z35" s="18">
        <v>0.96</v>
      </c>
      <c r="AA35" s="18">
        <f t="shared" si="5"/>
        <v>0.12</v>
      </c>
      <c r="AB35" s="18">
        <v>3.42</v>
      </c>
      <c r="AC35" s="18">
        <v>3.6</v>
      </c>
      <c r="AD35" s="18">
        <f t="shared" si="6"/>
        <v>0.18000000000000016</v>
      </c>
      <c r="AE35" s="18">
        <v>1.24</v>
      </c>
      <c r="AF35" s="18">
        <v>1.38</v>
      </c>
      <c r="AG35" s="18">
        <f t="shared" si="7"/>
        <v>0.1399999999999999</v>
      </c>
      <c r="AH35" s="18">
        <v>2.2999999999999998</v>
      </c>
      <c r="AI35" s="18">
        <v>2.3199999999999998</v>
      </c>
      <c r="AJ35" s="18">
        <f t="shared" si="8"/>
        <v>2.0000000000000018E-2</v>
      </c>
      <c r="AK35" s="18">
        <v>5.66</v>
      </c>
      <c r="AL35" s="18">
        <v>5.85</v>
      </c>
      <c r="AM35" s="18">
        <f t="shared" si="9"/>
        <v>0.1899999999999995</v>
      </c>
      <c r="AN35" s="18">
        <v>8.56</v>
      </c>
      <c r="AO35" s="18">
        <v>7.11</v>
      </c>
      <c r="AP35" s="18">
        <f t="shared" si="10"/>
        <v>-1.4500000000000002</v>
      </c>
      <c r="AQ35" s="18">
        <v>6.98</v>
      </c>
      <c r="AR35" s="18">
        <v>5.47</v>
      </c>
      <c r="AS35" s="18">
        <f t="shared" si="11"/>
        <v>-1.5100000000000007</v>
      </c>
      <c r="AT35" s="18">
        <v>841</v>
      </c>
      <c r="AU35" s="18">
        <v>970</v>
      </c>
      <c r="AV35" s="18">
        <f t="shared" si="12"/>
        <v>129</v>
      </c>
      <c r="AW35" s="18">
        <v>2251</v>
      </c>
      <c r="AX35" s="18">
        <v>2797</v>
      </c>
      <c r="AY35" s="18">
        <f t="shared" si="13"/>
        <v>546</v>
      </c>
      <c r="AZ35" s="18">
        <v>3608</v>
      </c>
      <c r="BA35" s="18">
        <v>2532</v>
      </c>
      <c r="BB35" s="18">
        <f t="shared" si="14"/>
        <v>-1076</v>
      </c>
      <c r="BC35" s="18">
        <v>170</v>
      </c>
      <c r="BD35" s="18">
        <v>207</v>
      </c>
      <c r="BE35" s="18">
        <f t="shared" si="15"/>
        <v>37</v>
      </c>
      <c r="BF35" s="18">
        <v>450</v>
      </c>
      <c r="BG35" s="18">
        <v>616</v>
      </c>
      <c r="BH35" s="18">
        <f t="shared" si="16"/>
        <v>166</v>
      </c>
      <c r="BI35" s="18">
        <v>624</v>
      </c>
      <c r="BJ35" s="18">
        <v>476</v>
      </c>
      <c r="BK35" s="18">
        <f t="shared" si="17"/>
        <v>-148</v>
      </c>
      <c r="BL35" s="18">
        <v>4.03</v>
      </c>
      <c r="BM35" s="37">
        <v>3.77</v>
      </c>
      <c r="BN35" s="18">
        <f t="shared" si="18"/>
        <v>-0.26000000000000023</v>
      </c>
      <c r="BO35" s="18">
        <v>37</v>
      </c>
      <c r="BP35" s="38">
        <v>35.340000000000003</v>
      </c>
      <c r="BQ35" s="18">
        <f t="shared" si="19"/>
        <v>-1.6599999999999966</v>
      </c>
      <c r="BR35" s="36">
        <v>6.1737027027027036</v>
      </c>
      <c r="BS35" s="38">
        <v>6.0798075834748158</v>
      </c>
      <c r="BT35" s="18">
        <f t="shared" si="20"/>
        <v>-9.3895119227887847E-2</v>
      </c>
      <c r="BU35" s="18">
        <v>14</v>
      </c>
      <c r="BV35" s="18">
        <v>15</v>
      </c>
      <c r="BW35" s="32">
        <f t="shared" si="21"/>
        <v>1</v>
      </c>
      <c r="BX35" s="18">
        <v>17</v>
      </c>
      <c r="BY35" s="18">
        <v>18</v>
      </c>
      <c r="BZ35" s="18">
        <f t="shared" si="22"/>
        <v>1</v>
      </c>
      <c r="CD35" s="18">
        <v>5.99</v>
      </c>
      <c r="CE35" s="18">
        <v>11.54</v>
      </c>
      <c r="CF35" s="18">
        <v>4.49</v>
      </c>
      <c r="CG35" s="18">
        <v>6.04</v>
      </c>
      <c r="CH35" s="18">
        <v>8.9700000000000006</v>
      </c>
      <c r="CI35" s="18">
        <v>10.48</v>
      </c>
    </row>
    <row r="36" spans="1:87" x14ac:dyDescent="0.15">
      <c r="A36" s="12">
        <v>210091</v>
      </c>
      <c r="B36" s="12">
        <v>226039</v>
      </c>
      <c r="C36" s="62" t="s">
        <v>81</v>
      </c>
      <c r="D36" s="12" t="s">
        <v>77</v>
      </c>
      <c r="E36" s="14">
        <v>25856</v>
      </c>
      <c r="F36" s="15">
        <v>50</v>
      </c>
      <c r="G36" s="12" t="s">
        <v>76</v>
      </c>
      <c r="H36" s="12" t="s">
        <v>76</v>
      </c>
      <c r="I36" s="12"/>
      <c r="J36" s="12">
        <v>108.2</v>
      </c>
      <c r="K36" s="12">
        <v>108.1</v>
      </c>
      <c r="L36" s="18">
        <f t="shared" si="0"/>
        <v>-0.10000000000000853</v>
      </c>
      <c r="M36" s="12">
        <v>31.9</v>
      </c>
      <c r="N36" s="12">
        <v>31.9</v>
      </c>
      <c r="O36" s="18">
        <f t="shared" si="1"/>
        <v>0</v>
      </c>
      <c r="P36" s="18">
        <v>118.8</v>
      </c>
      <c r="Q36" s="18">
        <v>115.5</v>
      </c>
      <c r="R36" s="18">
        <f t="shared" si="2"/>
        <v>-3.2999999999999972</v>
      </c>
      <c r="S36" s="18">
        <v>183</v>
      </c>
      <c r="T36" s="18">
        <v>183</v>
      </c>
      <c r="U36" s="18">
        <f t="shared" si="3"/>
        <v>0</v>
      </c>
      <c r="V36" s="18">
        <v>4.47</v>
      </c>
      <c r="W36" s="18">
        <v>4.2699999999999996</v>
      </c>
      <c r="X36" s="18">
        <f t="shared" si="4"/>
        <v>-0.20000000000000018</v>
      </c>
      <c r="Y36" s="18">
        <v>0.98</v>
      </c>
      <c r="Z36" s="18">
        <v>0.98</v>
      </c>
      <c r="AA36" s="18">
        <f t="shared" si="5"/>
        <v>0</v>
      </c>
      <c r="AB36" s="18">
        <v>3.27</v>
      </c>
      <c r="AC36" s="18">
        <v>3.04</v>
      </c>
      <c r="AD36" s="18">
        <f t="shared" si="6"/>
        <v>-0.22999999999999998</v>
      </c>
      <c r="AE36" s="18">
        <v>1.36</v>
      </c>
      <c r="AF36" s="18">
        <v>0.88</v>
      </c>
      <c r="AG36" s="18">
        <f t="shared" si="7"/>
        <v>-0.48000000000000009</v>
      </c>
      <c r="AH36" s="18">
        <v>0.69</v>
      </c>
      <c r="AI36" s="18">
        <v>0.54</v>
      </c>
      <c r="AJ36" s="18">
        <f t="shared" si="8"/>
        <v>-0.14999999999999991</v>
      </c>
      <c r="AK36" s="18">
        <v>6.06</v>
      </c>
      <c r="AL36" s="18">
        <v>5.54</v>
      </c>
      <c r="AM36" s="18">
        <f t="shared" si="9"/>
        <v>-0.51999999999999957</v>
      </c>
      <c r="AN36" s="18">
        <v>9.32</v>
      </c>
      <c r="AO36" s="18">
        <v>7.03</v>
      </c>
      <c r="AP36" s="18">
        <f t="shared" si="10"/>
        <v>-2.29</v>
      </c>
      <c r="AQ36" s="18">
        <v>8.0399999999999991</v>
      </c>
      <c r="AR36" s="18">
        <v>7.77</v>
      </c>
      <c r="AS36" s="18">
        <f t="shared" si="11"/>
        <v>-0.26999999999999957</v>
      </c>
      <c r="AT36" s="18">
        <v>940</v>
      </c>
      <c r="AU36" s="18">
        <v>904</v>
      </c>
      <c r="AV36" s="18">
        <f t="shared" si="12"/>
        <v>-36</v>
      </c>
      <c r="AW36" s="18">
        <v>4634</v>
      </c>
      <c r="AX36" s="18">
        <v>2741</v>
      </c>
      <c r="AY36" s="18">
        <f t="shared" si="13"/>
        <v>-1893</v>
      </c>
      <c r="AZ36" s="18">
        <v>4733</v>
      </c>
      <c r="BA36" s="18">
        <v>4733</v>
      </c>
      <c r="BB36" s="18">
        <f t="shared" si="14"/>
        <v>0</v>
      </c>
      <c r="BC36" s="18">
        <v>75.099999999999994</v>
      </c>
      <c r="BD36" s="18"/>
      <c r="BE36" s="18">
        <f t="shared" si="15"/>
        <v>-75.099999999999994</v>
      </c>
      <c r="BF36" s="18">
        <v>917</v>
      </c>
      <c r="BG36" s="18">
        <v>504</v>
      </c>
      <c r="BH36" s="18">
        <f t="shared" si="16"/>
        <v>-413</v>
      </c>
      <c r="BI36" s="18">
        <v>625</v>
      </c>
      <c r="BJ36" s="18">
        <v>765</v>
      </c>
      <c r="BK36" s="18">
        <f t="shared" si="17"/>
        <v>140</v>
      </c>
      <c r="BL36" s="18">
        <v>4.3</v>
      </c>
      <c r="BM36" s="37">
        <v>3.76</v>
      </c>
      <c r="BN36" s="18">
        <f t="shared" si="18"/>
        <v>-0.54</v>
      </c>
      <c r="BO36" s="18">
        <v>55.36</v>
      </c>
      <c r="BP36" s="38">
        <v>45.81</v>
      </c>
      <c r="BQ36" s="18">
        <f t="shared" si="19"/>
        <v>-9.5499999999999972</v>
      </c>
      <c r="BR36" s="36">
        <v>4.8645158959537573</v>
      </c>
      <c r="BS36" s="38">
        <v>5.0490744378956558</v>
      </c>
      <c r="BT36" s="18">
        <f t="shared" si="20"/>
        <v>0.18455854194189847</v>
      </c>
      <c r="BU36" s="18">
        <v>38</v>
      </c>
      <c r="BV36" s="18">
        <v>30</v>
      </c>
      <c r="BW36" s="18">
        <f t="shared" si="21"/>
        <v>-8</v>
      </c>
      <c r="BX36" s="18">
        <v>31</v>
      </c>
      <c r="BY36" s="18">
        <v>22</v>
      </c>
      <c r="BZ36" s="18">
        <f t="shared" si="22"/>
        <v>-9</v>
      </c>
      <c r="CD36" s="18">
        <v>5.48</v>
      </c>
      <c r="CE36" s="18">
        <v>9.32</v>
      </c>
      <c r="CF36" s="18">
        <v>6.73</v>
      </c>
      <c r="CG36" s="18">
        <v>5.89</v>
      </c>
      <c r="CH36" s="18">
        <v>10.92</v>
      </c>
      <c r="CI36" s="18">
        <v>7.15</v>
      </c>
    </row>
    <row r="37" spans="1:87" x14ac:dyDescent="0.15">
      <c r="A37" s="12">
        <v>210092</v>
      </c>
      <c r="B37" s="12">
        <v>226040</v>
      </c>
      <c r="C37" t="s">
        <v>74</v>
      </c>
      <c r="D37" s="12" t="s">
        <v>77</v>
      </c>
      <c r="E37" s="14">
        <v>19829</v>
      </c>
      <c r="F37" s="15">
        <v>66</v>
      </c>
      <c r="G37" s="12" t="s">
        <v>76</v>
      </c>
      <c r="H37" s="12" t="s">
        <v>76</v>
      </c>
      <c r="I37" s="12"/>
      <c r="J37" s="12">
        <v>110.5</v>
      </c>
      <c r="K37" s="12">
        <v>111.8</v>
      </c>
      <c r="L37" s="32">
        <f t="shared" si="0"/>
        <v>1.2999999999999972</v>
      </c>
      <c r="M37" s="12">
        <v>34.6</v>
      </c>
      <c r="N37" s="12">
        <v>33.799999999999997</v>
      </c>
      <c r="O37" s="32">
        <f t="shared" si="1"/>
        <v>-0.80000000000000426</v>
      </c>
      <c r="P37" s="18">
        <v>123.83333333333333</v>
      </c>
      <c r="Q37" s="18">
        <v>126.5</v>
      </c>
      <c r="R37" s="32">
        <f t="shared" si="2"/>
        <v>2.6666666666666714</v>
      </c>
      <c r="S37" s="18">
        <v>186</v>
      </c>
      <c r="T37" s="18">
        <v>186</v>
      </c>
      <c r="U37" s="32">
        <f t="shared" si="3"/>
        <v>0</v>
      </c>
      <c r="V37" s="18">
        <v>4.05</v>
      </c>
      <c r="W37" s="18">
        <v>4.74</v>
      </c>
      <c r="X37" s="32">
        <f t="shared" si="4"/>
        <v>0.69000000000000039</v>
      </c>
      <c r="Y37" s="18">
        <v>0.91</v>
      </c>
      <c r="Z37" s="18">
        <v>1.2</v>
      </c>
      <c r="AA37" s="32">
        <f t="shared" si="5"/>
        <v>0.28999999999999992</v>
      </c>
      <c r="AB37" s="18">
        <v>2.86</v>
      </c>
      <c r="AC37" s="18">
        <v>3.39</v>
      </c>
      <c r="AD37" s="32">
        <f t="shared" si="6"/>
        <v>0.53000000000000025</v>
      </c>
      <c r="AE37" s="18">
        <v>0.92</v>
      </c>
      <c r="AF37" s="18">
        <v>1.21</v>
      </c>
      <c r="AG37" s="32">
        <f t="shared" si="7"/>
        <v>0.28999999999999992</v>
      </c>
      <c r="AH37" s="18">
        <v>3.21</v>
      </c>
      <c r="AI37" s="18">
        <v>2.4700000000000002</v>
      </c>
      <c r="AJ37" s="32">
        <f t="shared" si="8"/>
        <v>-0.73999999999999977</v>
      </c>
      <c r="AK37" s="18">
        <v>5.26</v>
      </c>
      <c r="AL37" s="18">
        <v>5.6</v>
      </c>
      <c r="AM37" s="32">
        <f t="shared" si="9"/>
        <v>0.33999999999999986</v>
      </c>
      <c r="AN37" s="18">
        <v>7.41</v>
      </c>
      <c r="AO37" s="18">
        <v>6.76</v>
      </c>
      <c r="AP37" s="32">
        <f t="shared" si="10"/>
        <v>-0.65000000000000036</v>
      </c>
      <c r="AQ37" s="18">
        <v>9.81</v>
      </c>
      <c r="AR37" s="18">
        <v>4.26</v>
      </c>
      <c r="AS37" s="32">
        <f t="shared" si="11"/>
        <v>-5.5500000000000007</v>
      </c>
      <c r="AT37" s="18">
        <v>828</v>
      </c>
      <c r="AU37" s="18">
        <v>1599</v>
      </c>
      <c r="AV37" s="32">
        <f t="shared" si="12"/>
        <v>771</v>
      </c>
      <c r="AW37" s="18">
        <v>1774</v>
      </c>
      <c r="AX37" s="18">
        <v>2638</v>
      </c>
      <c r="AY37" s="32">
        <f t="shared" si="13"/>
        <v>864</v>
      </c>
      <c r="AZ37" s="18">
        <v>4369</v>
      </c>
      <c r="BA37" s="18">
        <v>2625</v>
      </c>
      <c r="BB37" s="32">
        <f t="shared" si="14"/>
        <v>-1744</v>
      </c>
      <c r="BC37" s="18">
        <v>77.2</v>
      </c>
      <c r="BD37" s="18">
        <v>182</v>
      </c>
      <c r="BE37" s="32">
        <f t="shared" si="15"/>
        <v>104.8</v>
      </c>
      <c r="BF37" s="18">
        <v>289</v>
      </c>
      <c r="BG37" s="18">
        <v>375</v>
      </c>
      <c r="BH37" s="32">
        <f t="shared" si="16"/>
        <v>86</v>
      </c>
      <c r="BI37" s="18">
        <v>629</v>
      </c>
      <c r="BJ37" s="18">
        <v>284</v>
      </c>
      <c r="BK37" s="32">
        <f t="shared" si="17"/>
        <v>-345</v>
      </c>
      <c r="BL37" s="18">
        <v>4.7</v>
      </c>
      <c r="BM37" s="37">
        <v>4.1900000000000004</v>
      </c>
      <c r="BN37" s="32">
        <f t="shared" si="18"/>
        <v>-0.50999999999999979</v>
      </c>
      <c r="BO37" s="18">
        <v>50.21</v>
      </c>
      <c r="BP37" s="38">
        <v>46.63</v>
      </c>
      <c r="BQ37" s="32">
        <f t="shared" si="19"/>
        <v>-3.5799999999999983</v>
      </c>
      <c r="BR37" s="36">
        <v>5.5321270663214497</v>
      </c>
      <c r="BS37" s="38">
        <v>5.3749796268496679</v>
      </c>
      <c r="BT37" s="32">
        <f t="shared" si="20"/>
        <v>-0.15714743947178178</v>
      </c>
      <c r="BU37" s="18">
        <v>26</v>
      </c>
      <c r="BV37" s="18">
        <v>19</v>
      </c>
      <c r="BW37" s="32">
        <f t="shared" si="21"/>
        <v>-7</v>
      </c>
      <c r="BX37" s="18">
        <v>20</v>
      </c>
      <c r="BY37" s="18">
        <v>13</v>
      </c>
      <c r="BZ37" s="32">
        <f t="shared" si="22"/>
        <v>-7</v>
      </c>
      <c r="CD37" s="18">
        <v>6.07</v>
      </c>
      <c r="CE37" s="18">
        <v>9.59</v>
      </c>
      <c r="CF37" s="18">
        <v>7.81</v>
      </c>
      <c r="CG37" s="18">
        <v>6.37</v>
      </c>
      <c r="CH37" s="18">
        <v>11.06</v>
      </c>
      <c r="CI37" s="18">
        <v>5.73</v>
      </c>
    </row>
    <row r="38" spans="1:87" x14ac:dyDescent="0.15">
      <c r="A38" s="24">
        <v>210093</v>
      </c>
      <c r="B38" s="24">
        <v>226041</v>
      </c>
      <c r="C38" s="62" t="s">
        <v>74</v>
      </c>
      <c r="D38" s="24" t="s">
        <v>75</v>
      </c>
      <c r="E38" s="30">
        <v>21108</v>
      </c>
      <c r="F38" s="31">
        <v>63</v>
      </c>
      <c r="G38" s="24" t="s">
        <v>76</v>
      </c>
      <c r="H38" s="24" t="s">
        <v>76</v>
      </c>
      <c r="I38" s="24"/>
      <c r="J38" s="24">
        <v>98.4</v>
      </c>
      <c r="K38" s="24">
        <v>97.5</v>
      </c>
      <c r="L38" s="32">
        <f t="shared" si="0"/>
        <v>-0.90000000000000568</v>
      </c>
      <c r="M38" s="24">
        <v>42.3</v>
      </c>
      <c r="N38" s="24">
        <v>40.299999999999997</v>
      </c>
      <c r="O38" s="32">
        <f t="shared" si="1"/>
        <v>-2</v>
      </c>
      <c r="P38" s="32">
        <v>108</v>
      </c>
      <c r="Q38" s="32">
        <v>108.66666666666667</v>
      </c>
      <c r="R38" s="32">
        <f t="shared" si="2"/>
        <v>0.6666666666666714</v>
      </c>
      <c r="S38" s="32">
        <v>170</v>
      </c>
      <c r="T38" s="32">
        <v>170</v>
      </c>
      <c r="U38" s="32">
        <f t="shared" si="3"/>
        <v>0</v>
      </c>
      <c r="V38" s="32">
        <v>6.37</v>
      </c>
      <c r="W38" s="32">
        <v>6.99</v>
      </c>
      <c r="X38" s="32">
        <f t="shared" si="4"/>
        <v>0.62000000000000011</v>
      </c>
      <c r="Y38" s="32">
        <v>1.52</v>
      </c>
      <c r="Z38" s="32">
        <v>1.57</v>
      </c>
      <c r="AA38" s="32">
        <f t="shared" si="5"/>
        <v>5.0000000000000044E-2</v>
      </c>
      <c r="AB38" s="32">
        <v>4.58</v>
      </c>
      <c r="AC38" s="32">
        <v>4.99</v>
      </c>
      <c r="AD38" s="32">
        <f t="shared" si="6"/>
        <v>0.41000000000000014</v>
      </c>
      <c r="AE38" s="32">
        <v>1.24</v>
      </c>
      <c r="AF38" s="32">
        <v>1.36</v>
      </c>
      <c r="AG38" s="32">
        <f t="shared" si="7"/>
        <v>0.12000000000000011</v>
      </c>
      <c r="AH38" s="32">
        <v>2.38</v>
      </c>
      <c r="AI38" s="32">
        <v>3.14</v>
      </c>
      <c r="AJ38" s="32">
        <f t="shared" si="8"/>
        <v>0.76000000000000023</v>
      </c>
      <c r="AK38" s="32">
        <v>5.26</v>
      </c>
      <c r="AL38" s="32">
        <v>5.94</v>
      </c>
      <c r="AM38" s="32">
        <f t="shared" si="9"/>
        <v>0.6800000000000006</v>
      </c>
      <c r="AN38" s="32">
        <v>6.87</v>
      </c>
      <c r="AO38" s="32">
        <v>9.07</v>
      </c>
      <c r="AP38" s="32">
        <f t="shared" si="10"/>
        <v>2.2000000000000002</v>
      </c>
      <c r="AQ38" s="32">
        <v>5.91</v>
      </c>
      <c r="AR38" s="32">
        <v>6.86</v>
      </c>
      <c r="AS38" s="32">
        <f t="shared" si="11"/>
        <v>0.95000000000000018</v>
      </c>
      <c r="AT38" s="32">
        <v>655</v>
      </c>
      <c r="AU38" s="32">
        <v>755</v>
      </c>
      <c r="AV38" s="32">
        <f t="shared" si="12"/>
        <v>100</v>
      </c>
      <c r="AW38" s="32">
        <v>1996</v>
      </c>
      <c r="AX38" s="32">
        <v>2430</v>
      </c>
      <c r="AY38" s="32">
        <f t="shared" si="13"/>
        <v>434</v>
      </c>
      <c r="AZ38" s="32">
        <v>2585</v>
      </c>
      <c r="BA38" s="32">
        <v>2996</v>
      </c>
      <c r="BB38" s="32">
        <f t="shared" si="14"/>
        <v>411</v>
      </c>
      <c r="BC38" s="32">
        <v>72.900000000000006</v>
      </c>
      <c r="BD38" s="32">
        <v>92.4</v>
      </c>
      <c r="BE38" s="32">
        <f t="shared" si="15"/>
        <v>19.5</v>
      </c>
      <c r="BF38" s="32">
        <v>354</v>
      </c>
      <c r="BG38" s="32">
        <v>421</v>
      </c>
      <c r="BH38" s="32">
        <f t="shared" si="16"/>
        <v>67</v>
      </c>
      <c r="BI38" s="32">
        <v>427</v>
      </c>
      <c r="BJ38" s="32">
        <v>464</v>
      </c>
      <c r="BK38" s="32">
        <f t="shared" si="17"/>
        <v>37</v>
      </c>
      <c r="BL38" s="32">
        <v>4.22</v>
      </c>
      <c r="BM38" s="34">
        <v>3.87</v>
      </c>
      <c r="BN38" s="32">
        <f t="shared" si="18"/>
        <v>-0.34999999999999964</v>
      </c>
      <c r="BO38" s="32">
        <v>41.97</v>
      </c>
      <c r="BP38" s="35">
        <v>39.07</v>
      </c>
      <c r="BQ38" s="32">
        <f t="shared" si="19"/>
        <v>-2.8999999999999986</v>
      </c>
      <c r="BR38" s="33">
        <v>5.8229616392661425</v>
      </c>
      <c r="BS38" s="35">
        <v>5.7603199385717936</v>
      </c>
      <c r="BT38" s="32">
        <f t="shared" si="20"/>
        <v>-6.2641700694348934E-2</v>
      </c>
      <c r="BU38" s="32">
        <v>44</v>
      </c>
      <c r="BV38" s="32">
        <v>25</v>
      </c>
      <c r="BW38" s="32">
        <f t="shared" si="21"/>
        <v>-19</v>
      </c>
      <c r="BX38" s="32">
        <v>33</v>
      </c>
      <c r="BY38" s="32">
        <v>21</v>
      </c>
      <c r="BZ38" s="32">
        <f t="shared" si="22"/>
        <v>-12</v>
      </c>
      <c r="CD38" s="18">
        <v>6.13</v>
      </c>
      <c r="CE38" s="18">
        <v>9.6</v>
      </c>
      <c r="CF38" s="18">
        <v>7.89</v>
      </c>
      <c r="CG38" s="18">
        <v>6.01</v>
      </c>
      <c r="CH38" s="18">
        <v>8.83</v>
      </c>
      <c r="CI38" s="18">
        <v>10.75</v>
      </c>
    </row>
    <row r="39" spans="1:87" x14ac:dyDescent="0.15">
      <c r="A39" s="12">
        <v>210094</v>
      </c>
      <c r="B39" s="12">
        <v>226042</v>
      </c>
      <c r="C39" t="s">
        <v>81</v>
      </c>
      <c r="D39" s="12" t="s">
        <v>75</v>
      </c>
      <c r="E39" s="14">
        <v>23788</v>
      </c>
      <c r="F39" s="15">
        <v>56</v>
      </c>
      <c r="G39" s="12" t="s">
        <v>76</v>
      </c>
      <c r="H39" s="12" t="s">
        <v>76</v>
      </c>
      <c r="I39" s="12"/>
      <c r="J39" s="12">
        <v>96.1</v>
      </c>
      <c r="K39" s="12">
        <v>95.7</v>
      </c>
      <c r="L39" s="18">
        <f t="shared" si="0"/>
        <v>-0.39999999999999147</v>
      </c>
      <c r="M39" s="12">
        <v>42.7</v>
      </c>
      <c r="N39" s="12">
        <v>42.6</v>
      </c>
      <c r="O39" s="18">
        <f t="shared" si="1"/>
        <v>-0.10000000000000142</v>
      </c>
      <c r="P39" s="18">
        <v>114.83333333333333</v>
      </c>
      <c r="Q39" s="18">
        <v>119.83333333333333</v>
      </c>
      <c r="R39" s="18">
        <f t="shared" si="2"/>
        <v>5</v>
      </c>
      <c r="S39" s="18">
        <v>175</v>
      </c>
      <c r="T39" s="18">
        <v>175</v>
      </c>
      <c r="U39" s="18">
        <f t="shared" si="3"/>
        <v>0</v>
      </c>
      <c r="V39" s="18">
        <v>4.99</v>
      </c>
      <c r="W39" s="18">
        <v>5.12</v>
      </c>
      <c r="X39" s="32">
        <f t="shared" si="4"/>
        <v>0.12999999999999989</v>
      </c>
      <c r="Y39" s="18">
        <v>1.53</v>
      </c>
      <c r="Z39" s="18">
        <v>1.91</v>
      </c>
      <c r="AA39" s="18">
        <f t="shared" si="5"/>
        <v>0.37999999999999989</v>
      </c>
      <c r="AB39" s="18">
        <v>3.19</v>
      </c>
      <c r="AC39" s="18">
        <v>3.04</v>
      </c>
      <c r="AD39" s="18">
        <f t="shared" si="6"/>
        <v>-0.14999999999999991</v>
      </c>
      <c r="AE39" s="18">
        <v>0.8</v>
      </c>
      <c r="AF39" s="18">
        <v>0.61</v>
      </c>
      <c r="AG39" s="18">
        <f t="shared" si="7"/>
        <v>-0.19000000000000006</v>
      </c>
      <c r="AH39" s="18">
        <v>1.04</v>
      </c>
      <c r="AI39" s="18">
        <v>1.1499999999999999</v>
      </c>
      <c r="AJ39" s="18">
        <f t="shared" si="8"/>
        <v>0.10999999999999988</v>
      </c>
      <c r="AK39" s="18">
        <v>5.56</v>
      </c>
      <c r="AL39" s="18">
        <v>5.48</v>
      </c>
      <c r="AM39" s="18">
        <f t="shared" si="9"/>
        <v>-7.9999999999999183E-2</v>
      </c>
      <c r="AN39" s="18">
        <v>7.97</v>
      </c>
      <c r="AO39" s="18">
        <v>6.04</v>
      </c>
      <c r="AP39" s="18">
        <f t="shared" si="10"/>
        <v>-1.9299999999999997</v>
      </c>
      <c r="AQ39" s="18">
        <v>7.14</v>
      </c>
      <c r="AR39" s="18">
        <v>7.85</v>
      </c>
      <c r="AS39" s="18">
        <f t="shared" si="11"/>
        <v>0.71</v>
      </c>
      <c r="AT39" s="18">
        <v>553</v>
      </c>
      <c r="AU39" s="18">
        <v>566</v>
      </c>
      <c r="AV39" s="18">
        <f t="shared" si="12"/>
        <v>13</v>
      </c>
      <c r="AW39" s="18">
        <v>1625</v>
      </c>
      <c r="AX39" s="18">
        <v>943</v>
      </c>
      <c r="AY39" s="18">
        <f t="shared" si="13"/>
        <v>-682</v>
      </c>
      <c r="AZ39" s="18">
        <v>2545</v>
      </c>
      <c r="BA39" s="18">
        <v>2340</v>
      </c>
      <c r="BB39" s="18">
        <f t="shared" si="14"/>
        <v>-205</v>
      </c>
      <c r="BC39" s="18">
        <v>52.2</v>
      </c>
      <c r="BD39" s="18">
        <v>75.8</v>
      </c>
      <c r="BE39" s="18">
        <f t="shared" si="15"/>
        <v>23.599999999999994</v>
      </c>
      <c r="BF39" s="18">
        <v>338</v>
      </c>
      <c r="BG39" s="18">
        <v>140</v>
      </c>
      <c r="BH39" s="18">
        <f t="shared" si="16"/>
        <v>-198</v>
      </c>
      <c r="BI39" s="18">
        <v>339</v>
      </c>
      <c r="BJ39" s="18">
        <v>391</v>
      </c>
      <c r="BK39" s="18">
        <f t="shared" si="17"/>
        <v>52</v>
      </c>
      <c r="BL39" s="18">
        <v>3.42</v>
      </c>
      <c r="BM39" s="37">
        <v>3.94</v>
      </c>
      <c r="BN39" s="18">
        <f t="shared" si="18"/>
        <v>0.52</v>
      </c>
      <c r="BO39" s="18">
        <v>33</v>
      </c>
      <c r="BP39" s="38">
        <v>40.68</v>
      </c>
      <c r="BQ39" s="18">
        <f t="shared" si="19"/>
        <v>7.68</v>
      </c>
      <c r="BR39" s="36">
        <v>5.9523636363636365</v>
      </c>
      <c r="BS39" s="38">
        <v>5.6681612586037362</v>
      </c>
      <c r="BT39" s="18">
        <f t="shared" si="20"/>
        <v>-0.28420237775990032</v>
      </c>
      <c r="BU39" s="18">
        <v>33</v>
      </c>
      <c r="BV39" s="18">
        <v>38</v>
      </c>
      <c r="BW39" s="32">
        <f t="shared" si="21"/>
        <v>5</v>
      </c>
      <c r="BX39" s="18">
        <v>24</v>
      </c>
      <c r="BY39" s="18">
        <v>28</v>
      </c>
      <c r="BZ39" s="18">
        <f t="shared" si="22"/>
        <v>4</v>
      </c>
      <c r="CD39" s="18">
        <v>6.18</v>
      </c>
      <c r="CE39" s="18">
        <v>8.85</v>
      </c>
      <c r="CF39" s="18">
        <v>7.1</v>
      </c>
      <c r="CG39" s="18">
        <v>5.95</v>
      </c>
      <c r="CH39" s="18">
        <v>6.5</v>
      </c>
      <c r="CI39" s="18">
        <v>4.62</v>
      </c>
    </row>
    <row r="40" spans="1:87" x14ac:dyDescent="0.15">
      <c r="A40" s="12">
        <v>210097</v>
      </c>
      <c r="B40" s="12">
        <v>226044</v>
      </c>
      <c r="C40" s="62" t="s">
        <v>81</v>
      </c>
      <c r="D40" s="12" t="s">
        <v>77</v>
      </c>
      <c r="E40" s="14">
        <v>27560</v>
      </c>
      <c r="F40" s="15">
        <v>45</v>
      </c>
      <c r="G40" s="12" t="s">
        <v>76</v>
      </c>
      <c r="H40" s="12" t="s">
        <v>76</v>
      </c>
      <c r="I40" s="12"/>
      <c r="J40" s="12">
        <v>125.8</v>
      </c>
      <c r="K40" s="12">
        <v>125.9</v>
      </c>
      <c r="L40" s="32">
        <f t="shared" si="0"/>
        <v>0.10000000000000853</v>
      </c>
      <c r="M40" s="12">
        <v>42.1</v>
      </c>
      <c r="N40" s="12">
        <v>41.7</v>
      </c>
      <c r="O40" s="32">
        <f t="shared" si="1"/>
        <v>-0.39999999999999858</v>
      </c>
      <c r="P40" s="18">
        <v>126</v>
      </c>
      <c r="Q40" s="18">
        <v>120.66666666666667</v>
      </c>
      <c r="R40" s="32">
        <f t="shared" si="2"/>
        <v>-5.3333333333333286</v>
      </c>
      <c r="S40" s="18">
        <v>195</v>
      </c>
      <c r="T40" s="18">
        <v>195</v>
      </c>
      <c r="U40" s="32">
        <f t="shared" si="3"/>
        <v>0</v>
      </c>
      <c r="V40" s="18">
        <v>4.72</v>
      </c>
      <c r="W40" s="18">
        <v>5.54</v>
      </c>
      <c r="X40" s="32">
        <f t="shared" si="4"/>
        <v>0.82000000000000028</v>
      </c>
      <c r="Y40" s="18">
        <v>1.08</v>
      </c>
      <c r="Z40" s="18">
        <v>1.33</v>
      </c>
      <c r="AA40" s="32">
        <f t="shared" si="5"/>
        <v>0.25</v>
      </c>
      <c r="AB40" s="18">
        <v>3.2</v>
      </c>
      <c r="AC40" s="18">
        <v>3.75</v>
      </c>
      <c r="AD40" s="32">
        <f t="shared" si="6"/>
        <v>0.54999999999999982</v>
      </c>
      <c r="AE40" s="18">
        <v>1.51</v>
      </c>
      <c r="AF40" s="18">
        <v>1.55</v>
      </c>
      <c r="AG40" s="32">
        <f t="shared" si="7"/>
        <v>4.0000000000000036E-2</v>
      </c>
      <c r="AH40" s="18">
        <v>4.55</v>
      </c>
      <c r="AI40" s="18">
        <v>4.93</v>
      </c>
      <c r="AJ40" s="32">
        <f t="shared" si="8"/>
        <v>0.37999999999999989</v>
      </c>
      <c r="AK40" s="18">
        <v>6.4</v>
      </c>
      <c r="AL40" s="18">
        <v>5.58</v>
      </c>
      <c r="AM40" s="32">
        <f t="shared" si="9"/>
        <v>-0.82000000000000028</v>
      </c>
      <c r="AN40" s="18">
        <v>7.08</v>
      </c>
      <c r="AO40" s="18">
        <v>6.4</v>
      </c>
      <c r="AP40" s="32">
        <f t="shared" si="10"/>
        <v>-0.67999999999999972</v>
      </c>
      <c r="AQ40" s="18">
        <v>9.4499999999999993</v>
      </c>
      <c r="AR40" s="18">
        <v>9.5500000000000007</v>
      </c>
      <c r="AS40" s="32">
        <f t="shared" si="11"/>
        <v>0.10000000000000142</v>
      </c>
      <c r="AT40" s="18">
        <v>1264</v>
      </c>
      <c r="AU40" s="18">
        <v>877</v>
      </c>
      <c r="AV40" s="32">
        <f t="shared" si="12"/>
        <v>-387</v>
      </c>
      <c r="AW40" s="18">
        <v>1595</v>
      </c>
      <c r="AX40" s="18">
        <v>1291</v>
      </c>
      <c r="AY40" s="32">
        <f t="shared" si="13"/>
        <v>-304</v>
      </c>
      <c r="AZ40" s="18">
        <v>3234</v>
      </c>
      <c r="BA40" s="18">
        <v>3300</v>
      </c>
      <c r="BB40" s="32">
        <f t="shared" si="14"/>
        <v>66</v>
      </c>
      <c r="BC40" s="18">
        <v>173</v>
      </c>
      <c r="BD40" s="18">
        <v>115</v>
      </c>
      <c r="BE40" s="32">
        <f t="shared" si="15"/>
        <v>-58</v>
      </c>
      <c r="BF40" s="18">
        <v>251</v>
      </c>
      <c r="BG40" s="18">
        <v>214</v>
      </c>
      <c r="BH40" s="32">
        <f t="shared" si="16"/>
        <v>-37</v>
      </c>
      <c r="BI40" s="18">
        <v>488</v>
      </c>
      <c r="BJ40" s="18">
        <v>510</v>
      </c>
      <c r="BK40" s="32">
        <f t="shared" si="17"/>
        <v>22</v>
      </c>
      <c r="BL40" s="18">
        <v>4.12</v>
      </c>
      <c r="BM40" s="37">
        <v>4.84</v>
      </c>
      <c r="BN40" s="32">
        <f t="shared" si="18"/>
        <v>0.71999999999999975</v>
      </c>
      <c r="BO40" s="18">
        <v>39.93</v>
      </c>
      <c r="BP40" s="38">
        <v>52.31</v>
      </c>
      <c r="BQ40" s="32">
        <f t="shared" si="19"/>
        <v>12.380000000000003</v>
      </c>
      <c r="BR40" s="36">
        <v>5.9332657150012524</v>
      </c>
      <c r="BS40" s="38">
        <v>5.4868113171477724</v>
      </c>
      <c r="BT40" s="32">
        <f t="shared" si="20"/>
        <v>-0.44645439785348007</v>
      </c>
      <c r="BU40" s="18">
        <v>31</v>
      </c>
      <c r="BV40" s="18">
        <v>34</v>
      </c>
      <c r="BW40" s="32">
        <f t="shared" si="21"/>
        <v>3</v>
      </c>
      <c r="BX40" s="18">
        <v>21</v>
      </c>
      <c r="BY40" s="18">
        <v>24</v>
      </c>
      <c r="BZ40" s="32">
        <f t="shared" si="22"/>
        <v>3</v>
      </c>
      <c r="CD40" s="18">
        <v>5.84</v>
      </c>
      <c r="CE40" s="18">
        <v>10.220000000000001</v>
      </c>
      <c r="CF40" s="18">
        <v>5.74</v>
      </c>
      <c r="CG40" s="18">
        <v>5.66</v>
      </c>
      <c r="CH40" s="18">
        <v>7.59</v>
      </c>
      <c r="CI40" s="18">
        <v>5.83</v>
      </c>
    </row>
    <row r="41" spans="1:87" x14ac:dyDescent="0.15">
      <c r="A41" s="24">
        <v>210098</v>
      </c>
      <c r="B41" s="24">
        <v>226045</v>
      </c>
      <c r="C41" t="s">
        <v>81</v>
      </c>
      <c r="D41" s="24" t="s">
        <v>75</v>
      </c>
      <c r="E41" s="30">
        <v>24487</v>
      </c>
      <c r="F41" s="31">
        <v>54</v>
      </c>
      <c r="G41" s="24" t="s">
        <v>76</v>
      </c>
      <c r="H41" s="24" t="s">
        <v>76</v>
      </c>
      <c r="I41" s="24"/>
      <c r="J41" s="24">
        <v>100</v>
      </c>
      <c r="K41" s="24">
        <v>100.3</v>
      </c>
      <c r="L41" s="32">
        <f t="shared" si="0"/>
        <v>0.29999999999999716</v>
      </c>
      <c r="M41" s="24">
        <v>44.4</v>
      </c>
      <c r="N41" s="24">
        <v>45.4</v>
      </c>
      <c r="O41" s="32">
        <f t="shared" si="1"/>
        <v>1</v>
      </c>
      <c r="P41" s="32">
        <v>109.33333333333333</v>
      </c>
      <c r="Q41" s="32">
        <v>99.666666666666671</v>
      </c>
      <c r="R41" s="32">
        <f t="shared" si="2"/>
        <v>-9.6666666666666572</v>
      </c>
      <c r="S41" s="32">
        <v>167</v>
      </c>
      <c r="T41" s="32">
        <v>167</v>
      </c>
      <c r="U41" s="32">
        <f t="shared" si="3"/>
        <v>0</v>
      </c>
      <c r="V41" s="32">
        <v>4.1399999999999997</v>
      </c>
      <c r="W41" s="32">
        <v>4.57</v>
      </c>
      <c r="X41" s="32">
        <f t="shared" si="4"/>
        <v>0.4300000000000006</v>
      </c>
      <c r="Y41" s="32">
        <v>0.97</v>
      </c>
      <c r="Z41" s="32">
        <v>1.08</v>
      </c>
      <c r="AA41" s="32">
        <f t="shared" si="5"/>
        <v>0.1100000000000001</v>
      </c>
      <c r="AB41" s="32">
        <v>3.08</v>
      </c>
      <c r="AC41" s="32">
        <v>3.41</v>
      </c>
      <c r="AD41" s="32">
        <f t="shared" si="6"/>
        <v>0.33000000000000007</v>
      </c>
      <c r="AE41" s="32">
        <v>0.76</v>
      </c>
      <c r="AF41" s="32">
        <v>0.8</v>
      </c>
      <c r="AG41" s="32">
        <f t="shared" si="7"/>
        <v>4.0000000000000036E-2</v>
      </c>
      <c r="AH41" s="32">
        <v>2.21</v>
      </c>
      <c r="AI41" s="32">
        <v>3.33</v>
      </c>
      <c r="AJ41" s="32">
        <f t="shared" si="8"/>
        <v>1.1200000000000001</v>
      </c>
      <c r="AK41" s="32">
        <v>5.59</v>
      </c>
      <c r="AL41" s="32">
        <v>5.08</v>
      </c>
      <c r="AM41" s="32">
        <f t="shared" si="9"/>
        <v>-0.50999999999999979</v>
      </c>
      <c r="AN41" s="32">
        <v>6.54</v>
      </c>
      <c r="AO41" s="32">
        <v>7.28</v>
      </c>
      <c r="AP41" s="32">
        <f t="shared" si="10"/>
        <v>0.74000000000000021</v>
      </c>
      <c r="AQ41" s="32">
        <v>6.37</v>
      </c>
      <c r="AR41" s="32">
        <v>8.09</v>
      </c>
      <c r="AS41" s="32">
        <f t="shared" si="11"/>
        <v>1.7199999999999998</v>
      </c>
      <c r="AT41" s="32">
        <v>861</v>
      </c>
      <c r="AU41" s="32">
        <v>682</v>
      </c>
      <c r="AV41" s="32">
        <f t="shared" si="12"/>
        <v>-179</v>
      </c>
      <c r="AW41" s="32">
        <v>1794</v>
      </c>
      <c r="AX41" s="32">
        <v>1731</v>
      </c>
      <c r="AY41" s="32">
        <f t="shared" si="13"/>
        <v>-63</v>
      </c>
      <c r="AZ41" s="32">
        <v>2797</v>
      </c>
      <c r="BA41" s="32">
        <v>3442</v>
      </c>
      <c r="BB41" s="32">
        <f t="shared" si="14"/>
        <v>645</v>
      </c>
      <c r="BC41" s="32">
        <v>86.6</v>
      </c>
      <c r="BD41" s="32">
        <v>59</v>
      </c>
      <c r="BE41" s="32">
        <f t="shared" si="15"/>
        <v>-27.599999999999994</v>
      </c>
      <c r="BF41" s="32">
        <v>254</v>
      </c>
      <c r="BG41" s="32">
        <v>248</v>
      </c>
      <c r="BH41" s="32">
        <f t="shared" si="16"/>
        <v>-6</v>
      </c>
      <c r="BI41" s="32">
        <v>348</v>
      </c>
      <c r="BJ41" s="32">
        <v>430</v>
      </c>
      <c r="BK41" s="32">
        <f t="shared" si="17"/>
        <v>82</v>
      </c>
      <c r="BL41" s="32">
        <v>4.26</v>
      </c>
      <c r="BM41" s="34">
        <v>4.2300000000000004</v>
      </c>
      <c r="BN41" s="32">
        <f t="shared" si="18"/>
        <v>-2.9999999999999361E-2</v>
      </c>
      <c r="BO41" s="32">
        <v>41.28</v>
      </c>
      <c r="BP41" s="35">
        <v>39.5</v>
      </c>
      <c r="BQ41" s="32">
        <f t="shared" si="19"/>
        <v>-1.7800000000000011</v>
      </c>
      <c r="BR41" s="33">
        <v>5.9339825581395349</v>
      </c>
      <c r="BS41" s="35">
        <v>6.0970126582278477</v>
      </c>
      <c r="BT41" s="32">
        <f t="shared" si="20"/>
        <v>0.16303010008831276</v>
      </c>
      <c r="BU41" s="32">
        <v>22</v>
      </c>
      <c r="BV41" s="32">
        <v>20</v>
      </c>
      <c r="BW41" s="32">
        <f t="shared" si="21"/>
        <v>-2</v>
      </c>
      <c r="BX41" s="32">
        <v>19</v>
      </c>
      <c r="BY41" s="32">
        <v>21</v>
      </c>
      <c r="BZ41" s="32">
        <f t="shared" si="22"/>
        <v>2</v>
      </c>
      <c r="CD41" s="18">
        <v>6.61</v>
      </c>
      <c r="CE41" s="18">
        <v>12.92</v>
      </c>
      <c r="CF41" s="18">
        <v>5.05</v>
      </c>
      <c r="CG41" s="18">
        <v>6.35</v>
      </c>
      <c r="CH41" s="18">
        <v>11.67</v>
      </c>
      <c r="CI41" s="18">
        <v>4.1900000000000004</v>
      </c>
    </row>
    <row r="42" spans="1:87" x14ac:dyDescent="0.15">
      <c r="A42" s="12">
        <v>210099</v>
      </c>
      <c r="B42" s="12">
        <v>226046</v>
      </c>
      <c r="C42" s="62" t="s">
        <v>74</v>
      </c>
      <c r="D42" s="12" t="s">
        <v>75</v>
      </c>
      <c r="E42" s="14">
        <v>30940</v>
      </c>
      <c r="F42" s="15">
        <v>36</v>
      </c>
      <c r="G42" s="12" t="s">
        <v>76</v>
      </c>
      <c r="H42" s="12" t="s">
        <v>76</v>
      </c>
      <c r="I42" s="12"/>
      <c r="J42" s="12">
        <v>117.1</v>
      </c>
      <c r="K42" s="12">
        <v>111</v>
      </c>
      <c r="L42" s="18">
        <f t="shared" si="0"/>
        <v>-6.0999999999999943</v>
      </c>
      <c r="M42" s="12">
        <v>54.8</v>
      </c>
      <c r="N42" s="12">
        <v>50.9</v>
      </c>
      <c r="O42" s="18">
        <f t="shared" si="1"/>
        <v>-3.8999999999999986</v>
      </c>
      <c r="P42" s="18">
        <v>115.33333333333333</v>
      </c>
      <c r="Q42" s="18">
        <v>105</v>
      </c>
      <c r="R42" s="18">
        <f t="shared" si="2"/>
        <v>-10.333333333333329</v>
      </c>
      <c r="S42" s="18">
        <v>176</v>
      </c>
      <c r="T42" s="18">
        <v>176</v>
      </c>
      <c r="U42" s="18">
        <f t="shared" si="3"/>
        <v>0</v>
      </c>
      <c r="V42" s="18">
        <v>3.84</v>
      </c>
      <c r="W42" s="18">
        <v>3.86</v>
      </c>
      <c r="X42" s="18">
        <f t="shared" si="4"/>
        <v>2.0000000000000018E-2</v>
      </c>
      <c r="Y42" s="18">
        <v>1.3</v>
      </c>
      <c r="Z42" s="18">
        <v>1.21</v>
      </c>
      <c r="AA42" s="18">
        <f t="shared" si="5"/>
        <v>-9.000000000000008E-2</v>
      </c>
      <c r="AB42" s="18">
        <v>2.4</v>
      </c>
      <c r="AC42" s="18">
        <v>2.41</v>
      </c>
      <c r="AD42" s="18">
        <f t="shared" si="6"/>
        <v>1.0000000000000231E-2</v>
      </c>
      <c r="AE42" s="18">
        <v>1.03</v>
      </c>
      <c r="AF42" s="18">
        <v>0.9</v>
      </c>
      <c r="AG42" s="18">
        <f t="shared" si="7"/>
        <v>-0.13</v>
      </c>
      <c r="AH42" s="18">
        <v>2.0099999999999998</v>
      </c>
      <c r="AI42" s="18">
        <v>2.39</v>
      </c>
      <c r="AJ42" s="18">
        <f t="shared" si="8"/>
        <v>0.38000000000000034</v>
      </c>
      <c r="AK42" s="18">
        <v>5.03</v>
      </c>
      <c r="AL42" s="18">
        <v>6.02</v>
      </c>
      <c r="AM42" s="18">
        <f t="shared" si="9"/>
        <v>0.98999999999999932</v>
      </c>
      <c r="AN42" s="18">
        <v>8.5399999999999991</v>
      </c>
      <c r="AO42" s="18">
        <v>8.7899999999999991</v>
      </c>
      <c r="AP42" s="18">
        <f t="shared" si="10"/>
        <v>0.25</v>
      </c>
      <c r="AQ42" s="18">
        <v>5.63</v>
      </c>
      <c r="AR42" s="18">
        <v>6.21</v>
      </c>
      <c r="AS42" s="18">
        <f t="shared" si="11"/>
        <v>0.58000000000000007</v>
      </c>
      <c r="AT42" s="18">
        <v>791</v>
      </c>
      <c r="AU42" s="18">
        <v>864</v>
      </c>
      <c r="AV42" s="18">
        <f t="shared" si="12"/>
        <v>73</v>
      </c>
      <c r="AW42" s="18">
        <v>3058</v>
      </c>
      <c r="AX42" s="18">
        <v>3442</v>
      </c>
      <c r="AY42" s="18">
        <f t="shared" si="13"/>
        <v>384</v>
      </c>
      <c r="AZ42" s="18">
        <v>3072</v>
      </c>
      <c r="BA42" s="18">
        <v>3115</v>
      </c>
      <c r="BB42" s="18">
        <f t="shared" si="14"/>
        <v>43</v>
      </c>
      <c r="BC42" s="18">
        <v>69.900000000000006</v>
      </c>
      <c r="BD42" s="18">
        <v>85.2</v>
      </c>
      <c r="BE42" s="18">
        <f t="shared" si="15"/>
        <v>15.299999999999997</v>
      </c>
      <c r="BF42" s="18">
        <v>603</v>
      </c>
      <c r="BG42" s="18">
        <v>765</v>
      </c>
      <c r="BH42" s="18">
        <f t="shared" si="16"/>
        <v>162</v>
      </c>
      <c r="BI42" s="18">
        <v>459</v>
      </c>
      <c r="BJ42" s="18">
        <v>462</v>
      </c>
      <c r="BK42" s="18">
        <f t="shared" si="17"/>
        <v>3</v>
      </c>
      <c r="BL42" s="18">
        <v>3.88</v>
      </c>
      <c r="BM42" s="37">
        <v>3.8</v>
      </c>
      <c r="BN42" s="18">
        <f t="shared" si="18"/>
        <v>-8.0000000000000071E-2</v>
      </c>
      <c r="BO42" s="18">
        <v>39.53</v>
      </c>
      <c r="BP42" s="38">
        <v>38.369999999999997</v>
      </c>
      <c r="BQ42" s="18">
        <f t="shared" si="19"/>
        <v>-1.1600000000000037</v>
      </c>
      <c r="BR42" s="36">
        <v>5.7226233240576763</v>
      </c>
      <c r="BS42" s="38">
        <v>5.759596038571801</v>
      </c>
      <c r="BT42" s="18">
        <f t="shared" si="20"/>
        <v>3.697271451412476E-2</v>
      </c>
      <c r="BU42" s="18">
        <v>18</v>
      </c>
      <c r="BV42" s="18">
        <v>23</v>
      </c>
      <c r="BW42" s="18">
        <f t="shared" si="21"/>
        <v>5</v>
      </c>
      <c r="BX42" s="18">
        <v>17</v>
      </c>
      <c r="BY42" s="18">
        <v>19</v>
      </c>
      <c r="BZ42" s="18">
        <f t="shared" si="22"/>
        <v>2</v>
      </c>
      <c r="CD42" s="19">
        <v>6.22</v>
      </c>
      <c r="CE42" s="19">
        <v>7.75</v>
      </c>
      <c r="CF42" s="19">
        <v>5.32</v>
      </c>
      <c r="CG42" s="19">
        <v>6.49</v>
      </c>
      <c r="CH42" s="19">
        <v>8.4700000000000006</v>
      </c>
      <c r="CI42" s="19">
        <v>7.54</v>
      </c>
    </row>
    <row r="43" spans="1:87" x14ac:dyDescent="0.15">
      <c r="A43" s="12">
        <v>210100</v>
      </c>
      <c r="B43" s="12">
        <v>226047</v>
      </c>
      <c r="C43" t="s">
        <v>74</v>
      </c>
      <c r="D43" s="12" t="s">
        <v>75</v>
      </c>
      <c r="E43" s="14">
        <v>26221</v>
      </c>
      <c r="F43" s="15">
        <v>49</v>
      </c>
      <c r="G43" s="12" t="s">
        <v>76</v>
      </c>
      <c r="H43" s="12" t="s">
        <v>76</v>
      </c>
      <c r="I43" s="12"/>
      <c r="J43" s="12">
        <v>117.5</v>
      </c>
      <c r="K43" s="12">
        <v>117.1</v>
      </c>
      <c r="L43" s="18">
        <f t="shared" si="0"/>
        <v>-0.40000000000000568</v>
      </c>
      <c r="M43" s="12">
        <v>55.6</v>
      </c>
      <c r="N43" s="12">
        <v>54.6</v>
      </c>
      <c r="O43" s="18">
        <f t="shared" si="1"/>
        <v>-1</v>
      </c>
      <c r="P43" s="18">
        <v>119.33333333333333</v>
      </c>
      <c r="Q43" s="18">
        <v>118.16666666666667</v>
      </c>
      <c r="R43" s="18">
        <f t="shared" si="2"/>
        <v>-1.1666666666666572</v>
      </c>
      <c r="S43" s="18">
        <v>170</v>
      </c>
      <c r="T43" s="18">
        <v>170</v>
      </c>
      <c r="U43" s="18">
        <f t="shared" si="3"/>
        <v>0</v>
      </c>
      <c r="V43" s="18">
        <v>4.41</v>
      </c>
      <c r="W43" s="18">
        <v>4.43</v>
      </c>
      <c r="X43" s="32">
        <f t="shared" si="4"/>
        <v>1.9999999999999574E-2</v>
      </c>
      <c r="Y43" s="18">
        <v>1.58</v>
      </c>
      <c r="Z43" s="18">
        <v>1.63</v>
      </c>
      <c r="AA43" s="18">
        <f t="shared" si="5"/>
        <v>4.9999999999999822E-2</v>
      </c>
      <c r="AB43" s="18">
        <v>2.46</v>
      </c>
      <c r="AC43" s="18">
        <v>2.63</v>
      </c>
      <c r="AD43" s="18">
        <f t="shared" si="6"/>
        <v>0.16999999999999993</v>
      </c>
      <c r="AE43" s="18">
        <v>1.02</v>
      </c>
      <c r="AF43" s="18">
        <v>0.77</v>
      </c>
      <c r="AG43" s="18">
        <f t="shared" si="7"/>
        <v>-0.25</v>
      </c>
      <c r="AH43" s="18">
        <v>21.45</v>
      </c>
      <c r="AI43" s="18">
        <v>33.69</v>
      </c>
      <c r="AJ43" s="18">
        <f t="shared" si="8"/>
        <v>12.239999999999998</v>
      </c>
      <c r="AK43" s="18">
        <v>5.3</v>
      </c>
      <c r="AL43" s="18">
        <v>5.36</v>
      </c>
      <c r="AM43" s="18">
        <f t="shared" si="9"/>
        <v>6.0000000000000497E-2</v>
      </c>
      <c r="AN43" s="18">
        <v>8.1</v>
      </c>
      <c r="AO43" s="18">
        <v>10.87</v>
      </c>
      <c r="AP43" s="18">
        <f t="shared" si="10"/>
        <v>2.7699999999999996</v>
      </c>
      <c r="AQ43" s="18">
        <v>6.21</v>
      </c>
      <c r="AR43" s="18">
        <v>6.09</v>
      </c>
      <c r="AS43" s="18">
        <f t="shared" si="11"/>
        <v>-0.12000000000000011</v>
      </c>
      <c r="AT43" s="18">
        <v>583</v>
      </c>
      <c r="AU43" s="18">
        <v>612</v>
      </c>
      <c r="AV43" s="18">
        <f t="shared" si="12"/>
        <v>29</v>
      </c>
      <c r="AW43" s="18">
        <v>2714</v>
      </c>
      <c r="AX43" s="18">
        <v>4402</v>
      </c>
      <c r="AY43" s="18">
        <f t="shared" si="13"/>
        <v>1688</v>
      </c>
      <c r="AZ43" s="18">
        <v>2463</v>
      </c>
      <c r="BA43" s="18">
        <v>2635</v>
      </c>
      <c r="BB43" s="18">
        <f t="shared" si="14"/>
        <v>172</v>
      </c>
      <c r="BC43" s="18">
        <v>57.4</v>
      </c>
      <c r="BD43" s="18">
        <v>59.8</v>
      </c>
      <c r="BE43" s="18">
        <f t="shared" si="15"/>
        <v>2.3999999999999986</v>
      </c>
      <c r="BF43" s="18">
        <v>588</v>
      </c>
      <c r="BG43" s="18">
        <v>859</v>
      </c>
      <c r="BH43" s="18">
        <f t="shared" si="16"/>
        <v>271</v>
      </c>
      <c r="BI43" s="18">
        <v>292</v>
      </c>
      <c r="BJ43" s="18">
        <v>336</v>
      </c>
      <c r="BK43" s="18">
        <f t="shared" si="17"/>
        <v>44</v>
      </c>
      <c r="BL43" s="18">
        <v>4.1100000000000003</v>
      </c>
      <c r="BM43" s="37">
        <v>3.96</v>
      </c>
      <c r="BN43" s="18">
        <f t="shared" si="18"/>
        <v>-0.15000000000000036</v>
      </c>
      <c r="BO43" s="18">
        <v>42.64</v>
      </c>
      <c r="BP43" s="38">
        <v>44.64</v>
      </c>
      <c r="BQ43" s="18">
        <f t="shared" si="19"/>
        <v>2</v>
      </c>
      <c r="BR43" s="36">
        <v>5.6486726078799254</v>
      </c>
      <c r="BS43" s="38">
        <v>5.3269354838709679</v>
      </c>
      <c r="BT43" s="18">
        <f t="shared" si="20"/>
        <v>-0.32173712400895749</v>
      </c>
      <c r="BU43" s="18">
        <v>26</v>
      </c>
      <c r="BV43" s="18">
        <v>46</v>
      </c>
      <c r="BW43" s="32">
        <f t="shared" si="21"/>
        <v>20</v>
      </c>
      <c r="BX43" s="18">
        <v>17</v>
      </c>
      <c r="BY43" s="18">
        <v>26</v>
      </c>
      <c r="BZ43" s="18">
        <f t="shared" si="22"/>
        <v>9</v>
      </c>
      <c r="CD43" s="19">
        <v>6.71</v>
      </c>
      <c r="CE43" s="19">
        <v>10.6</v>
      </c>
      <c r="CF43" s="19">
        <v>6.69</v>
      </c>
      <c r="CG43" s="19">
        <v>5.95</v>
      </c>
      <c r="CH43" s="19">
        <v>9.91</v>
      </c>
      <c r="CI43" s="19">
        <v>5.78</v>
      </c>
    </row>
    <row r="44" spans="1:87" x14ac:dyDescent="0.15">
      <c r="A44" s="47">
        <v>210145</v>
      </c>
      <c r="B44" s="47">
        <v>226051</v>
      </c>
      <c r="C44" s="62" t="s">
        <v>74</v>
      </c>
      <c r="D44" s="47" t="s">
        <v>77</v>
      </c>
      <c r="E44" s="48">
        <v>31670</v>
      </c>
      <c r="F44" s="22">
        <v>55</v>
      </c>
      <c r="G44" s="47" t="s">
        <v>76</v>
      </c>
      <c r="H44" s="47" t="s">
        <v>76</v>
      </c>
      <c r="I44" s="47"/>
      <c r="J44" s="47">
        <v>107.9</v>
      </c>
      <c r="K44" s="47">
        <v>105.2</v>
      </c>
      <c r="L44" s="23">
        <f t="shared" si="0"/>
        <v>-2.7000000000000028</v>
      </c>
      <c r="M44" s="47">
        <v>30.3</v>
      </c>
      <c r="N44" s="47">
        <v>28.6</v>
      </c>
      <c r="O44" s="23">
        <f t="shared" si="1"/>
        <v>-1.6999999999999993</v>
      </c>
      <c r="P44" s="23">
        <v>115</v>
      </c>
      <c r="Q44" s="23">
        <v>113</v>
      </c>
      <c r="R44" s="23">
        <f t="shared" si="2"/>
        <v>-2</v>
      </c>
      <c r="S44" s="23">
        <v>186</v>
      </c>
      <c r="T44" s="23">
        <v>186</v>
      </c>
      <c r="U44" s="23">
        <f t="shared" si="3"/>
        <v>0</v>
      </c>
      <c r="V44" s="23">
        <v>3.27</v>
      </c>
      <c r="W44" s="23">
        <v>3.16</v>
      </c>
      <c r="X44" s="23">
        <f t="shared" si="4"/>
        <v>-0.10999999999999988</v>
      </c>
      <c r="Y44" s="23">
        <v>0.94</v>
      </c>
      <c r="Z44" s="23">
        <v>1.01</v>
      </c>
      <c r="AA44" s="23">
        <f t="shared" si="5"/>
        <v>7.0000000000000062E-2</v>
      </c>
      <c r="AB44" s="23">
        <v>2.2599999999999998</v>
      </c>
      <c r="AC44" s="23">
        <v>2.09</v>
      </c>
      <c r="AD44" s="23">
        <f t="shared" si="6"/>
        <v>-0.16999999999999993</v>
      </c>
      <c r="AE44" s="23">
        <v>0.46</v>
      </c>
      <c r="AF44" s="23">
        <v>0.47</v>
      </c>
      <c r="AG44" s="23">
        <f t="shared" si="7"/>
        <v>9.9999999999999534E-3</v>
      </c>
      <c r="AH44" s="23">
        <v>2.79</v>
      </c>
      <c r="AI44" s="23">
        <v>2.31</v>
      </c>
      <c r="AJ44" s="23">
        <f t="shared" si="8"/>
        <v>-0.48</v>
      </c>
      <c r="AK44" s="23">
        <v>5.58</v>
      </c>
      <c r="AL44" s="23">
        <v>5.58</v>
      </c>
      <c r="AM44" s="23">
        <f t="shared" si="9"/>
        <v>0</v>
      </c>
      <c r="AN44" s="23">
        <v>8.61</v>
      </c>
      <c r="AO44" s="23">
        <v>8.36</v>
      </c>
      <c r="AP44" s="23">
        <f t="shared" si="10"/>
        <v>-0.25</v>
      </c>
      <c r="AQ44" s="23">
        <v>6.89</v>
      </c>
      <c r="AR44" s="23">
        <v>5.32</v>
      </c>
      <c r="AS44" s="23">
        <f t="shared" si="11"/>
        <v>-1.5699999999999994</v>
      </c>
      <c r="AT44" s="23">
        <v>463</v>
      </c>
      <c r="AU44" s="23">
        <v>367</v>
      </c>
      <c r="AV44" s="23">
        <f t="shared" si="12"/>
        <v>-96</v>
      </c>
      <c r="AW44" s="23">
        <v>2012</v>
      </c>
      <c r="AX44" s="23">
        <v>1926</v>
      </c>
      <c r="AY44" s="23">
        <f t="shared" si="13"/>
        <v>-86</v>
      </c>
      <c r="AZ44" s="23">
        <v>1152</v>
      </c>
      <c r="BA44" s="23">
        <v>1327</v>
      </c>
      <c r="BB44" s="23">
        <f t="shared" si="14"/>
        <v>175</v>
      </c>
      <c r="BC44" s="23">
        <v>79.400000000000006</v>
      </c>
      <c r="BD44" s="23">
        <v>66</v>
      </c>
      <c r="BE44" s="23">
        <f t="shared" si="15"/>
        <v>-13.400000000000006</v>
      </c>
      <c r="BF44" s="23">
        <v>420</v>
      </c>
      <c r="BG44" s="23">
        <v>486</v>
      </c>
      <c r="BH44" s="23">
        <f t="shared" si="16"/>
        <v>66</v>
      </c>
      <c r="BI44" s="23">
        <v>253</v>
      </c>
      <c r="BJ44" s="23">
        <v>284</v>
      </c>
      <c r="BK44" s="23">
        <f t="shared" si="17"/>
        <v>31</v>
      </c>
      <c r="BL44" s="23">
        <v>4.05</v>
      </c>
      <c r="BM44" s="50">
        <v>3.95</v>
      </c>
      <c r="BN44" s="23">
        <f t="shared" si="18"/>
        <v>-9.9999999999999645E-2</v>
      </c>
      <c r="BO44" s="23">
        <v>39.909999999999997</v>
      </c>
      <c r="BP44" s="51">
        <v>40.82</v>
      </c>
      <c r="BQ44" s="23">
        <f t="shared" si="19"/>
        <v>0.91000000000000369</v>
      </c>
      <c r="BR44" s="49">
        <v>5.8619418692057135</v>
      </c>
      <c r="BS44" s="51">
        <v>5.6645075943165129</v>
      </c>
      <c r="BT44" s="23">
        <f t="shared" si="20"/>
        <v>-0.19743427488920062</v>
      </c>
      <c r="BU44" s="23">
        <v>11</v>
      </c>
      <c r="BV44" s="23">
        <v>13</v>
      </c>
      <c r="BW44" s="23">
        <f t="shared" si="21"/>
        <v>2</v>
      </c>
      <c r="BX44" s="23">
        <v>25</v>
      </c>
      <c r="BY44" s="23">
        <v>19</v>
      </c>
      <c r="BZ44" s="23">
        <f t="shared" si="22"/>
        <v>-6</v>
      </c>
      <c r="CD44" s="19">
        <v>5.57</v>
      </c>
      <c r="CE44" s="19">
        <v>8.84</v>
      </c>
      <c r="CF44" s="19">
        <v>6.76</v>
      </c>
      <c r="CG44" s="19">
        <v>5</v>
      </c>
      <c r="CH44" s="19">
        <v>7.02</v>
      </c>
      <c r="CI44" s="19">
        <v>5.76</v>
      </c>
    </row>
    <row r="45" spans="1:87" x14ac:dyDescent="0.15">
      <c r="A45" s="40">
        <v>210143</v>
      </c>
      <c r="B45" s="40">
        <v>226052</v>
      </c>
      <c r="C45" t="s">
        <v>74</v>
      </c>
      <c r="D45" s="40" t="s">
        <v>77</v>
      </c>
      <c r="E45" s="41">
        <v>23116</v>
      </c>
      <c r="F45" s="42">
        <v>34</v>
      </c>
      <c r="G45" s="40" t="s">
        <v>76</v>
      </c>
      <c r="H45" s="40" t="s">
        <v>76</v>
      </c>
      <c r="I45" s="40"/>
      <c r="J45" s="40">
        <v>109.5</v>
      </c>
      <c r="K45" s="40">
        <v>106.7</v>
      </c>
      <c r="L45" s="43">
        <f t="shared" si="0"/>
        <v>-2.7999999999999972</v>
      </c>
      <c r="M45" s="40">
        <v>25.4</v>
      </c>
      <c r="N45" s="40">
        <v>23.8</v>
      </c>
      <c r="O45" s="43">
        <f t="shared" si="1"/>
        <v>-1.5999999999999979</v>
      </c>
      <c r="P45" s="43">
        <v>104</v>
      </c>
      <c r="Q45" s="43">
        <v>104.33333333333333</v>
      </c>
      <c r="R45" s="43">
        <f t="shared" si="2"/>
        <v>0.3333333333333286</v>
      </c>
      <c r="S45" s="43">
        <v>184.5</v>
      </c>
      <c r="T45" s="43">
        <v>184.5</v>
      </c>
      <c r="U45" s="43">
        <f t="shared" si="3"/>
        <v>0</v>
      </c>
      <c r="V45" s="43">
        <v>5.13</v>
      </c>
      <c r="W45" s="43">
        <v>4.92</v>
      </c>
      <c r="X45" s="43">
        <f t="shared" si="4"/>
        <v>-0.20999999999999996</v>
      </c>
      <c r="Y45" s="43">
        <v>0.74</v>
      </c>
      <c r="Z45" s="43">
        <v>0.74</v>
      </c>
      <c r="AA45" s="43">
        <f t="shared" si="5"/>
        <v>0</v>
      </c>
      <c r="AB45" s="43">
        <v>2.19</v>
      </c>
      <c r="AC45" s="43">
        <v>2.1800000000000002</v>
      </c>
      <c r="AD45" s="43">
        <f t="shared" si="6"/>
        <v>-9.9999999999997868E-3</v>
      </c>
      <c r="AE45" s="43">
        <v>8.1999999999999993</v>
      </c>
      <c r="AF45" s="43">
        <v>8.36</v>
      </c>
      <c r="AG45" s="43">
        <f t="shared" si="7"/>
        <v>0.16000000000000014</v>
      </c>
      <c r="AH45" s="43">
        <v>0.81</v>
      </c>
      <c r="AI45" s="43">
        <v>0.47</v>
      </c>
      <c r="AJ45" s="43">
        <f t="shared" si="8"/>
        <v>-0.34000000000000008</v>
      </c>
      <c r="AK45" s="43">
        <v>5.94</v>
      </c>
      <c r="AL45" s="43">
        <v>5.78</v>
      </c>
      <c r="AM45" s="43">
        <f t="shared" si="9"/>
        <v>-0.16000000000000014</v>
      </c>
      <c r="AN45" s="43">
        <v>8.98</v>
      </c>
      <c r="AO45" s="43">
        <v>8.06</v>
      </c>
      <c r="AP45" s="43">
        <f t="shared" si="10"/>
        <v>-0.91999999999999993</v>
      </c>
      <c r="AQ45" s="43">
        <v>7.28</v>
      </c>
      <c r="AR45" s="43">
        <v>8.4</v>
      </c>
      <c r="AS45" s="43">
        <f t="shared" si="11"/>
        <v>1.1200000000000001</v>
      </c>
      <c r="AT45" s="43">
        <v>1380</v>
      </c>
      <c r="AU45" s="43">
        <v>1450</v>
      </c>
      <c r="AV45" s="43">
        <f t="shared" si="12"/>
        <v>70</v>
      </c>
      <c r="AW45" s="43">
        <v>3171</v>
      </c>
      <c r="AX45" s="43">
        <v>3343</v>
      </c>
      <c r="AY45" s="43">
        <f t="shared" si="13"/>
        <v>172</v>
      </c>
      <c r="AZ45" s="43">
        <v>4402</v>
      </c>
      <c r="BA45" s="43">
        <v>5726</v>
      </c>
      <c r="BB45" s="43">
        <f t="shared" si="14"/>
        <v>1324</v>
      </c>
      <c r="BC45" s="43">
        <v>180</v>
      </c>
      <c r="BD45" s="43">
        <v>234</v>
      </c>
      <c r="BE45" s="43">
        <f t="shared" si="15"/>
        <v>54</v>
      </c>
      <c r="BF45" s="43">
        <v>678</v>
      </c>
      <c r="BG45" s="43">
        <v>722</v>
      </c>
      <c r="BH45" s="43">
        <f t="shared" si="16"/>
        <v>44</v>
      </c>
      <c r="BI45" s="43">
        <v>808</v>
      </c>
      <c r="BJ45" s="43">
        <v>1451</v>
      </c>
      <c r="BK45" s="43">
        <f t="shared" si="17"/>
        <v>643</v>
      </c>
      <c r="BL45" s="43">
        <v>4.71</v>
      </c>
      <c r="BM45" s="45">
        <v>4.3499999999999996</v>
      </c>
      <c r="BN45" s="43">
        <f t="shared" si="18"/>
        <v>-0.36000000000000032</v>
      </c>
      <c r="BO45" s="43">
        <v>46.3</v>
      </c>
      <c r="BP45" s="46">
        <v>42.73</v>
      </c>
      <c r="BQ45" s="43">
        <f t="shared" si="19"/>
        <v>-3.5700000000000003</v>
      </c>
      <c r="BR45" s="44">
        <v>5.8723974082073438</v>
      </c>
      <c r="BS45" s="46">
        <v>5.875504329510882</v>
      </c>
      <c r="BT45" s="43">
        <f t="shared" si="20"/>
        <v>3.1069213035381793E-3</v>
      </c>
      <c r="BU45" s="43">
        <v>37</v>
      </c>
      <c r="BV45" s="43">
        <v>29</v>
      </c>
      <c r="BW45" s="43">
        <f t="shared" si="21"/>
        <v>-8</v>
      </c>
      <c r="BX45" s="43">
        <v>23</v>
      </c>
      <c r="BY45" s="43">
        <v>26</v>
      </c>
      <c r="BZ45" s="43">
        <f t="shared" si="22"/>
        <v>3</v>
      </c>
      <c r="CC45" s="13" t="s">
        <v>74</v>
      </c>
      <c r="CD45" s="19">
        <v>6.6</v>
      </c>
      <c r="CE45" s="19">
        <v>9.98</v>
      </c>
      <c r="CF45" s="19">
        <v>11.44</v>
      </c>
      <c r="CG45" s="19">
        <v>6.48</v>
      </c>
      <c r="CH45" s="19">
        <v>10.29</v>
      </c>
      <c r="CI45" s="19">
        <v>9.92</v>
      </c>
    </row>
    <row r="46" spans="1:87" x14ac:dyDescent="0.15">
      <c r="A46" s="12">
        <v>210146</v>
      </c>
      <c r="B46" s="12">
        <v>226053</v>
      </c>
      <c r="C46" s="62" t="s">
        <v>74</v>
      </c>
      <c r="D46" s="12" t="s">
        <v>75</v>
      </c>
      <c r="E46" s="14">
        <v>22355</v>
      </c>
      <c r="F46" s="15">
        <v>60</v>
      </c>
      <c r="G46" s="12" t="s">
        <v>76</v>
      </c>
      <c r="H46" s="12" t="s">
        <v>76</v>
      </c>
      <c r="I46" s="12"/>
      <c r="J46" s="12">
        <v>90.1</v>
      </c>
      <c r="K46" s="12">
        <v>90.1</v>
      </c>
      <c r="L46" s="32">
        <f t="shared" si="0"/>
        <v>0</v>
      </c>
      <c r="M46" s="12">
        <v>41.9</v>
      </c>
      <c r="N46" s="12">
        <v>42.3</v>
      </c>
      <c r="O46" s="32">
        <f t="shared" si="1"/>
        <v>0.39999999999999858</v>
      </c>
      <c r="P46" s="18">
        <v>112</v>
      </c>
      <c r="Q46" s="18">
        <v>112.33333333333333</v>
      </c>
      <c r="R46" s="32">
        <f t="shared" si="2"/>
        <v>0.3333333333333286</v>
      </c>
      <c r="S46" s="18">
        <v>170</v>
      </c>
      <c r="T46" s="18">
        <v>170</v>
      </c>
      <c r="U46" s="32">
        <f t="shared" si="3"/>
        <v>0</v>
      </c>
      <c r="V46" s="18">
        <v>6.28</v>
      </c>
      <c r="W46" s="18">
        <v>6.77</v>
      </c>
      <c r="X46" s="32">
        <f t="shared" si="4"/>
        <v>0.48999999999999932</v>
      </c>
      <c r="Y46" s="18">
        <v>1.96</v>
      </c>
      <c r="Z46" s="18">
        <v>1.98</v>
      </c>
      <c r="AA46" s="32">
        <f t="shared" si="5"/>
        <v>2.0000000000000018E-2</v>
      </c>
      <c r="AB46" s="18">
        <v>3.68</v>
      </c>
      <c r="AC46" s="18">
        <v>4.46</v>
      </c>
      <c r="AD46" s="32">
        <f t="shared" si="6"/>
        <v>0.7799999999999998</v>
      </c>
      <c r="AE46" s="18">
        <v>1.08</v>
      </c>
      <c r="AF46" s="18">
        <v>1.81</v>
      </c>
      <c r="AG46" s="32">
        <f t="shared" si="7"/>
        <v>0.73</v>
      </c>
      <c r="AH46" s="18">
        <v>2.62</v>
      </c>
      <c r="AI46" s="18">
        <v>2.4700000000000002</v>
      </c>
      <c r="AJ46" s="32">
        <f t="shared" si="8"/>
        <v>-0.14999999999999991</v>
      </c>
      <c r="AK46" s="18">
        <v>4.82</v>
      </c>
      <c r="AL46" s="18">
        <v>5.59</v>
      </c>
      <c r="AM46" s="32">
        <f t="shared" si="9"/>
        <v>0.76999999999999957</v>
      </c>
      <c r="AN46" s="18">
        <v>7.93</v>
      </c>
      <c r="AO46" s="18">
        <v>10.07</v>
      </c>
      <c r="AP46" s="32">
        <f t="shared" si="10"/>
        <v>2.1400000000000006</v>
      </c>
      <c r="AQ46" s="18">
        <v>5.63</v>
      </c>
      <c r="AR46" s="18">
        <v>5.64</v>
      </c>
      <c r="AS46" s="32">
        <f t="shared" si="11"/>
        <v>9.9999999999997868E-3</v>
      </c>
      <c r="AT46" s="18">
        <v>553</v>
      </c>
      <c r="AU46" s="18">
        <v>576</v>
      </c>
      <c r="AV46" s="32">
        <f t="shared" si="12"/>
        <v>23</v>
      </c>
      <c r="AW46" s="18">
        <v>2909</v>
      </c>
      <c r="AX46" s="18">
        <v>3409</v>
      </c>
      <c r="AY46" s="32">
        <f t="shared" si="13"/>
        <v>500</v>
      </c>
      <c r="AZ46" s="18">
        <v>3214</v>
      </c>
      <c r="BA46" s="18">
        <v>2456</v>
      </c>
      <c r="BB46" s="32">
        <f t="shared" si="14"/>
        <v>-758</v>
      </c>
      <c r="BC46" s="18">
        <v>43.6</v>
      </c>
      <c r="BD46" s="18">
        <v>52</v>
      </c>
      <c r="BE46" s="32">
        <f t="shared" si="15"/>
        <v>8.3999999999999986</v>
      </c>
      <c r="BF46" s="18">
        <v>489</v>
      </c>
      <c r="BG46" s="18">
        <v>568</v>
      </c>
      <c r="BH46" s="32">
        <f t="shared" si="16"/>
        <v>79</v>
      </c>
      <c r="BI46" s="18">
        <v>407</v>
      </c>
      <c r="BJ46" s="18">
        <v>277</v>
      </c>
      <c r="BK46" s="32">
        <f t="shared" si="17"/>
        <v>-130</v>
      </c>
      <c r="BL46" s="18">
        <v>3.75</v>
      </c>
      <c r="BM46" s="37">
        <v>3.66</v>
      </c>
      <c r="BN46" s="32">
        <f t="shared" si="18"/>
        <v>-8.9999999999999858E-2</v>
      </c>
      <c r="BO46" s="18">
        <v>38.659999999999997</v>
      </c>
      <c r="BP46" s="38">
        <v>36.96</v>
      </c>
      <c r="BQ46" s="32">
        <f t="shared" si="19"/>
        <v>-1.6999999999999957</v>
      </c>
      <c r="BR46" s="36">
        <v>5.6742783238489407</v>
      </c>
      <c r="BS46" s="38">
        <v>5.7591883116883125</v>
      </c>
      <c r="BT46" s="32">
        <f t="shared" si="20"/>
        <v>8.4909987839371759E-2</v>
      </c>
      <c r="BU46" s="18">
        <v>14</v>
      </c>
      <c r="BV46" s="18">
        <v>18</v>
      </c>
      <c r="BW46" s="32">
        <f t="shared" si="21"/>
        <v>4</v>
      </c>
      <c r="BX46" s="18">
        <v>16</v>
      </c>
      <c r="BY46" s="18">
        <v>16</v>
      </c>
      <c r="BZ46" s="32">
        <f t="shared" si="22"/>
        <v>0</v>
      </c>
      <c r="CC46" s="13" t="s">
        <v>74</v>
      </c>
      <c r="CD46" s="18">
        <v>5.41</v>
      </c>
      <c r="CE46" s="18">
        <v>9.5299999999999994</v>
      </c>
      <c r="CF46" s="18">
        <v>11.36</v>
      </c>
      <c r="CG46" s="18">
        <v>5.01</v>
      </c>
      <c r="CH46" s="18">
        <v>8.65</v>
      </c>
      <c r="CI46" s="18">
        <v>10.48</v>
      </c>
    </row>
    <row r="47" spans="1:87" x14ac:dyDescent="0.15">
      <c r="A47" s="12">
        <v>210147</v>
      </c>
      <c r="B47" s="12">
        <v>226054</v>
      </c>
      <c r="C47" t="s">
        <v>74</v>
      </c>
      <c r="D47" s="12" t="s">
        <v>75</v>
      </c>
      <c r="E47" s="14">
        <v>20955</v>
      </c>
      <c r="F47" s="15">
        <v>63</v>
      </c>
      <c r="G47" s="12" t="s">
        <v>80</v>
      </c>
      <c r="H47" s="12" t="s">
        <v>76</v>
      </c>
      <c r="I47" s="12"/>
      <c r="J47" s="12">
        <v>102.5</v>
      </c>
      <c r="K47" s="12">
        <v>105.9</v>
      </c>
      <c r="L47" s="18">
        <f t="shared" si="0"/>
        <v>3.4000000000000057</v>
      </c>
      <c r="M47" s="12">
        <v>45.3</v>
      </c>
      <c r="N47" s="12">
        <v>46.6</v>
      </c>
      <c r="O47" s="18">
        <f t="shared" si="1"/>
        <v>1.3000000000000043</v>
      </c>
      <c r="P47" s="18">
        <v>110.33333333333333</v>
      </c>
      <c r="Q47" s="18">
        <v>116</v>
      </c>
      <c r="R47" s="18">
        <f t="shared" si="2"/>
        <v>5.6666666666666714</v>
      </c>
      <c r="S47" s="18">
        <v>173</v>
      </c>
      <c r="T47" s="18">
        <v>173</v>
      </c>
      <c r="U47" s="18">
        <f t="shared" si="3"/>
        <v>0</v>
      </c>
      <c r="V47" s="18">
        <v>5.33</v>
      </c>
      <c r="W47" s="18">
        <v>5.44</v>
      </c>
      <c r="X47" s="18">
        <f t="shared" si="4"/>
        <v>0.11000000000000032</v>
      </c>
      <c r="Y47" s="18">
        <v>1.1399999999999999</v>
      </c>
      <c r="Z47" s="18">
        <v>1.22</v>
      </c>
      <c r="AA47" s="18">
        <f t="shared" si="5"/>
        <v>8.0000000000000071E-2</v>
      </c>
      <c r="AB47" s="18">
        <v>4.09</v>
      </c>
      <c r="AC47" s="18">
        <v>3.67</v>
      </c>
      <c r="AD47" s="18">
        <f t="shared" si="6"/>
        <v>-0.41999999999999993</v>
      </c>
      <c r="AE47" s="18">
        <v>1.66</v>
      </c>
      <c r="AF47" s="18">
        <v>1.57</v>
      </c>
      <c r="AG47" s="18">
        <f t="shared" si="7"/>
        <v>-8.9999999999999858E-2</v>
      </c>
      <c r="AH47" s="18">
        <v>4.63</v>
      </c>
      <c r="AI47" s="18">
        <v>2.89</v>
      </c>
      <c r="AJ47" s="18">
        <f t="shared" si="8"/>
        <v>-1.7399999999999998</v>
      </c>
      <c r="AK47" s="18">
        <v>5.37</v>
      </c>
      <c r="AL47" s="18">
        <v>5.75</v>
      </c>
      <c r="AM47" s="18">
        <f t="shared" si="9"/>
        <v>0.37999999999999989</v>
      </c>
      <c r="AN47" s="18">
        <v>9.02</v>
      </c>
      <c r="AO47" s="18">
        <v>8.4</v>
      </c>
      <c r="AP47" s="18">
        <f t="shared" si="10"/>
        <v>-0.61999999999999922</v>
      </c>
      <c r="AQ47" s="18">
        <v>5.67</v>
      </c>
      <c r="AR47" s="18">
        <v>6.96</v>
      </c>
      <c r="AS47" s="18">
        <f t="shared" si="11"/>
        <v>1.29</v>
      </c>
      <c r="AT47" s="18">
        <v>1367</v>
      </c>
      <c r="AU47" s="18">
        <v>2009</v>
      </c>
      <c r="AV47" s="18">
        <f t="shared" si="12"/>
        <v>642</v>
      </c>
      <c r="AW47" s="18">
        <v>4800</v>
      </c>
      <c r="AX47" s="18">
        <v>3740</v>
      </c>
      <c r="AY47" s="18">
        <f t="shared" si="13"/>
        <v>-1060</v>
      </c>
      <c r="AZ47" s="18">
        <v>5958</v>
      </c>
      <c r="BA47" s="18">
        <v>6256</v>
      </c>
      <c r="BB47" s="18">
        <f t="shared" si="14"/>
        <v>298</v>
      </c>
      <c r="BC47" s="18">
        <v>144</v>
      </c>
      <c r="BD47" s="18">
        <v>236</v>
      </c>
      <c r="BE47" s="18">
        <f t="shared" si="15"/>
        <v>92</v>
      </c>
      <c r="BF47" s="18">
        <v>1090</v>
      </c>
      <c r="BG47" s="18">
        <v>656</v>
      </c>
      <c r="BH47" s="18">
        <f t="shared" si="16"/>
        <v>-434</v>
      </c>
      <c r="BI47" s="18">
        <v>816</v>
      </c>
      <c r="BJ47" s="18">
        <v>953</v>
      </c>
      <c r="BK47" s="18">
        <f t="shared" si="17"/>
        <v>137</v>
      </c>
      <c r="BL47" s="18">
        <v>3.58</v>
      </c>
      <c r="BM47" s="37">
        <v>3.59</v>
      </c>
      <c r="BN47" s="18">
        <f t="shared" si="18"/>
        <v>9.9999999999997868E-3</v>
      </c>
      <c r="BO47" s="18">
        <v>31.88</v>
      </c>
      <c r="BP47" s="38">
        <v>32.56</v>
      </c>
      <c r="BQ47" s="18">
        <f t="shared" si="19"/>
        <v>0.68000000000000327</v>
      </c>
      <c r="BR47" s="36">
        <v>6.3152070263488076</v>
      </c>
      <c r="BS47" s="38">
        <v>6.2298095823095823</v>
      </c>
      <c r="BT47" s="18">
        <f t="shared" si="20"/>
        <v>-8.5397444039225334E-2</v>
      </c>
      <c r="BU47" s="18">
        <v>34</v>
      </c>
      <c r="BV47" s="18">
        <v>34</v>
      </c>
      <c r="BW47" s="18">
        <f t="shared" si="21"/>
        <v>0</v>
      </c>
      <c r="BX47" s="18">
        <v>20</v>
      </c>
      <c r="BY47" s="18">
        <v>22</v>
      </c>
      <c r="BZ47" s="18">
        <f t="shared" si="22"/>
        <v>2</v>
      </c>
      <c r="CC47" s="13" t="s">
        <v>81</v>
      </c>
    </row>
    <row r="48" spans="1:87" x14ac:dyDescent="0.15">
      <c r="A48" s="12">
        <v>210148</v>
      </c>
      <c r="B48" s="12">
        <v>226055</v>
      </c>
      <c r="C48" s="62" t="s">
        <v>81</v>
      </c>
      <c r="D48" s="12" t="s">
        <v>77</v>
      </c>
      <c r="E48" s="14">
        <v>21169</v>
      </c>
      <c r="F48" s="15">
        <v>63</v>
      </c>
      <c r="G48" s="12" t="s">
        <v>76</v>
      </c>
      <c r="H48" s="12" t="s">
        <v>76</v>
      </c>
      <c r="I48" s="12"/>
      <c r="J48" s="12">
        <v>112.2</v>
      </c>
      <c r="K48" s="12">
        <v>111.5</v>
      </c>
      <c r="L48" s="32">
        <f t="shared" si="0"/>
        <v>-0.70000000000000284</v>
      </c>
      <c r="M48" s="12">
        <v>39</v>
      </c>
      <c r="N48" s="12">
        <v>39.700000000000003</v>
      </c>
      <c r="O48" s="32">
        <f t="shared" si="1"/>
        <v>0.70000000000000284</v>
      </c>
      <c r="P48" s="18">
        <v>122.33333333333333</v>
      </c>
      <c r="Q48" s="18">
        <v>117</v>
      </c>
      <c r="R48" s="32">
        <f t="shared" si="2"/>
        <v>-5.3333333333333286</v>
      </c>
      <c r="S48" s="18">
        <v>175</v>
      </c>
      <c r="T48" s="18">
        <v>175</v>
      </c>
      <c r="U48" s="32">
        <f t="shared" si="3"/>
        <v>0</v>
      </c>
      <c r="V48" s="18">
        <v>3.15</v>
      </c>
      <c r="W48" s="18">
        <v>2.92</v>
      </c>
      <c r="X48" s="32">
        <f t="shared" si="4"/>
        <v>-0.22999999999999998</v>
      </c>
      <c r="Y48" s="18">
        <v>0.87</v>
      </c>
      <c r="Z48" s="18">
        <v>0.88</v>
      </c>
      <c r="AA48" s="32">
        <f t="shared" si="5"/>
        <v>1.0000000000000009E-2</v>
      </c>
      <c r="AB48" s="18">
        <v>2.29</v>
      </c>
      <c r="AC48" s="18">
        <v>1.87</v>
      </c>
      <c r="AD48" s="32">
        <f t="shared" si="6"/>
        <v>-0.41999999999999993</v>
      </c>
      <c r="AE48" s="18">
        <v>0.87</v>
      </c>
      <c r="AF48" s="18">
        <v>0.83</v>
      </c>
      <c r="AG48" s="32">
        <f t="shared" si="7"/>
        <v>-4.0000000000000036E-2</v>
      </c>
      <c r="AH48" s="18">
        <v>4</v>
      </c>
      <c r="AI48" s="18">
        <v>3.44</v>
      </c>
      <c r="AJ48" s="32">
        <f t="shared" si="8"/>
        <v>-0.56000000000000005</v>
      </c>
      <c r="AK48" s="18">
        <v>5.81</v>
      </c>
      <c r="AL48" s="18">
        <v>5.99</v>
      </c>
      <c r="AM48" s="32">
        <f t="shared" si="9"/>
        <v>0.1800000000000006</v>
      </c>
      <c r="AN48" s="18">
        <v>9.4700000000000006</v>
      </c>
      <c r="AO48" s="18">
        <v>8.92</v>
      </c>
      <c r="AP48" s="32">
        <f t="shared" si="10"/>
        <v>-0.55000000000000071</v>
      </c>
      <c r="AQ48" s="18">
        <v>6.78</v>
      </c>
      <c r="AR48" s="18">
        <v>7.28</v>
      </c>
      <c r="AS48" s="32">
        <f t="shared" si="11"/>
        <v>0.5</v>
      </c>
      <c r="AT48" s="18">
        <v>1043</v>
      </c>
      <c r="AU48" s="18">
        <v>1135</v>
      </c>
      <c r="AV48" s="32">
        <f t="shared" si="12"/>
        <v>92</v>
      </c>
      <c r="AW48" s="18">
        <v>2724</v>
      </c>
      <c r="AX48" s="18">
        <v>3095</v>
      </c>
      <c r="AY48" s="32">
        <f t="shared" si="13"/>
        <v>371</v>
      </c>
      <c r="AZ48" s="18">
        <v>3476</v>
      </c>
      <c r="BA48" s="18">
        <v>2628</v>
      </c>
      <c r="BB48" s="32">
        <f t="shared" si="14"/>
        <v>-848</v>
      </c>
      <c r="BC48" s="18">
        <v>134</v>
      </c>
      <c r="BD48" s="18">
        <v>155</v>
      </c>
      <c r="BE48" s="32">
        <f t="shared" si="15"/>
        <v>21</v>
      </c>
      <c r="BF48" s="18">
        <v>571</v>
      </c>
      <c r="BG48" s="18">
        <v>616</v>
      </c>
      <c r="BH48" s="32">
        <f t="shared" si="16"/>
        <v>45</v>
      </c>
      <c r="BI48" s="18">
        <v>447</v>
      </c>
      <c r="BJ48" s="18">
        <v>439</v>
      </c>
      <c r="BK48" s="32">
        <f t="shared" si="17"/>
        <v>-8</v>
      </c>
      <c r="BL48" s="18">
        <v>4.0199999999999996</v>
      </c>
      <c r="BM48" s="37">
        <v>3.94</v>
      </c>
      <c r="BN48" s="32">
        <f t="shared" si="18"/>
        <v>-7.9999999999999627E-2</v>
      </c>
      <c r="BO48" s="18">
        <v>41</v>
      </c>
      <c r="BP48" s="38">
        <v>40.94</v>
      </c>
      <c r="BQ48" s="32">
        <f t="shared" si="19"/>
        <v>-6.0000000000002274E-2</v>
      </c>
      <c r="BR48" s="36">
        <v>5.7182439024390241</v>
      </c>
      <c r="BS48" s="38">
        <v>5.6423888617489002</v>
      </c>
      <c r="BT48" s="32">
        <f t="shared" si="20"/>
        <v>-7.5855040690123943E-2</v>
      </c>
      <c r="BU48" s="18">
        <v>32</v>
      </c>
      <c r="BV48" s="18">
        <v>28</v>
      </c>
      <c r="BW48" s="32">
        <f t="shared" si="21"/>
        <v>-4</v>
      </c>
      <c r="BX48" s="18">
        <v>24</v>
      </c>
      <c r="BY48" s="18">
        <v>21</v>
      </c>
      <c r="BZ48" s="32">
        <f t="shared" si="22"/>
        <v>-3</v>
      </c>
      <c r="CD48" s="19">
        <v>5.73</v>
      </c>
      <c r="CE48" s="19">
        <v>9.33</v>
      </c>
      <c r="CF48" s="19">
        <v>7.07</v>
      </c>
      <c r="CG48" s="19">
        <v>6.01</v>
      </c>
      <c r="CH48" s="19">
        <v>10.62</v>
      </c>
      <c r="CI48" s="19">
        <v>7.95</v>
      </c>
    </row>
    <row r="49" spans="1:87" x14ac:dyDescent="0.15">
      <c r="A49" s="12">
        <v>210149</v>
      </c>
      <c r="B49" s="12">
        <v>226056</v>
      </c>
      <c r="C49" t="s">
        <v>81</v>
      </c>
      <c r="D49" s="12" t="s">
        <v>75</v>
      </c>
      <c r="E49" s="14">
        <v>19829</v>
      </c>
      <c r="F49" s="15">
        <v>67</v>
      </c>
      <c r="G49" s="12" t="s">
        <v>80</v>
      </c>
      <c r="H49" s="12" t="s">
        <v>76</v>
      </c>
      <c r="I49" s="12"/>
      <c r="J49" s="12">
        <v>84</v>
      </c>
      <c r="K49" s="12">
        <v>85.2</v>
      </c>
      <c r="L49" s="32">
        <f t="shared" si="0"/>
        <v>1.2000000000000028</v>
      </c>
      <c r="M49" s="12">
        <v>31.2</v>
      </c>
      <c r="N49" s="12">
        <v>33.799999999999997</v>
      </c>
      <c r="O49" s="32">
        <f t="shared" si="1"/>
        <v>2.5999999999999979</v>
      </c>
      <c r="P49" s="18">
        <v>111.83333333333333</v>
      </c>
      <c r="Q49" s="18">
        <v>109.33333333333333</v>
      </c>
      <c r="R49" s="32">
        <f t="shared" si="2"/>
        <v>-2.5</v>
      </c>
      <c r="S49" s="18">
        <v>163</v>
      </c>
      <c r="T49" s="18">
        <v>163</v>
      </c>
      <c r="U49" s="32">
        <f t="shared" si="3"/>
        <v>0</v>
      </c>
      <c r="V49" s="18">
        <v>5.35</v>
      </c>
      <c r="W49" s="18">
        <v>5.45</v>
      </c>
      <c r="X49" s="32">
        <f>W49-ENA29</f>
        <v>5.45</v>
      </c>
      <c r="Y49" s="18">
        <v>1.4</v>
      </c>
      <c r="Z49" s="18">
        <v>1.37</v>
      </c>
      <c r="AA49" s="32">
        <f t="shared" si="5"/>
        <v>-2.9999999999999805E-2</v>
      </c>
      <c r="AB49" s="18">
        <v>3.67</v>
      </c>
      <c r="AC49" s="18">
        <v>4.18</v>
      </c>
      <c r="AD49" s="32">
        <f t="shared" si="6"/>
        <v>0.50999999999999979</v>
      </c>
      <c r="AE49" s="18">
        <v>1.1399999999999999</v>
      </c>
      <c r="AF49" s="18">
        <v>1.1599999999999999</v>
      </c>
      <c r="AG49" s="32">
        <f t="shared" si="7"/>
        <v>2.0000000000000018E-2</v>
      </c>
      <c r="AH49" s="18">
        <v>3.58</v>
      </c>
      <c r="AI49" s="18">
        <v>3.88</v>
      </c>
      <c r="AJ49" s="32">
        <f t="shared" si="8"/>
        <v>0.29999999999999982</v>
      </c>
      <c r="AK49" s="18">
        <v>7.22</v>
      </c>
      <c r="AL49" s="18">
        <v>7.17</v>
      </c>
      <c r="AM49" s="32">
        <f t="shared" si="9"/>
        <v>-4.9999999999999822E-2</v>
      </c>
      <c r="AN49" s="18">
        <v>11.58</v>
      </c>
      <c r="AO49" s="18">
        <v>10.54</v>
      </c>
      <c r="AP49" s="32">
        <f t="shared" si="10"/>
        <v>-1.0400000000000009</v>
      </c>
      <c r="AQ49" s="18">
        <v>12.05</v>
      </c>
      <c r="AR49" s="18">
        <v>12.1</v>
      </c>
      <c r="AS49" s="32">
        <f t="shared" si="11"/>
        <v>4.9999999999998934E-2</v>
      </c>
      <c r="AT49" s="18">
        <v>1298</v>
      </c>
      <c r="AU49" s="18">
        <v>1218</v>
      </c>
      <c r="AV49" s="32">
        <f t="shared" si="12"/>
        <v>-80</v>
      </c>
      <c r="AW49" s="18">
        <v>2804</v>
      </c>
      <c r="AX49" s="18">
        <v>2304</v>
      </c>
      <c r="AY49" s="32">
        <f t="shared" si="13"/>
        <v>-500</v>
      </c>
      <c r="AZ49" s="18">
        <v>4667</v>
      </c>
      <c r="BA49" s="18">
        <v>4998</v>
      </c>
      <c r="BB49" s="32">
        <f t="shared" si="14"/>
        <v>331</v>
      </c>
      <c r="BC49" s="18">
        <v>132</v>
      </c>
      <c r="BD49" s="18">
        <v>143</v>
      </c>
      <c r="BE49" s="32">
        <f t="shared" si="15"/>
        <v>11</v>
      </c>
      <c r="BF49" s="18">
        <v>449</v>
      </c>
      <c r="BG49" s="18">
        <v>414</v>
      </c>
      <c r="BH49" s="32">
        <f t="shared" si="16"/>
        <v>-35</v>
      </c>
      <c r="BI49" s="18">
        <v>678</v>
      </c>
      <c r="BJ49" s="18">
        <v>642</v>
      </c>
      <c r="BK49" s="32">
        <f t="shared" si="17"/>
        <v>-36</v>
      </c>
      <c r="BL49" s="18">
        <v>4.51</v>
      </c>
      <c r="BM49" s="37">
        <v>4.29</v>
      </c>
      <c r="BN49" s="32">
        <f t="shared" si="18"/>
        <v>-0.21999999999999975</v>
      </c>
      <c r="BO49" s="18">
        <v>37.74</v>
      </c>
      <c r="BP49" s="38">
        <v>38.42</v>
      </c>
      <c r="BQ49" s="32">
        <f t="shared" si="19"/>
        <v>0.67999999999999972</v>
      </c>
      <c r="BR49" s="36">
        <v>6.617127715951244</v>
      </c>
      <c r="BS49" s="38">
        <v>6.2885788651743884</v>
      </c>
      <c r="BT49" s="32">
        <f t="shared" si="20"/>
        <v>-0.32854885077685569</v>
      </c>
      <c r="BU49" s="18">
        <v>35</v>
      </c>
      <c r="BV49" s="18">
        <v>30</v>
      </c>
      <c r="BW49" s="32">
        <f t="shared" si="21"/>
        <v>-5</v>
      </c>
      <c r="BX49" s="18">
        <v>23</v>
      </c>
      <c r="BY49" s="18">
        <v>23</v>
      </c>
      <c r="BZ49" s="32">
        <f t="shared" si="22"/>
        <v>0</v>
      </c>
      <c r="CD49" s="18">
        <v>6.87</v>
      </c>
      <c r="CE49" s="18">
        <v>9.23</v>
      </c>
      <c r="CF49" s="18">
        <v>4.88</v>
      </c>
      <c r="CG49" s="18">
        <v>6.25</v>
      </c>
      <c r="CH49" s="18">
        <v>10.08</v>
      </c>
      <c r="CI49" s="18">
        <v>5.99</v>
      </c>
    </row>
    <row r="50" spans="1:87" x14ac:dyDescent="0.15">
      <c r="A50" s="24">
        <v>210151</v>
      </c>
      <c r="B50" s="24">
        <v>226058</v>
      </c>
      <c r="C50" t="s">
        <v>81</v>
      </c>
      <c r="D50" s="24" t="s">
        <v>77</v>
      </c>
      <c r="E50" s="30">
        <v>22720</v>
      </c>
      <c r="F50" s="31">
        <v>59</v>
      </c>
      <c r="G50" s="24" t="s">
        <v>76</v>
      </c>
      <c r="H50" s="24" t="s">
        <v>76</v>
      </c>
      <c r="I50" s="24"/>
      <c r="J50" s="24">
        <v>92.7</v>
      </c>
      <c r="K50" s="24">
        <v>91.4</v>
      </c>
      <c r="L50" s="32">
        <f t="shared" si="0"/>
        <v>-1.2999999999999972</v>
      </c>
      <c r="M50" s="24">
        <v>27.2</v>
      </c>
      <c r="N50" s="24">
        <v>26.8</v>
      </c>
      <c r="O50" s="32">
        <f t="shared" si="1"/>
        <v>-0.39999999999999858</v>
      </c>
      <c r="P50" s="32">
        <v>110.83333333333333</v>
      </c>
      <c r="Q50" s="32">
        <v>111</v>
      </c>
      <c r="R50" s="32">
        <f t="shared" si="2"/>
        <v>0.1666666666666714</v>
      </c>
      <c r="S50" s="32">
        <v>178</v>
      </c>
      <c r="T50" s="32">
        <v>178</v>
      </c>
      <c r="U50" s="32">
        <f t="shared" si="3"/>
        <v>0</v>
      </c>
      <c r="V50" s="32">
        <v>4.9400000000000004</v>
      </c>
      <c r="W50" s="32">
        <v>5.69</v>
      </c>
      <c r="X50" s="32">
        <f>W50-V50</f>
        <v>0.75</v>
      </c>
      <c r="Y50" s="32">
        <v>1.19</v>
      </c>
      <c r="Z50" s="32">
        <v>1.42</v>
      </c>
      <c r="AA50" s="32">
        <f t="shared" si="5"/>
        <v>0.22999999999999998</v>
      </c>
      <c r="AB50" s="32">
        <v>3.34</v>
      </c>
      <c r="AC50" s="32">
        <v>4.1500000000000004</v>
      </c>
      <c r="AD50" s="32">
        <f t="shared" si="6"/>
        <v>0.8100000000000005</v>
      </c>
      <c r="AE50" s="32">
        <v>2.1</v>
      </c>
      <c r="AF50" s="32">
        <v>0.94</v>
      </c>
      <c r="AG50" s="32">
        <f t="shared" si="7"/>
        <v>-1.1600000000000001</v>
      </c>
      <c r="AH50" s="32">
        <v>9.0399999999999991</v>
      </c>
      <c r="AI50" s="32">
        <v>2.73</v>
      </c>
      <c r="AJ50" s="32">
        <f t="shared" si="8"/>
        <v>-6.3099999999999987</v>
      </c>
      <c r="AK50" s="32">
        <v>6.14</v>
      </c>
      <c r="AL50" s="32">
        <v>4.18</v>
      </c>
      <c r="AM50" s="32">
        <f t="shared" si="9"/>
        <v>-1.96</v>
      </c>
      <c r="AN50" s="32">
        <v>10.14</v>
      </c>
      <c r="AO50" s="32">
        <v>8.81</v>
      </c>
      <c r="AP50" s="32">
        <f t="shared" si="10"/>
        <v>-1.33</v>
      </c>
      <c r="AQ50" s="32">
        <v>12.71</v>
      </c>
      <c r="AR50" s="32">
        <v>13.51</v>
      </c>
      <c r="AS50" s="32">
        <f t="shared" si="11"/>
        <v>0.79999999999999893</v>
      </c>
      <c r="AT50" s="32">
        <v>801</v>
      </c>
      <c r="AU50" s="32">
        <v>307</v>
      </c>
      <c r="AV50" s="32">
        <f t="shared" si="12"/>
        <v>-494</v>
      </c>
      <c r="AW50" s="32">
        <v>2926</v>
      </c>
      <c r="AX50" s="32">
        <v>2089</v>
      </c>
      <c r="AY50" s="32">
        <f t="shared" si="13"/>
        <v>-837</v>
      </c>
      <c r="AZ50" s="32">
        <v>5296</v>
      </c>
      <c r="BA50" s="32">
        <v>4998</v>
      </c>
      <c r="BB50" s="32">
        <f t="shared" si="14"/>
        <v>-298</v>
      </c>
      <c r="BC50" s="32">
        <v>99.6</v>
      </c>
      <c r="BD50" s="32">
        <v>35.1</v>
      </c>
      <c r="BE50" s="32">
        <f t="shared" si="15"/>
        <v>-64.5</v>
      </c>
      <c r="BF50" s="32">
        <v>561</v>
      </c>
      <c r="BG50" s="32">
        <v>419</v>
      </c>
      <c r="BH50" s="32">
        <f t="shared" si="16"/>
        <v>-142</v>
      </c>
      <c r="BI50" s="32">
        <v>909</v>
      </c>
      <c r="BJ50" s="32">
        <v>931</v>
      </c>
      <c r="BK50" s="32">
        <f t="shared" si="17"/>
        <v>22</v>
      </c>
      <c r="BL50" s="32">
        <v>4.41</v>
      </c>
      <c r="BM50" s="34">
        <v>3.58</v>
      </c>
      <c r="BN50" s="32">
        <f t="shared" si="18"/>
        <v>-0.83000000000000007</v>
      </c>
      <c r="BO50" s="32">
        <v>44.35</v>
      </c>
      <c r="BP50" s="35">
        <v>35.75</v>
      </c>
      <c r="BQ50" s="32">
        <f t="shared" si="19"/>
        <v>-8.6000000000000014</v>
      </c>
      <c r="BR50" s="33">
        <v>5.7763810597519729</v>
      </c>
      <c r="BS50" s="35">
        <v>5.8058601398601404</v>
      </c>
      <c r="BT50" s="32">
        <f t="shared" si="20"/>
        <v>2.9479080108167466E-2</v>
      </c>
      <c r="BU50" s="32">
        <v>30</v>
      </c>
      <c r="BV50" s="32">
        <v>31</v>
      </c>
      <c r="BW50" s="32">
        <f t="shared" si="21"/>
        <v>1</v>
      </c>
      <c r="BX50" s="32">
        <v>25</v>
      </c>
      <c r="BY50" s="32">
        <v>30</v>
      </c>
      <c r="BZ50" s="32">
        <f t="shared" si="22"/>
        <v>5</v>
      </c>
      <c r="CD50" s="18">
        <v>5.03</v>
      </c>
      <c r="CE50" s="18">
        <v>5.96</v>
      </c>
      <c r="CF50" s="18">
        <v>5.47</v>
      </c>
      <c r="CG50" s="18">
        <v>4.92</v>
      </c>
      <c r="CH50" s="18">
        <v>6.79</v>
      </c>
      <c r="CI50" s="18">
        <v>5.0599999999999996</v>
      </c>
    </row>
    <row r="51" spans="1:87" x14ac:dyDescent="0.15">
      <c r="A51" s="12">
        <v>210152</v>
      </c>
      <c r="B51" s="12">
        <v>226059</v>
      </c>
      <c r="C51" s="62" t="s">
        <v>81</v>
      </c>
      <c r="D51" s="12" t="s">
        <v>75</v>
      </c>
      <c r="E51" s="14">
        <v>19951</v>
      </c>
      <c r="F51" s="15">
        <v>66</v>
      </c>
      <c r="G51" s="12" t="s">
        <v>76</v>
      </c>
      <c r="H51" s="12" t="s">
        <v>76</v>
      </c>
      <c r="I51" s="12"/>
      <c r="J51" s="12">
        <v>89.2</v>
      </c>
      <c r="K51" s="12">
        <v>89.1</v>
      </c>
      <c r="L51" s="18">
        <f t="shared" si="0"/>
        <v>-0.10000000000000853</v>
      </c>
      <c r="M51" s="12">
        <v>40.299999999999997</v>
      </c>
      <c r="N51" s="12">
        <v>40.200000000000003</v>
      </c>
      <c r="O51" s="18">
        <f t="shared" si="1"/>
        <v>-9.9999999999994316E-2</v>
      </c>
      <c r="P51" s="18">
        <v>106.66666666666667</v>
      </c>
      <c r="Q51" s="18">
        <v>106</v>
      </c>
      <c r="R51" s="18">
        <f t="shared" si="2"/>
        <v>-0.6666666666666714</v>
      </c>
      <c r="S51" s="18">
        <v>169</v>
      </c>
      <c r="T51" s="18">
        <v>169</v>
      </c>
      <c r="U51" s="18">
        <f t="shared" si="3"/>
        <v>0</v>
      </c>
      <c r="V51" s="18">
        <v>5.56</v>
      </c>
      <c r="W51" s="18">
        <v>5.95</v>
      </c>
      <c r="X51" s="18">
        <f>W51-ENA31</f>
        <v>5.95</v>
      </c>
      <c r="Y51" s="18">
        <v>2</v>
      </c>
      <c r="Z51" s="18">
        <v>2.42</v>
      </c>
      <c r="AA51" s="18">
        <f t="shared" si="5"/>
        <v>0.41999999999999993</v>
      </c>
      <c r="AB51" s="18">
        <v>3.31</v>
      </c>
      <c r="AC51" s="18">
        <v>3.33</v>
      </c>
      <c r="AD51" s="18">
        <f t="shared" si="6"/>
        <v>2.0000000000000018E-2</v>
      </c>
      <c r="AE51" s="18">
        <v>0.61</v>
      </c>
      <c r="AF51" s="18">
        <v>0.74</v>
      </c>
      <c r="AG51" s="18">
        <f t="shared" si="7"/>
        <v>0.13</v>
      </c>
      <c r="AH51" s="18">
        <v>6.71</v>
      </c>
      <c r="AI51" s="18">
        <v>6.92</v>
      </c>
      <c r="AJ51" s="18">
        <f t="shared" si="8"/>
        <v>0.20999999999999996</v>
      </c>
      <c r="AK51" s="18">
        <v>5.68</v>
      </c>
      <c r="AL51" s="18">
        <v>6.04</v>
      </c>
      <c r="AM51" s="18">
        <f t="shared" si="9"/>
        <v>0.36000000000000032</v>
      </c>
      <c r="AN51" s="18">
        <v>6.55</v>
      </c>
      <c r="AO51" s="18">
        <v>6.98</v>
      </c>
      <c r="AP51" s="18">
        <f t="shared" si="10"/>
        <v>0.4300000000000006</v>
      </c>
      <c r="AQ51" s="18">
        <v>7.21</v>
      </c>
      <c r="AR51" s="18">
        <v>7.03</v>
      </c>
      <c r="AS51" s="18">
        <f t="shared" si="11"/>
        <v>-0.17999999999999972</v>
      </c>
      <c r="AT51" s="18">
        <v>695</v>
      </c>
      <c r="AU51" s="18">
        <v>698</v>
      </c>
      <c r="AV51" s="18">
        <f t="shared" si="12"/>
        <v>3</v>
      </c>
      <c r="AW51" s="18">
        <v>3740</v>
      </c>
      <c r="AX51" s="18">
        <v>3674</v>
      </c>
      <c r="AY51" s="18">
        <f t="shared" si="13"/>
        <v>-66</v>
      </c>
      <c r="AZ51" s="18">
        <v>2535</v>
      </c>
      <c r="BA51" s="18">
        <v>1956</v>
      </c>
      <c r="BB51" s="18">
        <f t="shared" si="14"/>
        <v>-579</v>
      </c>
      <c r="BC51" s="18">
        <v>72.2</v>
      </c>
      <c r="BD51" s="18">
        <v>70.099999999999994</v>
      </c>
      <c r="BE51" s="18">
        <f t="shared" si="15"/>
        <v>-2.1000000000000085</v>
      </c>
      <c r="BF51" s="18">
        <v>661</v>
      </c>
      <c r="BG51" s="18">
        <v>673</v>
      </c>
      <c r="BH51" s="18">
        <f t="shared" si="16"/>
        <v>12</v>
      </c>
      <c r="BI51" s="18">
        <v>366</v>
      </c>
      <c r="BJ51" s="18">
        <v>223</v>
      </c>
      <c r="BK51" s="18">
        <f t="shared" si="17"/>
        <v>-143</v>
      </c>
      <c r="BL51" s="18">
        <v>4.6500000000000004</v>
      </c>
      <c r="BM51" s="37">
        <v>4.8</v>
      </c>
      <c r="BN51" s="18">
        <f t="shared" si="18"/>
        <v>0.14999999999999947</v>
      </c>
      <c r="BO51" s="18">
        <v>40.25</v>
      </c>
      <c r="BP51" s="38">
        <v>44.8</v>
      </c>
      <c r="BQ51" s="18">
        <f t="shared" si="19"/>
        <v>4.5499999999999972</v>
      </c>
      <c r="BR51" s="36">
        <v>6.4506211180124229</v>
      </c>
      <c r="BS51" s="38">
        <v>6.0992857142857142</v>
      </c>
      <c r="BT51" s="18">
        <f t="shared" si="20"/>
        <v>-0.35133540372670868</v>
      </c>
      <c r="BU51" s="18">
        <v>18</v>
      </c>
      <c r="BV51" s="18">
        <v>17</v>
      </c>
      <c r="BW51" s="32">
        <f t="shared" si="21"/>
        <v>-1</v>
      </c>
      <c r="BX51" s="18">
        <v>20</v>
      </c>
      <c r="BY51" s="18">
        <v>17</v>
      </c>
      <c r="BZ51" s="18">
        <f t="shared" si="22"/>
        <v>-3</v>
      </c>
      <c r="CD51" s="32">
        <v>5.3</v>
      </c>
      <c r="CE51" s="32">
        <v>6.58</v>
      </c>
      <c r="CF51" s="32">
        <v>4.29</v>
      </c>
      <c r="CG51" s="32">
        <v>4.62</v>
      </c>
      <c r="CH51" s="32">
        <v>10.01</v>
      </c>
      <c r="CI51" s="32">
        <v>5.15</v>
      </c>
    </row>
    <row r="52" spans="1:87" x14ac:dyDescent="0.15">
      <c r="A52" s="12">
        <v>210170</v>
      </c>
      <c r="B52" s="12">
        <v>226060</v>
      </c>
      <c r="C52" t="s">
        <v>74</v>
      </c>
      <c r="D52" s="12" t="s">
        <v>75</v>
      </c>
      <c r="E52" s="14">
        <v>24668</v>
      </c>
      <c r="F52" s="15">
        <v>53</v>
      </c>
      <c r="G52" s="12" t="s">
        <v>76</v>
      </c>
      <c r="H52" s="12" t="s">
        <v>76</v>
      </c>
      <c r="I52" s="12"/>
      <c r="J52" s="12">
        <v>94.2</v>
      </c>
      <c r="K52" s="12">
        <v>96.4</v>
      </c>
      <c r="L52" s="32">
        <f t="shared" si="0"/>
        <v>2.2000000000000028</v>
      </c>
      <c r="M52" s="12">
        <v>43</v>
      </c>
      <c r="N52" s="12">
        <v>43.7</v>
      </c>
      <c r="O52" s="32">
        <f t="shared" si="1"/>
        <v>0.70000000000000284</v>
      </c>
      <c r="P52" s="18">
        <v>103.83333333333333</v>
      </c>
      <c r="Q52" s="18">
        <v>110</v>
      </c>
      <c r="R52" s="32">
        <f t="shared" si="2"/>
        <v>6.1666666666666714</v>
      </c>
      <c r="S52" s="18">
        <v>161.5</v>
      </c>
      <c r="T52" s="18">
        <v>161.5</v>
      </c>
      <c r="U52" s="32">
        <f t="shared" si="3"/>
        <v>0</v>
      </c>
      <c r="V52" s="18">
        <v>4.63</v>
      </c>
      <c r="W52" s="18">
        <v>5.38</v>
      </c>
      <c r="X52" s="32">
        <f>W52-V52</f>
        <v>0.75</v>
      </c>
      <c r="Y52" s="18">
        <v>1.0900000000000001</v>
      </c>
      <c r="Z52" s="18">
        <v>1.28</v>
      </c>
      <c r="AA52" s="32">
        <f t="shared" si="5"/>
        <v>0.18999999999999995</v>
      </c>
      <c r="AB52" s="18">
        <v>3.39</v>
      </c>
      <c r="AC52" s="18">
        <v>3.88</v>
      </c>
      <c r="AD52" s="32">
        <f t="shared" si="6"/>
        <v>0.48999999999999977</v>
      </c>
      <c r="AE52" s="18">
        <v>1.39</v>
      </c>
      <c r="AF52" s="18">
        <v>1.27</v>
      </c>
      <c r="AG52" s="32">
        <f t="shared" si="7"/>
        <v>-0.11999999999999988</v>
      </c>
      <c r="AH52" s="18">
        <v>1.72</v>
      </c>
      <c r="AI52" s="18">
        <v>3.4</v>
      </c>
      <c r="AJ52" s="32">
        <f t="shared" si="8"/>
        <v>1.68</v>
      </c>
      <c r="AK52" s="18">
        <v>6.45</v>
      </c>
      <c r="AL52" s="18">
        <v>5.83</v>
      </c>
      <c r="AM52" s="32">
        <f t="shared" si="9"/>
        <v>-0.62000000000000011</v>
      </c>
      <c r="AN52" s="18">
        <v>9.5399999999999991</v>
      </c>
      <c r="AO52" s="18">
        <v>9.0299999999999994</v>
      </c>
      <c r="AP52" s="32">
        <f t="shared" si="10"/>
        <v>-0.50999999999999979</v>
      </c>
      <c r="AQ52" s="18">
        <v>6.74</v>
      </c>
      <c r="AR52" s="18">
        <v>7.49</v>
      </c>
      <c r="AS52" s="32">
        <f t="shared" si="11"/>
        <v>0.75</v>
      </c>
      <c r="AT52" s="18">
        <v>973</v>
      </c>
      <c r="AU52" s="18">
        <v>861</v>
      </c>
      <c r="AV52" s="32">
        <f t="shared" si="12"/>
        <v>-112</v>
      </c>
      <c r="AW52" s="18">
        <v>2115</v>
      </c>
      <c r="AX52" s="18">
        <v>2264</v>
      </c>
      <c r="AY52" s="32">
        <f t="shared" si="13"/>
        <v>149</v>
      </c>
      <c r="AZ52" s="18">
        <v>3290</v>
      </c>
      <c r="BA52" s="18">
        <v>4469</v>
      </c>
      <c r="BB52" s="32">
        <f t="shared" si="14"/>
        <v>1179</v>
      </c>
      <c r="BC52" s="18">
        <v>142</v>
      </c>
      <c r="BD52" s="18">
        <v>99.6</v>
      </c>
      <c r="BE52" s="32">
        <f t="shared" si="15"/>
        <v>-42.400000000000006</v>
      </c>
      <c r="BF52" s="18">
        <v>464</v>
      </c>
      <c r="BG52" s="18">
        <v>463</v>
      </c>
      <c r="BH52" s="32">
        <f t="shared" si="16"/>
        <v>-1</v>
      </c>
      <c r="BI52" s="18">
        <v>590</v>
      </c>
      <c r="BJ52" s="18">
        <v>938</v>
      </c>
      <c r="BK52" s="32">
        <f t="shared" si="17"/>
        <v>348</v>
      </c>
      <c r="BL52" s="18">
        <v>4.53</v>
      </c>
      <c r="BM52" s="37">
        <v>3.88</v>
      </c>
      <c r="BN52" s="32">
        <f t="shared" si="18"/>
        <v>-0.65000000000000036</v>
      </c>
      <c r="BO52" s="18">
        <v>44.37</v>
      </c>
      <c r="BP52" s="38">
        <v>39.380000000000003</v>
      </c>
      <c r="BQ52" s="32">
        <f t="shared" si="19"/>
        <v>-4.9899999999999949</v>
      </c>
      <c r="BR52" s="36">
        <v>5.8878228532792436</v>
      </c>
      <c r="BS52" s="38">
        <v>5.7382884713052302</v>
      </c>
      <c r="BT52" s="32">
        <f t="shared" si="20"/>
        <v>-0.14953438197401336</v>
      </c>
      <c r="BU52" s="18">
        <v>23</v>
      </c>
      <c r="BV52" s="18">
        <v>33</v>
      </c>
      <c r="BW52" s="32">
        <f t="shared" si="21"/>
        <v>10</v>
      </c>
      <c r="BX52" s="18">
        <v>16</v>
      </c>
      <c r="BY52" s="18">
        <v>20</v>
      </c>
      <c r="BZ52" s="32">
        <f t="shared" si="22"/>
        <v>4</v>
      </c>
      <c r="CD52" s="18">
        <v>5.63</v>
      </c>
      <c r="CE52" s="18">
        <v>5.87</v>
      </c>
      <c r="CF52" s="18">
        <v>5.52</v>
      </c>
      <c r="CG52" s="18">
        <v>5.41</v>
      </c>
      <c r="CH52" s="18">
        <v>7.32</v>
      </c>
      <c r="CI52" s="18">
        <v>0.1</v>
      </c>
    </row>
    <row r="53" spans="1:87" x14ac:dyDescent="0.15">
      <c r="A53" s="12">
        <v>210174</v>
      </c>
      <c r="B53" s="12">
        <v>226061</v>
      </c>
      <c r="C53" s="62" t="s">
        <v>81</v>
      </c>
      <c r="D53" s="12" t="s">
        <v>77</v>
      </c>
      <c r="E53" s="14">
        <v>24456</v>
      </c>
      <c r="F53" s="15">
        <v>57</v>
      </c>
      <c r="G53" s="12" t="s">
        <v>76</v>
      </c>
      <c r="H53" s="12" t="s">
        <v>76</v>
      </c>
      <c r="I53" s="12"/>
      <c r="J53" s="12">
        <v>129.19999999999999</v>
      </c>
      <c r="K53" s="12">
        <v>128.6</v>
      </c>
      <c r="L53" s="18">
        <f t="shared" si="0"/>
        <v>-0.59999999999999432</v>
      </c>
      <c r="M53" s="12">
        <v>44.6</v>
      </c>
      <c r="N53" s="12">
        <v>43.1</v>
      </c>
      <c r="O53" s="18">
        <f t="shared" si="1"/>
        <v>-1.5</v>
      </c>
      <c r="P53" s="18">
        <v>128.16666666666666</v>
      </c>
      <c r="Q53" s="18">
        <v>130.66666666666666</v>
      </c>
      <c r="R53" s="18">
        <f t="shared" si="2"/>
        <v>2.5</v>
      </c>
      <c r="S53" s="18">
        <v>188</v>
      </c>
      <c r="T53" s="18">
        <v>188</v>
      </c>
      <c r="U53" s="18">
        <f t="shared" si="3"/>
        <v>0</v>
      </c>
      <c r="V53" s="18">
        <v>4.38</v>
      </c>
      <c r="W53" s="18">
        <v>4.42</v>
      </c>
      <c r="X53" s="18">
        <f>W53-V53</f>
        <v>4.0000000000000036E-2</v>
      </c>
      <c r="Y53" s="18">
        <v>0.93</v>
      </c>
      <c r="Z53" s="18">
        <v>0.83</v>
      </c>
      <c r="AA53" s="18">
        <f t="shared" si="5"/>
        <v>-0.10000000000000009</v>
      </c>
      <c r="AB53" s="18">
        <v>3.29</v>
      </c>
      <c r="AC53" s="18">
        <v>3.35</v>
      </c>
      <c r="AD53" s="18">
        <f t="shared" si="6"/>
        <v>6.0000000000000053E-2</v>
      </c>
      <c r="AE53" s="18">
        <v>1.66</v>
      </c>
      <c r="AF53" s="18">
        <v>1.5</v>
      </c>
      <c r="AG53" s="18">
        <f t="shared" si="7"/>
        <v>-0.15999999999999992</v>
      </c>
      <c r="AH53" s="18">
        <v>0.81</v>
      </c>
      <c r="AI53" s="18">
        <v>3.25</v>
      </c>
      <c r="AJ53" s="18">
        <f t="shared" si="8"/>
        <v>2.44</v>
      </c>
      <c r="AK53" s="18">
        <v>5.92</v>
      </c>
      <c r="AL53" s="18">
        <v>5.35</v>
      </c>
      <c r="AM53" s="18">
        <f t="shared" si="9"/>
        <v>-0.57000000000000028</v>
      </c>
      <c r="AN53" s="18">
        <v>8.68</v>
      </c>
      <c r="AO53" s="18">
        <v>7.24</v>
      </c>
      <c r="AP53" s="18">
        <f t="shared" si="10"/>
        <v>-1.4399999999999995</v>
      </c>
      <c r="AQ53" s="18">
        <v>7.93</v>
      </c>
      <c r="AR53" s="18">
        <v>4.75</v>
      </c>
      <c r="AS53" s="18">
        <f t="shared" si="11"/>
        <v>-3.1799999999999997</v>
      </c>
      <c r="AT53" s="18">
        <v>1473</v>
      </c>
      <c r="AU53" s="18">
        <v>1079</v>
      </c>
      <c r="AV53" s="18">
        <f t="shared" si="12"/>
        <v>-394</v>
      </c>
      <c r="AW53" s="18">
        <v>4138</v>
      </c>
      <c r="AX53" s="18">
        <v>3575</v>
      </c>
      <c r="AY53" s="18">
        <f t="shared" si="13"/>
        <v>-563</v>
      </c>
      <c r="AZ53" s="18">
        <v>6554</v>
      </c>
      <c r="BA53" s="18">
        <v>2469</v>
      </c>
      <c r="BB53" s="18">
        <f t="shared" si="14"/>
        <v>-4085</v>
      </c>
      <c r="BC53" s="18">
        <v>126</v>
      </c>
      <c r="BD53" s="18">
        <v>91.7</v>
      </c>
      <c r="BE53" s="18">
        <f t="shared" si="15"/>
        <v>-34.299999999999997</v>
      </c>
      <c r="BF53" s="18">
        <v>611</v>
      </c>
      <c r="BG53" s="18">
        <v>449</v>
      </c>
      <c r="BH53" s="18">
        <f t="shared" si="16"/>
        <v>-162</v>
      </c>
      <c r="BI53" s="18">
        <v>1104</v>
      </c>
      <c r="BJ53" s="18">
        <v>260</v>
      </c>
      <c r="BK53" s="18">
        <f t="shared" si="17"/>
        <v>-844</v>
      </c>
      <c r="BL53" s="18">
        <v>4.0599999999999996</v>
      </c>
      <c r="BM53" s="37">
        <v>6.39</v>
      </c>
      <c r="BN53" s="18">
        <f t="shared" si="18"/>
        <v>2.33</v>
      </c>
      <c r="BO53" s="18">
        <v>48.53</v>
      </c>
      <c r="BP53" s="38">
        <v>71.010000000000005</v>
      </c>
      <c r="BQ53" s="18">
        <f t="shared" si="19"/>
        <v>22.480000000000004</v>
      </c>
      <c r="BR53" s="36">
        <v>5.1153369050072115</v>
      </c>
      <c r="BS53" s="38">
        <v>5.3804689480354861</v>
      </c>
      <c r="BT53" s="18">
        <f t="shared" si="20"/>
        <v>0.26513204302827464</v>
      </c>
      <c r="BU53" s="18">
        <v>85</v>
      </c>
      <c r="BV53" s="18">
        <v>73</v>
      </c>
      <c r="BW53" s="18">
        <f t="shared" si="21"/>
        <v>-12</v>
      </c>
      <c r="BX53" s="18">
        <v>39</v>
      </c>
      <c r="BY53" s="18">
        <v>34</v>
      </c>
      <c r="BZ53" s="18">
        <f t="shared" si="22"/>
        <v>-5</v>
      </c>
      <c r="CD53" s="18">
        <v>5.92</v>
      </c>
      <c r="CE53" s="18">
        <v>8.27</v>
      </c>
      <c r="CF53" s="18">
        <v>5.62</v>
      </c>
      <c r="CG53" s="18">
        <v>6.23</v>
      </c>
      <c r="CH53" s="18">
        <v>8.17</v>
      </c>
      <c r="CI53" s="18">
        <v>5.47</v>
      </c>
    </row>
    <row r="54" spans="1:87" x14ac:dyDescent="0.15">
      <c r="A54" s="24">
        <v>210176</v>
      </c>
      <c r="B54" s="24">
        <v>226062</v>
      </c>
      <c r="C54" t="s">
        <v>81</v>
      </c>
      <c r="D54" s="24" t="s">
        <v>75</v>
      </c>
      <c r="E54" s="30">
        <v>30451</v>
      </c>
      <c r="F54" s="31">
        <v>65</v>
      </c>
      <c r="G54" s="24" t="s">
        <v>76</v>
      </c>
      <c r="H54" s="24" t="s">
        <v>76</v>
      </c>
      <c r="I54" s="24"/>
      <c r="J54" s="24">
        <v>114.2</v>
      </c>
      <c r="K54" s="24">
        <v>119.5</v>
      </c>
      <c r="L54" s="32">
        <f t="shared" si="0"/>
        <v>5.2999999999999972</v>
      </c>
      <c r="M54" s="24">
        <v>53.8</v>
      </c>
      <c r="N54" s="24">
        <v>56.9</v>
      </c>
      <c r="O54" s="32">
        <f t="shared" si="1"/>
        <v>3.1000000000000014</v>
      </c>
      <c r="P54" s="32">
        <v>112.83333333333333</v>
      </c>
      <c r="Q54" s="32">
        <v>113</v>
      </c>
      <c r="R54" s="32">
        <f t="shared" si="2"/>
        <v>0.1666666666666714</v>
      </c>
      <c r="S54" s="32">
        <v>167</v>
      </c>
      <c r="T54" s="32">
        <v>167</v>
      </c>
      <c r="U54" s="32">
        <f t="shared" si="3"/>
        <v>0</v>
      </c>
      <c r="V54" s="32">
        <v>3.69</v>
      </c>
      <c r="W54" s="32">
        <v>4.1399999999999997</v>
      </c>
      <c r="X54" s="32">
        <f>W54-ENA34</f>
        <v>4.1399999999999997</v>
      </c>
      <c r="Y54" s="32">
        <v>1.1499999999999999</v>
      </c>
      <c r="Z54" s="32">
        <v>1.1399999999999999</v>
      </c>
      <c r="AA54" s="32">
        <f t="shared" si="5"/>
        <v>-1.0000000000000009E-2</v>
      </c>
      <c r="AB54" s="32">
        <v>2.4500000000000002</v>
      </c>
      <c r="AC54" s="32">
        <v>2.74</v>
      </c>
      <c r="AD54" s="32">
        <f t="shared" si="6"/>
        <v>0.29000000000000004</v>
      </c>
      <c r="AE54" s="32">
        <v>0.7</v>
      </c>
      <c r="AF54" s="32">
        <v>0.85</v>
      </c>
      <c r="AG54" s="32">
        <f t="shared" si="7"/>
        <v>0.15000000000000002</v>
      </c>
      <c r="AH54" s="32">
        <v>4.82</v>
      </c>
      <c r="AI54" s="32">
        <v>2.2400000000000002</v>
      </c>
      <c r="AJ54" s="32">
        <f t="shared" si="8"/>
        <v>-2.58</v>
      </c>
      <c r="AK54" s="32">
        <v>4.92</v>
      </c>
      <c r="AL54" s="32">
        <v>5.07</v>
      </c>
      <c r="AM54" s="32">
        <f t="shared" si="9"/>
        <v>0.15000000000000036</v>
      </c>
      <c r="AN54" s="32">
        <v>5.64</v>
      </c>
      <c r="AO54" s="32">
        <v>6</v>
      </c>
      <c r="AP54" s="32">
        <f t="shared" si="10"/>
        <v>0.36000000000000032</v>
      </c>
      <c r="AQ54" s="32">
        <v>4.6399999999999997</v>
      </c>
      <c r="AR54" s="32">
        <v>5.69</v>
      </c>
      <c r="AS54" s="32">
        <f t="shared" si="11"/>
        <v>1.0500000000000007</v>
      </c>
      <c r="AT54" s="32">
        <v>639</v>
      </c>
      <c r="AU54" s="32">
        <v>900</v>
      </c>
      <c r="AV54" s="32">
        <f t="shared" si="12"/>
        <v>261</v>
      </c>
      <c r="AW54" s="32">
        <v>2506</v>
      </c>
      <c r="AX54" s="32">
        <v>3082</v>
      </c>
      <c r="AY54" s="32">
        <f t="shared" si="13"/>
        <v>576</v>
      </c>
      <c r="AZ54" s="32">
        <v>2810</v>
      </c>
      <c r="BA54" s="32">
        <v>2913</v>
      </c>
      <c r="BB54" s="32">
        <f t="shared" si="14"/>
        <v>103</v>
      </c>
      <c r="BC54" s="32">
        <v>48.8</v>
      </c>
      <c r="BD54" s="32">
        <v>98.9</v>
      </c>
      <c r="BE54" s="32">
        <f t="shared" si="15"/>
        <v>50.100000000000009</v>
      </c>
      <c r="BF54" s="32">
        <v>414</v>
      </c>
      <c r="BG54" s="32">
        <v>510</v>
      </c>
      <c r="BH54" s="32">
        <f t="shared" si="16"/>
        <v>96</v>
      </c>
      <c r="BI54" s="32">
        <v>338</v>
      </c>
      <c r="BJ54" s="32">
        <v>384</v>
      </c>
      <c r="BK54" s="32">
        <f t="shared" si="17"/>
        <v>46</v>
      </c>
      <c r="BL54" s="32">
        <v>3.85</v>
      </c>
      <c r="BM54" s="34">
        <v>3.4</v>
      </c>
      <c r="BN54" s="32">
        <f t="shared" si="18"/>
        <v>-0.45000000000000018</v>
      </c>
      <c r="BO54" s="32">
        <v>40.39</v>
      </c>
      <c r="BP54" s="35">
        <v>35.229999999999997</v>
      </c>
      <c r="BQ54" s="32">
        <f t="shared" si="19"/>
        <v>-5.1600000000000037</v>
      </c>
      <c r="BR54" s="33">
        <v>5.6039341421143858</v>
      </c>
      <c r="BS54" s="35">
        <v>5.6537127448197566</v>
      </c>
      <c r="BT54" s="32">
        <f t="shared" si="20"/>
        <v>4.9778602705370822E-2</v>
      </c>
      <c r="BU54" s="32">
        <v>11</v>
      </c>
      <c r="BV54" s="32">
        <v>13</v>
      </c>
      <c r="BW54" s="32">
        <f t="shared" si="21"/>
        <v>2</v>
      </c>
      <c r="BX54" s="32">
        <v>13</v>
      </c>
      <c r="BY54" s="32">
        <v>13</v>
      </c>
      <c r="BZ54" s="32">
        <f t="shared" si="22"/>
        <v>0</v>
      </c>
      <c r="CD54" s="18">
        <v>7.08</v>
      </c>
      <c r="CE54" s="18">
        <v>11.23</v>
      </c>
      <c r="CF54" s="18">
        <v>9.65</v>
      </c>
      <c r="CG54" s="18">
        <v>6.05</v>
      </c>
      <c r="CH54" s="18">
        <v>9.43</v>
      </c>
      <c r="CI54" s="18">
        <v>8.66</v>
      </c>
    </row>
    <row r="55" spans="1:87" x14ac:dyDescent="0.15">
      <c r="A55" s="12">
        <v>210175</v>
      </c>
      <c r="B55" s="12">
        <v>226063</v>
      </c>
      <c r="C55" s="62" t="s">
        <v>81</v>
      </c>
      <c r="D55" s="12" t="s">
        <v>75</v>
      </c>
      <c r="E55" s="14">
        <v>22508</v>
      </c>
      <c r="F55" s="15">
        <v>63</v>
      </c>
      <c r="G55" s="12" t="s">
        <v>76</v>
      </c>
      <c r="H55" s="12" t="s">
        <v>76</v>
      </c>
      <c r="I55" s="12"/>
      <c r="J55" s="12">
        <v>95.8</v>
      </c>
      <c r="K55" s="12">
        <v>96.5</v>
      </c>
      <c r="L55" s="18">
        <f t="shared" si="0"/>
        <v>0.70000000000000284</v>
      </c>
      <c r="M55" s="12">
        <v>44</v>
      </c>
      <c r="N55" s="12">
        <v>42.6</v>
      </c>
      <c r="O55" s="18">
        <f t="shared" si="1"/>
        <v>-1.3999999999999986</v>
      </c>
      <c r="P55" s="18">
        <v>117</v>
      </c>
      <c r="Q55" s="18">
        <v>117.33333333333333</v>
      </c>
      <c r="R55" s="18">
        <f t="shared" si="2"/>
        <v>0.3333333333333286</v>
      </c>
      <c r="S55" s="18">
        <v>163</v>
      </c>
      <c r="T55" s="18">
        <v>163</v>
      </c>
      <c r="U55" s="18">
        <f t="shared" si="3"/>
        <v>0</v>
      </c>
      <c r="V55" s="18">
        <v>4.47</v>
      </c>
      <c r="W55" s="18">
        <v>4.1100000000000003</v>
      </c>
      <c r="X55" s="18">
        <f>W55-V55</f>
        <v>-0.35999999999999943</v>
      </c>
      <c r="Y55" s="18">
        <v>1.53</v>
      </c>
      <c r="Z55" s="18">
        <v>1.52</v>
      </c>
      <c r="AA55" s="18">
        <f t="shared" si="5"/>
        <v>-1.0000000000000009E-2</v>
      </c>
      <c r="AB55" s="18">
        <v>2.7</v>
      </c>
      <c r="AC55" s="18">
        <v>2.36</v>
      </c>
      <c r="AD55" s="18">
        <f t="shared" si="6"/>
        <v>-0.3400000000000003</v>
      </c>
      <c r="AE55" s="18">
        <v>1.46</v>
      </c>
      <c r="AF55" s="18">
        <v>0.87</v>
      </c>
      <c r="AG55" s="18">
        <f t="shared" si="7"/>
        <v>-0.59</v>
      </c>
      <c r="AH55" s="18">
        <v>5.28</v>
      </c>
      <c r="AI55" s="18">
        <v>4.1399999999999997</v>
      </c>
      <c r="AJ55" s="18">
        <f t="shared" si="8"/>
        <v>-1.1400000000000006</v>
      </c>
      <c r="AK55" s="18">
        <v>5.99</v>
      </c>
      <c r="AL55" s="18">
        <v>6.65</v>
      </c>
      <c r="AM55" s="18">
        <f t="shared" si="9"/>
        <v>0.66000000000000014</v>
      </c>
      <c r="AN55" s="18">
        <v>9.68</v>
      </c>
      <c r="AO55" s="18">
        <v>10.61</v>
      </c>
      <c r="AP55" s="18">
        <f t="shared" si="10"/>
        <v>0.92999999999999972</v>
      </c>
      <c r="AQ55" s="18">
        <v>9.34</v>
      </c>
      <c r="AR55" s="18">
        <v>10.56</v>
      </c>
      <c r="AS55" s="18">
        <f t="shared" si="11"/>
        <v>1.2200000000000006</v>
      </c>
      <c r="AT55" s="18">
        <v>1423</v>
      </c>
      <c r="AU55" s="18">
        <v>1695</v>
      </c>
      <c r="AV55" s="18">
        <f t="shared" si="12"/>
        <v>272</v>
      </c>
      <c r="AW55" s="18">
        <v>3840</v>
      </c>
      <c r="AX55" s="18">
        <v>4535</v>
      </c>
      <c r="AY55" s="18">
        <f t="shared" si="13"/>
        <v>695</v>
      </c>
      <c r="AZ55" s="18">
        <v>5362</v>
      </c>
      <c r="BA55" s="18">
        <v>5164</v>
      </c>
      <c r="BB55" s="18">
        <f t="shared" si="14"/>
        <v>-198</v>
      </c>
      <c r="BC55" s="18">
        <v>159</v>
      </c>
      <c r="BD55" s="18">
        <v>196</v>
      </c>
      <c r="BE55" s="18">
        <f t="shared" si="15"/>
        <v>37</v>
      </c>
      <c r="BF55" s="18">
        <v>720</v>
      </c>
      <c r="BG55" s="18">
        <v>844</v>
      </c>
      <c r="BH55" s="18">
        <f t="shared" si="16"/>
        <v>124</v>
      </c>
      <c r="BI55" s="18">
        <v>816</v>
      </c>
      <c r="BJ55" s="18">
        <v>794</v>
      </c>
      <c r="BK55" s="18">
        <f t="shared" si="17"/>
        <v>-22</v>
      </c>
      <c r="BL55" s="18">
        <v>4.0599999999999996</v>
      </c>
      <c r="BM55" s="37">
        <v>3.76</v>
      </c>
      <c r="BN55" s="18">
        <f t="shared" si="18"/>
        <v>-0.29999999999999982</v>
      </c>
      <c r="BO55" s="18">
        <v>36.74</v>
      </c>
      <c r="BP55" s="38">
        <v>35.42</v>
      </c>
      <c r="BQ55" s="18">
        <f t="shared" si="19"/>
        <v>-1.3200000000000003</v>
      </c>
      <c r="BR55" s="36">
        <v>6.2402123026673912</v>
      </c>
      <c r="BS55" s="38">
        <v>6.0578825522303781</v>
      </c>
      <c r="BT55" s="18">
        <f t="shared" si="20"/>
        <v>-0.18232975043701316</v>
      </c>
      <c r="BU55" s="18">
        <v>35</v>
      </c>
      <c r="BV55" s="18">
        <v>43</v>
      </c>
      <c r="BW55" s="18">
        <f t="shared" si="21"/>
        <v>8</v>
      </c>
      <c r="BX55" s="18">
        <v>23</v>
      </c>
      <c r="BY55" s="18">
        <v>32</v>
      </c>
      <c r="BZ55" s="18">
        <f t="shared" si="22"/>
        <v>9</v>
      </c>
      <c r="CD55" s="18">
        <v>5.64</v>
      </c>
      <c r="CE55" s="18">
        <v>6.57</v>
      </c>
      <c r="CF55" s="18">
        <v>7.73</v>
      </c>
      <c r="CG55" s="18">
        <v>4.87</v>
      </c>
      <c r="CH55" s="18">
        <v>5.88</v>
      </c>
      <c r="CI55" s="18">
        <v>6.77</v>
      </c>
    </row>
    <row r="56" spans="1:87" x14ac:dyDescent="0.15">
      <c r="A56" s="12">
        <v>210177</v>
      </c>
      <c r="B56" s="12">
        <v>226064</v>
      </c>
      <c r="C56" t="s">
        <v>81</v>
      </c>
      <c r="D56" s="12" t="s">
        <v>75</v>
      </c>
      <c r="E56" s="14">
        <v>30178</v>
      </c>
      <c r="F56" s="15">
        <v>54</v>
      </c>
      <c r="G56" s="12" t="s">
        <v>76</v>
      </c>
      <c r="H56" s="12" t="s">
        <v>76</v>
      </c>
      <c r="I56" s="12"/>
      <c r="J56" s="12">
        <v>93.2</v>
      </c>
      <c r="K56" s="12">
        <v>93.2</v>
      </c>
      <c r="L56" s="18">
        <f t="shared" si="0"/>
        <v>0</v>
      </c>
      <c r="M56" s="12">
        <v>38.4</v>
      </c>
      <c r="N56" s="12">
        <v>37.4</v>
      </c>
      <c r="O56" s="18">
        <f t="shared" si="1"/>
        <v>-1</v>
      </c>
      <c r="P56" s="18">
        <v>104</v>
      </c>
      <c r="Q56" s="18">
        <v>100.66666666666667</v>
      </c>
      <c r="R56" s="18">
        <f t="shared" si="2"/>
        <v>-3.3333333333333286</v>
      </c>
      <c r="S56" s="18">
        <v>170</v>
      </c>
      <c r="T56" s="18">
        <v>170</v>
      </c>
      <c r="U56" s="18">
        <f t="shared" si="3"/>
        <v>0</v>
      </c>
      <c r="V56" s="18">
        <v>3.71</v>
      </c>
      <c r="W56" s="18">
        <v>3.58</v>
      </c>
      <c r="X56" s="18">
        <f>W56-ENA36</f>
        <v>3.58</v>
      </c>
      <c r="Y56" s="18">
        <v>1.1399999999999999</v>
      </c>
      <c r="Z56" s="18">
        <v>1.06</v>
      </c>
      <c r="AA56" s="18">
        <f t="shared" si="5"/>
        <v>-7.9999999999999849E-2</v>
      </c>
      <c r="AB56" s="18">
        <v>2.4</v>
      </c>
      <c r="AC56" s="18">
        <v>2.2400000000000002</v>
      </c>
      <c r="AD56" s="18">
        <f t="shared" si="6"/>
        <v>-0.1599999999999997</v>
      </c>
      <c r="AE56" s="18">
        <v>1.0900000000000001</v>
      </c>
      <c r="AF56" s="18">
        <v>0.94</v>
      </c>
      <c r="AG56" s="18">
        <f t="shared" si="7"/>
        <v>-0.15000000000000013</v>
      </c>
      <c r="AH56" s="18">
        <v>2</v>
      </c>
      <c r="AI56" s="18">
        <v>3.4</v>
      </c>
      <c r="AJ56" s="18">
        <f t="shared" si="8"/>
        <v>1.4</v>
      </c>
      <c r="AK56" s="18">
        <v>5.71</v>
      </c>
      <c r="AL56" s="18">
        <v>5.24</v>
      </c>
      <c r="AM56" s="18">
        <f t="shared" si="9"/>
        <v>-0.46999999999999975</v>
      </c>
      <c r="AN56" s="18">
        <v>8.74</v>
      </c>
      <c r="AO56" s="18">
        <v>6.61</v>
      </c>
      <c r="AP56" s="18">
        <f t="shared" si="10"/>
        <v>-2.13</v>
      </c>
      <c r="AQ56" s="18">
        <v>7.14</v>
      </c>
      <c r="AR56" s="18">
        <v>7.07</v>
      </c>
      <c r="AS56" s="18">
        <f t="shared" si="11"/>
        <v>-6.9999999999999396E-2</v>
      </c>
      <c r="AT56" s="18">
        <v>738</v>
      </c>
      <c r="AU56" s="18">
        <v>543</v>
      </c>
      <c r="AV56" s="18">
        <f t="shared" si="12"/>
        <v>-195</v>
      </c>
      <c r="AW56" s="18">
        <v>1946</v>
      </c>
      <c r="AX56" s="18">
        <v>1612</v>
      </c>
      <c r="AY56" s="18">
        <f t="shared" si="13"/>
        <v>-334</v>
      </c>
      <c r="AZ56" s="18">
        <v>3237</v>
      </c>
      <c r="BA56" s="18">
        <v>2079</v>
      </c>
      <c r="BB56" s="18">
        <f t="shared" si="14"/>
        <v>-1158</v>
      </c>
      <c r="BC56" s="18">
        <v>64.2</v>
      </c>
      <c r="BD56" s="18">
        <v>57.2</v>
      </c>
      <c r="BE56" s="18">
        <f t="shared" si="15"/>
        <v>-7</v>
      </c>
      <c r="BF56" s="18">
        <v>304</v>
      </c>
      <c r="BG56" s="18">
        <v>249</v>
      </c>
      <c r="BH56" s="18">
        <f t="shared" si="16"/>
        <v>-55</v>
      </c>
      <c r="BI56" s="18">
        <v>436</v>
      </c>
      <c r="BJ56" s="18">
        <v>279</v>
      </c>
      <c r="BK56" s="18">
        <f t="shared" si="17"/>
        <v>-157</v>
      </c>
      <c r="BL56" s="18">
        <v>3.75</v>
      </c>
      <c r="BM56" s="37">
        <v>3.39</v>
      </c>
      <c r="BN56" s="18">
        <f t="shared" si="18"/>
        <v>-0.35999999999999988</v>
      </c>
      <c r="BO56" s="18">
        <v>33.46</v>
      </c>
      <c r="BP56" s="38">
        <v>31.32</v>
      </c>
      <c r="BQ56" s="18">
        <f t="shared" si="19"/>
        <v>-2.1400000000000006</v>
      </c>
      <c r="BR56" s="36">
        <v>6.3059055588762707</v>
      </c>
      <c r="BS56" s="38">
        <v>6.1451532567049814</v>
      </c>
      <c r="BT56" s="18">
        <f t="shared" si="20"/>
        <v>-0.16075230217128933</v>
      </c>
      <c r="BU56" s="18">
        <v>15</v>
      </c>
      <c r="BV56" s="18">
        <v>19</v>
      </c>
      <c r="BW56" s="32">
        <f t="shared" si="21"/>
        <v>4</v>
      </c>
      <c r="BX56" s="18">
        <v>16</v>
      </c>
      <c r="BY56" s="18">
        <v>18</v>
      </c>
      <c r="BZ56" s="18">
        <f t="shared" si="22"/>
        <v>2</v>
      </c>
      <c r="CD56" s="18">
        <v>5.66</v>
      </c>
      <c r="CE56" s="18">
        <v>6.12</v>
      </c>
      <c r="CF56" s="18">
        <v>4.4800000000000004</v>
      </c>
      <c r="CG56" s="18">
        <v>5.51</v>
      </c>
      <c r="CH56" s="18">
        <v>7.39</v>
      </c>
      <c r="CI56" s="18">
        <v>4.55</v>
      </c>
    </row>
    <row r="57" spans="1:87" x14ac:dyDescent="0.15">
      <c r="A57" s="12">
        <v>210171</v>
      </c>
      <c r="B57" s="12">
        <v>226065</v>
      </c>
      <c r="C57" s="62" t="s">
        <v>74</v>
      </c>
      <c r="D57" s="12" t="s">
        <v>77</v>
      </c>
      <c r="E57" s="14">
        <v>23207</v>
      </c>
      <c r="F57" s="15">
        <v>59</v>
      </c>
      <c r="G57" s="12" t="s">
        <v>76</v>
      </c>
      <c r="H57" s="12" t="s">
        <v>76</v>
      </c>
      <c r="I57" s="12"/>
      <c r="J57" s="12">
        <v>106.5</v>
      </c>
      <c r="K57" s="12">
        <v>102.9</v>
      </c>
      <c r="L57" s="18">
        <f t="shared" si="0"/>
        <v>-3.5999999999999943</v>
      </c>
      <c r="M57" s="12">
        <v>34.9</v>
      </c>
      <c r="N57" s="12">
        <v>33.200000000000003</v>
      </c>
      <c r="O57" s="18">
        <f t="shared" si="1"/>
        <v>-1.6999999999999957</v>
      </c>
      <c r="P57" s="18">
        <v>117.5</v>
      </c>
      <c r="Q57" s="18">
        <v>114.33333333333333</v>
      </c>
      <c r="R57" s="18">
        <f t="shared" si="2"/>
        <v>-3.1666666666666714</v>
      </c>
      <c r="S57" s="18">
        <v>178</v>
      </c>
      <c r="T57" s="18">
        <v>178</v>
      </c>
      <c r="U57" s="18">
        <f t="shared" si="3"/>
        <v>0</v>
      </c>
      <c r="V57" s="18">
        <v>5.36</v>
      </c>
      <c r="W57" s="18">
        <v>4.54</v>
      </c>
      <c r="X57" s="18">
        <f>W57-V57</f>
        <v>-0.82000000000000028</v>
      </c>
      <c r="Y57" s="18">
        <v>1.04</v>
      </c>
      <c r="Z57" s="18">
        <v>0.94</v>
      </c>
      <c r="AA57" s="18">
        <f t="shared" si="5"/>
        <v>-0.10000000000000009</v>
      </c>
      <c r="AB57" s="18">
        <v>4.29</v>
      </c>
      <c r="AC57" s="18">
        <v>3.2</v>
      </c>
      <c r="AD57" s="18">
        <f t="shared" si="6"/>
        <v>-1.0899999999999999</v>
      </c>
      <c r="AE57" s="18">
        <v>1.19</v>
      </c>
      <c r="AF57" s="18">
        <v>1.22</v>
      </c>
      <c r="AG57" s="18">
        <f t="shared" si="7"/>
        <v>3.0000000000000027E-2</v>
      </c>
      <c r="AH57" s="18">
        <v>2.88</v>
      </c>
      <c r="AI57" s="18">
        <v>2.2599999999999998</v>
      </c>
      <c r="AJ57" s="18">
        <f t="shared" si="8"/>
        <v>-0.62000000000000011</v>
      </c>
      <c r="AK57" s="18">
        <v>3.93</v>
      </c>
      <c r="AL57" s="18">
        <v>5.84</v>
      </c>
      <c r="AM57" s="18">
        <f t="shared" si="9"/>
        <v>1.9099999999999997</v>
      </c>
      <c r="AN57" s="18">
        <v>6.45</v>
      </c>
      <c r="AO57" s="18">
        <v>9.31</v>
      </c>
      <c r="AP57" s="18">
        <f t="shared" si="10"/>
        <v>2.8600000000000003</v>
      </c>
      <c r="AQ57" s="18">
        <v>9.58</v>
      </c>
      <c r="AR57" s="18">
        <v>7.31</v>
      </c>
      <c r="AS57" s="18">
        <f t="shared" si="11"/>
        <v>-2.2700000000000005</v>
      </c>
      <c r="AT57" s="18">
        <v>923</v>
      </c>
      <c r="AU57" s="18">
        <v>725</v>
      </c>
      <c r="AV57" s="18">
        <f t="shared" si="12"/>
        <v>-198</v>
      </c>
      <c r="AW57" s="18">
        <v>1781</v>
      </c>
      <c r="AX57" s="18">
        <v>1483</v>
      </c>
      <c r="AY57" s="18">
        <f t="shared" si="13"/>
        <v>-298</v>
      </c>
      <c r="AZ57" s="18">
        <v>3509</v>
      </c>
      <c r="BA57" s="18">
        <v>2704</v>
      </c>
      <c r="BB57" s="18">
        <f t="shared" si="14"/>
        <v>-805</v>
      </c>
      <c r="BC57" s="18">
        <v>62.3</v>
      </c>
      <c r="BD57" s="18">
        <v>48.6</v>
      </c>
      <c r="BE57" s="18">
        <f t="shared" si="15"/>
        <v>-13.699999999999996</v>
      </c>
      <c r="BF57" s="18">
        <v>193</v>
      </c>
      <c r="BG57" s="18">
        <v>171</v>
      </c>
      <c r="BH57" s="18">
        <f t="shared" si="16"/>
        <v>-22</v>
      </c>
      <c r="BI57" s="18">
        <v>315</v>
      </c>
      <c r="BJ57" s="18">
        <v>238</v>
      </c>
      <c r="BK57" s="18">
        <f t="shared" si="17"/>
        <v>-77</v>
      </c>
      <c r="BL57" s="18">
        <v>5.26</v>
      </c>
      <c r="BM57" s="37">
        <v>4.9000000000000004</v>
      </c>
      <c r="BN57" s="18">
        <f t="shared" si="18"/>
        <v>-0.35999999999999943</v>
      </c>
      <c r="BO57" s="18">
        <v>46.62</v>
      </c>
      <c r="BP57" s="38">
        <v>43.41</v>
      </c>
      <c r="BQ57" s="18">
        <f t="shared" si="19"/>
        <v>-3.2100000000000009</v>
      </c>
      <c r="BR57" s="36">
        <v>6.3374560274560281</v>
      </c>
      <c r="BS57" s="38">
        <v>6.3395554019811104</v>
      </c>
      <c r="BT57" s="18">
        <f t="shared" si="20"/>
        <v>2.0993745250823537E-3</v>
      </c>
      <c r="BU57" s="18">
        <v>58</v>
      </c>
      <c r="BV57" s="18">
        <v>49</v>
      </c>
      <c r="BW57" s="18">
        <f t="shared" si="21"/>
        <v>-9</v>
      </c>
      <c r="BX57" s="18">
        <v>35</v>
      </c>
      <c r="BY57" s="18">
        <v>29</v>
      </c>
      <c r="BZ57" s="18">
        <f t="shared" si="22"/>
        <v>-6</v>
      </c>
      <c r="CD57" s="18">
        <v>5.51</v>
      </c>
      <c r="CE57" s="18">
        <v>7.17</v>
      </c>
      <c r="CF57" s="18">
        <v>5.83</v>
      </c>
      <c r="CG57" s="18">
        <v>5.38</v>
      </c>
      <c r="CH57" s="18">
        <v>7.47</v>
      </c>
      <c r="CI57" s="18">
        <v>7.05</v>
      </c>
    </row>
    <row r="58" spans="1:87" x14ac:dyDescent="0.15">
      <c r="A58" s="12">
        <v>210172</v>
      </c>
      <c r="B58" s="12">
        <v>226066</v>
      </c>
      <c r="C58" t="s">
        <v>74</v>
      </c>
      <c r="D58" s="12" t="s">
        <v>77</v>
      </c>
      <c r="E58" s="14">
        <v>20529</v>
      </c>
      <c r="F58" s="15">
        <v>37</v>
      </c>
      <c r="G58" s="12" t="s">
        <v>76</v>
      </c>
      <c r="H58" s="12" t="s">
        <v>76</v>
      </c>
      <c r="I58" s="12"/>
      <c r="J58" s="12">
        <v>104.8</v>
      </c>
      <c r="K58" s="12">
        <v>106.5</v>
      </c>
      <c r="L58" s="32">
        <f t="shared" si="0"/>
        <v>1.7000000000000028</v>
      </c>
      <c r="M58" s="12">
        <v>34.1</v>
      </c>
      <c r="N58" s="12">
        <v>33.9</v>
      </c>
      <c r="O58" s="32">
        <f t="shared" si="1"/>
        <v>-0.20000000000000284</v>
      </c>
      <c r="P58" s="18">
        <v>124.16666666666667</v>
      </c>
      <c r="Q58" s="18">
        <v>117.33333333333333</v>
      </c>
      <c r="R58" s="32">
        <f t="shared" si="2"/>
        <v>-6.8333333333333428</v>
      </c>
      <c r="S58" s="18">
        <v>181</v>
      </c>
      <c r="T58" s="18">
        <v>181</v>
      </c>
      <c r="U58" s="32">
        <f t="shared" si="3"/>
        <v>0</v>
      </c>
      <c r="V58" s="18">
        <v>4.62</v>
      </c>
      <c r="W58" s="18">
        <v>5.37</v>
      </c>
      <c r="X58" s="32">
        <f>W58-V58</f>
        <v>0.75</v>
      </c>
      <c r="Y58" s="18">
        <v>1.41</v>
      </c>
      <c r="Z58" s="18">
        <v>1.38</v>
      </c>
      <c r="AA58" s="32">
        <f t="shared" si="5"/>
        <v>-3.0000000000000027E-2</v>
      </c>
      <c r="AB58" s="18">
        <v>2.93</v>
      </c>
      <c r="AC58" s="18">
        <v>3.66</v>
      </c>
      <c r="AD58" s="32">
        <f t="shared" si="6"/>
        <v>0.73</v>
      </c>
      <c r="AE58" s="18">
        <v>0.71</v>
      </c>
      <c r="AF58" s="18">
        <v>0.85</v>
      </c>
      <c r="AG58" s="32">
        <f t="shared" si="7"/>
        <v>0.14000000000000001</v>
      </c>
      <c r="AH58" s="18">
        <v>40.76</v>
      </c>
      <c r="AI58" s="18">
        <v>0.64</v>
      </c>
      <c r="AJ58" s="32">
        <f t="shared" si="8"/>
        <v>-40.119999999999997</v>
      </c>
      <c r="AK58" s="18">
        <v>4.17</v>
      </c>
      <c r="AL58" s="18">
        <v>6.46</v>
      </c>
      <c r="AM58" s="32">
        <f t="shared" si="9"/>
        <v>2.29</v>
      </c>
      <c r="AN58" s="18">
        <v>6.64</v>
      </c>
      <c r="AO58" s="18">
        <v>9.9700000000000006</v>
      </c>
      <c r="AP58" s="32">
        <f t="shared" si="10"/>
        <v>3.330000000000001</v>
      </c>
      <c r="AQ58" s="18">
        <v>8.19</v>
      </c>
      <c r="AR58" s="18">
        <v>9.65</v>
      </c>
      <c r="AS58" s="32">
        <f t="shared" si="11"/>
        <v>1.4600000000000009</v>
      </c>
      <c r="AT58" s="18">
        <v>1066</v>
      </c>
      <c r="AU58" s="18">
        <v>993</v>
      </c>
      <c r="AV58" s="32">
        <f t="shared" si="12"/>
        <v>-73</v>
      </c>
      <c r="AW58" s="18">
        <v>2244</v>
      </c>
      <c r="AX58" s="18">
        <v>2661</v>
      </c>
      <c r="AY58" s="32">
        <f t="shared" si="13"/>
        <v>417</v>
      </c>
      <c r="AZ58" s="18">
        <v>3509</v>
      </c>
      <c r="BA58" s="18">
        <v>3939</v>
      </c>
      <c r="BB58" s="32">
        <f t="shared" si="14"/>
        <v>430</v>
      </c>
      <c r="BC58" s="18">
        <v>115</v>
      </c>
      <c r="BD58" s="18">
        <v>110</v>
      </c>
      <c r="BE58" s="32">
        <f t="shared" si="15"/>
        <v>-5</v>
      </c>
      <c r="BF58" s="18">
        <v>372</v>
      </c>
      <c r="BG58" s="18">
        <v>446</v>
      </c>
      <c r="BH58" s="32">
        <f t="shared" si="16"/>
        <v>74</v>
      </c>
      <c r="BI58" s="18">
        <v>413</v>
      </c>
      <c r="BJ58" s="18">
        <v>655</v>
      </c>
      <c r="BK58" s="32">
        <f t="shared" si="17"/>
        <v>242</v>
      </c>
      <c r="BL58" s="18">
        <v>3.55</v>
      </c>
      <c r="BM58" s="37">
        <v>4.34</v>
      </c>
      <c r="BN58" s="32">
        <f t="shared" si="18"/>
        <v>0.79</v>
      </c>
      <c r="BO58" s="18">
        <v>34.6</v>
      </c>
      <c r="BP58" s="38">
        <v>46.86</v>
      </c>
      <c r="BQ58" s="32">
        <f t="shared" si="19"/>
        <v>12.259999999999998</v>
      </c>
      <c r="BR58" s="36">
        <v>5.9089884393063583</v>
      </c>
      <c r="BS58" s="38">
        <v>5.4906231327358093</v>
      </c>
      <c r="BT58" s="32">
        <f t="shared" si="20"/>
        <v>-0.41836530657054904</v>
      </c>
      <c r="BU58" s="18">
        <v>17</v>
      </c>
      <c r="BV58" s="18">
        <v>20</v>
      </c>
      <c r="BW58" s="32">
        <f t="shared" si="21"/>
        <v>3</v>
      </c>
      <c r="BX58" s="18">
        <v>18</v>
      </c>
      <c r="BY58" s="18">
        <v>23</v>
      </c>
      <c r="BZ58" s="32">
        <f t="shared" si="22"/>
        <v>5</v>
      </c>
      <c r="CD58" s="18">
        <v>5.4</v>
      </c>
      <c r="CE58" s="18">
        <v>8.5299999999999994</v>
      </c>
      <c r="CF58" s="18">
        <v>9.06</v>
      </c>
      <c r="CG58" s="18">
        <v>4.88</v>
      </c>
      <c r="CH58" s="18">
        <v>7.06</v>
      </c>
      <c r="CI58" s="18">
        <v>7.69</v>
      </c>
    </row>
    <row r="59" spans="1:87" x14ac:dyDescent="0.15">
      <c r="A59" s="12">
        <v>210173</v>
      </c>
      <c r="B59" s="12">
        <v>226067</v>
      </c>
      <c r="C59" s="62" t="s">
        <v>81</v>
      </c>
      <c r="D59" s="12" t="s">
        <v>75</v>
      </c>
      <c r="E59" s="14">
        <v>21078</v>
      </c>
      <c r="F59" s="15">
        <v>38</v>
      </c>
      <c r="G59" s="12" t="s">
        <v>76</v>
      </c>
      <c r="H59" s="12" t="s">
        <v>76</v>
      </c>
      <c r="I59" s="12"/>
      <c r="J59" s="12">
        <v>102.1</v>
      </c>
      <c r="K59" s="12">
        <v>98.7</v>
      </c>
      <c r="L59" s="32">
        <f t="shared" si="0"/>
        <v>-3.3999999999999915</v>
      </c>
      <c r="M59" s="12">
        <v>43.1</v>
      </c>
      <c r="N59" s="12">
        <v>41.5</v>
      </c>
      <c r="O59" s="32">
        <f t="shared" si="1"/>
        <v>-1.6000000000000014</v>
      </c>
      <c r="P59" s="18">
        <v>119.16666666666667</v>
      </c>
      <c r="Q59" s="18">
        <v>113.33333333333333</v>
      </c>
      <c r="R59" s="32">
        <f t="shared" si="2"/>
        <v>-5.8333333333333428</v>
      </c>
      <c r="S59" s="18">
        <v>163</v>
      </c>
      <c r="T59" s="18">
        <v>163</v>
      </c>
      <c r="U59" s="32">
        <f t="shared" si="3"/>
        <v>0</v>
      </c>
      <c r="V59" s="18">
        <v>4.55</v>
      </c>
      <c r="W59" s="18">
        <v>4.3</v>
      </c>
      <c r="X59" s="32">
        <f>W59-ENA39</f>
        <v>4.3</v>
      </c>
      <c r="Y59" s="18">
        <v>1.82</v>
      </c>
      <c r="Z59" s="18">
        <v>1.71</v>
      </c>
      <c r="AA59" s="32">
        <f t="shared" si="5"/>
        <v>-0.1100000000000001</v>
      </c>
      <c r="AB59" s="18">
        <v>2.5</v>
      </c>
      <c r="AC59" s="18">
        <v>2.38</v>
      </c>
      <c r="AD59" s="32">
        <f t="shared" si="6"/>
        <v>-0.12000000000000011</v>
      </c>
      <c r="AE59" s="18">
        <v>1.07</v>
      </c>
      <c r="AF59" s="18">
        <v>1</v>
      </c>
      <c r="AG59" s="32">
        <f t="shared" si="7"/>
        <v>-7.0000000000000062E-2</v>
      </c>
      <c r="AH59" s="18">
        <v>6.36</v>
      </c>
      <c r="AI59" s="18">
        <v>2.39</v>
      </c>
      <c r="AJ59" s="32">
        <f t="shared" si="8"/>
        <v>-3.97</v>
      </c>
      <c r="AK59" s="18">
        <v>5.32</v>
      </c>
      <c r="AL59" s="18">
        <v>4.99</v>
      </c>
      <c r="AM59" s="32">
        <f t="shared" si="9"/>
        <v>-0.33000000000000007</v>
      </c>
      <c r="AN59" s="18">
        <v>17.96</v>
      </c>
      <c r="AO59" s="18">
        <v>17.27</v>
      </c>
      <c r="AP59" s="32">
        <f t="shared" si="10"/>
        <v>-0.69000000000000128</v>
      </c>
      <c r="AQ59" s="18">
        <v>4.38</v>
      </c>
      <c r="AR59" s="18">
        <v>7.29</v>
      </c>
      <c r="AS59" s="32">
        <f t="shared" si="11"/>
        <v>2.91</v>
      </c>
      <c r="AT59" s="18">
        <v>602</v>
      </c>
      <c r="AU59" s="18">
        <v>758</v>
      </c>
      <c r="AV59" s="32">
        <f t="shared" si="12"/>
        <v>156</v>
      </c>
      <c r="AW59" s="18">
        <v>3068</v>
      </c>
      <c r="AX59" s="18">
        <v>4766</v>
      </c>
      <c r="AY59" s="32">
        <f t="shared" si="13"/>
        <v>1698</v>
      </c>
      <c r="AZ59" s="18">
        <v>1625</v>
      </c>
      <c r="BA59" s="18">
        <v>2761</v>
      </c>
      <c r="BB59" s="32">
        <f t="shared" si="14"/>
        <v>1136</v>
      </c>
      <c r="BC59" s="18">
        <v>60.2</v>
      </c>
      <c r="BD59" s="18">
        <v>68.900000000000006</v>
      </c>
      <c r="BE59" s="32">
        <f t="shared" si="15"/>
        <v>8.7000000000000028</v>
      </c>
      <c r="BF59" s="18">
        <v>406</v>
      </c>
      <c r="BG59" s="18">
        <v>982</v>
      </c>
      <c r="BH59" s="32">
        <f t="shared" si="16"/>
        <v>576</v>
      </c>
      <c r="BI59" s="18">
        <v>176</v>
      </c>
      <c r="BJ59" s="18">
        <v>318</v>
      </c>
      <c r="BK59" s="32">
        <f t="shared" si="17"/>
        <v>142</v>
      </c>
      <c r="BL59" s="18">
        <v>3.55</v>
      </c>
      <c r="BM59" s="37">
        <v>3</v>
      </c>
      <c r="BN59" s="32">
        <f t="shared" si="18"/>
        <v>-0.54999999999999982</v>
      </c>
      <c r="BO59" s="18">
        <v>37.99</v>
      </c>
      <c r="BP59" s="38">
        <v>35.69</v>
      </c>
      <c r="BQ59" s="32">
        <f t="shared" si="19"/>
        <v>-2.3000000000000043</v>
      </c>
      <c r="BR59" s="36">
        <v>5.5253724664385366</v>
      </c>
      <c r="BS59" s="38">
        <v>5.1319949565704679</v>
      </c>
      <c r="BT59" s="32">
        <f t="shared" si="20"/>
        <v>-0.39337750986806874</v>
      </c>
      <c r="BU59" s="18">
        <v>21</v>
      </c>
      <c r="BV59" s="18">
        <v>21</v>
      </c>
      <c r="BW59" s="32">
        <f t="shared" si="21"/>
        <v>0</v>
      </c>
      <c r="BX59" s="18">
        <v>25</v>
      </c>
      <c r="BY59" s="18">
        <v>24</v>
      </c>
      <c r="BZ59" s="32">
        <f t="shared" si="22"/>
        <v>-1</v>
      </c>
      <c r="CD59" s="18">
        <v>4.92</v>
      </c>
      <c r="CE59" s="18">
        <v>6.87</v>
      </c>
      <c r="CF59" s="18">
        <v>5.98</v>
      </c>
      <c r="CG59" s="18">
        <v>4.8099999999999996</v>
      </c>
      <c r="CH59" s="18">
        <v>7.65</v>
      </c>
      <c r="CI59" s="18">
        <v>6.29</v>
      </c>
    </row>
    <row r="60" spans="1:87" x14ac:dyDescent="0.15">
      <c r="A60" s="12">
        <v>210190</v>
      </c>
      <c r="B60" s="12">
        <v>226068</v>
      </c>
      <c r="C60" t="s">
        <v>74</v>
      </c>
      <c r="D60" s="12" t="s">
        <v>75</v>
      </c>
      <c r="E60" s="14">
        <v>26952</v>
      </c>
      <c r="F60" s="15">
        <v>47</v>
      </c>
      <c r="G60" s="12" t="s">
        <v>76</v>
      </c>
      <c r="H60" s="12" t="s">
        <v>76</v>
      </c>
      <c r="I60" s="12"/>
      <c r="J60" s="12">
        <v>99.3</v>
      </c>
      <c r="K60" s="12">
        <v>100.4</v>
      </c>
      <c r="L60" s="32">
        <f t="shared" si="0"/>
        <v>1.1000000000000085</v>
      </c>
      <c r="M60" s="12">
        <v>44.3</v>
      </c>
      <c r="N60" s="12">
        <v>44.4</v>
      </c>
      <c r="O60" s="32">
        <f t="shared" si="1"/>
        <v>0.10000000000000142</v>
      </c>
      <c r="P60" s="18">
        <v>115.5</v>
      </c>
      <c r="Q60" s="18">
        <v>117.33333333333333</v>
      </c>
      <c r="R60" s="32">
        <f t="shared" si="2"/>
        <v>1.8333333333333286</v>
      </c>
      <c r="S60" s="18">
        <v>168</v>
      </c>
      <c r="T60" s="18">
        <v>168</v>
      </c>
      <c r="U60" s="32">
        <f t="shared" si="3"/>
        <v>0</v>
      </c>
      <c r="V60" s="18">
        <v>4.6399999999999997</v>
      </c>
      <c r="W60" s="18">
        <v>4.5599999999999996</v>
      </c>
      <c r="X60" s="32">
        <f>W60-V60</f>
        <v>-8.0000000000000071E-2</v>
      </c>
      <c r="Y60" s="18">
        <v>1.57</v>
      </c>
      <c r="Z60" s="18">
        <v>1.47</v>
      </c>
      <c r="AA60" s="32">
        <f t="shared" si="5"/>
        <v>-0.10000000000000009</v>
      </c>
      <c r="AB60" s="18">
        <v>2.65</v>
      </c>
      <c r="AC60" s="18">
        <v>2.59</v>
      </c>
      <c r="AD60" s="32">
        <f t="shared" si="6"/>
        <v>-6.0000000000000053E-2</v>
      </c>
      <c r="AE60" s="18">
        <v>1.04</v>
      </c>
      <c r="AF60" s="18">
        <v>1.8</v>
      </c>
      <c r="AG60" s="32">
        <f t="shared" si="7"/>
        <v>0.76</v>
      </c>
      <c r="AH60" s="18">
        <v>15.22</v>
      </c>
      <c r="AI60" s="18">
        <v>16.75</v>
      </c>
      <c r="AJ60" s="32">
        <f t="shared" si="8"/>
        <v>1.5299999999999994</v>
      </c>
      <c r="AK60" s="18">
        <v>6.31</v>
      </c>
      <c r="AL60" s="18">
        <v>5.91</v>
      </c>
      <c r="AM60" s="32">
        <f t="shared" si="9"/>
        <v>-0.39999999999999947</v>
      </c>
      <c r="AN60" s="18">
        <v>8.4499999999999993</v>
      </c>
      <c r="AO60" s="18">
        <v>8.8800000000000008</v>
      </c>
      <c r="AP60" s="32">
        <f t="shared" si="10"/>
        <v>0.43000000000000149</v>
      </c>
      <c r="AQ60" s="18">
        <v>5.3</v>
      </c>
      <c r="AR60" s="18">
        <v>8.18</v>
      </c>
      <c r="AS60" s="32">
        <f t="shared" si="11"/>
        <v>2.88</v>
      </c>
      <c r="AT60" s="18">
        <v>794</v>
      </c>
      <c r="AU60" s="18">
        <v>639</v>
      </c>
      <c r="AV60" s="32">
        <f t="shared" si="12"/>
        <v>-155</v>
      </c>
      <c r="AW60" s="18">
        <v>2393</v>
      </c>
      <c r="AX60" s="18">
        <v>2645</v>
      </c>
      <c r="AY60" s="32">
        <f t="shared" si="13"/>
        <v>252</v>
      </c>
      <c r="AZ60" s="18">
        <v>1940</v>
      </c>
      <c r="BA60" s="18">
        <v>2350</v>
      </c>
      <c r="BB60" s="32">
        <f t="shared" si="14"/>
        <v>410</v>
      </c>
      <c r="BC60" s="18">
        <v>55.1</v>
      </c>
      <c r="BD60" s="18">
        <v>49.8</v>
      </c>
      <c r="BE60" s="32">
        <f t="shared" si="15"/>
        <v>-5.3000000000000043</v>
      </c>
      <c r="BF60" s="18">
        <v>287</v>
      </c>
      <c r="BG60" s="18">
        <v>395</v>
      </c>
      <c r="BH60" s="32">
        <f t="shared" si="16"/>
        <v>108</v>
      </c>
      <c r="BI60" s="18">
        <v>108</v>
      </c>
      <c r="BJ60" s="18">
        <v>248</v>
      </c>
      <c r="BK60" s="32">
        <f t="shared" si="17"/>
        <v>140</v>
      </c>
      <c r="BL60" s="18">
        <v>4.18</v>
      </c>
      <c r="BM60" s="37">
        <v>3.51</v>
      </c>
      <c r="BN60" s="32">
        <f t="shared" si="18"/>
        <v>-0.66999999999999993</v>
      </c>
      <c r="BO60" s="18">
        <v>41.53</v>
      </c>
      <c r="BP60" s="38">
        <v>35.97</v>
      </c>
      <c r="BQ60" s="32">
        <f t="shared" si="19"/>
        <v>-5.5600000000000023</v>
      </c>
      <c r="BR60" s="36">
        <v>5.8272405490007211</v>
      </c>
      <c r="BS60" s="38">
        <v>5.6986572143452872</v>
      </c>
      <c r="BT60" s="32">
        <f t="shared" si="20"/>
        <v>-0.12858333465543392</v>
      </c>
      <c r="BU60" s="18">
        <v>24</v>
      </c>
      <c r="BV60" s="18">
        <v>21</v>
      </c>
      <c r="BW60" s="32">
        <f t="shared" si="21"/>
        <v>-3</v>
      </c>
      <c r="BX60" s="18">
        <v>19</v>
      </c>
      <c r="BY60" s="18">
        <v>17</v>
      </c>
      <c r="BZ60" s="32">
        <f t="shared" si="22"/>
        <v>-2</v>
      </c>
      <c r="CD60" s="18">
        <v>5.65</v>
      </c>
      <c r="CE60" s="18">
        <v>8.69</v>
      </c>
      <c r="CF60" s="18">
        <v>6.18</v>
      </c>
      <c r="CG60" s="18">
        <v>5.9</v>
      </c>
      <c r="CH60" s="18">
        <v>8.34</v>
      </c>
      <c r="CI60" s="18">
        <v>7.94</v>
      </c>
    </row>
    <row r="61" spans="1:87" x14ac:dyDescent="0.15">
      <c r="A61" s="24">
        <v>210192</v>
      </c>
      <c r="B61" s="24">
        <v>226069</v>
      </c>
      <c r="C61" s="62" t="s">
        <v>74</v>
      </c>
      <c r="D61" s="24" t="s">
        <v>77</v>
      </c>
      <c r="E61" s="30">
        <v>21320</v>
      </c>
      <c r="F61" s="31">
        <v>62</v>
      </c>
      <c r="G61" s="24" t="s">
        <v>76</v>
      </c>
      <c r="H61" s="24" t="s">
        <v>76</v>
      </c>
      <c r="I61" s="24"/>
      <c r="J61" s="24">
        <v>114.3</v>
      </c>
      <c r="K61" s="24">
        <v>115.2</v>
      </c>
      <c r="L61" s="32">
        <f t="shared" si="0"/>
        <v>0.90000000000000568</v>
      </c>
      <c r="M61" s="24">
        <v>36.299999999999997</v>
      </c>
      <c r="N61" s="24">
        <v>37.5</v>
      </c>
      <c r="O61" s="32">
        <f t="shared" si="1"/>
        <v>1.2000000000000028</v>
      </c>
      <c r="P61" s="32">
        <v>118</v>
      </c>
      <c r="Q61" s="32">
        <v>119.66666666666667</v>
      </c>
      <c r="R61" s="32">
        <f t="shared" si="2"/>
        <v>1.6666666666666714</v>
      </c>
      <c r="S61" s="32">
        <v>183</v>
      </c>
      <c r="T61" s="32">
        <v>183</v>
      </c>
      <c r="U61" s="32">
        <f t="shared" si="3"/>
        <v>0</v>
      </c>
      <c r="V61" s="32">
        <v>4.33</v>
      </c>
      <c r="W61" s="32">
        <v>4.13</v>
      </c>
      <c r="X61" s="32">
        <f>W61-V61</f>
        <v>-0.20000000000000018</v>
      </c>
      <c r="Y61" s="32">
        <v>1.06</v>
      </c>
      <c r="Z61" s="32">
        <v>1.08</v>
      </c>
      <c r="AA61" s="32">
        <f t="shared" si="5"/>
        <v>2.0000000000000018E-2</v>
      </c>
      <c r="AB61" s="32">
        <v>3.13</v>
      </c>
      <c r="AC61" s="32">
        <v>2.93</v>
      </c>
      <c r="AD61" s="32">
        <f t="shared" si="6"/>
        <v>-0.19999999999999973</v>
      </c>
      <c r="AE61" s="32">
        <v>0.72</v>
      </c>
      <c r="AF61" s="32">
        <v>0.82</v>
      </c>
      <c r="AG61" s="32">
        <f t="shared" si="7"/>
        <v>9.9999999999999978E-2</v>
      </c>
      <c r="AH61" s="32">
        <v>1.18</v>
      </c>
      <c r="AI61" s="32">
        <v>1.62</v>
      </c>
      <c r="AJ61" s="32">
        <f t="shared" si="8"/>
        <v>0.44000000000000017</v>
      </c>
      <c r="AK61" s="32">
        <v>7.48</v>
      </c>
      <c r="AL61" s="32">
        <v>7.89</v>
      </c>
      <c r="AM61" s="32">
        <f t="shared" si="9"/>
        <v>0.40999999999999925</v>
      </c>
      <c r="AN61" s="32">
        <v>9.8699999999999992</v>
      </c>
      <c r="AO61" s="32">
        <v>12.04</v>
      </c>
      <c r="AP61" s="32">
        <f t="shared" si="10"/>
        <v>2.17</v>
      </c>
      <c r="AQ61" s="32">
        <v>5.66</v>
      </c>
      <c r="AR61" s="32">
        <v>7.98</v>
      </c>
      <c r="AS61" s="32">
        <f t="shared" si="11"/>
        <v>2.3200000000000003</v>
      </c>
      <c r="AT61" s="32">
        <v>1347</v>
      </c>
      <c r="AU61" s="32">
        <v>1533</v>
      </c>
      <c r="AV61" s="32">
        <f t="shared" si="12"/>
        <v>186</v>
      </c>
      <c r="AW61" s="32">
        <v>2943</v>
      </c>
      <c r="AX61" s="32">
        <v>2909</v>
      </c>
      <c r="AY61" s="32">
        <f t="shared" si="13"/>
        <v>-34</v>
      </c>
      <c r="AZ61" s="32">
        <v>4303</v>
      </c>
      <c r="BA61" s="32">
        <v>3300</v>
      </c>
      <c r="BB61" s="32">
        <f t="shared" si="14"/>
        <v>-1003</v>
      </c>
      <c r="BC61" s="32">
        <v>152</v>
      </c>
      <c r="BD61" s="32">
        <v>151</v>
      </c>
      <c r="BE61" s="32">
        <f t="shared" si="15"/>
        <v>-1</v>
      </c>
      <c r="BF61" s="32">
        <v>520</v>
      </c>
      <c r="BG61" s="32">
        <v>504</v>
      </c>
      <c r="BH61" s="32">
        <f t="shared" si="16"/>
        <v>-16</v>
      </c>
      <c r="BI61" s="32">
        <v>624</v>
      </c>
      <c r="BJ61" s="32">
        <v>427</v>
      </c>
      <c r="BK61" s="32">
        <f t="shared" si="17"/>
        <v>-197</v>
      </c>
      <c r="BL61" s="32">
        <v>4.3899999999999997</v>
      </c>
      <c r="BM61" s="34">
        <v>4.6100000000000003</v>
      </c>
      <c r="BN61" s="32">
        <f t="shared" si="18"/>
        <v>0.22000000000000064</v>
      </c>
      <c r="BO61" s="32">
        <v>38.67</v>
      </c>
      <c r="BP61" s="35">
        <v>44.64</v>
      </c>
      <c r="BQ61" s="32">
        <f t="shared" si="19"/>
        <v>5.9699999999999989</v>
      </c>
      <c r="BR61" s="33">
        <v>6.3666847685544345</v>
      </c>
      <c r="BS61" s="35">
        <v>5.9370385304659496</v>
      </c>
      <c r="BT61" s="32">
        <f t="shared" si="20"/>
        <v>-0.4296462380884849</v>
      </c>
      <c r="BU61" s="32">
        <v>45</v>
      </c>
      <c r="BV61" s="32">
        <v>48</v>
      </c>
      <c r="BW61" s="32">
        <f t="shared" si="21"/>
        <v>3</v>
      </c>
      <c r="BX61" s="32">
        <v>30</v>
      </c>
      <c r="BY61" s="32">
        <v>31</v>
      </c>
      <c r="BZ61" s="32">
        <f t="shared" si="22"/>
        <v>1</v>
      </c>
      <c r="CD61" s="18">
        <v>6.35</v>
      </c>
      <c r="CE61" s="18">
        <v>10.35</v>
      </c>
      <c r="CF61" s="18">
        <v>5.44</v>
      </c>
      <c r="CG61" s="18">
        <v>6.4</v>
      </c>
      <c r="CH61" s="18">
        <v>10.45</v>
      </c>
      <c r="CI61" s="18">
        <v>7.94</v>
      </c>
    </row>
    <row r="62" spans="1:87" x14ac:dyDescent="0.15">
      <c r="A62" s="12">
        <v>210199</v>
      </c>
      <c r="B62" s="12">
        <v>226071</v>
      </c>
      <c r="C62" t="s">
        <v>74</v>
      </c>
      <c r="D62" s="12" t="s">
        <v>75</v>
      </c>
      <c r="E62" s="14">
        <v>24546</v>
      </c>
      <c r="F62" s="15">
        <v>54</v>
      </c>
      <c r="G62" s="12" t="s">
        <v>76</v>
      </c>
      <c r="H62" s="12" t="s">
        <v>76</v>
      </c>
      <c r="I62" s="12"/>
      <c r="J62" s="12">
        <v>108.8</v>
      </c>
      <c r="K62" s="12">
        <v>112.5</v>
      </c>
      <c r="L62" s="18">
        <f t="shared" si="0"/>
        <v>3.7000000000000028</v>
      </c>
      <c r="M62" s="12">
        <v>46</v>
      </c>
      <c r="N62" s="12">
        <v>49.6</v>
      </c>
      <c r="O62" s="18">
        <f t="shared" si="1"/>
        <v>3.6000000000000014</v>
      </c>
      <c r="P62" s="18">
        <v>113.33333333333333</v>
      </c>
      <c r="Q62" s="18">
        <v>114</v>
      </c>
      <c r="R62" s="18">
        <f t="shared" si="2"/>
        <v>0.6666666666666714</v>
      </c>
      <c r="S62" s="18">
        <v>172.5</v>
      </c>
      <c r="T62" s="18">
        <v>172.5</v>
      </c>
      <c r="U62" s="18">
        <f t="shared" si="3"/>
        <v>0</v>
      </c>
      <c r="V62" s="18">
        <v>5.85</v>
      </c>
      <c r="W62" s="18">
        <v>5.95</v>
      </c>
      <c r="X62" s="18">
        <f>W62-ENA42</f>
        <v>5.95</v>
      </c>
      <c r="Y62" s="18">
        <v>1.47</v>
      </c>
      <c r="Z62" s="18">
        <v>1.47</v>
      </c>
      <c r="AA62" s="18">
        <f t="shared" si="5"/>
        <v>0</v>
      </c>
      <c r="AB62" s="18">
        <v>4.17</v>
      </c>
      <c r="AC62" s="18">
        <v>4.18</v>
      </c>
      <c r="AD62" s="18">
        <f t="shared" si="6"/>
        <v>9.9999999999997868E-3</v>
      </c>
      <c r="AE62" s="18">
        <v>1.03</v>
      </c>
      <c r="AF62" s="18">
        <v>0.94</v>
      </c>
      <c r="AG62" s="18">
        <f t="shared" si="7"/>
        <v>-9.000000000000008E-2</v>
      </c>
      <c r="AH62" s="18">
        <v>0.96</v>
      </c>
      <c r="AI62" s="18">
        <v>1.83</v>
      </c>
      <c r="AJ62" s="18">
        <f t="shared" si="8"/>
        <v>0.87000000000000011</v>
      </c>
      <c r="AK62" s="18">
        <v>5.92</v>
      </c>
      <c r="AL62" s="18">
        <v>5.88</v>
      </c>
      <c r="AM62" s="18">
        <f t="shared" si="9"/>
        <v>-4.0000000000000036E-2</v>
      </c>
      <c r="AN62" s="18">
        <v>7.76</v>
      </c>
      <c r="AO62" s="18">
        <v>8.7200000000000006</v>
      </c>
      <c r="AP62" s="18">
        <f t="shared" si="10"/>
        <v>0.96000000000000085</v>
      </c>
      <c r="AQ62" s="18">
        <v>5.77</v>
      </c>
      <c r="AR62" s="18">
        <v>5.55</v>
      </c>
      <c r="AS62" s="18">
        <f t="shared" si="11"/>
        <v>-0.21999999999999975</v>
      </c>
      <c r="AT62" s="18">
        <v>980</v>
      </c>
      <c r="AU62" s="18">
        <v>1029</v>
      </c>
      <c r="AV62" s="18">
        <f t="shared" si="12"/>
        <v>49</v>
      </c>
      <c r="AW62" s="18">
        <v>3608</v>
      </c>
      <c r="AX62" s="18">
        <v>3542</v>
      </c>
      <c r="AY62" s="18">
        <f t="shared" si="13"/>
        <v>-66</v>
      </c>
      <c r="AZ62" s="18">
        <v>2618</v>
      </c>
      <c r="BA62" s="18">
        <v>2794</v>
      </c>
      <c r="BB62" s="18">
        <f t="shared" si="14"/>
        <v>176</v>
      </c>
      <c r="BC62" s="18">
        <v>132</v>
      </c>
      <c r="BD62" s="18">
        <v>106</v>
      </c>
      <c r="BE62" s="18">
        <f t="shared" si="15"/>
        <v>-26</v>
      </c>
      <c r="BF62" s="18">
        <v>779</v>
      </c>
      <c r="BG62" s="18">
        <v>794</v>
      </c>
      <c r="BH62" s="18">
        <f t="shared" si="16"/>
        <v>15</v>
      </c>
      <c r="BI62" s="18">
        <v>323</v>
      </c>
      <c r="BJ62" s="18">
        <v>336</v>
      </c>
      <c r="BK62" s="18">
        <f t="shared" si="17"/>
        <v>13</v>
      </c>
      <c r="BL62" s="18">
        <v>3.77</v>
      </c>
      <c r="BM62" s="37">
        <v>3.53</v>
      </c>
      <c r="BN62" s="18">
        <f t="shared" si="18"/>
        <v>-0.24000000000000021</v>
      </c>
      <c r="BO62" s="18">
        <v>37.96</v>
      </c>
      <c r="BP62" s="38">
        <v>36.200000000000003</v>
      </c>
      <c r="BQ62" s="18">
        <f t="shared" si="19"/>
        <v>-1.759999999999998</v>
      </c>
      <c r="BR62" s="36">
        <v>5.7713013698630133</v>
      </c>
      <c r="BS62" s="38">
        <v>5.695828729281768</v>
      </c>
      <c r="BT62" s="18">
        <f t="shared" si="20"/>
        <v>-7.5472640581245365E-2</v>
      </c>
      <c r="BU62" s="18">
        <v>25</v>
      </c>
      <c r="BV62" s="18">
        <v>42</v>
      </c>
      <c r="BW62" s="32">
        <f t="shared" si="21"/>
        <v>17</v>
      </c>
      <c r="BX62" s="18">
        <v>19</v>
      </c>
      <c r="BY62" s="18">
        <v>25</v>
      </c>
      <c r="BZ62" s="18">
        <f t="shared" si="22"/>
        <v>6</v>
      </c>
      <c r="CD62" s="18">
        <v>5.38</v>
      </c>
      <c r="CE62" s="18">
        <v>6.37</v>
      </c>
      <c r="CF62" s="18">
        <v>5.48</v>
      </c>
      <c r="CG62" s="18">
        <v>5.59</v>
      </c>
      <c r="CH62" s="18">
        <v>6.35</v>
      </c>
      <c r="CI62" s="18">
        <v>4.9800000000000004</v>
      </c>
    </row>
    <row r="63" spans="1:87" x14ac:dyDescent="0.15">
      <c r="A63" s="12">
        <v>210251</v>
      </c>
      <c r="B63" s="12">
        <v>226072</v>
      </c>
      <c r="C63" s="62" t="s">
        <v>74</v>
      </c>
      <c r="D63" s="12" t="s">
        <v>77</v>
      </c>
      <c r="E63" s="14">
        <v>24303</v>
      </c>
      <c r="F63" s="15">
        <v>54</v>
      </c>
      <c r="G63" s="12" t="s">
        <v>76</v>
      </c>
      <c r="H63" s="12" t="s">
        <v>76</v>
      </c>
      <c r="I63" s="12"/>
      <c r="J63" s="12">
        <v>98.2</v>
      </c>
      <c r="K63" s="12">
        <v>97.8</v>
      </c>
      <c r="L63" s="18">
        <f t="shared" si="0"/>
        <v>-0.40000000000000568</v>
      </c>
      <c r="M63" s="12">
        <v>25.2</v>
      </c>
      <c r="N63" s="12">
        <v>26.4</v>
      </c>
      <c r="O63" s="18">
        <f t="shared" si="1"/>
        <v>1.1999999999999993</v>
      </c>
      <c r="P63" s="18">
        <v>109</v>
      </c>
      <c r="Q63" s="18">
        <v>108.33333333333333</v>
      </c>
      <c r="R63" s="18">
        <f t="shared" si="2"/>
        <v>-0.6666666666666714</v>
      </c>
      <c r="S63" s="18">
        <v>177</v>
      </c>
      <c r="T63" s="18">
        <v>177</v>
      </c>
      <c r="U63" s="18">
        <f t="shared" si="3"/>
        <v>0</v>
      </c>
      <c r="V63" s="18">
        <v>4.58</v>
      </c>
      <c r="W63" s="18">
        <v>4.33</v>
      </c>
      <c r="X63" s="18">
        <f t="shared" ref="X63:X78" si="23">W63-V63</f>
        <v>-0.25</v>
      </c>
      <c r="Y63" s="18">
        <v>1.31</v>
      </c>
      <c r="Z63" s="18">
        <v>1.34</v>
      </c>
      <c r="AA63" s="18">
        <f t="shared" si="5"/>
        <v>3.0000000000000027E-2</v>
      </c>
      <c r="AB63" s="18">
        <v>2.97</v>
      </c>
      <c r="AC63" s="18">
        <v>2.82</v>
      </c>
      <c r="AD63" s="18">
        <f t="shared" si="6"/>
        <v>-0.15000000000000036</v>
      </c>
      <c r="AE63" s="18">
        <v>0.81</v>
      </c>
      <c r="AF63" s="18">
        <v>0.64</v>
      </c>
      <c r="AG63" s="18">
        <f t="shared" si="7"/>
        <v>-0.17000000000000004</v>
      </c>
      <c r="AH63" s="18">
        <v>0.28000000000000003</v>
      </c>
      <c r="AI63" s="18">
        <v>0.28999999999999998</v>
      </c>
      <c r="AJ63" s="18">
        <f t="shared" si="8"/>
        <v>9.9999999999999534E-3</v>
      </c>
      <c r="AK63" s="18">
        <v>5.52</v>
      </c>
      <c r="AL63" s="18">
        <v>5.43</v>
      </c>
      <c r="AM63" s="18">
        <f t="shared" si="9"/>
        <v>-8.9999999999999858E-2</v>
      </c>
      <c r="AN63" s="18">
        <v>8.9</v>
      </c>
      <c r="AO63" s="18">
        <v>8.51</v>
      </c>
      <c r="AP63" s="18">
        <f t="shared" si="10"/>
        <v>-0.39000000000000057</v>
      </c>
      <c r="AQ63" s="18">
        <v>4.18</v>
      </c>
      <c r="AR63" s="18">
        <v>6.94</v>
      </c>
      <c r="AS63" s="18">
        <f t="shared" si="11"/>
        <v>2.7600000000000007</v>
      </c>
      <c r="AT63" s="18">
        <v>682</v>
      </c>
      <c r="AU63" s="18">
        <v>659</v>
      </c>
      <c r="AV63" s="18">
        <f t="shared" si="12"/>
        <v>-23</v>
      </c>
      <c r="AW63" s="18">
        <v>2300</v>
      </c>
      <c r="AX63" s="18">
        <v>1658</v>
      </c>
      <c r="AY63" s="18">
        <f t="shared" si="13"/>
        <v>-642</v>
      </c>
      <c r="AZ63" s="18">
        <v>1556</v>
      </c>
      <c r="BA63" s="18">
        <v>2231</v>
      </c>
      <c r="BB63" s="18">
        <f t="shared" si="14"/>
        <v>675</v>
      </c>
      <c r="BC63" s="18">
        <v>47.7</v>
      </c>
      <c r="BD63" s="18">
        <v>62.6</v>
      </c>
      <c r="BE63" s="18">
        <f t="shared" si="15"/>
        <v>14.899999999999999</v>
      </c>
      <c r="BF63" s="18">
        <v>365</v>
      </c>
      <c r="BG63" s="18">
        <v>267</v>
      </c>
      <c r="BH63" s="18">
        <f t="shared" si="16"/>
        <v>-98</v>
      </c>
      <c r="BI63" s="18">
        <v>122</v>
      </c>
      <c r="BJ63" s="18">
        <v>261</v>
      </c>
      <c r="BK63" s="18">
        <f t="shared" si="17"/>
        <v>139</v>
      </c>
      <c r="BL63" s="18">
        <v>4.28</v>
      </c>
      <c r="BM63" s="37">
        <v>4.24</v>
      </c>
      <c r="BN63" s="18">
        <f t="shared" si="18"/>
        <v>-4.0000000000000036E-2</v>
      </c>
      <c r="BO63" s="18">
        <v>40.83</v>
      </c>
      <c r="BP63" s="38">
        <v>43.94</v>
      </c>
      <c r="BQ63" s="18">
        <f t="shared" si="19"/>
        <v>3.1099999999999994</v>
      </c>
      <c r="BR63" s="36">
        <v>6.0021626255204517</v>
      </c>
      <c r="BS63" s="38">
        <v>5.6531497496586258</v>
      </c>
      <c r="BT63" s="18">
        <f t="shared" si="20"/>
        <v>-0.34901287586182583</v>
      </c>
      <c r="BU63" s="18">
        <v>20</v>
      </c>
      <c r="BV63" s="18">
        <v>17</v>
      </c>
      <c r="BW63" s="18">
        <f t="shared" si="21"/>
        <v>-3</v>
      </c>
      <c r="BX63" s="18">
        <v>18</v>
      </c>
      <c r="BY63" s="18">
        <v>18</v>
      </c>
      <c r="BZ63" s="18">
        <f t="shared" si="22"/>
        <v>0</v>
      </c>
      <c r="CD63" s="18">
        <v>5.66</v>
      </c>
      <c r="CE63" s="18">
        <v>8.56</v>
      </c>
      <c r="CF63" s="18">
        <v>6.98</v>
      </c>
      <c r="CG63" s="18">
        <v>5.85</v>
      </c>
      <c r="CH63" s="18">
        <v>7.11</v>
      </c>
      <c r="CI63" s="18">
        <v>5.47</v>
      </c>
    </row>
    <row r="64" spans="1:87" x14ac:dyDescent="0.15">
      <c r="A64" s="12">
        <v>210254</v>
      </c>
      <c r="B64" s="12">
        <v>226074</v>
      </c>
      <c r="C64" s="62" t="s">
        <v>81</v>
      </c>
      <c r="D64" s="12" t="s">
        <v>77</v>
      </c>
      <c r="E64" s="14">
        <v>24395</v>
      </c>
      <c r="F64" s="15">
        <v>54</v>
      </c>
      <c r="G64" s="12" t="s">
        <v>76</v>
      </c>
      <c r="H64" s="12" t="s">
        <v>76</v>
      </c>
      <c r="I64" s="12"/>
      <c r="J64" s="12">
        <v>113.6</v>
      </c>
      <c r="K64" s="12">
        <v>113.3</v>
      </c>
      <c r="L64" s="32">
        <f t="shared" si="0"/>
        <v>-0.29999999999999716</v>
      </c>
      <c r="M64" s="12">
        <v>36.9</v>
      </c>
      <c r="N64" s="12">
        <v>36.799999999999997</v>
      </c>
      <c r="O64" s="32">
        <f t="shared" si="1"/>
        <v>-0.10000000000000142</v>
      </c>
      <c r="P64" s="18">
        <v>121</v>
      </c>
      <c r="Q64" s="18">
        <v>119.66666666666667</v>
      </c>
      <c r="R64" s="32">
        <f t="shared" si="2"/>
        <v>-1.3333333333333286</v>
      </c>
      <c r="S64" s="18">
        <v>181</v>
      </c>
      <c r="T64" s="18">
        <v>181</v>
      </c>
      <c r="U64" s="32">
        <f t="shared" si="3"/>
        <v>0</v>
      </c>
      <c r="V64" s="18">
        <v>5.31</v>
      </c>
      <c r="W64" s="18">
        <v>4.8600000000000003</v>
      </c>
      <c r="X64" s="32">
        <f t="shared" si="23"/>
        <v>-0.44999999999999929</v>
      </c>
      <c r="Y64" s="18">
        <v>1</v>
      </c>
      <c r="Z64" s="18">
        <v>0.96</v>
      </c>
      <c r="AA64" s="32">
        <f t="shared" si="5"/>
        <v>-4.0000000000000036E-2</v>
      </c>
      <c r="AB64" s="18">
        <v>3.62</v>
      </c>
      <c r="AC64" s="18">
        <v>3.41</v>
      </c>
      <c r="AD64" s="32">
        <f t="shared" si="6"/>
        <v>-0.20999999999999996</v>
      </c>
      <c r="AE64" s="18">
        <v>1.7</v>
      </c>
      <c r="AF64" s="18">
        <v>1.31</v>
      </c>
      <c r="AG64" s="32">
        <f t="shared" si="7"/>
        <v>-0.3899999999999999</v>
      </c>
      <c r="AH64" s="18">
        <v>1.38</v>
      </c>
      <c r="AI64" s="18">
        <v>6.04</v>
      </c>
      <c r="AJ64" s="32">
        <f t="shared" si="8"/>
        <v>4.66</v>
      </c>
      <c r="AK64" s="18">
        <v>5.39</v>
      </c>
      <c r="AL64" s="18">
        <v>4.82</v>
      </c>
      <c r="AM64" s="32">
        <f t="shared" si="9"/>
        <v>-0.5699999999999994</v>
      </c>
      <c r="AN64" s="18">
        <v>8.57</v>
      </c>
      <c r="AO64" s="18">
        <v>7.01</v>
      </c>
      <c r="AP64" s="32">
        <f t="shared" si="10"/>
        <v>-1.5600000000000005</v>
      </c>
      <c r="AQ64" s="18">
        <v>6.77</v>
      </c>
      <c r="AR64" s="18">
        <v>7.57</v>
      </c>
      <c r="AS64" s="32">
        <f t="shared" si="11"/>
        <v>0.80000000000000071</v>
      </c>
      <c r="AT64" s="18">
        <v>583</v>
      </c>
      <c r="AU64" s="18">
        <v>453</v>
      </c>
      <c r="AV64" s="32">
        <f t="shared" si="12"/>
        <v>-130</v>
      </c>
      <c r="AW64" s="18">
        <v>2214</v>
      </c>
      <c r="AX64" s="18">
        <v>1758</v>
      </c>
      <c r="AY64" s="32">
        <f t="shared" si="13"/>
        <v>-456</v>
      </c>
      <c r="AZ64" s="18">
        <v>3214</v>
      </c>
      <c r="BA64" s="18">
        <v>3274</v>
      </c>
      <c r="BB64" s="32">
        <f t="shared" si="14"/>
        <v>60</v>
      </c>
      <c r="BC64" s="18">
        <v>58.9</v>
      </c>
      <c r="BD64" s="18">
        <v>47.1</v>
      </c>
      <c r="BE64" s="32">
        <f t="shared" si="15"/>
        <v>-11.799999999999997</v>
      </c>
      <c r="BF64" s="18">
        <v>455</v>
      </c>
      <c r="BG64" s="18">
        <v>358</v>
      </c>
      <c r="BH64" s="32">
        <f t="shared" si="16"/>
        <v>-97</v>
      </c>
      <c r="BI64" s="18">
        <v>430</v>
      </c>
      <c r="BJ64" s="18">
        <v>479</v>
      </c>
      <c r="BK64" s="32">
        <f t="shared" si="17"/>
        <v>49</v>
      </c>
      <c r="BL64" s="18">
        <v>3.51</v>
      </c>
      <c r="BM64" s="37">
        <v>3.65</v>
      </c>
      <c r="BN64" s="32">
        <f t="shared" si="18"/>
        <v>0.14000000000000012</v>
      </c>
      <c r="BO64" s="18">
        <v>36.369999999999997</v>
      </c>
      <c r="BP64" s="38">
        <v>39.32</v>
      </c>
      <c r="BQ64" s="32">
        <f t="shared" si="19"/>
        <v>2.9500000000000028</v>
      </c>
      <c r="BR64" s="36">
        <v>5.653689854275501</v>
      </c>
      <c r="BS64" s="38">
        <v>5.499496439471006</v>
      </c>
      <c r="BT64" s="32">
        <f t="shared" si="20"/>
        <v>-0.154193414804495</v>
      </c>
      <c r="BU64" s="18">
        <v>30</v>
      </c>
      <c r="BV64" s="18">
        <v>24</v>
      </c>
      <c r="BW64" s="32">
        <f t="shared" si="21"/>
        <v>-6</v>
      </c>
      <c r="BX64" s="18">
        <v>29</v>
      </c>
      <c r="BY64" s="18">
        <v>22</v>
      </c>
      <c r="BZ64" s="32">
        <f t="shared" si="22"/>
        <v>-7</v>
      </c>
      <c r="CD64" s="18">
        <v>6.06</v>
      </c>
      <c r="CE64" s="18">
        <v>9.32</v>
      </c>
      <c r="CF64" s="18">
        <v>8.0399999999999991</v>
      </c>
      <c r="CG64" s="18">
        <v>5.54</v>
      </c>
      <c r="CH64" s="18">
        <v>7.03</v>
      </c>
      <c r="CI64" s="18">
        <v>7.77</v>
      </c>
    </row>
    <row r="65" spans="1:87" x14ac:dyDescent="0.15">
      <c r="A65" s="12">
        <v>210255</v>
      </c>
      <c r="B65" s="12">
        <v>226075</v>
      </c>
      <c r="C65" t="s">
        <v>74</v>
      </c>
      <c r="D65" s="12" t="s">
        <v>77</v>
      </c>
      <c r="E65" s="14">
        <v>27044</v>
      </c>
      <c r="F65" s="15">
        <v>47</v>
      </c>
      <c r="G65" s="12" t="s">
        <v>76</v>
      </c>
      <c r="H65" s="12" t="s">
        <v>76</v>
      </c>
      <c r="I65" s="12"/>
      <c r="J65" s="12">
        <v>105.2</v>
      </c>
      <c r="K65" s="12">
        <v>102.2</v>
      </c>
      <c r="L65" s="18">
        <f t="shared" si="0"/>
        <v>-3</v>
      </c>
      <c r="M65" s="12">
        <v>30.1</v>
      </c>
      <c r="N65" s="12">
        <v>30.8</v>
      </c>
      <c r="O65" s="18">
        <f t="shared" si="1"/>
        <v>0.69999999999999929</v>
      </c>
      <c r="P65" s="18">
        <v>110.16666666666667</v>
      </c>
      <c r="Q65" s="18">
        <v>109</v>
      </c>
      <c r="R65" s="18">
        <f t="shared" si="2"/>
        <v>-1.1666666666666714</v>
      </c>
      <c r="S65" s="18">
        <v>184</v>
      </c>
      <c r="T65" s="18">
        <v>184</v>
      </c>
      <c r="U65" s="18">
        <f t="shared" si="3"/>
        <v>0</v>
      </c>
      <c r="V65" s="18">
        <v>5.54</v>
      </c>
      <c r="W65" s="18">
        <v>6.73</v>
      </c>
      <c r="X65" s="18">
        <f t="shared" si="23"/>
        <v>1.1900000000000004</v>
      </c>
      <c r="Y65" s="18">
        <v>1.04</v>
      </c>
      <c r="Z65" s="18">
        <v>0.93</v>
      </c>
      <c r="AA65" s="18">
        <f t="shared" si="5"/>
        <v>-0.10999999999999999</v>
      </c>
      <c r="AB65" s="18">
        <v>4.13</v>
      </c>
      <c r="AC65" s="18">
        <v>5.24</v>
      </c>
      <c r="AD65" s="18">
        <f t="shared" si="6"/>
        <v>1.1100000000000003</v>
      </c>
      <c r="AE65" s="18">
        <v>1.61</v>
      </c>
      <c r="AF65" s="18">
        <v>2.12</v>
      </c>
      <c r="AG65" s="18">
        <f t="shared" si="7"/>
        <v>0.51</v>
      </c>
      <c r="AH65" s="18">
        <v>1.63</v>
      </c>
      <c r="AI65" s="18">
        <v>1.22</v>
      </c>
      <c r="AJ65" s="18">
        <f t="shared" si="8"/>
        <v>-0.40999999999999992</v>
      </c>
      <c r="AK65" s="18">
        <v>5.99</v>
      </c>
      <c r="AL65" s="18">
        <v>6.04</v>
      </c>
      <c r="AM65" s="18">
        <f t="shared" si="9"/>
        <v>4.9999999999999822E-2</v>
      </c>
      <c r="AN65" s="18">
        <v>11.54</v>
      </c>
      <c r="AO65" s="18">
        <v>8.9700000000000006</v>
      </c>
      <c r="AP65" s="18">
        <f t="shared" si="10"/>
        <v>-2.5699999999999985</v>
      </c>
      <c r="AQ65" s="18">
        <v>4.49</v>
      </c>
      <c r="AR65" s="18">
        <v>10.48</v>
      </c>
      <c r="AS65" s="18">
        <f t="shared" si="11"/>
        <v>5.99</v>
      </c>
      <c r="AT65" s="18">
        <v>748</v>
      </c>
      <c r="AU65" s="18">
        <v>579</v>
      </c>
      <c r="AV65" s="18">
        <f t="shared" si="12"/>
        <v>-169</v>
      </c>
      <c r="AW65" s="18">
        <v>4866</v>
      </c>
      <c r="AX65" s="18">
        <v>2171</v>
      </c>
      <c r="AY65" s="18">
        <f t="shared" si="13"/>
        <v>-2695</v>
      </c>
      <c r="AZ65" s="18">
        <v>1533</v>
      </c>
      <c r="BA65" s="18">
        <v>4402</v>
      </c>
      <c r="BB65" s="18">
        <f t="shared" si="14"/>
        <v>2869</v>
      </c>
      <c r="BC65" s="18">
        <v>80.8</v>
      </c>
      <c r="BD65" s="18">
        <v>66.7</v>
      </c>
      <c r="BE65" s="18">
        <f t="shared" si="15"/>
        <v>-14.099999999999994</v>
      </c>
      <c r="BF65" s="18">
        <v>1249</v>
      </c>
      <c r="BG65" s="18">
        <v>522</v>
      </c>
      <c r="BH65" s="18">
        <f t="shared" si="16"/>
        <v>-727</v>
      </c>
      <c r="BI65" s="18">
        <v>203</v>
      </c>
      <c r="BJ65" s="18">
        <v>765</v>
      </c>
      <c r="BK65" s="18">
        <f t="shared" si="17"/>
        <v>562</v>
      </c>
      <c r="BL65" s="18">
        <v>4.7</v>
      </c>
      <c r="BM65" s="37">
        <v>4.4400000000000004</v>
      </c>
      <c r="BN65" s="18">
        <f t="shared" si="18"/>
        <v>-0.25999999999999979</v>
      </c>
      <c r="BO65" s="18">
        <v>42.99</v>
      </c>
      <c r="BP65" s="38">
        <v>39.69</v>
      </c>
      <c r="BQ65" s="18">
        <f t="shared" si="19"/>
        <v>-3.3000000000000043</v>
      </c>
      <c r="BR65" s="36">
        <v>6.1908327518027439</v>
      </c>
      <c r="BS65" s="38">
        <v>6.2972260015117163</v>
      </c>
      <c r="BT65" s="18">
        <f t="shared" si="20"/>
        <v>0.10639324970897235</v>
      </c>
      <c r="BU65" s="18">
        <v>37</v>
      </c>
      <c r="BV65" s="18">
        <v>37</v>
      </c>
      <c r="BW65" s="18">
        <f t="shared" si="21"/>
        <v>0</v>
      </c>
      <c r="BX65" s="18">
        <v>34</v>
      </c>
      <c r="BY65" s="18">
        <v>24</v>
      </c>
      <c r="BZ65" s="18">
        <f t="shared" si="22"/>
        <v>-10</v>
      </c>
      <c r="CD65" s="18">
        <v>5.56</v>
      </c>
      <c r="CE65" s="18">
        <v>7.97</v>
      </c>
      <c r="CF65" s="18">
        <v>7.14</v>
      </c>
      <c r="CG65" s="18">
        <v>5.48</v>
      </c>
      <c r="CH65" s="18">
        <v>6.04</v>
      </c>
      <c r="CI65" s="18">
        <v>7.85</v>
      </c>
    </row>
    <row r="66" spans="1:87" x14ac:dyDescent="0.15">
      <c r="A66" s="12">
        <v>210256</v>
      </c>
      <c r="B66" s="12">
        <v>226077</v>
      </c>
      <c r="C66" s="62" t="s">
        <v>74</v>
      </c>
      <c r="D66" s="12" t="s">
        <v>77</v>
      </c>
      <c r="E66" s="14">
        <v>21838</v>
      </c>
      <c r="F66" s="15">
        <v>63</v>
      </c>
      <c r="G66" s="12" t="s">
        <v>76</v>
      </c>
      <c r="H66" s="12" t="s">
        <v>76</v>
      </c>
      <c r="I66" s="12"/>
      <c r="J66" s="12">
        <v>101.5</v>
      </c>
      <c r="K66" s="12">
        <v>99.5</v>
      </c>
      <c r="L66" s="32">
        <f t="shared" ref="L66:L83" si="24">K66-J66</f>
        <v>-2</v>
      </c>
      <c r="M66" s="12">
        <v>28.4</v>
      </c>
      <c r="N66" s="12">
        <v>26.9</v>
      </c>
      <c r="O66" s="32">
        <f t="shared" ref="O66:O83" si="25">N66-M66</f>
        <v>-1.5</v>
      </c>
      <c r="P66" s="18">
        <v>105</v>
      </c>
      <c r="Q66" s="18">
        <v>108</v>
      </c>
      <c r="R66" s="32">
        <f t="shared" ref="R66:R83" si="26">Q66-P66</f>
        <v>3</v>
      </c>
      <c r="S66" s="18">
        <v>180</v>
      </c>
      <c r="T66" s="18">
        <v>180</v>
      </c>
      <c r="U66" s="32">
        <f t="shared" ref="U66:U83" si="27">T66-S66</f>
        <v>0</v>
      </c>
      <c r="V66" s="18">
        <v>5.13</v>
      </c>
      <c r="W66" s="18">
        <v>5.2</v>
      </c>
      <c r="X66" s="32">
        <f t="shared" si="23"/>
        <v>7.0000000000000284E-2</v>
      </c>
      <c r="Y66" s="18">
        <v>0.88</v>
      </c>
      <c r="Z66" s="18">
        <v>0.97</v>
      </c>
      <c r="AA66" s="32">
        <f t="shared" ref="AA66:AA83" si="28">Z66-Y66</f>
        <v>8.9999999999999969E-2</v>
      </c>
      <c r="AB66" s="18">
        <v>4.2</v>
      </c>
      <c r="AC66" s="18">
        <v>4.08</v>
      </c>
      <c r="AD66" s="32">
        <f t="shared" ref="AD66:AD83" si="29">AC66-AB66</f>
        <v>-0.12000000000000011</v>
      </c>
      <c r="AE66" s="18">
        <v>1.23</v>
      </c>
      <c r="AF66" s="18">
        <v>1.83</v>
      </c>
      <c r="AG66" s="32">
        <f t="shared" ref="AG66:AG83" si="30">AF66-AE66</f>
        <v>0.60000000000000009</v>
      </c>
      <c r="AH66" s="18">
        <v>2.2599999999999998</v>
      </c>
      <c r="AI66" s="18">
        <v>1.49</v>
      </c>
      <c r="AJ66" s="32">
        <f t="shared" ref="AJ66:AJ83" si="31">AI66-AH66</f>
        <v>-0.7699999999999998</v>
      </c>
      <c r="AK66" s="18">
        <v>5.48</v>
      </c>
      <c r="AL66" s="18">
        <v>5.89</v>
      </c>
      <c r="AM66" s="32">
        <f t="shared" ref="AM66:AM83" si="32">AL66-AK66</f>
        <v>0.40999999999999925</v>
      </c>
      <c r="AN66" s="18">
        <v>9.32</v>
      </c>
      <c r="AO66" s="18">
        <v>10.92</v>
      </c>
      <c r="AP66" s="32">
        <f t="shared" ref="AP66:AP83" si="33">AO66-AN66</f>
        <v>1.5999999999999996</v>
      </c>
      <c r="AQ66" s="18">
        <v>6.73</v>
      </c>
      <c r="AR66" s="18">
        <v>7.15</v>
      </c>
      <c r="AS66" s="32">
        <f t="shared" ref="AS66:AS83" si="34">AR66-AQ66</f>
        <v>0.41999999999999993</v>
      </c>
      <c r="AT66" s="18">
        <v>414</v>
      </c>
      <c r="AU66" s="18">
        <v>533</v>
      </c>
      <c r="AV66" s="32">
        <f t="shared" ref="AV66:AV83" si="35">AU66-AT66</f>
        <v>119</v>
      </c>
      <c r="AW66" s="18">
        <v>1940</v>
      </c>
      <c r="AX66" s="18">
        <v>2453</v>
      </c>
      <c r="AY66" s="32">
        <f t="shared" ref="AY66:AY83" si="36">AX66-AW66</f>
        <v>513</v>
      </c>
      <c r="AZ66" s="18">
        <v>2294</v>
      </c>
      <c r="BA66" s="18">
        <v>3343</v>
      </c>
      <c r="BB66" s="32">
        <f t="shared" ref="BB66:BB83" si="37">BA66-AZ66</f>
        <v>1049</v>
      </c>
      <c r="BC66" s="18">
        <v>32.200000000000003</v>
      </c>
      <c r="BD66" s="18">
        <v>46.9</v>
      </c>
      <c r="BE66" s="32">
        <f t="shared" ref="BE66:BE83" si="38">BD66-BC66</f>
        <v>14.699999999999996</v>
      </c>
      <c r="BF66" s="18">
        <v>349</v>
      </c>
      <c r="BG66" s="18">
        <v>468</v>
      </c>
      <c r="BH66" s="32">
        <f t="shared" ref="BH66:BH83" si="39">BG66-BF66</f>
        <v>119</v>
      </c>
      <c r="BI66" s="18">
        <v>349</v>
      </c>
      <c r="BJ66" s="18">
        <v>460</v>
      </c>
      <c r="BK66" s="32">
        <f t="shared" ref="BK66:BK83" si="40">BJ66-BI66</f>
        <v>111</v>
      </c>
      <c r="BL66" s="18">
        <v>3.95</v>
      </c>
      <c r="BM66" s="37">
        <v>3.66</v>
      </c>
      <c r="BN66" s="32">
        <f t="shared" ref="BN66:BN83" si="41">BM66-BL66</f>
        <v>-0.29000000000000004</v>
      </c>
      <c r="BO66" s="18">
        <v>39.74</v>
      </c>
      <c r="BP66" s="38">
        <v>37.200000000000003</v>
      </c>
      <c r="BQ66" s="32">
        <f t="shared" ref="BQ66:BQ83" si="42">BP66-BO66</f>
        <v>-2.5399999999999991</v>
      </c>
      <c r="BR66" s="36">
        <v>5.7746955208857571</v>
      </c>
      <c r="BS66" s="38">
        <v>5.7324193548387097</v>
      </c>
      <c r="BT66" s="32">
        <f t="shared" ref="BT66:BT83" si="43">BS66-BR66</f>
        <v>-4.2276166047047425E-2</v>
      </c>
      <c r="BU66" s="18">
        <v>36</v>
      </c>
      <c r="BV66" s="18">
        <v>45</v>
      </c>
      <c r="BW66" s="32">
        <f t="shared" ref="BW66:BW83" si="44">BV66-BU66</f>
        <v>9</v>
      </c>
      <c r="BX66" s="18">
        <v>27</v>
      </c>
      <c r="BY66" s="18">
        <v>30</v>
      </c>
      <c r="BZ66" s="32">
        <f t="shared" ref="BZ66:BZ83" si="45">BY66-BX66</f>
        <v>3</v>
      </c>
      <c r="CD66" s="18">
        <v>6.4</v>
      </c>
      <c r="CE66" s="18">
        <v>7.08</v>
      </c>
      <c r="CF66" s="18">
        <v>9.4499999999999993</v>
      </c>
      <c r="CG66" s="18">
        <v>5.58</v>
      </c>
      <c r="CH66" s="18">
        <v>6.4</v>
      </c>
      <c r="CI66" s="18">
        <v>9.5500000000000007</v>
      </c>
    </row>
    <row r="67" spans="1:87" x14ac:dyDescent="0.15">
      <c r="A67" s="12">
        <v>210269</v>
      </c>
      <c r="B67" s="12">
        <v>226078</v>
      </c>
      <c r="C67" t="s">
        <v>81</v>
      </c>
      <c r="D67" s="12" t="s">
        <v>75</v>
      </c>
      <c r="E67" s="14">
        <v>27895</v>
      </c>
      <c r="F67" s="15">
        <v>44</v>
      </c>
      <c r="G67" s="12" t="s">
        <v>76</v>
      </c>
      <c r="H67" s="12" t="s">
        <v>76</v>
      </c>
      <c r="I67" s="12"/>
      <c r="J67" s="12">
        <v>80.099999999999994</v>
      </c>
      <c r="K67" s="12">
        <v>81.8</v>
      </c>
      <c r="L67" s="18">
        <f t="shared" si="24"/>
        <v>1.7000000000000028</v>
      </c>
      <c r="M67" s="12">
        <v>28.1</v>
      </c>
      <c r="N67" s="12">
        <v>29.3</v>
      </c>
      <c r="O67" s="18">
        <f t="shared" si="25"/>
        <v>1.1999999999999993</v>
      </c>
      <c r="P67" s="18">
        <v>86.5</v>
      </c>
      <c r="Q67" s="18">
        <v>90</v>
      </c>
      <c r="R67" s="18">
        <f t="shared" si="26"/>
        <v>3.5</v>
      </c>
      <c r="S67" s="18">
        <v>164</v>
      </c>
      <c r="T67" s="18">
        <v>164</v>
      </c>
      <c r="U67" s="18">
        <f t="shared" si="27"/>
        <v>0</v>
      </c>
      <c r="V67" s="18">
        <v>4.83</v>
      </c>
      <c r="W67" s="18">
        <v>4.96</v>
      </c>
      <c r="X67" s="18">
        <f t="shared" si="23"/>
        <v>0.12999999999999989</v>
      </c>
      <c r="Y67" s="18">
        <v>1.07</v>
      </c>
      <c r="Z67" s="18">
        <v>1.2</v>
      </c>
      <c r="AA67" s="18">
        <f t="shared" si="28"/>
        <v>0.12999999999999989</v>
      </c>
      <c r="AB67" s="18">
        <v>3.41</v>
      </c>
      <c r="AC67" s="18">
        <v>3.57</v>
      </c>
      <c r="AD67" s="18">
        <f t="shared" si="29"/>
        <v>0.1599999999999997</v>
      </c>
      <c r="AE67" s="18">
        <v>1.05</v>
      </c>
      <c r="AF67" s="18">
        <v>0.93</v>
      </c>
      <c r="AG67" s="18">
        <f t="shared" si="30"/>
        <v>-0.12</v>
      </c>
      <c r="AH67" s="18">
        <v>0.52</v>
      </c>
      <c r="AI67" s="18">
        <v>0.32</v>
      </c>
      <c r="AJ67" s="18">
        <f t="shared" si="31"/>
        <v>-0.2</v>
      </c>
      <c r="AK67" s="18">
        <v>5.74</v>
      </c>
      <c r="AL67" s="18">
        <v>5.33</v>
      </c>
      <c r="AM67" s="18">
        <f t="shared" si="32"/>
        <v>-0.41000000000000014</v>
      </c>
      <c r="AN67" s="18">
        <v>8.98</v>
      </c>
      <c r="AO67" s="18">
        <v>8.4600000000000009</v>
      </c>
      <c r="AP67" s="18">
        <f t="shared" si="33"/>
        <v>-0.51999999999999957</v>
      </c>
      <c r="AQ67" s="18">
        <v>5.52</v>
      </c>
      <c r="AR67" s="18">
        <v>4.1900000000000004</v>
      </c>
      <c r="AS67" s="18">
        <f t="shared" si="34"/>
        <v>-1.3299999999999992</v>
      </c>
      <c r="AT67" s="18">
        <v>692</v>
      </c>
      <c r="AU67" s="18">
        <v>662</v>
      </c>
      <c r="AV67" s="18">
        <f t="shared" si="35"/>
        <v>-30</v>
      </c>
      <c r="AW67" s="18">
        <v>2817</v>
      </c>
      <c r="AX67" s="18">
        <v>2287</v>
      </c>
      <c r="AY67" s="18">
        <f t="shared" si="36"/>
        <v>-530</v>
      </c>
      <c r="AZ67" s="18">
        <v>2916</v>
      </c>
      <c r="BA67" s="18">
        <v>2410</v>
      </c>
      <c r="BB67" s="18">
        <f t="shared" si="37"/>
        <v>-506</v>
      </c>
      <c r="BC67" s="18">
        <v>32.799999999999997</v>
      </c>
      <c r="BD67" s="18">
        <v>41.5</v>
      </c>
      <c r="BE67" s="18">
        <f t="shared" si="38"/>
        <v>8.7000000000000028</v>
      </c>
      <c r="BF67" s="18">
        <v>313</v>
      </c>
      <c r="BG67" s="18">
        <v>268</v>
      </c>
      <c r="BH67" s="18">
        <f t="shared" si="39"/>
        <v>-45</v>
      </c>
      <c r="BI67" s="18">
        <v>220</v>
      </c>
      <c r="BJ67" s="18">
        <v>211</v>
      </c>
      <c r="BK67" s="18">
        <f t="shared" si="40"/>
        <v>-9</v>
      </c>
      <c r="BL67" s="18">
        <v>4.6399999999999997</v>
      </c>
      <c r="BM67" s="37">
        <v>3.86</v>
      </c>
      <c r="BN67" s="18">
        <f t="shared" si="41"/>
        <v>-0.7799999999999998</v>
      </c>
      <c r="BO67" s="18">
        <v>49.23</v>
      </c>
      <c r="BP67" s="38">
        <v>39.54</v>
      </c>
      <c r="BQ67" s="18">
        <f t="shared" si="42"/>
        <v>-9.6899999999999977</v>
      </c>
      <c r="BR67" s="36">
        <v>5.559136705261019</v>
      </c>
      <c r="BS67" s="38">
        <v>5.7003894790085985</v>
      </c>
      <c r="BT67" s="18">
        <f t="shared" si="43"/>
        <v>0.1412527737475795</v>
      </c>
      <c r="BU67" s="18">
        <v>14</v>
      </c>
      <c r="BV67" s="18">
        <v>17</v>
      </c>
      <c r="BW67" s="18">
        <f t="shared" si="44"/>
        <v>3</v>
      </c>
      <c r="BX67" s="18">
        <v>17</v>
      </c>
      <c r="BY67" s="18">
        <v>19</v>
      </c>
      <c r="BZ67" s="18">
        <f t="shared" si="45"/>
        <v>2</v>
      </c>
      <c r="CD67" s="32">
        <v>5.59</v>
      </c>
      <c r="CE67" s="32">
        <v>6.54</v>
      </c>
      <c r="CF67" s="32">
        <v>6.37</v>
      </c>
      <c r="CG67" s="32">
        <v>5.08</v>
      </c>
      <c r="CH67" s="32">
        <v>7.28</v>
      </c>
      <c r="CI67" s="32">
        <v>8.09</v>
      </c>
    </row>
    <row r="68" spans="1:87" x14ac:dyDescent="0.15">
      <c r="A68" s="12">
        <v>210270</v>
      </c>
      <c r="B68" s="12">
        <v>226079</v>
      </c>
      <c r="C68" t="s">
        <v>81</v>
      </c>
      <c r="D68" s="12" t="s">
        <v>77</v>
      </c>
      <c r="E68" s="14">
        <v>27075</v>
      </c>
      <c r="F68" s="15">
        <v>47</v>
      </c>
      <c r="G68" s="12" t="s">
        <v>76</v>
      </c>
      <c r="H68" s="12" t="s">
        <v>76</v>
      </c>
      <c r="I68" s="12"/>
      <c r="J68" s="12">
        <v>91.8</v>
      </c>
      <c r="K68" s="12">
        <v>93</v>
      </c>
      <c r="L68" s="18">
        <f t="shared" si="24"/>
        <v>1.2000000000000028</v>
      </c>
      <c r="M68" s="12">
        <v>24.7</v>
      </c>
      <c r="N68" s="12">
        <v>26</v>
      </c>
      <c r="O68" s="18">
        <f t="shared" si="25"/>
        <v>1.3000000000000007</v>
      </c>
      <c r="P68" s="18">
        <v>100</v>
      </c>
      <c r="Q68" s="18">
        <v>106</v>
      </c>
      <c r="R68" s="18">
        <f t="shared" si="26"/>
        <v>6</v>
      </c>
      <c r="S68" s="18">
        <v>173</v>
      </c>
      <c r="T68" s="18">
        <v>173</v>
      </c>
      <c r="U68" s="18">
        <f t="shared" si="27"/>
        <v>0</v>
      </c>
      <c r="V68" s="18">
        <v>4.53</v>
      </c>
      <c r="W68" s="18">
        <v>3.93</v>
      </c>
      <c r="X68" s="18">
        <f t="shared" si="23"/>
        <v>-0.60000000000000009</v>
      </c>
      <c r="Y68" s="18">
        <v>0.82</v>
      </c>
      <c r="Z68" s="18">
        <v>0.75</v>
      </c>
      <c r="AA68" s="18">
        <f t="shared" si="28"/>
        <v>-6.9999999999999951E-2</v>
      </c>
      <c r="AB68" s="18">
        <v>3.1</v>
      </c>
      <c r="AC68" s="18">
        <v>2.4900000000000002</v>
      </c>
      <c r="AD68" s="18">
        <f t="shared" si="29"/>
        <v>-0.60999999999999988</v>
      </c>
      <c r="AE68" s="18">
        <v>2.97</v>
      </c>
      <c r="AF68" s="18">
        <v>2.52</v>
      </c>
      <c r="AG68" s="18">
        <f t="shared" si="30"/>
        <v>-0.45000000000000018</v>
      </c>
      <c r="AH68" s="18">
        <v>0.6</v>
      </c>
      <c r="AI68" s="18">
        <v>0.59</v>
      </c>
      <c r="AJ68" s="18">
        <f t="shared" si="31"/>
        <v>-1.0000000000000009E-2</v>
      </c>
      <c r="AK68" s="18">
        <v>7.85</v>
      </c>
      <c r="AL68" s="18">
        <v>8.5399999999999991</v>
      </c>
      <c r="AM68" s="18">
        <f t="shared" si="32"/>
        <v>0.6899999999999995</v>
      </c>
      <c r="AN68" s="18">
        <v>11.68</v>
      </c>
      <c r="AO68" s="18">
        <v>13.09</v>
      </c>
      <c r="AP68" s="18">
        <f t="shared" si="33"/>
        <v>1.4100000000000001</v>
      </c>
      <c r="AQ68" s="18">
        <v>13.66</v>
      </c>
      <c r="AR68" s="18">
        <v>18.21</v>
      </c>
      <c r="AS68" s="18">
        <f t="shared" si="34"/>
        <v>4.5500000000000007</v>
      </c>
      <c r="AT68" s="18">
        <v>1168</v>
      </c>
      <c r="AU68" s="18">
        <v>1294</v>
      </c>
      <c r="AV68" s="18">
        <f t="shared" si="35"/>
        <v>126</v>
      </c>
      <c r="AW68" s="18">
        <v>1794</v>
      </c>
      <c r="AX68" s="18">
        <v>1784</v>
      </c>
      <c r="AY68" s="18">
        <f t="shared" si="36"/>
        <v>-10</v>
      </c>
      <c r="AZ68" s="18">
        <v>3807</v>
      </c>
      <c r="BA68" s="18">
        <v>3740</v>
      </c>
      <c r="BB68" s="18">
        <f t="shared" si="37"/>
        <v>-67</v>
      </c>
      <c r="BC68" s="18">
        <v>134</v>
      </c>
      <c r="BD68" s="18">
        <v>188</v>
      </c>
      <c r="BE68" s="18">
        <f t="shared" si="38"/>
        <v>54</v>
      </c>
      <c r="BF68" s="18">
        <v>276</v>
      </c>
      <c r="BG68" s="18">
        <v>320</v>
      </c>
      <c r="BH68" s="18">
        <f t="shared" si="39"/>
        <v>44</v>
      </c>
      <c r="BI68" s="18">
        <v>683</v>
      </c>
      <c r="BJ68" s="18">
        <v>640</v>
      </c>
      <c r="BK68" s="18">
        <f t="shared" si="40"/>
        <v>-43</v>
      </c>
      <c r="BL68" s="18">
        <v>4.88</v>
      </c>
      <c r="BM68" s="37">
        <v>4.6500000000000004</v>
      </c>
      <c r="BN68" s="18">
        <f t="shared" si="41"/>
        <v>-0.22999999999999954</v>
      </c>
      <c r="BO68" s="18">
        <v>41.53</v>
      </c>
      <c r="BP68" s="38">
        <v>39.86</v>
      </c>
      <c r="BQ68" s="18">
        <f t="shared" si="42"/>
        <v>-1.6700000000000017</v>
      </c>
      <c r="BR68" s="36">
        <v>6.5334770045750057</v>
      </c>
      <c r="BS68" s="38">
        <v>6.4979829402910196</v>
      </c>
      <c r="BT68" s="18">
        <f t="shared" si="43"/>
        <v>-3.5494064283986049E-2</v>
      </c>
      <c r="BU68" s="18">
        <v>48</v>
      </c>
      <c r="BV68" s="18">
        <v>48</v>
      </c>
      <c r="BW68" s="18">
        <f t="shared" si="44"/>
        <v>0</v>
      </c>
      <c r="BX68" s="18">
        <v>34</v>
      </c>
      <c r="BY68" s="18">
        <v>25</v>
      </c>
      <c r="BZ68" s="18">
        <f t="shared" si="45"/>
        <v>-9</v>
      </c>
      <c r="CD68" s="18">
        <v>5.81</v>
      </c>
      <c r="CE68" s="18">
        <v>9.4700000000000006</v>
      </c>
      <c r="CF68" s="18">
        <v>6.78</v>
      </c>
      <c r="CG68" s="18">
        <v>5.99</v>
      </c>
      <c r="CH68" s="18">
        <v>8.92</v>
      </c>
      <c r="CI68" s="18">
        <v>7.28</v>
      </c>
    </row>
    <row r="69" spans="1:87" x14ac:dyDescent="0.15">
      <c r="A69" s="12">
        <v>210271</v>
      </c>
      <c r="B69" s="12">
        <v>226080</v>
      </c>
      <c r="C69" s="62" t="s">
        <v>74</v>
      </c>
      <c r="D69" s="12" t="s">
        <v>75</v>
      </c>
      <c r="E69" s="14">
        <v>26738</v>
      </c>
      <c r="F69" s="15">
        <v>48</v>
      </c>
      <c r="G69" s="12" t="s">
        <v>76</v>
      </c>
      <c r="H69" s="12" t="s">
        <v>76</v>
      </c>
      <c r="I69" s="12"/>
      <c r="J69" s="12">
        <v>111.6</v>
      </c>
      <c r="K69" s="12">
        <v>109.5</v>
      </c>
      <c r="L69" s="32">
        <f t="shared" si="24"/>
        <v>-2.0999999999999943</v>
      </c>
      <c r="M69" s="12">
        <v>39.799999999999997</v>
      </c>
      <c r="N69" s="12">
        <v>49.2</v>
      </c>
      <c r="O69" s="32">
        <f t="shared" si="25"/>
        <v>9.4000000000000057</v>
      </c>
      <c r="P69" s="18">
        <v>109.66666666666667</v>
      </c>
      <c r="Q69" s="18">
        <v>107</v>
      </c>
      <c r="R69" s="32">
        <f t="shared" si="26"/>
        <v>-2.6666666666666714</v>
      </c>
      <c r="S69" s="18">
        <v>171</v>
      </c>
      <c r="T69" s="18">
        <v>171</v>
      </c>
      <c r="U69" s="32">
        <f t="shared" si="27"/>
        <v>0</v>
      </c>
      <c r="V69" s="18">
        <v>4.93</v>
      </c>
      <c r="W69" s="18">
        <v>4.84</v>
      </c>
      <c r="X69" s="32">
        <f t="shared" si="23"/>
        <v>-8.9999999999999858E-2</v>
      </c>
      <c r="Y69" s="18">
        <v>1.36</v>
      </c>
      <c r="Z69" s="18">
        <v>1.42</v>
      </c>
      <c r="AA69" s="32">
        <f t="shared" si="28"/>
        <v>5.9999999999999831E-2</v>
      </c>
      <c r="AB69" s="18">
        <v>3.13</v>
      </c>
      <c r="AC69" s="18">
        <v>3.23</v>
      </c>
      <c r="AD69" s="32">
        <f t="shared" si="29"/>
        <v>0.10000000000000009</v>
      </c>
      <c r="AE69" s="18">
        <v>1.36</v>
      </c>
      <c r="AF69" s="18">
        <v>1.21</v>
      </c>
      <c r="AG69" s="32">
        <f t="shared" si="30"/>
        <v>-0.15000000000000013</v>
      </c>
      <c r="AH69" s="18">
        <v>1.97</v>
      </c>
      <c r="AI69" s="18">
        <v>1.37</v>
      </c>
      <c r="AJ69" s="32">
        <f t="shared" si="31"/>
        <v>-0.59999999999999987</v>
      </c>
      <c r="AK69" s="18">
        <v>6.07</v>
      </c>
      <c r="AL69" s="18">
        <v>6.37</v>
      </c>
      <c r="AM69" s="32">
        <f t="shared" si="32"/>
        <v>0.29999999999999982</v>
      </c>
      <c r="AN69" s="18">
        <v>9.59</v>
      </c>
      <c r="AO69" s="18">
        <v>11.06</v>
      </c>
      <c r="AP69" s="32">
        <f t="shared" si="33"/>
        <v>1.4700000000000006</v>
      </c>
      <c r="AQ69" s="18">
        <v>7.81</v>
      </c>
      <c r="AR69" s="18">
        <v>5.73</v>
      </c>
      <c r="AS69" s="32">
        <f t="shared" si="34"/>
        <v>-2.0799999999999992</v>
      </c>
      <c r="AT69" s="18">
        <v>857</v>
      </c>
      <c r="AU69" s="18">
        <v>1053</v>
      </c>
      <c r="AV69" s="32">
        <f t="shared" si="35"/>
        <v>196</v>
      </c>
      <c r="AW69" s="18">
        <v>3234</v>
      </c>
      <c r="AX69" s="18">
        <v>4535</v>
      </c>
      <c r="AY69" s="32">
        <f t="shared" si="36"/>
        <v>1301</v>
      </c>
      <c r="AZ69" s="18">
        <v>4766</v>
      </c>
      <c r="BA69" s="18">
        <v>3972</v>
      </c>
      <c r="BB69" s="32">
        <f t="shared" si="37"/>
        <v>-794</v>
      </c>
      <c r="BC69" s="18">
        <v>71.099999999999994</v>
      </c>
      <c r="BD69" s="18">
        <v>94.5</v>
      </c>
      <c r="BE69" s="32">
        <f t="shared" si="38"/>
        <v>23.400000000000006</v>
      </c>
      <c r="BF69" s="18">
        <v>606</v>
      </c>
      <c r="BG69" s="18">
        <v>779</v>
      </c>
      <c r="BH69" s="32">
        <f t="shared" si="39"/>
        <v>173</v>
      </c>
      <c r="BI69" s="18">
        <v>607</v>
      </c>
      <c r="BJ69" s="18">
        <v>408</v>
      </c>
      <c r="BK69" s="32">
        <f t="shared" si="40"/>
        <v>-199</v>
      </c>
      <c r="BL69" s="18">
        <v>3.99</v>
      </c>
      <c r="BM69" s="37">
        <v>3.62</v>
      </c>
      <c r="BN69" s="32">
        <f t="shared" si="41"/>
        <v>-0.37000000000000011</v>
      </c>
      <c r="BO69" s="18">
        <v>40.67</v>
      </c>
      <c r="BP69" s="38">
        <v>37.72</v>
      </c>
      <c r="BQ69" s="32">
        <f t="shared" si="42"/>
        <v>-2.9500000000000028</v>
      </c>
      <c r="BR69" s="36">
        <v>5.7206712564543887</v>
      </c>
      <c r="BS69" s="38">
        <v>5.631155885471899</v>
      </c>
      <c r="BT69" s="32">
        <f t="shared" si="43"/>
        <v>-8.9515370982489628E-2</v>
      </c>
      <c r="BU69" s="18">
        <v>19</v>
      </c>
      <c r="BV69" s="18">
        <v>20</v>
      </c>
      <c r="BW69" s="32">
        <f t="shared" si="44"/>
        <v>1</v>
      </c>
      <c r="BX69" s="18">
        <v>16</v>
      </c>
      <c r="BY69" s="18">
        <v>17</v>
      </c>
      <c r="BZ69" s="32">
        <f t="shared" si="45"/>
        <v>1</v>
      </c>
      <c r="CD69" s="18">
        <v>7.22</v>
      </c>
      <c r="CE69" s="18">
        <v>11.58</v>
      </c>
      <c r="CF69" s="18">
        <v>12.05</v>
      </c>
      <c r="CG69" s="18">
        <v>7.17</v>
      </c>
      <c r="CH69" s="18">
        <v>10.54</v>
      </c>
      <c r="CI69" s="18">
        <v>12.1</v>
      </c>
    </row>
    <row r="70" spans="1:87" x14ac:dyDescent="0.15">
      <c r="A70" s="12">
        <v>210294</v>
      </c>
      <c r="B70" s="12">
        <v>226082</v>
      </c>
      <c r="C70" t="s">
        <v>74</v>
      </c>
      <c r="D70" s="12" t="s">
        <v>77</v>
      </c>
      <c r="E70" s="14">
        <v>24181</v>
      </c>
      <c r="F70" s="15">
        <v>55</v>
      </c>
      <c r="G70" s="12" t="s">
        <v>76</v>
      </c>
      <c r="H70" s="12" t="s">
        <v>76</v>
      </c>
      <c r="I70" s="12"/>
      <c r="J70" s="12">
        <v>112.7</v>
      </c>
      <c r="K70" s="12">
        <v>113.2</v>
      </c>
      <c r="L70" s="32">
        <f t="shared" si="24"/>
        <v>0.5</v>
      </c>
      <c r="M70" s="12">
        <v>36.299999999999997</v>
      </c>
      <c r="N70" s="12">
        <v>36.799999999999997</v>
      </c>
      <c r="O70" s="32">
        <f t="shared" si="25"/>
        <v>0.5</v>
      </c>
      <c r="P70" s="18">
        <v>114.83333333333333</v>
      </c>
      <c r="Q70" s="18">
        <v>118.33333333333333</v>
      </c>
      <c r="R70" s="32">
        <f t="shared" si="26"/>
        <v>3.5</v>
      </c>
      <c r="S70" s="18">
        <v>183.5</v>
      </c>
      <c r="T70" s="18">
        <v>183.5</v>
      </c>
      <c r="U70" s="32">
        <f t="shared" si="27"/>
        <v>0</v>
      </c>
      <c r="V70" s="18">
        <v>4.99</v>
      </c>
      <c r="W70" s="18">
        <v>4.28</v>
      </c>
      <c r="X70" s="32">
        <f t="shared" si="23"/>
        <v>-0.71</v>
      </c>
      <c r="Y70" s="18">
        <v>1.05</v>
      </c>
      <c r="Z70" s="18">
        <v>0.82</v>
      </c>
      <c r="AA70" s="32">
        <f t="shared" si="28"/>
        <v>-0.23000000000000009</v>
      </c>
      <c r="AB70" s="18">
        <v>3.23</v>
      </c>
      <c r="AC70" s="18">
        <v>2.8</v>
      </c>
      <c r="AD70" s="32">
        <f t="shared" si="29"/>
        <v>-0.43000000000000016</v>
      </c>
      <c r="AE70" s="18">
        <v>2.54</v>
      </c>
      <c r="AF70" s="18">
        <v>2.12</v>
      </c>
      <c r="AG70" s="32">
        <f t="shared" si="30"/>
        <v>-0.41999999999999993</v>
      </c>
      <c r="AH70" s="18">
        <v>0.9</v>
      </c>
      <c r="AI70" s="18">
        <v>0.99</v>
      </c>
      <c r="AJ70" s="32">
        <f t="shared" si="31"/>
        <v>8.9999999999999969E-2</v>
      </c>
      <c r="AK70" s="18">
        <v>6.13</v>
      </c>
      <c r="AL70" s="18">
        <v>6.01</v>
      </c>
      <c r="AM70" s="32">
        <f t="shared" si="32"/>
        <v>-0.12000000000000011</v>
      </c>
      <c r="AN70" s="18">
        <v>9.6</v>
      </c>
      <c r="AO70" s="18">
        <v>8.83</v>
      </c>
      <c r="AP70" s="32">
        <f t="shared" si="33"/>
        <v>-0.76999999999999957</v>
      </c>
      <c r="AQ70" s="18">
        <v>7.89</v>
      </c>
      <c r="AR70" s="18">
        <v>10.75</v>
      </c>
      <c r="AS70" s="32">
        <f t="shared" si="34"/>
        <v>2.8600000000000003</v>
      </c>
      <c r="AT70" s="18">
        <v>1354</v>
      </c>
      <c r="AU70" s="18">
        <v>1162</v>
      </c>
      <c r="AV70" s="32">
        <f t="shared" si="35"/>
        <v>-192</v>
      </c>
      <c r="AW70" s="18">
        <v>2641</v>
      </c>
      <c r="AX70" s="18">
        <v>2317</v>
      </c>
      <c r="AY70" s="32">
        <f t="shared" si="36"/>
        <v>-324</v>
      </c>
      <c r="AZ70" s="18">
        <v>3310</v>
      </c>
      <c r="BA70" s="18">
        <v>3310</v>
      </c>
      <c r="BB70" s="32">
        <f t="shared" si="37"/>
        <v>0</v>
      </c>
      <c r="BC70" s="18">
        <v>171</v>
      </c>
      <c r="BD70" s="18">
        <v>183</v>
      </c>
      <c r="BE70" s="32">
        <f t="shared" si="38"/>
        <v>12</v>
      </c>
      <c r="BF70" s="18">
        <v>476</v>
      </c>
      <c r="BG70" s="18">
        <v>467</v>
      </c>
      <c r="BH70" s="32">
        <f t="shared" si="39"/>
        <v>-9</v>
      </c>
      <c r="BI70" s="18">
        <v>544</v>
      </c>
      <c r="BJ70" s="18">
        <v>572</v>
      </c>
      <c r="BK70" s="32">
        <f t="shared" si="40"/>
        <v>28</v>
      </c>
      <c r="BL70" s="18">
        <v>3.56</v>
      </c>
      <c r="BM70" s="37">
        <v>4.21</v>
      </c>
      <c r="BN70" s="32">
        <f t="shared" si="41"/>
        <v>0.64999999999999991</v>
      </c>
      <c r="BO70" s="18">
        <v>29.75</v>
      </c>
      <c r="BP70" s="38">
        <v>40.630000000000003</v>
      </c>
      <c r="BQ70" s="32">
        <f t="shared" si="42"/>
        <v>10.880000000000003</v>
      </c>
      <c r="BR70" s="36">
        <v>6.623915966386555</v>
      </c>
      <c r="BS70" s="38">
        <v>5.9515948806300765</v>
      </c>
      <c r="BT70" s="32">
        <f t="shared" si="43"/>
        <v>-0.67232108575647853</v>
      </c>
      <c r="BU70" s="18">
        <v>31</v>
      </c>
      <c r="BV70" s="18">
        <v>30</v>
      </c>
      <c r="BW70" s="32">
        <f t="shared" si="44"/>
        <v>-1</v>
      </c>
      <c r="BX70" s="18">
        <v>19</v>
      </c>
      <c r="BY70" s="18">
        <v>21</v>
      </c>
      <c r="BZ70" s="32">
        <f t="shared" si="45"/>
        <v>2</v>
      </c>
      <c r="CD70" s="32">
        <v>6.14</v>
      </c>
      <c r="CE70" s="32">
        <v>10.14</v>
      </c>
      <c r="CF70" s="32">
        <v>12.71</v>
      </c>
      <c r="CG70" s="32">
        <v>4.18</v>
      </c>
      <c r="CH70" s="32">
        <v>8.81</v>
      </c>
      <c r="CI70" s="32">
        <v>13.51</v>
      </c>
    </row>
    <row r="71" spans="1:87" x14ac:dyDescent="0.15">
      <c r="A71" s="12">
        <v>210296</v>
      </c>
      <c r="B71" s="12">
        <v>226084</v>
      </c>
      <c r="C71" s="62" t="s">
        <v>74</v>
      </c>
      <c r="D71" s="12" t="s">
        <v>75</v>
      </c>
      <c r="E71" s="14">
        <v>23604</v>
      </c>
      <c r="F71" s="15">
        <v>56</v>
      </c>
      <c r="G71" s="12" t="s">
        <v>76</v>
      </c>
      <c r="H71" s="12" t="s">
        <v>76</v>
      </c>
      <c r="I71" s="12"/>
      <c r="J71" s="12">
        <v>91.4</v>
      </c>
      <c r="K71" s="12">
        <v>93.8</v>
      </c>
      <c r="L71" s="18">
        <f t="shared" si="24"/>
        <v>2.3999999999999915</v>
      </c>
      <c r="M71" s="12">
        <v>33.6</v>
      </c>
      <c r="N71" s="12">
        <v>38.299999999999997</v>
      </c>
      <c r="O71" s="18">
        <f t="shared" si="25"/>
        <v>4.6999999999999957</v>
      </c>
      <c r="P71" s="18">
        <v>101.39999999999999</v>
      </c>
      <c r="Q71" s="18">
        <v>107</v>
      </c>
      <c r="R71" s="18">
        <f t="shared" si="26"/>
        <v>5.6000000000000085</v>
      </c>
      <c r="S71" s="18">
        <v>165</v>
      </c>
      <c r="T71" s="18">
        <v>165</v>
      </c>
      <c r="U71" s="18">
        <f t="shared" si="27"/>
        <v>0</v>
      </c>
      <c r="V71" s="18">
        <v>5.94</v>
      </c>
      <c r="W71" s="18">
        <v>6.23</v>
      </c>
      <c r="X71" s="18">
        <f t="shared" si="23"/>
        <v>0.29000000000000004</v>
      </c>
      <c r="Y71" s="18">
        <v>1.62</v>
      </c>
      <c r="Z71" s="18">
        <v>1.74</v>
      </c>
      <c r="AA71" s="18">
        <f t="shared" si="28"/>
        <v>0.11999999999999988</v>
      </c>
      <c r="AB71" s="18">
        <v>4.07</v>
      </c>
      <c r="AC71" s="18">
        <v>4.01</v>
      </c>
      <c r="AD71" s="18">
        <f t="shared" si="29"/>
        <v>-6.0000000000000497E-2</v>
      </c>
      <c r="AE71" s="18">
        <v>1.29</v>
      </c>
      <c r="AF71" s="18">
        <v>1.18</v>
      </c>
      <c r="AG71" s="18">
        <f t="shared" si="30"/>
        <v>-0.1100000000000001</v>
      </c>
      <c r="AH71" s="18">
        <v>1.78</v>
      </c>
      <c r="AI71" s="18">
        <v>2.86</v>
      </c>
      <c r="AJ71" s="18">
        <f t="shared" si="31"/>
        <v>1.0799999999999998</v>
      </c>
      <c r="AK71" s="18">
        <v>6.18</v>
      </c>
      <c r="AL71" s="18">
        <v>5.95</v>
      </c>
      <c r="AM71" s="18">
        <f t="shared" si="32"/>
        <v>-0.22999999999999954</v>
      </c>
      <c r="AN71" s="18">
        <v>8.85</v>
      </c>
      <c r="AO71" s="18">
        <v>6.5</v>
      </c>
      <c r="AP71" s="18">
        <f t="shared" si="33"/>
        <v>-2.3499999999999996</v>
      </c>
      <c r="AQ71" s="18">
        <v>7.1</v>
      </c>
      <c r="AR71" s="18">
        <v>4.62</v>
      </c>
      <c r="AS71" s="18">
        <f t="shared" si="34"/>
        <v>-2.4799999999999995</v>
      </c>
      <c r="AT71" s="18">
        <v>794</v>
      </c>
      <c r="AU71" s="18">
        <v>904</v>
      </c>
      <c r="AV71" s="18">
        <f t="shared" si="35"/>
        <v>110</v>
      </c>
      <c r="AW71" s="18">
        <v>2396</v>
      </c>
      <c r="AX71" s="18">
        <v>2807</v>
      </c>
      <c r="AY71" s="18">
        <f t="shared" si="36"/>
        <v>411</v>
      </c>
      <c r="AZ71" s="18"/>
      <c r="BA71" s="18">
        <v>2274</v>
      </c>
      <c r="BB71" s="18">
        <f t="shared" si="37"/>
        <v>2274</v>
      </c>
      <c r="BC71" s="18">
        <v>69.5</v>
      </c>
      <c r="BD71" s="18">
        <v>105</v>
      </c>
      <c r="BE71" s="18">
        <f t="shared" si="38"/>
        <v>35.5</v>
      </c>
      <c r="BF71" s="18">
        <v>311</v>
      </c>
      <c r="BG71" s="18">
        <v>513</v>
      </c>
      <c r="BH71" s="18">
        <f t="shared" si="39"/>
        <v>202</v>
      </c>
      <c r="BI71" s="18">
        <v>198</v>
      </c>
      <c r="BJ71" s="18">
        <v>307</v>
      </c>
      <c r="BK71" s="18">
        <f t="shared" si="40"/>
        <v>109</v>
      </c>
      <c r="BL71" s="18">
        <v>4.7300000000000004</v>
      </c>
      <c r="BM71" s="37">
        <v>4.24</v>
      </c>
      <c r="BN71" s="18">
        <f t="shared" si="41"/>
        <v>-0.49000000000000021</v>
      </c>
      <c r="BO71" s="18">
        <v>48.01</v>
      </c>
      <c r="BP71" s="38">
        <v>41.85</v>
      </c>
      <c r="BQ71" s="18">
        <f t="shared" si="42"/>
        <v>-6.1599999999999966</v>
      </c>
      <c r="BR71" s="36">
        <v>5.7380358258696109</v>
      </c>
      <c r="BS71" s="38">
        <v>5.8550657108721627</v>
      </c>
      <c r="BT71" s="18">
        <f t="shared" si="43"/>
        <v>0.11702988500255174</v>
      </c>
      <c r="BU71" s="18">
        <v>24</v>
      </c>
      <c r="BV71" s="18">
        <v>23</v>
      </c>
      <c r="BW71" s="18">
        <f t="shared" si="44"/>
        <v>-1</v>
      </c>
      <c r="BX71" s="18">
        <v>18</v>
      </c>
      <c r="BY71" s="18">
        <v>15</v>
      </c>
      <c r="BZ71" s="18">
        <f t="shared" si="45"/>
        <v>-3</v>
      </c>
      <c r="CD71" s="18">
        <v>5.68</v>
      </c>
      <c r="CE71" s="18">
        <v>6.55</v>
      </c>
      <c r="CF71" s="18">
        <v>7.21</v>
      </c>
      <c r="CG71" s="18">
        <v>6.04</v>
      </c>
      <c r="CH71" s="18">
        <v>6.98</v>
      </c>
      <c r="CI71" s="18">
        <v>7.03</v>
      </c>
    </row>
    <row r="72" spans="1:87" x14ac:dyDescent="0.15">
      <c r="A72" s="12">
        <v>210297</v>
      </c>
      <c r="B72" s="12">
        <v>226085</v>
      </c>
      <c r="C72" t="s">
        <v>74</v>
      </c>
      <c r="D72" s="12" t="s">
        <v>77</v>
      </c>
      <c r="E72" s="14">
        <v>26738</v>
      </c>
      <c r="F72" s="15">
        <v>48</v>
      </c>
      <c r="G72" s="12" t="s">
        <v>76</v>
      </c>
      <c r="H72" s="12" t="s">
        <v>76</v>
      </c>
      <c r="I72" s="12"/>
      <c r="J72" s="12">
        <v>121.4</v>
      </c>
      <c r="K72" s="12">
        <v>116.7</v>
      </c>
      <c r="L72" s="18">
        <f t="shared" si="24"/>
        <v>-4.7000000000000028</v>
      </c>
      <c r="M72" s="12">
        <v>36.5</v>
      </c>
      <c r="N72" s="12">
        <v>64</v>
      </c>
      <c r="O72" s="18">
        <f t="shared" si="25"/>
        <v>27.5</v>
      </c>
      <c r="P72" s="18">
        <v>114.66666666666667</v>
      </c>
      <c r="Q72" s="18">
        <v>115</v>
      </c>
      <c r="R72" s="18">
        <f t="shared" si="26"/>
        <v>0.3333333333333286</v>
      </c>
      <c r="S72" s="18">
        <v>194</v>
      </c>
      <c r="T72" s="18">
        <v>194</v>
      </c>
      <c r="U72" s="18">
        <f t="shared" si="27"/>
        <v>0</v>
      </c>
      <c r="V72" s="18">
        <v>5.07</v>
      </c>
      <c r="W72" s="18">
        <v>4.05</v>
      </c>
      <c r="X72" s="18">
        <f t="shared" si="23"/>
        <v>-1.0200000000000005</v>
      </c>
      <c r="Y72" s="18">
        <v>1.02</v>
      </c>
      <c r="Z72" s="18">
        <v>0.87</v>
      </c>
      <c r="AA72" s="18">
        <f t="shared" si="28"/>
        <v>-0.15000000000000002</v>
      </c>
      <c r="AB72" s="18">
        <v>3.64</v>
      </c>
      <c r="AC72" s="18">
        <v>2.89</v>
      </c>
      <c r="AD72" s="18">
        <f t="shared" si="29"/>
        <v>-0.75</v>
      </c>
      <c r="AE72" s="18">
        <v>1.92</v>
      </c>
      <c r="AF72" s="18">
        <v>0.84</v>
      </c>
      <c r="AG72" s="18">
        <f t="shared" si="30"/>
        <v>-1.08</v>
      </c>
      <c r="AH72" s="18">
        <v>1.33</v>
      </c>
      <c r="AI72" s="18">
        <v>0.84</v>
      </c>
      <c r="AJ72" s="18">
        <f t="shared" si="31"/>
        <v>-0.4900000000000001</v>
      </c>
      <c r="AK72" s="18">
        <v>5.84</v>
      </c>
      <c r="AL72" s="18">
        <v>5.66</v>
      </c>
      <c r="AM72" s="18">
        <f t="shared" si="32"/>
        <v>-0.17999999999999972</v>
      </c>
      <c r="AN72" s="18">
        <v>10.220000000000001</v>
      </c>
      <c r="AO72" s="18">
        <v>7.59</v>
      </c>
      <c r="AP72" s="18">
        <f t="shared" si="33"/>
        <v>-2.6300000000000008</v>
      </c>
      <c r="AQ72" s="18">
        <v>5.74</v>
      </c>
      <c r="AR72" s="18">
        <v>5.83</v>
      </c>
      <c r="AS72" s="18">
        <f t="shared" si="34"/>
        <v>8.9999999999999858E-2</v>
      </c>
      <c r="AT72" s="18">
        <v>1288</v>
      </c>
      <c r="AU72" s="18">
        <v>695</v>
      </c>
      <c r="AV72" s="18">
        <f t="shared" si="35"/>
        <v>-593</v>
      </c>
      <c r="AW72" s="18">
        <v>2989</v>
      </c>
      <c r="AX72" s="18">
        <v>1867</v>
      </c>
      <c r="AY72" s="18">
        <f t="shared" si="36"/>
        <v>-1122</v>
      </c>
      <c r="AZ72" s="18">
        <v>3773</v>
      </c>
      <c r="BA72" s="18">
        <v>2794</v>
      </c>
      <c r="BB72" s="18">
        <f t="shared" si="37"/>
        <v>-979</v>
      </c>
      <c r="BC72" s="18">
        <v>134</v>
      </c>
      <c r="BD72" s="18">
        <v>91.7</v>
      </c>
      <c r="BE72" s="18">
        <f t="shared" si="38"/>
        <v>-42.3</v>
      </c>
      <c r="BF72" s="18">
        <v>485</v>
      </c>
      <c r="BG72" s="18">
        <v>269</v>
      </c>
      <c r="BH72" s="18">
        <f t="shared" si="39"/>
        <v>-216</v>
      </c>
      <c r="BI72" s="18">
        <v>580</v>
      </c>
      <c r="BJ72" s="18">
        <v>411</v>
      </c>
      <c r="BK72" s="18">
        <f t="shared" si="40"/>
        <v>-169</v>
      </c>
      <c r="BL72" s="18">
        <v>3.67</v>
      </c>
      <c r="BM72" s="37">
        <v>3.53</v>
      </c>
      <c r="BN72" s="18">
        <f t="shared" si="41"/>
        <v>-0.14000000000000012</v>
      </c>
      <c r="BO72" s="18">
        <v>42.45</v>
      </c>
      <c r="BP72" s="38">
        <v>41.76</v>
      </c>
      <c r="BQ72" s="18">
        <f t="shared" si="42"/>
        <v>-0.69000000000000483</v>
      </c>
      <c r="BR72" s="36">
        <v>5.2324499411071841</v>
      </c>
      <c r="BS72" s="38">
        <v>5.1518342911877406</v>
      </c>
      <c r="BT72" s="18">
        <f t="shared" si="43"/>
        <v>-8.0615649919443477E-2</v>
      </c>
      <c r="BU72" s="18">
        <v>70</v>
      </c>
      <c r="BV72" s="18">
        <v>74</v>
      </c>
      <c r="BW72" s="18">
        <f t="shared" si="44"/>
        <v>4</v>
      </c>
      <c r="BX72" s="18">
        <v>31</v>
      </c>
      <c r="BY72" s="18">
        <v>33</v>
      </c>
      <c r="BZ72" s="18">
        <f t="shared" si="45"/>
        <v>2</v>
      </c>
      <c r="CD72" s="18">
        <v>5.92</v>
      </c>
      <c r="CE72" s="18">
        <v>8.68</v>
      </c>
      <c r="CF72" s="18">
        <v>7.93</v>
      </c>
      <c r="CG72" s="18">
        <v>5.35</v>
      </c>
      <c r="CH72" s="18">
        <v>7.24</v>
      </c>
      <c r="CI72" s="18">
        <v>4.75</v>
      </c>
    </row>
    <row r="73" spans="1:87" x14ac:dyDescent="0.15">
      <c r="A73" s="12">
        <v>210309</v>
      </c>
      <c r="B73" s="12">
        <v>226087</v>
      </c>
      <c r="C73" s="62" t="s">
        <v>81</v>
      </c>
      <c r="D73" s="12" t="s">
        <v>77</v>
      </c>
      <c r="E73" s="14">
        <v>24242</v>
      </c>
      <c r="F73" s="15">
        <v>54</v>
      </c>
      <c r="G73" s="12" t="s">
        <v>76</v>
      </c>
      <c r="H73" s="12" t="s">
        <v>76</v>
      </c>
      <c r="I73" s="12"/>
      <c r="J73" s="12">
        <v>119.4</v>
      </c>
      <c r="K73" s="12">
        <v>120.1</v>
      </c>
      <c r="L73" s="18">
        <f t="shared" si="24"/>
        <v>0.69999999999998863</v>
      </c>
      <c r="M73" s="12">
        <v>39.4</v>
      </c>
      <c r="N73" s="12">
        <v>40.4</v>
      </c>
      <c r="O73" s="18">
        <f t="shared" si="25"/>
        <v>1</v>
      </c>
      <c r="P73" s="18">
        <v>121.33333333333333</v>
      </c>
      <c r="Q73" s="18">
        <v>121.66666666666667</v>
      </c>
      <c r="R73" s="18">
        <f t="shared" si="26"/>
        <v>0.33333333333334281</v>
      </c>
      <c r="S73" s="18">
        <v>183.5</v>
      </c>
      <c r="T73" s="18">
        <v>183.5</v>
      </c>
      <c r="U73" s="18">
        <f t="shared" si="27"/>
        <v>0</v>
      </c>
      <c r="V73" s="18">
        <v>4.62</v>
      </c>
      <c r="W73" s="18">
        <v>4.8099999999999996</v>
      </c>
      <c r="X73" s="18">
        <f t="shared" si="23"/>
        <v>0.1899999999999995</v>
      </c>
      <c r="Y73" s="18">
        <v>1.4</v>
      </c>
      <c r="Z73" s="18">
        <v>1.55</v>
      </c>
      <c r="AA73" s="18">
        <f t="shared" si="28"/>
        <v>0.15000000000000013</v>
      </c>
      <c r="AB73" s="18">
        <v>3.35</v>
      </c>
      <c r="AC73" s="18">
        <v>3.13</v>
      </c>
      <c r="AD73" s="18">
        <f t="shared" si="29"/>
        <v>-0.2200000000000002</v>
      </c>
      <c r="AE73" s="18">
        <v>1.07</v>
      </c>
      <c r="AF73" s="18">
        <v>1.39</v>
      </c>
      <c r="AG73" s="18">
        <f t="shared" si="30"/>
        <v>0.31999999999999984</v>
      </c>
      <c r="AH73" s="18">
        <v>9.14</v>
      </c>
      <c r="AI73" s="18">
        <v>6.57</v>
      </c>
      <c r="AJ73" s="18">
        <f t="shared" si="31"/>
        <v>-2.5700000000000003</v>
      </c>
      <c r="AK73" s="18">
        <v>6.36</v>
      </c>
      <c r="AL73" s="18">
        <v>5.96</v>
      </c>
      <c r="AM73" s="18">
        <f t="shared" si="32"/>
        <v>-0.40000000000000036</v>
      </c>
      <c r="AN73" s="18">
        <v>10.35</v>
      </c>
      <c r="AO73" s="18">
        <v>9.81</v>
      </c>
      <c r="AP73" s="18">
        <f t="shared" si="33"/>
        <v>-0.53999999999999915</v>
      </c>
      <c r="AQ73" s="18">
        <v>6.3</v>
      </c>
      <c r="AR73" s="18">
        <v>5.69</v>
      </c>
      <c r="AS73" s="18">
        <f t="shared" si="34"/>
        <v>-0.60999999999999943</v>
      </c>
      <c r="AT73" s="18">
        <v>1417</v>
      </c>
      <c r="AU73" s="18">
        <v>1423</v>
      </c>
      <c r="AV73" s="18">
        <f t="shared" si="35"/>
        <v>6</v>
      </c>
      <c r="AW73" s="18">
        <v>4204</v>
      </c>
      <c r="AX73" s="18">
        <v>4369</v>
      </c>
      <c r="AY73" s="18">
        <f t="shared" si="36"/>
        <v>165</v>
      </c>
      <c r="AZ73" s="18">
        <v>4038</v>
      </c>
      <c r="BA73" s="18">
        <v>3807</v>
      </c>
      <c r="BB73" s="18">
        <f t="shared" si="37"/>
        <v>-231</v>
      </c>
      <c r="BC73" s="18">
        <v>177</v>
      </c>
      <c r="BD73" s="18">
        <v>185</v>
      </c>
      <c r="BE73" s="18">
        <f t="shared" si="38"/>
        <v>8</v>
      </c>
      <c r="BF73" s="18">
        <v>873</v>
      </c>
      <c r="BG73" s="18">
        <v>852</v>
      </c>
      <c r="BH73" s="18">
        <f t="shared" si="39"/>
        <v>-21</v>
      </c>
      <c r="BI73" s="18">
        <v>587</v>
      </c>
      <c r="BJ73" s="18">
        <v>586</v>
      </c>
      <c r="BK73" s="18">
        <f t="shared" si="40"/>
        <v>-1</v>
      </c>
      <c r="BL73" s="18">
        <v>4.96</v>
      </c>
      <c r="BM73" s="37">
        <v>4.46</v>
      </c>
      <c r="BN73" s="18">
        <f t="shared" si="41"/>
        <v>-0.5</v>
      </c>
      <c r="BO73" s="18">
        <v>49.02</v>
      </c>
      <c r="BP73" s="38">
        <v>43.14</v>
      </c>
      <c r="BQ73" s="18">
        <f t="shared" si="42"/>
        <v>-5.8800000000000026</v>
      </c>
      <c r="BR73" s="36">
        <v>5.8495756833945327</v>
      </c>
      <c r="BS73" s="38">
        <v>5.9418034306907748</v>
      </c>
      <c r="BT73" s="18">
        <f t="shared" si="43"/>
        <v>9.2227747296242057E-2</v>
      </c>
      <c r="BU73" s="18">
        <v>57</v>
      </c>
      <c r="BV73" s="18">
        <v>55</v>
      </c>
      <c r="BW73" s="18">
        <f t="shared" si="44"/>
        <v>-2</v>
      </c>
      <c r="BX73" s="18">
        <v>28</v>
      </c>
      <c r="BY73" s="18">
        <v>25</v>
      </c>
      <c r="BZ73" s="18">
        <f t="shared" si="45"/>
        <v>-3</v>
      </c>
      <c r="CD73" s="32">
        <v>4.92</v>
      </c>
      <c r="CE73" s="32">
        <v>5.64</v>
      </c>
      <c r="CF73" s="32">
        <v>4.6399999999999997</v>
      </c>
      <c r="CG73" s="32">
        <v>5.07</v>
      </c>
      <c r="CH73" s="32">
        <v>6</v>
      </c>
      <c r="CI73" s="32">
        <v>5.69</v>
      </c>
    </row>
    <row r="74" spans="1:87" x14ac:dyDescent="0.15">
      <c r="A74" s="12">
        <v>210741</v>
      </c>
      <c r="B74" s="12">
        <v>226088</v>
      </c>
      <c r="C74" t="s">
        <v>74</v>
      </c>
      <c r="D74" s="12" t="s">
        <v>77</v>
      </c>
      <c r="E74" s="14">
        <v>23116</v>
      </c>
      <c r="F74" s="15">
        <v>57</v>
      </c>
      <c r="G74" s="12" t="s">
        <v>76</v>
      </c>
      <c r="H74" s="12" t="s">
        <v>76</v>
      </c>
      <c r="I74" s="12"/>
      <c r="J74" s="12">
        <v>117.8</v>
      </c>
      <c r="K74" s="12">
        <v>122.3</v>
      </c>
      <c r="L74" s="32">
        <f t="shared" si="24"/>
        <v>4.5</v>
      </c>
      <c r="M74" s="12">
        <v>32.9</v>
      </c>
      <c r="N74" s="12">
        <v>35</v>
      </c>
      <c r="O74" s="32">
        <f t="shared" si="25"/>
        <v>2.1000000000000014</v>
      </c>
      <c r="P74" s="18">
        <v>120.46666666666665</v>
      </c>
      <c r="Q74" s="18">
        <v>120.43333333333334</v>
      </c>
      <c r="R74" s="32">
        <f t="shared" si="26"/>
        <v>-3.3333333333317228E-2</v>
      </c>
      <c r="S74" s="18">
        <v>194.53333333333333</v>
      </c>
      <c r="T74" s="18">
        <v>194.53333333333333</v>
      </c>
      <c r="U74" s="32">
        <f t="shared" si="27"/>
        <v>0</v>
      </c>
      <c r="V74" s="18">
        <v>5.72</v>
      </c>
      <c r="W74" s="18">
        <v>5.07</v>
      </c>
      <c r="X74" s="32">
        <f t="shared" si="23"/>
        <v>-0.64999999999999947</v>
      </c>
      <c r="Y74" s="18">
        <v>1.24</v>
      </c>
      <c r="Z74" s="18">
        <v>1.27</v>
      </c>
      <c r="AA74" s="32">
        <f t="shared" si="28"/>
        <v>3.0000000000000027E-2</v>
      </c>
      <c r="AB74" s="18">
        <v>4.16</v>
      </c>
      <c r="AC74" s="18">
        <v>3.58</v>
      </c>
      <c r="AD74" s="32">
        <f t="shared" si="29"/>
        <v>-0.58000000000000007</v>
      </c>
      <c r="AE74" s="18">
        <v>1.43</v>
      </c>
      <c r="AF74" s="18">
        <v>1.07</v>
      </c>
      <c r="AG74" s="32">
        <f t="shared" si="30"/>
        <v>-0.35999999999999988</v>
      </c>
      <c r="AH74" s="18">
        <v>2.61</v>
      </c>
      <c r="AI74" s="18">
        <v>2.62</v>
      </c>
      <c r="AJ74" s="32">
        <f t="shared" si="31"/>
        <v>1.0000000000000231E-2</v>
      </c>
      <c r="AK74" s="18">
        <v>6.61</v>
      </c>
      <c r="AL74" s="18">
        <v>6.35</v>
      </c>
      <c r="AM74" s="32">
        <f t="shared" si="32"/>
        <v>-0.26000000000000068</v>
      </c>
      <c r="AN74" s="18">
        <v>12.92</v>
      </c>
      <c r="AO74" s="18">
        <v>11.67</v>
      </c>
      <c r="AP74" s="32">
        <f t="shared" si="33"/>
        <v>-1.25</v>
      </c>
      <c r="AQ74" s="18">
        <v>5.05</v>
      </c>
      <c r="AR74" s="18">
        <v>4.1900000000000004</v>
      </c>
      <c r="AS74" s="32">
        <f t="shared" si="34"/>
        <v>-0.85999999999999943</v>
      </c>
      <c r="AT74" s="18">
        <v>1046</v>
      </c>
      <c r="AU74" s="18">
        <v>831</v>
      </c>
      <c r="AV74" s="32">
        <f t="shared" si="35"/>
        <v>-215</v>
      </c>
      <c r="AW74" s="18">
        <v>4535</v>
      </c>
      <c r="AX74" s="18">
        <v>4270</v>
      </c>
      <c r="AY74" s="32">
        <f t="shared" si="36"/>
        <v>-265</v>
      </c>
      <c r="AZ74" s="18">
        <v>1857</v>
      </c>
      <c r="BA74" s="18">
        <v>1470</v>
      </c>
      <c r="BB74" s="32">
        <f t="shared" si="37"/>
        <v>-387</v>
      </c>
      <c r="BC74" s="18">
        <v>159</v>
      </c>
      <c r="BD74" s="18">
        <v>99.6</v>
      </c>
      <c r="BE74" s="32">
        <f t="shared" si="38"/>
        <v>-59.400000000000006</v>
      </c>
      <c r="BF74" s="18">
        <v>1025</v>
      </c>
      <c r="BG74" s="18">
        <v>989</v>
      </c>
      <c r="BH74" s="32">
        <f t="shared" si="39"/>
        <v>-36</v>
      </c>
      <c r="BI74" s="18">
        <v>239</v>
      </c>
      <c r="BJ74" s="18">
        <v>184</v>
      </c>
      <c r="BK74" s="32">
        <f t="shared" si="40"/>
        <v>-55</v>
      </c>
      <c r="BL74" s="18">
        <v>3.86</v>
      </c>
      <c r="BM74" s="37">
        <v>3.85</v>
      </c>
      <c r="BN74" s="32">
        <f t="shared" si="41"/>
        <v>-9.9999999999997868E-3</v>
      </c>
      <c r="BO74" s="18">
        <v>39.1</v>
      </c>
      <c r="BP74" s="38">
        <v>38.99</v>
      </c>
      <c r="BQ74" s="32">
        <f t="shared" si="42"/>
        <v>-0.10999999999999943</v>
      </c>
      <c r="BR74" s="36">
        <v>5.7464194373401529</v>
      </c>
      <c r="BS74" s="38">
        <v>5.7473429084380605</v>
      </c>
      <c r="BT74" s="32">
        <f t="shared" si="43"/>
        <v>9.2347109790757997E-4</v>
      </c>
      <c r="BU74" s="18">
        <v>25</v>
      </c>
      <c r="BV74" s="18">
        <v>25</v>
      </c>
      <c r="BW74" s="32">
        <f t="shared" si="44"/>
        <v>0</v>
      </c>
      <c r="BX74" s="18">
        <v>21</v>
      </c>
      <c r="BY74" s="18">
        <v>20</v>
      </c>
      <c r="BZ74" s="32">
        <f t="shared" si="45"/>
        <v>-1</v>
      </c>
      <c r="CD74" s="18">
        <v>5.99</v>
      </c>
      <c r="CE74" s="18">
        <v>9.68</v>
      </c>
      <c r="CF74" s="18">
        <v>9.34</v>
      </c>
      <c r="CG74" s="18">
        <v>6.65</v>
      </c>
      <c r="CH74" s="18">
        <v>10.61</v>
      </c>
      <c r="CI74" s="18">
        <v>10.56</v>
      </c>
    </row>
    <row r="75" spans="1:87" x14ac:dyDescent="0.15">
      <c r="A75" s="12">
        <v>210742</v>
      </c>
      <c r="B75" s="12">
        <v>226089</v>
      </c>
      <c r="C75" s="62" t="s">
        <v>81</v>
      </c>
      <c r="D75" s="12" t="s">
        <v>77</v>
      </c>
      <c r="E75" s="14">
        <v>21473</v>
      </c>
      <c r="F75" s="15">
        <v>62</v>
      </c>
      <c r="G75" s="12" t="s">
        <v>76</v>
      </c>
      <c r="H75" s="12" t="s">
        <v>76</v>
      </c>
      <c r="I75" s="12"/>
      <c r="J75" s="12">
        <v>92.7</v>
      </c>
      <c r="K75" s="12">
        <v>93.5</v>
      </c>
      <c r="L75" s="32">
        <f t="shared" si="24"/>
        <v>0.79999999999999716</v>
      </c>
      <c r="M75" s="12">
        <v>24.5</v>
      </c>
      <c r="N75" s="12">
        <v>24.5</v>
      </c>
      <c r="O75" s="32">
        <f t="shared" si="25"/>
        <v>0</v>
      </c>
      <c r="P75" s="18">
        <v>109.5</v>
      </c>
      <c r="Q75" s="18">
        <v>104.96666666666665</v>
      </c>
      <c r="R75" s="32">
        <f t="shared" si="26"/>
        <v>-4.5333333333333456</v>
      </c>
      <c r="S75" s="18">
        <v>178.63333333333333</v>
      </c>
      <c r="T75" s="18">
        <v>178.63333333333333</v>
      </c>
      <c r="U75" s="32">
        <f t="shared" si="27"/>
        <v>0</v>
      </c>
      <c r="V75" s="18">
        <v>3.62</v>
      </c>
      <c r="W75" s="18">
        <v>3.65</v>
      </c>
      <c r="X75" s="32">
        <f t="shared" si="23"/>
        <v>2.9999999999999805E-2</v>
      </c>
      <c r="Y75" s="18">
        <v>1.83</v>
      </c>
      <c r="Z75" s="18">
        <v>2.04</v>
      </c>
      <c r="AA75" s="32">
        <f t="shared" si="28"/>
        <v>0.20999999999999996</v>
      </c>
      <c r="AB75" s="18">
        <v>1.72</v>
      </c>
      <c r="AC75" s="18">
        <v>1.38</v>
      </c>
      <c r="AD75" s="32">
        <f t="shared" si="29"/>
        <v>-0.34000000000000008</v>
      </c>
      <c r="AE75" s="18">
        <v>0.41</v>
      </c>
      <c r="AF75" s="18">
        <v>0.35</v>
      </c>
      <c r="AG75" s="32">
        <f t="shared" si="30"/>
        <v>-0.06</v>
      </c>
      <c r="AH75" s="18">
        <v>0.3</v>
      </c>
      <c r="AI75" s="18">
        <v>0.37</v>
      </c>
      <c r="AJ75" s="32">
        <f t="shared" si="31"/>
        <v>7.0000000000000007E-2</v>
      </c>
      <c r="AK75" s="18">
        <v>5.84</v>
      </c>
      <c r="AL75" s="18">
        <v>5.59</v>
      </c>
      <c r="AM75" s="32">
        <f t="shared" si="32"/>
        <v>-0.25</v>
      </c>
      <c r="AN75" s="18">
        <v>6.03</v>
      </c>
      <c r="AO75" s="18">
        <v>6.45</v>
      </c>
      <c r="AP75" s="32">
        <f t="shared" si="33"/>
        <v>0.41999999999999993</v>
      </c>
      <c r="AQ75" s="18">
        <v>4.72</v>
      </c>
      <c r="AR75" s="18">
        <v>4.3600000000000003</v>
      </c>
      <c r="AS75" s="32">
        <f t="shared" si="34"/>
        <v>-0.35999999999999943</v>
      </c>
      <c r="AT75" s="18">
        <v>679</v>
      </c>
      <c r="AU75" s="18">
        <v>579</v>
      </c>
      <c r="AV75" s="32">
        <f t="shared" si="35"/>
        <v>-100</v>
      </c>
      <c r="AW75" s="18">
        <v>4469</v>
      </c>
      <c r="AX75" s="18">
        <v>2996</v>
      </c>
      <c r="AY75" s="32">
        <f t="shared" si="36"/>
        <v>-1473</v>
      </c>
      <c r="AZ75" s="18">
        <v>1953</v>
      </c>
      <c r="BA75" s="18">
        <v>1830</v>
      </c>
      <c r="BB75" s="32">
        <f t="shared" si="37"/>
        <v>-123</v>
      </c>
      <c r="BC75" s="18">
        <v>71.400000000000006</v>
      </c>
      <c r="BD75" s="18">
        <v>53.2</v>
      </c>
      <c r="BE75" s="32">
        <f t="shared" si="38"/>
        <v>-18.200000000000003</v>
      </c>
      <c r="BF75" s="18">
        <v>909</v>
      </c>
      <c r="BG75" s="18">
        <v>541</v>
      </c>
      <c r="BH75" s="32">
        <f t="shared" si="39"/>
        <v>-368</v>
      </c>
      <c r="BI75" s="18">
        <v>273</v>
      </c>
      <c r="BJ75" s="18">
        <v>236</v>
      </c>
      <c r="BK75" s="32">
        <f t="shared" si="40"/>
        <v>-37</v>
      </c>
      <c r="BL75" s="18">
        <v>3.49</v>
      </c>
      <c r="BM75" s="37">
        <v>3.73</v>
      </c>
      <c r="BN75" s="32">
        <f t="shared" si="41"/>
        <v>0.23999999999999977</v>
      </c>
      <c r="BO75" s="18">
        <v>36.58</v>
      </c>
      <c r="BP75" s="38">
        <v>38.909999999999997</v>
      </c>
      <c r="BQ75" s="32">
        <f t="shared" si="42"/>
        <v>2.3299999999999983</v>
      </c>
      <c r="BR75" s="36">
        <v>5.6075669764898866</v>
      </c>
      <c r="BS75" s="38">
        <v>5.6266281161655103</v>
      </c>
      <c r="BT75" s="32">
        <f t="shared" si="43"/>
        <v>1.9061139675623728E-2</v>
      </c>
      <c r="BU75" s="18">
        <v>14</v>
      </c>
      <c r="BV75" s="18">
        <v>25</v>
      </c>
      <c r="BW75" s="32">
        <f t="shared" si="44"/>
        <v>11</v>
      </c>
      <c r="BX75" s="18">
        <v>19</v>
      </c>
      <c r="BY75" s="18">
        <v>26</v>
      </c>
      <c r="BZ75" s="32">
        <f t="shared" si="45"/>
        <v>7</v>
      </c>
      <c r="CD75" s="18">
        <v>5.71</v>
      </c>
      <c r="CE75" s="18">
        <v>8.74</v>
      </c>
      <c r="CF75" s="18">
        <v>7.14</v>
      </c>
      <c r="CG75" s="18">
        <v>5.24</v>
      </c>
      <c r="CH75" s="18">
        <v>6.61</v>
      </c>
      <c r="CI75" s="18">
        <v>7.07</v>
      </c>
    </row>
    <row r="76" spans="1:87" x14ac:dyDescent="0.15">
      <c r="A76" s="54">
        <v>210750</v>
      </c>
      <c r="B76" s="54">
        <v>226090</v>
      </c>
      <c r="C76" t="s">
        <v>74</v>
      </c>
      <c r="D76" s="54" t="s">
        <v>77</v>
      </c>
      <c r="E76" s="55">
        <v>25369</v>
      </c>
      <c r="F76" s="56">
        <v>51</v>
      </c>
      <c r="G76" s="54" t="s">
        <v>76</v>
      </c>
      <c r="H76" s="54" t="s">
        <v>76</v>
      </c>
      <c r="I76" s="54"/>
      <c r="J76" s="54">
        <v>135.80000000000001</v>
      </c>
      <c r="K76" s="54">
        <v>132.80000000000001</v>
      </c>
      <c r="L76" s="19">
        <f t="shared" si="24"/>
        <v>-3</v>
      </c>
      <c r="M76" s="54">
        <v>52.7</v>
      </c>
      <c r="N76" s="54">
        <v>51.3</v>
      </c>
      <c r="O76" s="19">
        <f t="shared" si="25"/>
        <v>-1.4000000000000057</v>
      </c>
      <c r="P76" s="19">
        <v>134.06666666666666</v>
      </c>
      <c r="Q76" s="19">
        <v>126.2</v>
      </c>
      <c r="R76" s="19">
        <f t="shared" si="26"/>
        <v>-7.86666666666666</v>
      </c>
      <c r="S76" s="19">
        <v>186.19999999999996</v>
      </c>
      <c r="T76" s="19">
        <v>186.19999999999996</v>
      </c>
      <c r="U76" s="19">
        <f t="shared" si="27"/>
        <v>0</v>
      </c>
      <c r="V76" s="19">
        <v>5.51</v>
      </c>
      <c r="W76" s="19">
        <v>5.42</v>
      </c>
      <c r="X76" s="19">
        <f t="shared" si="23"/>
        <v>-8.9999999999999858E-2</v>
      </c>
      <c r="Y76" s="19">
        <v>1.1299999999999999</v>
      </c>
      <c r="Z76" s="19">
        <v>1.06</v>
      </c>
      <c r="AA76" s="19">
        <f t="shared" si="28"/>
        <v>-6.999999999999984E-2</v>
      </c>
      <c r="AB76" s="19">
        <v>3.93</v>
      </c>
      <c r="AC76" s="19">
        <v>3.86</v>
      </c>
      <c r="AD76" s="19">
        <f t="shared" si="29"/>
        <v>-7.0000000000000284E-2</v>
      </c>
      <c r="AE76" s="19">
        <v>1.85</v>
      </c>
      <c r="AF76" s="19">
        <v>2.34</v>
      </c>
      <c r="AG76" s="19">
        <f t="shared" si="30"/>
        <v>0.48999999999999977</v>
      </c>
      <c r="AH76" s="19">
        <v>4.63</v>
      </c>
      <c r="AI76" s="19">
        <v>4.3600000000000003</v>
      </c>
      <c r="AJ76" s="19">
        <f t="shared" si="31"/>
        <v>-0.26999999999999957</v>
      </c>
      <c r="AK76" s="19">
        <v>6.22</v>
      </c>
      <c r="AL76" s="19">
        <v>6.49</v>
      </c>
      <c r="AM76" s="19">
        <f t="shared" si="32"/>
        <v>0.27000000000000046</v>
      </c>
      <c r="AN76" s="19">
        <v>7.75</v>
      </c>
      <c r="AO76" s="19">
        <v>8.4700000000000006</v>
      </c>
      <c r="AP76" s="19">
        <f t="shared" si="33"/>
        <v>0.72000000000000064</v>
      </c>
      <c r="AQ76" s="19">
        <v>5.32</v>
      </c>
      <c r="AR76" s="19">
        <v>7.54</v>
      </c>
      <c r="AS76" s="19">
        <f t="shared" si="34"/>
        <v>2.2199999999999998</v>
      </c>
      <c r="AT76" s="19">
        <v>1632</v>
      </c>
      <c r="AU76" s="19">
        <v>1725</v>
      </c>
      <c r="AV76" s="19">
        <f t="shared" si="35"/>
        <v>93</v>
      </c>
      <c r="AW76" s="19">
        <v>2721</v>
      </c>
      <c r="AX76" s="19">
        <v>4303</v>
      </c>
      <c r="AY76" s="19">
        <f t="shared" si="36"/>
        <v>1582</v>
      </c>
      <c r="AZ76" s="19">
        <v>3343</v>
      </c>
      <c r="BA76" s="19">
        <v>4502</v>
      </c>
      <c r="BB76" s="19">
        <f t="shared" si="37"/>
        <v>1159</v>
      </c>
      <c r="BC76" s="19">
        <v>224</v>
      </c>
      <c r="BD76" s="19">
        <v>283</v>
      </c>
      <c r="BE76" s="19">
        <f t="shared" si="38"/>
        <v>59</v>
      </c>
      <c r="BF76" s="19">
        <v>517</v>
      </c>
      <c r="BG76" s="19">
        <v>1025</v>
      </c>
      <c r="BH76" s="19">
        <f t="shared" si="39"/>
        <v>508</v>
      </c>
      <c r="BI76" s="19">
        <v>501</v>
      </c>
      <c r="BJ76" s="19">
        <v>888</v>
      </c>
      <c r="BK76" s="19">
        <f t="shared" si="40"/>
        <v>387</v>
      </c>
      <c r="BL76" s="19">
        <v>4.51</v>
      </c>
      <c r="BM76" s="37">
        <v>5.29</v>
      </c>
      <c r="BN76" s="19">
        <f t="shared" si="41"/>
        <v>0.78000000000000025</v>
      </c>
      <c r="BO76" s="19">
        <v>41.33</v>
      </c>
      <c r="BP76" s="38">
        <v>51.5</v>
      </c>
      <c r="BQ76" s="19">
        <f t="shared" si="42"/>
        <v>10.170000000000002</v>
      </c>
      <c r="BR76" s="57">
        <v>6.1821993709170098</v>
      </c>
      <c r="BS76" s="38">
        <v>5.9139029126213583</v>
      </c>
      <c r="BT76" s="19">
        <f t="shared" si="43"/>
        <v>-0.26829645829565152</v>
      </c>
      <c r="BU76" s="19">
        <v>29</v>
      </c>
      <c r="BV76" s="19">
        <v>30</v>
      </c>
      <c r="BW76" s="19">
        <f t="shared" si="44"/>
        <v>1</v>
      </c>
      <c r="BX76" s="19">
        <v>20</v>
      </c>
      <c r="BY76" s="19">
        <v>26</v>
      </c>
      <c r="BZ76" s="19">
        <f t="shared" si="45"/>
        <v>6</v>
      </c>
      <c r="CD76" s="18">
        <v>5.32</v>
      </c>
      <c r="CE76" s="18">
        <v>17.96</v>
      </c>
      <c r="CF76" s="18">
        <v>4.38</v>
      </c>
      <c r="CG76" s="18">
        <v>4.99</v>
      </c>
      <c r="CH76" s="18">
        <v>17.27</v>
      </c>
      <c r="CI76" s="18">
        <v>7.29</v>
      </c>
    </row>
    <row r="77" spans="1:87" x14ac:dyDescent="0.15">
      <c r="A77" s="12">
        <v>210756</v>
      </c>
      <c r="B77" s="12">
        <v>226092</v>
      </c>
      <c r="C77" t="s">
        <v>81</v>
      </c>
      <c r="D77" s="12" t="s">
        <v>75</v>
      </c>
      <c r="E77" s="14">
        <v>24912</v>
      </c>
      <c r="F77" s="15">
        <v>53</v>
      </c>
      <c r="G77" s="12" t="s">
        <v>76</v>
      </c>
      <c r="H77" s="12" t="s">
        <v>76</v>
      </c>
      <c r="I77" s="12"/>
      <c r="J77" s="12">
        <v>171.5</v>
      </c>
      <c r="K77" s="12">
        <v>171.9</v>
      </c>
      <c r="L77" s="32">
        <f t="shared" si="24"/>
        <v>0.40000000000000568</v>
      </c>
      <c r="M77" s="12">
        <v>84.8</v>
      </c>
      <c r="N77" s="12">
        <v>87.5</v>
      </c>
      <c r="O77" s="32">
        <f t="shared" si="25"/>
        <v>2.7000000000000028</v>
      </c>
      <c r="P77" s="18">
        <v>149</v>
      </c>
      <c r="Q77" s="18">
        <v>145.06666666666666</v>
      </c>
      <c r="R77" s="32">
        <f t="shared" si="26"/>
        <v>-3.9333333333333371</v>
      </c>
      <c r="S77" s="18">
        <v>168.13333333333333</v>
      </c>
      <c r="T77" s="18">
        <v>168.13333333333333</v>
      </c>
      <c r="U77" s="32">
        <f t="shared" si="27"/>
        <v>0</v>
      </c>
      <c r="V77" s="18">
        <v>4.54</v>
      </c>
      <c r="W77" s="18">
        <v>4.8499999999999996</v>
      </c>
      <c r="X77" s="32">
        <f t="shared" si="23"/>
        <v>0.30999999999999961</v>
      </c>
      <c r="Y77" s="18">
        <v>1.28</v>
      </c>
      <c r="Z77" s="18">
        <v>1.39</v>
      </c>
      <c r="AA77" s="32">
        <f t="shared" si="28"/>
        <v>0.10999999999999988</v>
      </c>
      <c r="AB77" s="18">
        <v>2.89</v>
      </c>
      <c r="AC77" s="18">
        <v>3.19</v>
      </c>
      <c r="AD77" s="32">
        <f t="shared" si="29"/>
        <v>0.29999999999999982</v>
      </c>
      <c r="AE77" s="18">
        <v>1.42</v>
      </c>
      <c r="AF77" s="18">
        <v>1.28</v>
      </c>
      <c r="AG77" s="32">
        <f t="shared" si="30"/>
        <v>-0.1399999999999999</v>
      </c>
      <c r="AH77" s="18">
        <v>6.09</v>
      </c>
      <c r="AI77" s="18">
        <v>6.68</v>
      </c>
      <c r="AJ77" s="32">
        <f t="shared" si="31"/>
        <v>0.58999999999999986</v>
      </c>
      <c r="AK77" s="18">
        <v>6.95</v>
      </c>
      <c r="AL77" s="18">
        <v>6.53</v>
      </c>
      <c r="AM77" s="32">
        <f t="shared" si="32"/>
        <v>-0.41999999999999993</v>
      </c>
      <c r="AN77" s="18">
        <v>10.42</v>
      </c>
      <c r="AO77" s="18">
        <v>9.5</v>
      </c>
      <c r="AP77" s="32">
        <f t="shared" si="33"/>
        <v>-0.91999999999999993</v>
      </c>
      <c r="AQ77" s="18">
        <v>8.02</v>
      </c>
      <c r="AR77" s="18">
        <v>7.35</v>
      </c>
      <c r="AS77" s="32">
        <f t="shared" si="34"/>
        <v>-0.66999999999999993</v>
      </c>
      <c r="AT77" s="18">
        <v>953</v>
      </c>
      <c r="AU77" s="18">
        <v>940</v>
      </c>
      <c r="AV77" s="32">
        <f t="shared" si="35"/>
        <v>-13</v>
      </c>
      <c r="AW77" s="18">
        <v>2578</v>
      </c>
      <c r="AX77" s="18">
        <v>2443</v>
      </c>
      <c r="AY77" s="32">
        <f t="shared" si="36"/>
        <v>-135</v>
      </c>
      <c r="AZ77" s="18">
        <v>2777</v>
      </c>
      <c r="BA77" s="18">
        <v>2466</v>
      </c>
      <c r="BB77" s="32">
        <f t="shared" si="37"/>
        <v>-311</v>
      </c>
      <c r="BC77" s="18">
        <v>63.6</v>
      </c>
      <c r="BD77" s="18">
        <v>47.3</v>
      </c>
      <c r="BE77" s="32">
        <f t="shared" si="38"/>
        <v>-16.300000000000004</v>
      </c>
      <c r="BF77" s="18">
        <v>325</v>
      </c>
      <c r="BG77" s="18">
        <v>307</v>
      </c>
      <c r="BH77" s="32">
        <f t="shared" si="39"/>
        <v>-18</v>
      </c>
      <c r="BI77" s="18">
        <v>231</v>
      </c>
      <c r="BJ77" s="18">
        <v>177</v>
      </c>
      <c r="BK77" s="32">
        <f t="shared" si="40"/>
        <v>-54</v>
      </c>
      <c r="BL77" s="18">
        <v>4.3099999999999996</v>
      </c>
      <c r="BM77" s="37">
        <v>4.5199999999999996</v>
      </c>
      <c r="BN77" s="32">
        <f t="shared" si="41"/>
        <v>0.20999999999999996</v>
      </c>
      <c r="BO77" s="18">
        <v>37.29</v>
      </c>
      <c r="BP77" s="38">
        <v>40.409999999999997</v>
      </c>
      <c r="BQ77" s="32">
        <f t="shared" si="42"/>
        <v>3.1199999999999974</v>
      </c>
      <c r="BR77" s="36">
        <v>6.4528264950388845</v>
      </c>
      <c r="BS77" s="38">
        <v>6.2966617173966846</v>
      </c>
      <c r="BT77" s="32">
        <f t="shared" si="43"/>
        <v>-0.15616477764219994</v>
      </c>
      <c r="BU77" s="18">
        <v>19</v>
      </c>
      <c r="BV77" s="18">
        <v>17</v>
      </c>
      <c r="BW77" s="32">
        <f t="shared" si="44"/>
        <v>-2</v>
      </c>
      <c r="BX77" s="18">
        <v>20</v>
      </c>
      <c r="BY77" s="18">
        <v>23</v>
      </c>
      <c r="BZ77" s="32">
        <f t="shared" si="45"/>
        <v>3</v>
      </c>
      <c r="CD77" s="18">
        <v>5.39</v>
      </c>
      <c r="CE77" s="18">
        <v>8.57</v>
      </c>
      <c r="CF77" s="18">
        <v>6.77</v>
      </c>
      <c r="CG77" s="18">
        <v>4.82</v>
      </c>
      <c r="CH77" s="18">
        <v>7.01</v>
      </c>
      <c r="CI77" s="18">
        <v>7.57</v>
      </c>
    </row>
    <row r="78" spans="1:87" x14ac:dyDescent="0.15">
      <c r="A78" s="54">
        <v>210759</v>
      </c>
      <c r="B78" s="54">
        <v>226093</v>
      </c>
      <c r="C78" s="62" t="s">
        <v>74</v>
      </c>
      <c r="D78" s="54" t="s">
        <v>77</v>
      </c>
      <c r="E78" s="55">
        <v>23146</v>
      </c>
      <c r="F78" s="56">
        <v>57</v>
      </c>
      <c r="G78" s="54" t="s">
        <v>76</v>
      </c>
      <c r="H78" s="54" t="s">
        <v>76</v>
      </c>
      <c r="I78" s="54"/>
      <c r="J78" s="54">
        <v>107.8</v>
      </c>
      <c r="K78" s="54">
        <v>109.2</v>
      </c>
      <c r="L78" s="19">
        <f t="shared" si="24"/>
        <v>1.4000000000000057</v>
      </c>
      <c r="M78" s="54">
        <v>30.8</v>
      </c>
      <c r="N78" s="54">
        <v>32.1</v>
      </c>
      <c r="O78" s="19">
        <f t="shared" si="25"/>
        <v>1.3000000000000007</v>
      </c>
      <c r="P78" s="19">
        <v>112.76666666666667</v>
      </c>
      <c r="Q78" s="19">
        <v>109.56666666666666</v>
      </c>
      <c r="R78" s="19">
        <f t="shared" si="26"/>
        <v>-3.2000000000000028</v>
      </c>
      <c r="S78" s="19">
        <v>182.66666666666666</v>
      </c>
      <c r="T78" s="19">
        <v>182.66666666666666</v>
      </c>
      <c r="U78" s="19">
        <f t="shared" si="27"/>
        <v>0</v>
      </c>
      <c r="V78" s="19">
        <v>4.54</v>
      </c>
      <c r="W78" s="19">
        <v>4.55</v>
      </c>
      <c r="X78" s="19">
        <f t="shared" si="23"/>
        <v>9.9999999999997868E-3</v>
      </c>
      <c r="Y78" s="19">
        <v>0.83</v>
      </c>
      <c r="Z78" s="19">
        <v>0.79</v>
      </c>
      <c r="AA78" s="19">
        <f t="shared" si="28"/>
        <v>-3.9999999999999925E-2</v>
      </c>
      <c r="AB78" s="19">
        <v>3.07</v>
      </c>
      <c r="AC78" s="19">
        <v>2.93</v>
      </c>
      <c r="AD78" s="19">
        <f t="shared" si="29"/>
        <v>-0.13999999999999968</v>
      </c>
      <c r="AE78" s="19">
        <v>2.76</v>
      </c>
      <c r="AF78" s="19">
        <v>2.71</v>
      </c>
      <c r="AG78" s="19">
        <f t="shared" si="30"/>
        <v>-4.9999999999999822E-2</v>
      </c>
      <c r="AH78" s="19">
        <v>5.98</v>
      </c>
      <c r="AI78" s="19">
        <v>2.64</v>
      </c>
      <c r="AJ78" s="19">
        <f t="shared" si="31"/>
        <v>-3.3400000000000003</v>
      </c>
      <c r="AK78" s="19">
        <v>6.71</v>
      </c>
      <c r="AL78" s="19">
        <v>5.95</v>
      </c>
      <c r="AM78" s="19">
        <f t="shared" si="32"/>
        <v>-0.75999999999999979</v>
      </c>
      <c r="AN78" s="19">
        <v>10.6</v>
      </c>
      <c r="AO78" s="19">
        <v>9.91</v>
      </c>
      <c r="AP78" s="19">
        <f t="shared" si="33"/>
        <v>-0.6899999999999995</v>
      </c>
      <c r="AQ78" s="19">
        <v>6.69</v>
      </c>
      <c r="AR78" s="19">
        <v>5.78</v>
      </c>
      <c r="AS78" s="19">
        <f t="shared" si="34"/>
        <v>-0.91000000000000014</v>
      </c>
      <c r="AT78" s="19">
        <v>1178</v>
      </c>
      <c r="AU78" s="19">
        <v>1367</v>
      </c>
      <c r="AV78" s="19">
        <f t="shared" si="35"/>
        <v>189</v>
      </c>
      <c r="AW78" s="19">
        <v>3476</v>
      </c>
      <c r="AX78" s="19">
        <v>3035</v>
      </c>
      <c r="AY78" s="19">
        <f t="shared" si="36"/>
        <v>-441</v>
      </c>
      <c r="AZ78" s="19">
        <v>4700</v>
      </c>
      <c r="BA78" s="19">
        <v>4138</v>
      </c>
      <c r="BB78" s="19">
        <f t="shared" si="37"/>
        <v>-562</v>
      </c>
      <c r="BC78" s="19">
        <v>105</v>
      </c>
      <c r="BD78" s="19">
        <v>123</v>
      </c>
      <c r="BE78" s="19">
        <f t="shared" si="38"/>
        <v>18</v>
      </c>
      <c r="BF78" s="19">
        <v>460</v>
      </c>
      <c r="BG78" s="19">
        <v>398</v>
      </c>
      <c r="BH78" s="19">
        <f t="shared" si="39"/>
        <v>-62</v>
      </c>
      <c r="BI78" s="19">
        <v>612</v>
      </c>
      <c r="BJ78" s="19">
        <v>529</v>
      </c>
      <c r="BK78" s="19">
        <f t="shared" si="40"/>
        <v>-83</v>
      </c>
      <c r="BL78" s="19">
        <v>4.9000000000000004</v>
      </c>
      <c r="BM78" s="37">
        <v>4.9000000000000004</v>
      </c>
      <c r="BN78" s="19">
        <f t="shared" si="41"/>
        <v>0</v>
      </c>
      <c r="BO78" s="19">
        <v>52.37</v>
      </c>
      <c r="BP78" s="38">
        <v>51.19</v>
      </c>
      <c r="BQ78" s="19">
        <f t="shared" si="42"/>
        <v>-1.1799999999999997</v>
      </c>
      <c r="BR78" s="57">
        <v>5.5303742600725618</v>
      </c>
      <c r="BS78" s="38">
        <v>5.620744285993359</v>
      </c>
      <c r="BT78" s="19">
        <f t="shared" si="43"/>
        <v>9.0370025920797126E-2</v>
      </c>
      <c r="BU78" s="19">
        <v>44</v>
      </c>
      <c r="BV78" s="19">
        <v>39</v>
      </c>
      <c r="BW78" s="19">
        <f t="shared" si="44"/>
        <v>-5</v>
      </c>
      <c r="BX78" s="19">
        <v>30</v>
      </c>
      <c r="BY78" s="19">
        <v>29</v>
      </c>
      <c r="BZ78" s="19">
        <f t="shared" si="45"/>
        <v>-1</v>
      </c>
      <c r="CD78" s="18">
        <v>5.74</v>
      </c>
      <c r="CE78" s="18">
        <v>8.98</v>
      </c>
      <c r="CF78" s="18">
        <v>5.52</v>
      </c>
      <c r="CG78" s="18">
        <v>5.33</v>
      </c>
      <c r="CH78" s="18">
        <v>8.4600000000000009</v>
      </c>
      <c r="CI78" s="18">
        <v>4.1900000000000004</v>
      </c>
    </row>
    <row r="79" spans="1:87" x14ac:dyDescent="0.15">
      <c r="A79" s="54">
        <v>210766</v>
      </c>
      <c r="B79" s="54">
        <v>226094</v>
      </c>
      <c r="C79" t="s">
        <v>74</v>
      </c>
      <c r="D79" s="54" t="s">
        <v>75</v>
      </c>
      <c r="E79" s="55">
        <v>28656</v>
      </c>
      <c r="F79" s="56">
        <v>42</v>
      </c>
      <c r="G79" s="54" t="s">
        <v>76</v>
      </c>
      <c r="H79" s="54" t="s">
        <v>76</v>
      </c>
      <c r="I79" s="54"/>
      <c r="J79" s="54">
        <v>85.8</v>
      </c>
      <c r="K79" s="54">
        <v>88.4</v>
      </c>
      <c r="L79" s="63">
        <f t="shared" si="24"/>
        <v>2.6000000000000085</v>
      </c>
      <c r="M79" s="54">
        <v>31.5</v>
      </c>
      <c r="N79" s="54">
        <v>35</v>
      </c>
      <c r="O79" s="63">
        <f t="shared" si="25"/>
        <v>3.5</v>
      </c>
      <c r="P79" s="19">
        <v>96.5</v>
      </c>
      <c r="Q79" s="19">
        <v>96.7</v>
      </c>
      <c r="R79" s="63">
        <f t="shared" si="26"/>
        <v>0.20000000000000284</v>
      </c>
      <c r="S79" s="19">
        <v>163.43333333333331</v>
      </c>
      <c r="T79" s="19">
        <v>163.43333333333331</v>
      </c>
      <c r="U79" s="63">
        <f t="shared" si="27"/>
        <v>0</v>
      </c>
      <c r="V79" s="19">
        <v>4.6500000000000004</v>
      </c>
      <c r="W79" s="19">
        <v>5.56</v>
      </c>
      <c r="X79" s="63">
        <f>W79-ENA59</f>
        <v>5.56</v>
      </c>
      <c r="Y79" s="19">
        <v>1.17</v>
      </c>
      <c r="Z79" s="19">
        <v>1.41</v>
      </c>
      <c r="AA79" s="63">
        <f t="shared" si="28"/>
        <v>0.24</v>
      </c>
      <c r="AB79" s="19">
        <v>3.25</v>
      </c>
      <c r="AC79" s="19">
        <v>4.0599999999999996</v>
      </c>
      <c r="AD79" s="63">
        <f t="shared" si="29"/>
        <v>0.80999999999999961</v>
      </c>
      <c r="AE79" s="19">
        <v>1.21</v>
      </c>
      <c r="AF79" s="19">
        <v>1.1100000000000001</v>
      </c>
      <c r="AG79" s="63">
        <f t="shared" si="30"/>
        <v>-9.9999999999999867E-2</v>
      </c>
      <c r="AH79" s="19">
        <v>0.61</v>
      </c>
      <c r="AI79" s="19">
        <v>1.24</v>
      </c>
      <c r="AJ79" s="63">
        <f t="shared" si="31"/>
        <v>0.63</v>
      </c>
      <c r="AK79" s="19">
        <v>5.57</v>
      </c>
      <c r="AL79" s="19">
        <v>5</v>
      </c>
      <c r="AM79" s="63">
        <f t="shared" si="32"/>
        <v>-0.57000000000000028</v>
      </c>
      <c r="AN79" s="19">
        <v>8.84</v>
      </c>
      <c r="AO79" s="19">
        <v>7.02</v>
      </c>
      <c r="AP79" s="63">
        <f t="shared" si="33"/>
        <v>-1.8200000000000003</v>
      </c>
      <c r="AQ79" s="19">
        <v>6.76</v>
      </c>
      <c r="AR79" s="19">
        <v>5.76</v>
      </c>
      <c r="AS79" s="63">
        <f t="shared" si="34"/>
        <v>-1</v>
      </c>
      <c r="AT79" s="19">
        <v>510</v>
      </c>
      <c r="AU79" s="19">
        <v>523</v>
      </c>
      <c r="AV79" s="63">
        <f t="shared" si="35"/>
        <v>13</v>
      </c>
      <c r="AW79" s="19">
        <v>2261</v>
      </c>
      <c r="AX79" s="19">
        <v>2171</v>
      </c>
      <c r="AY79" s="63">
        <f t="shared" si="36"/>
        <v>-90</v>
      </c>
      <c r="AZ79" s="19">
        <v>2522</v>
      </c>
      <c r="BA79" s="19">
        <v>2079</v>
      </c>
      <c r="BB79" s="63">
        <f t="shared" si="37"/>
        <v>-443</v>
      </c>
      <c r="BC79" s="19">
        <v>57.2</v>
      </c>
      <c r="BD79" s="19">
        <v>56.2</v>
      </c>
      <c r="BE79" s="63">
        <f t="shared" si="38"/>
        <v>-1</v>
      </c>
      <c r="BF79" s="19">
        <v>437</v>
      </c>
      <c r="BG79" s="19">
        <v>385</v>
      </c>
      <c r="BH79" s="63">
        <f t="shared" si="39"/>
        <v>-52</v>
      </c>
      <c r="BI79" s="19">
        <v>440</v>
      </c>
      <c r="BJ79" s="19">
        <v>248</v>
      </c>
      <c r="BK79" s="63">
        <f t="shared" si="40"/>
        <v>-192</v>
      </c>
      <c r="BL79" s="19">
        <v>3.4</v>
      </c>
      <c r="BM79" s="37">
        <v>3.34</v>
      </c>
      <c r="BN79" s="63">
        <f t="shared" si="41"/>
        <v>-6.0000000000000053E-2</v>
      </c>
      <c r="BO79" s="19">
        <v>36.15</v>
      </c>
      <c r="BP79" s="38">
        <v>36.56</v>
      </c>
      <c r="BQ79" s="63">
        <f t="shared" si="42"/>
        <v>0.41000000000000369</v>
      </c>
      <c r="BR79" s="57">
        <v>5.5508022130013828</v>
      </c>
      <c r="BS79" s="38">
        <v>5.4378446389496711</v>
      </c>
      <c r="BT79" s="63">
        <f t="shared" si="43"/>
        <v>-0.1129575740517117</v>
      </c>
      <c r="BU79" s="19">
        <v>46</v>
      </c>
      <c r="BV79" s="19">
        <v>41</v>
      </c>
      <c r="BW79" s="63">
        <f t="shared" si="44"/>
        <v>-5</v>
      </c>
      <c r="BX79" s="19">
        <v>26</v>
      </c>
      <c r="BY79" s="19">
        <v>29</v>
      </c>
      <c r="BZ79" s="63">
        <f t="shared" si="45"/>
        <v>3</v>
      </c>
      <c r="CD79" s="18">
        <v>7.85</v>
      </c>
      <c r="CE79" s="18">
        <v>11.68</v>
      </c>
      <c r="CF79" s="18">
        <v>13.66</v>
      </c>
      <c r="CG79" s="18">
        <v>8.5399999999999991</v>
      </c>
      <c r="CH79" s="18">
        <v>13.09</v>
      </c>
      <c r="CI79" s="18">
        <v>18.21</v>
      </c>
    </row>
    <row r="80" spans="1:87" x14ac:dyDescent="0.15">
      <c r="A80" s="12">
        <v>210777</v>
      </c>
      <c r="B80" s="12">
        <v>226095</v>
      </c>
      <c r="C80" s="62" t="s">
        <v>81</v>
      </c>
      <c r="D80" s="12" t="s">
        <v>75</v>
      </c>
      <c r="E80" s="14">
        <v>20743</v>
      </c>
      <c r="F80" s="15">
        <v>64</v>
      </c>
      <c r="G80" s="12" t="s">
        <v>76</v>
      </c>
      <c r="H80" s="12" t="s">
        <v>76</v>
      </c>
      <c r="I80" s="12"/>
      <c r="J80" s="12">
        <v>92.2</v>
      </c>
      <c r="K80" s="12">
        <v>89.6</v>
      </c>
      <c r="L80" s="18">
        <f t="shared" si="24"/>
        <v>-2.6000000000000085</v>
      </c>
      <c r="M80" s="12">
        <v>35.5</v>
      </c>
      <c r="N80" s="12">
        <v>36.799999999999997</v>
      </c>
      <c r="O80" s="18">
        <f t="shared" si="25"/>
        <v>1.2999999999999972</v>
      </c>
      <c r="P80" s="18">
        <v>103.36666666666667</v>
      </c>
      <c r="Q80" s="18">
        <v>100.5</v>
      </c>
      <c r="R80" s="18">
        <f t="shared" si="26"/>
        <v>-2.8666666666666742</v>
      </c>
      <c r="S80" s="18">
        <v>170.9</v>
      </c>
      <c r="T80" s="18">
        <v>170.9</v>
      </c>
      <c r="U80" s="18">
        <f t="shared" si="27"/>
        <v>0</v>
      </c>
      <c r="V80" s="18">
        <v>5.14</v>
      </c>
      <c r="W80" s="18">
        <v>5.25</v>
      </c>
      <c r="X80" s="18">
        <f>W80-ENA60</f>
        <v>5.25</v>
      </c>
      <c r="Y80" s="18">
        <v>1.25</v>
      </c>
      <c r="Z80" s="18">
        <v>1.2</v>
      </c>
      <c r="AA80" s="18">
        <f t="shared" si="28"/>
        <v>-5.0000000000000044E-2</v>
      </c>
      <c r="AB80" s="18">
        <v>3.68</v>
      </c>
      <c r="AC80" s="18">
        <v>3.96</v>
      </c>
      <c r="AD80" s="18">
        <f t="shared" si="29"/>
        <v>0.2799999999999998</v>
      </c>
      <c r="AE80" s="18">
        <v>0.94</v>
      </c>
      <c r="AF80" s="18">
        <v>0.76</v>
      </c>
      <c r="AG80" s="18">
        <f t="shared" si="30"/>
        <v>-0.17999999999999994</v>
      </c>
      <c r="AH80" s="18">
        <v>3.1</v>
      </c>
      <c r="AI80" s="18">
        <v>3.92</v>
      </c>
      <c r="AJ80" s="18">
        <f t="shared" si="31"/>
        <v>0.81999999999999984</v>
      </c>
      <c r="AK80" s="18">
        <v>6.64</v>
      </c>
      <c r="AL80" s="18">
        <v>6.66</v>
      </c>
      <c r="AM80" s="18">
        <f t="shared" si="32"/>
        <v>2.0000000000000462E-2</v>
      </c>
      <c r="AN80" s="18">
        <v>10.46</v>
      </c>
      <c r="AO80" s="18">
        <v>9.5399999999999991</v>
      </c>
      <c r="AP80" s="18">
        <f t="shared" si="33"/>
        <v>-0.92000000000000171</v>
      </c>
      <c r="AQ80" s="18">
        <v>7.99</v>
      </c>
      <c r="AR80" s="18">
        <v>7.04</v>
      </c>
      <c r="AS80" s="18">
        <f t="shared" si="34"/>
        <v>-0.95000000000000018</v>
      </c>
      <c r="AT80" s="18">
        <v>1102</v>
      </c>
      <c r="AU80" s="18">
        <v>1264</v>
      </c>
      <c r="AV80" s="18">
        <f t="shared" si="35"/>
        <v>162</v>
      </c>
      <c r="AW80" s="18">
        <v>2890</v>
      </c>
      <c r="AX80" s="18">
        <v>3105</v>
      </c>
      <c r="AY80" s="18">
        <f t="shared" si="36"/>
        <v>215</v>
      </c>
      <c r="AZ80" s="18">
        <v>4005</v>
      </c>
      <c r="BA80" s="18">
        <v>4369</v>
      </c>
      <c r="BB80" s="18">
        <f t="shared" si="37"/>
        <v>364</v>
      </c>
      <c r="BC80" s="18">
        <v>89.5</v>
      </c>
      <c r="BD80" s="18">
        <v>114</v>
      </c>
      <c r="BE80" s="18">
        <f t="shared" si="38"/>
        <v>24.5</v>
      </c>
      <c r="BF80" s="18">
        <v>421</v>
      </c>
      <c r="BG80" s="18">
        <v>416</v>
      </c>
      <c r="BH80" s="18">
        <f t="shared" si="39"/>
        <v>-5</v>
      </c>
      <c r="BI80" s="18">
        <v>569</v>
      </c>
      <c r="BJ80" s="18">
        <v>540</v>
      </c>
      <c r="BK80" s="18">
        <f t="shared" si="40"/>
        <v>-29</v>
      </c>
      <c r="BL80" s="18">
        <v>4.42</v>
      </c>
      <c r="BM80" s="37">
        <v>4.16</v>
      </c>
      <c r="BN80" s="18">
        <f t="shared" si="41"/>
        <v>-0.25999999999999979</v>
      </c>
      <c r="BO80" s="18">
        <v>38.299999999999997</v>
      </c>
      <c r="BP80" s="38">
        <v>37.49</v>
      </c>
      <c r="BQ80" s="18">
        <f t="shared" si="42"/>
        <v>-0.80999999999999517</v>
      </c>
      <c r="BR80" s="36">
        <v>6.4454569190600521</v>
      </c>
      <c r="BS80" s="38">
        <v>6.2593464923979729</v>
      </c>
      <c r="BT80" s="18">
        <f t="shared" si="43"/>
        <v>-0.18611042666207922</v>
      </c>
      <c r="BU80" s="18">
        <v>26</v>
      </c>
      <c r="BV80" s="18">
        <v>17</v>
      </c>
      <c r="BW80" s="32">
        <f t="shared" si="44"/>
        <v>-9</v>
      </c>
      <c r="BX80" s="18">
        <v>21</v>
      </c>
      <c r="BY80" s="18">
        <v>16</v>
      </c>
      <c r="BZ80" s="18">
        <f t="shared" si="45"/>
        <v>-5</v>
      </c>
      <c r="CD80" s="18">
        <v>6.36</v>
      </c>
      <c r="CE80" s="18">
        <v>10.35</v>
      </c>
      <c r="CF80" s="18">
        <v>6.3</v>
      </c>
      <c r="CG80" s="18">
        <v>5.96</v>
      </c>
      <c r="CH80" s="18">
        <v>9.81</v>
      </c>
      <c r="CI80" s="18">
        <v>5.69</v>
      </c>
    </row>
    <row r="81" spans="1:87" x14ac:dyDescent="0.15">
      <c r="A81" s="54">
        <v>210792</v>
      </c>
      <c r="B81" s="54">
        <v>226096</v>
      </c>
      <c r="C81" t="s">
        <v>74</v>
      </c>
      <c r="D81" s="54" t="s">
        <v>75</v>
      </c>
      <c r="E81" s="55">
        <v>26191</v>
      </c>
      <c r="F81" s="56">
        <v>49</v>
      </c>
      <c r="G81" s="54" t="s">
        <v>76</v>
      </c>
      <c r="H81" s="54" t="s">
        <v>76</v>
      </c>
      <c r="I81" s="54"/>
      <c r="J81" s="54">
        <v>121.7</v>
      </c>
      <c r="K81" s="54">
        <v>123.9</v>
      </c>
      <c r="L81" s="63">
        <f t="shared" si="24"/>
        <v>2.2000000000000028</v>
      </c>
      <c r="M81" s="54">
        <v>51.3</v>
      </c>
      <c r="N81" s="54">
        <v>54</v>
      </c>
      <c r="O81" s="63">
        <f t="shared" si="25"/>
        <v>2.7000000000000028</v>
      </c>
      <c r="P81" s="19">
        <v>121.46666666666665</v>
      </c>
      <c r="Q81" s="19">
        <v>119.56666666666666</v>
      </c>
      <c r="R81" s="63">
        <f t="shared" si="26"/>
        <v>-1.8999999999999915</v>
      </c>
      <c r="S81" s="19">
        <v>177.86666666666667</v>
      </c>
      <c r="T81" s="19">
        <v>177.86666666666667</v>
      </c>
      <c r="U81" s="63">
        <f t="shared" si="27"/>
        <v>0</v>
      </c>
      <c r="V81" s="19">
        <v>3.79</v>
      </c>
      <c r="W81" s="19">
        <v>4.16</v>
      </c>
      <c r="X81" s="63">
        <f>W81-ENA61</f>
        <v>4.16</v>
      </c>
      <c r="Y81" s="19">
        <v>1.1299999999999999</v>
      </c>
      <c r="Z81" s="19">
        <v>1.25</v>
      </c>
      <c r="AA81" s="63">
        <f t="shared" si="28"/>
        <v>0.12000000000000011</v>
      </c>
      <c r="AB81" s="19">
        <v>2.42</v>
      </c>
      <c r="AC81" s="19">
        <v>2.82</v>
      </c>
      <c r="AD81" s="63">
        <f t="shared" si="29"/>
        <v>0.39999999999999991</v>
      </c>
      <c r="AE81" s="19">
        <v>1.01</v>
      </c>
      <c r="AF81" s="19">
        <v>0.75</v>
      </c>
      <c r="AG81" s="63">
        <f t="shared" si="30"/>
        <v>-0.26</v>
      </c>
      <c r="AH81" s="19">
        <v>11.73</v>
      </c>
      <c r="AI81" s="19">
        <v>9.34</v>
      </c>
      <c r="AJ81" s="63">
        <f t="shared" si="31"/>
        <v>-2.3900000000000006</v>
      </c>
      <c r="AK81" s="19">
        <v>6.6</v>
      </c>
      <c r="AL81" s="19">
        <v>6.48</v>
      </c>
      <c r="AM81" s="63">
        <f t="shared" si="32"/>
        <v>-0.11999999999999922</v>
      </c>
      <c r="AN81" s="19">
        <v>9.98</v>
      </c>
      <c r="AO81" s="19">
        <v>10.29</v>
      </c>
      <c r="AP81" s="63">
        <f t="shared" si="33"/>
        <v>0.30999999999999872</v>
      </c>
      <c r="AQ81" s="19">
        <v>11.44</v>
      </c>
      <c r="AR81" s="19">
        <v>9.92</v>
      </c>
      <c r="AS81" s="63">
        <f t="shared" si="34"/>
        <v>-1.5199999999999996</v>
      </c>
      <c r="AT81" s="19">
        <v>1698</v>
      </c>
      <c r="AU81" s="19">
        <v>1291</v>
      </c>
      <c r="AV81" s="63">
        <f t="shared" si="35"/>
        <v>-407</v>
      </c>
      <c r="AW81" s="19">
        <v>2949</v>
      </c>
      <c r="AX81" s="19">
        <v>2350</v>
      </c>
      <c r="AY81" s="63">
        <f t="shared" si="36"/>
        <v>-599</v>
      </c>
      <c r="AZ81" s="19">
        <v>6620</v>
      </c>
      <c r="BA81" s="19"/>
      <c r="BB81" s="63">
        <f t="shared" si="37"/>
        <v>-6620</v>
      </c>
      <c r="BC81" s="19">
        <v>250</v>
      </c>
      <c r="BD81" s="19">
        <v>172</v>
      </c>
      <c r="BE81" s="63">
        <f t="shared" si="38"/>
        <v>-78</v>
      </c>
      <c r="BF81" s="19">
        <v>575</v>
      </c>
      <c r="BG81" s="19">
        <v>480</v>
      </c>
      <c r="BH81" s="63">
        <f t="shared" si="39"/>
        <v>-95</v>
      </c>
      <c r="BI81" s="19">
        <v>2165</v>
      </c>
      <c r="BJ81" s="19"/>
      <c r="BK81" s="63">
        <f t="shared" si="40"/>
        <v>-2165</v>
      </c>
      <c r="BL81" s="19">
        <v>3.98</v>
      </c>
      <c r="BM81" s="37">
        <v>3.78</v>
      </c>
      <c r="BN81" s="63">
        <f t="shared" si="41"/>
        <v>-0.20000000000000018</v>
      </c>
      <c r="BO81" s="19">
        <v>36.21</v>
      </c>
      <c r="BP81" s="38">
        <v>35.19</v>
      </c>
      <c r="BQ81" s="63">
        <f t="shared" si="42"/>
        <v>-1.0200000000000031</v>
      </c>
      <c r="BR81" s="57">
        <v>6.2154128693731012</v>
      </c>
      <c r="BS81" s="38">
        <v>6.1107672634271104</v>
      </c>
      <c r="BT81" s="63">
        <f t="shared" si="43"/>
        <v>-0.10464560594599082</v>
      </c>
      <c r="BU81" s="19">
        <v>20</v>
      </c>
      <c r="BV81" s="19">
        <v>22</v>
      </c>
      <c r="BW81" s="63">
        <f t="shared" si="44"/>
        <v>2</v>
      </c>
      <c r="BX81" s="19">
        <v>17</v>
      </c>
      <c r="BY81" s="19">
        <v>17</v>
      </c>
      <c r="BZ81" s="63">
        <f t="shared" si="45"/>
        <v>0</v>
      </c>
      <c r="CD81" s="18">
        <v>5.84</v>
      </c>
      <c r="CE81" s="18">
        <v>6.03</v>
      </c>
      <c r="CF81" s="18">
        <v>4.72</v>
      </c>
      <c r="CG81" s="18">
        <v>5.59</v>
      </c>
      <c r="CH81" s="18">
        <v>6.45</v>
      </c>
      <c r="CI81" s="18">
        <v>4.3600000000000003</v>
      </c>
    </row>
    <row r="82" spans="1:87" x14ac:dyDescent="0.15">
      <c r="A82" s="12">
        <v>210810</v>
      </c>
      <c r="B82" s="12">
        <v>226097</v>
      </c>
      <c r="C82" s="62" t="s">
        <v>74</v>
      </c>
      <c r="D82" s="12" t="s">
        <v>75</v>
      </c>
      <c r="E82" s="14">
        <v>24699</v>
      </c>
      <c r="F82" s="15">
        <v>53</v>
      </c>
      <c r="G82" s="12" t="s">
        <v>76</v>
      </c>
      <c r="H82" s="12" t="s">
        <v>76</v>
      </c>
      <c r="I82" s="12"/>
      <c r="J82" s="12">
        <v>94.6</v>
      </c>
      <c r="K82" s="12">
        <v>96.7</v>
      </c>
      <c r="L82" s="18">
        <f t="shared" si="24"/>
        <v>2.1000000000000085</v>
      </c>
      <c r="M82" s="12">
        <v>39.9</v>
      </c>
      <c r="N82" s="12">
        <v>41.3</v>
      </c>
      <c r="O82" s="18">
        <f t="shared" si="25"/>
        <v>1.3999999999999986</v>
      </c>
      <c r="P82" s="18">
        <v>107.26666666666667</v>
      </c>
      <c r="Q82" s="18">
        <v>103.16666666666667</v>
      </c>
      <c r="R82" s="18">
        <f t="shared" si="26"/>
        <v>-4.0999999999999943</v>
      </c>
      <c r="S82" s="18">
        <v>168.2</v>
      </c>
      <c r="T82" s="18">
        <v>168.2</v>
      </c>
      <c r="U82" s="18">
        <f t="shared" si="27"/>
        <v>0</v>
      </c>
      <c r="V82" s="18">
        <v>3.47</v>
      </c>
      <c r="W82" s="18">
        <v>4.1399999999999997</v>
      </c>
      <c r="X82" s="18">
        <f>W82-V82</f>
        <v>0.66999999999999948</v>
      </c>
      <c r="Y82" s="18">
        <v>1.42</v>
      </c>
      <c r="Z82" s="18">
        <v>1.54</v>
      </c>
      <c r="AA82" s="18">
        <f t="shared" si="28"/>
        <v>0.12000000000000011</v>
      </c>
      <c r="AB82" s="18">
        <v>1.8</v>
      </c>
      <c r="AC82" s="18">
        <v>2.42</v>
      </c>
      <c r="AD82" s="18">
        <f t="shared" si="29"/>
        <v>0.61999999999999988</v>
      </c>
      <c r="AE82" s="18">
        <v>1.06</v>
      </c>
      <c r="AF82" s="18">
        <v>1.1200000000000001</v>
      </c>
      <c r="AG82" s="18">
        <f t="shared" si="30"/>
        <v>6.0000000000000053E-2</v>
      </c>
      <c r="AH82" s="18">
        <v>7.22</v>
      </c>
      <c r="AI82" s="18">
        <v>12.7</v>
      </c>
      <c r="AJ82" s="18">
        <f t="shared" si="31"/>
        <v>5.4799999999999995</v>
      </c>
      <c r="AK82" s="18">
        <v>5.41</v>
      </c>
      <c r="AL82" s="18">
        <v>5.01</v>
      </c>
      <c r="AM82" s="18">
        <f t="shared" si="32"/>
        <v>-0.40000000000000036</v>
      </c>
      <c r="AN82" s="18">
        <v>9.5299999999999994</v>
      </c>
      <c r="AO82" s="18">
        <v>8.65</v>
      </c>
      <c r="AP82" s="18">
        <f t="shared" si="33"/>
        <v>-0.87999999999999901</v>
      </c>
      <c r="AQ82" s="18">
        <v>11.36</v>
      </c>
      <c r="AR82" s="18">
        <v>10.48</v>
      </c>
      <c r="AS82" s="18">
        <f t="shared" si="34"/>
        <v>-0.87999999999999901</v>
      </c>
      <c r="AT82" s="18">
        <v>725</v>
      </c>
      <c r="AU82" s="18">
        <v>698</v>
      </c>
      <c r="AV82" s="18">
        <f t="shared" si="35"/>
        <v>-27</v>
      </c>
      <c r="AW82" s="18">
        <v>2297</v>
      </c>
      <c r="AX82" s="18">
        <v>2701</v>
      </c>
      <c r="AY82" s="18">
        <f t="shared" si="36"/>
        <v>404</v>
      </c>
      <c r="AZ82" s="18">
        <v>6124</v>
      </c>
      <c r="BA82" s="18">
        <v>5395</v>
      </c>
      <c r="BB82" s="18">
        <f t="shared" si="37"/>
        <v>-729</v>
      </c>
      <c r="BC82" s="18">
        <v>82.3</v>
      </c>
      <c r="BD82" s="18">
        <v>93.1</v>
      </c>
      <c r="BE82" s="18">
        <f t="shared" si="38"/>
        <v>10.799999999999997</v>
      </c>
      <c r="BF82" s="18">
        <v>411</v>
      </c>
      <c r="BG82" s="18">
        <v>482</v>
      </c>
      <c r="BH82" s="18">
        <f t="shared" si="39"/>
        <v>71</v>
      </c>
      <c r="BI82" s="18">
        <v>989</v>
      </c>
      <c r="BJ82" s="18">
        <v>909</v>
      </c>
      <c r="BK82" s="18">
        <f t="shared" si="40"/>
        <v>-80</v>
      </c>
      <c r="BL82" s="18">
        <v>3.98</v>
      </c>
      <c r="BM82" s="37">
        <v>3.84</v>
      </c>
      <c r="BN82" s="18">
        <f t="shared" si="41"/>
        <v>-0.14000000000000012</v>
      </c>
      <c r="BO82" s="18">
        <v>36.78</v>
      </c>
      <c r="BP82" s="38">
        <v>36.44</v>
      </c>
      <c r="BQ82" s="18">
        <f t="shared" si="42"/>
        <v>-0.34000000000000341</v>
      </c>
      <c r="BR82" s="36">
        <v>6.1440402392604678</v>
      </c>
      <c r="BS82" s="38">
        <v>6.0253677277716795</v>
      </c>
      <c r="BT82" s="18">
        <f t="shared" si="43"/>
        <v>-0.11867251148878832</v>
      </c>
      <c r="BU82" s="18">
        <v>19</v>
      </c>
      <c r="BV82" s="18">
        <v>16</v>
      </c>
      <c r="BW82" s="18">
        <f t="shared" si="44"/>
        <v>-3</v>
      </c>
      <c r="BX82" s="18">
        <v>21</v>
      </c>
      <c r="BY82" s="18">
        <v>19</v>
      </c>
      <c r="BZ82" s="18">
        <f t="shared" si="45"/>
        <v>-2</v>
      </c>
      <c r="CD82" s="18">
        <v>6.95</v>
      </c>
      <c r="CE82" s="18">
        <v>10.42</v>
      </c>
      <c r="CF82" s="18">
        <v>8.02</v>
      </c>
      <c r="CG82" s="18">
        <v>6.53</v>
      </c>
      <c r="CH82" s="18">
        <v>9.5</v>
      </c>
      <c r="CI82" s="18">
        <v>7.35</v>
      </c>
    </row>
    <row r="83" spans="1:87" x14ac:dyDescent="0.15">
      <c r="A83" s="54">
        <v>210812</v>
      </c>
      <c r="B83" s="54">
        <v>226098</v>
      </c>
      <c r="C83" t="s">
        <v>81</v>
      </c>
      <c r="D83" s="54" t="s">
        <v>75</v>
      </c>
      <c r="E83" s="55">
        <v>23299</v>
      </c>
      <c r="F83" s="56">
        <v>57</v>
      </c>
      <c r="G83" s="54" t="s">
        <v>76</v>
      </c>
      <c r="H83" s="54" t="s">
        <v>76</v>
      </c>
      <c r="I83" s="54"/>
      <c r="J83" s="54">
        <v>118</v>
      </c>
      <c r="K83" s="54">
        <v>118.8</v>
      </c>
      <c r="L83" s="32">
        <f t="shared" si="24"/>
        <v>0.79999999999999716</v>
      </c>
      <c r="M83" s="54">
        <v>54.1</v>
      </c>
      <c r="N83" s="54">
        <v>55.8</v>
      </c>
      <c r="O83" s="32">
        <f t="shared" si="25"/>
        <v>1.6999999999999957</v>
      </c>
      <c r="P83" s="19">
        <v>126</v>
      </c>
      <c r="Q83" s="19">
        <v>123.33333333333333</v>
      </c>
      <c r="R83" s="32">
        <f t="shared" si="26"/>
        <v>-2.6666666666666714</v>
      </c>
      <c r="S83" s="19">
        <v>174.80000000000004</v>
      </c>
      <c r="T83" s="19">
        <v>174.80000000000004</v>
      </c>
      <c r="U83" s="32">
        <f t="shared" si="27"/>
        <v>0</v>
      </c>
      <c r="V83" s="19">
        <v>4.0599999999999996</v>
      </c>
      <c r="W83" s="19">
        <v>4.08</v>
      </c>
      <c r="X83" s="32">
        <f>W83-V83</f>
        <v>2.0000000000000462E-2</v>
      </c>
      <c r="Y83" s="19">
        <v>1.29</v>
      </c>
      <c r="Z83" s="19">
        <v>1.2</v>
      </c>
      <c r="AA83" s="32">
        <f t="shared" si="28"/>
        <v>-9.000000000000008E-2</v>
      </c>
      <c r="AB83" s="19">
        <v>2.68</v>
      </c>
      <c r="AC83" s="19">
        <v>2.81</v>
      </c>
      <c r="AD83" s="32">
        <f t="shared" si="29"/>
        <v>0.12999999999999989</v>
      </c>
      <c r="AE83" s="19">
        <v>0.74</v>
      </c>
      <c r="AF83" s="19">
        <v>0.82</v>
      </c>
      <c r="AG83" s="32">
        <f t="shared" si="30"/>
        <v>7.999999999999996E-2</v>
      </c>
      <c r="AH83" s="19">
        <v>4.09</v>
      </c>
      <c r="AI83" s="19">
        <v>3.81</v>
      </c>
      <c r="AJ83" s="32">
        <f t="shared" si="31"/>
        <v>-0.2799999999999998</v>
      </c>
      <c r="AK83" s="19">
        <v>6.05</v>
      </c>
      <c r="AL83" s="19">
        <v>6.14</v>
      </c>
      <c r="AM83" s="32">
        <f t="shared" si="32"/>
        <v>8.9999999999999858E-2</v>
      </c>
      <c r="AN83" s="19">
        <v>9.44</v>
      </c>
      <c r="AO83" s="19">
        <v>10.73</v>
      </c>
      <c r="AP83" s="32">
        <f t="shared" si="33"/>
        <v>1.2900000000000009</v>
      </c>
      <c r="AQ83" s="19">
        <v>6.15</v>
      </c>
      <c r="AR83" s="19">
        <v>5.34</v>
      </c>
      <c r="AS83" s="32">
        <f t="shared" si="34"/>
        <v>-0.8100000000000005</v>
      </c>
      <c r="AT83" s="19">
        <v>1251</v>
      </c>
      <c r="AU83" s="19">
        <v>1291</v>
      </c>
      <c r="AV83" s="32">
        <f t="shared" si="35"/>
        <v>40</v>
      </c>
      <c r="AW83" s="19">
        <v>4270</v>
      </c>
      <c r="AX83" s="19">
        <v>5395</v>
      </c>
      <c r="AY83" s="32">
        <f t="shared" si="36"/>
        <v>1125</v>
      </c>
      <c r="AZ83" s="19">
        <v>3078</v>
      </c>
      <c r="BA83" s="19">
        <v>3101</v>
      </c>
      <c r="BB83" s="32">
        <f t="shared" si="37"/>
        <v>23</v>
      </c>
      <c r="BC83" s="19">
        <v>136</v>
      </c>
      <c r="BD83" s="19">
        <v>161</v>
      </c>
      <c r="BE83" s="32">
        <f t="shared" si="38"/>
        <v>25</v>
      </c>
      <c r="BF83" s="19">
        <v>751</v>
      </c>
      <c r="BG83" s="19">
        <v>1090</v>
      </c>
      <c r="BH83" s="32">
        <f t="shared" si="39"/>
        <v>339</v>
      </c>
      <c r="BI83" s="19">
        <v>395</v>
      </c>
      <c r="BJ83" s="19">
        <v>345</v>
      </c>
      <c r="BK83" s="32">
        <f t="shared" si="40"/>
        <v>-50</v>
      </c>
      <c r="BL83" s="19">
        <v>4.03</v>
      </c>
      <c r="BM83" s="37">
        <v>3.87</v>
      </c>
      <c r="BN83" s="32">
        <f t="shared" si="41"/>
        <v>-0.16000000000000014</v>
      </c>
      <c r="BO83" s="19">
        <v>37.71</v>
      </c>
      <c r="BP83" s="38">
        <v>36.97</v>
      </c>
      <c r="BQ83" s="32">
        <f t="shared" si="42"/>
        <v>-0.74000000000000199</v>
      </c>
      <c r="BR83" s="57">
        <v>6.0877777777777782</v>
      </c>
      <c r="BS83" s="38">
        <v>5.9960697863132282</v>
      </c>
      <c r="BT83" s="32">
        <f t="shared" si="43"/>
        <v>-9.1707991464549998E-2</v>
      </c>
      <c r="BU83" s="19">
        <v>61</v>
      </c>
      <c r="BV83" s="19">
        <v>47</v>
      </c>
      <c r="BW83" s="32">
        <f t="shared" si="44"/>
        <v>-14</v>
      </c>
      <c r="BX83" s="19">
        <v>31</v>
      </c>
      <c r="BY83" s="19">
        <v>26</v>
      </c>
      <c r="BZ83" s="32">
        <f t="shared" si="45"/>
        <v>-5</v>
      </c>
      <c r="CD83" s="18">
        <v>6.64</v>
      </c>
      <c r="CE83" s="18">
        <v>10.46</v>
      </c>
      <c r="CF83" s="18">
        <v>7.99</v>
      </c>
      <c r="CG83" s="18">
        <v>6.66</v>
      </c>
      <c r="CH83" s="18">
        <v>9.5399999999999991</v>
      </c>
      <c r="CI83" s="18">
        <v>7.04</v>
      </c>
    </row>
    <row r="84" spans="1:87" x14ac:dyDescent="0.15">
      <c r="L84" s="4"/>
      <c r="O84" s="4"/>
      <c r="R84" s="4"/>
      <c r="U84" s="4"/>
      <c r="X84" s="4"/>
      <c r="AA84" s="4"/>
      <c r="AD84" s="4"/>
      <c r="AG84" s="4"/>
      <c r="AJ84" s="4"/>
      <c r="AM84" s="4"/>
      <c r="AP84" s="4"/>
      <c r="AS84" s="4"/>
      <c r="AV84" s="4"/>
      <c r="AY84" s="4"/>
      <c r="BB84" s="4"/>
      <c r="BE84" s="4"/>
      <c r="BH84" s="4"/>
      <c r="BK84" s="4"/>
      <c r="BN84" s="4"/>
      <c r="BQ84" s="4"/>
      <c r="BT84" s="4"/>
      <c r="BW84" s="4"/>
      <c r="BZ84" s="4"/>
      <c r="CD84" s="19">
        <v>6.05</v>
      </c>
      <c r="CE84" s="19">
        <v>9.44</v>
      </c>
      <c r="CF84" s="19">
        <v>6.15</v>
      </c>
      <c r="CG84" s="19">
        <v>6.14</v>
      </c>
      <c r="CH84" s="19">
        <v>10.73</v>
      </c>
      <c r="CI84" s="19">
        <v>5.34</v>
      </c>
    </row>
    <row r="85" spans="1:87" x14ac:dyDescent="0.15">
      <c r="L85" s="4"/>
      <c r="O85" s="4"/>
      <c r="R85" s="4"/>
      <c r="U85" s="4"/>
      <c r="X85" s="4"/>
      <c r="AA85" s="4"/>
      <c r="AD85" s="4"/>
      <c r="AG85" s="4"/>
      <c r="AJ85" s="4"/>
      <c r="AM85" s="4"/>
      <c r="AP85" s="4"/>
      <c r="AS85" s="4"/>
      <c r="AV85" s="4"/>
      <c r="AY85" s="4"/>
      <c r="BB85" s="4"/>
      <c r="BE85" s="4"/>
      <c r="BH85" s="4"/>
      <c r="BK85" s="4"/>
      <c r="BN85" s="4"/>
      <c r="BQ85" s="4"/>
      <c r="BT85" s="4"/>
      <c r="BW85" s="4"/>
      <c r="BZ85" s="4"/>
    </row>
    <row r="88" spans="1:87" x14ac:dyDescent="0.15">
      <c r="I88" s="58"/>
    </row>
    <row r="89" spans="1:87" x14ac:dyDescent="0.15">
      <c r="I89" s="58"/>
    </row>
  </sheetData>
  <conditionalFormatting sqref="AH1">
    <cfRule type="colorScale" priority="5">
      <colorScale>
        <cfvo type="min"/>
        <cfvo type="percentile" val="50"/>
        <cfvo type="max"/>
        <color rgb="FFF8696B"/>
        <color rgb="FFFFEB84"/>
        <color rgb="FF63BE7B"/>
      </colorScale>
    </cfRule>
  </conditionalFormatting>
  <conditionalFormatting sqref="V45:W83 Y45:Z83 AB45:AC83 AE45:AF83 AH45:AI83 AK45:AL83 AN45:AO83 AQ45:AR83">
    <cfRule type="colorScale" priority="2">
      <colorScale>
        <cfvo type="min"/>
        <cfvo type="percentile" val="50"/>
        <cfvo type="max"/>
        <color rgb="FF63BE7B"/>
        <color rgb="FFFFEB84"/>
        <color rgb="FFF8696B"/>
      </colorScale>
    </cfRule>
  </conditionalFormatting>
  <conditionalFormatting sqref="BC45:BD83 BF45:BG83 BI45:BJ83">
    <cfRule type="colorScale" priority="3">
      <colorScale>
        <cfvo type="min"/>
        <cfvo type="percentile" val="50"/>
        <cfvo type="max"/>
        <color rgb="FF63BE7B"/>
        <color rgb="FFFFEB84"/>
        <color rgb="FFF8696B"/>
      </colorScale>
    </cfRule>
  </conditionalFormatting>
  <conditionalFormatting sqref="BS45:BS83 BU45:BV83 BX45:BY83">
    <cfRule type="colorScale" priority="4">
      <colorScale>
        <cfvo type="min"/>
        <cfvo type="percentile" val="50"/>
        <cfvo type="max"/>
        <color rgb="FF63BE7B"/>
        <color rgb="FFFFEB84"/>
        <color rgb="FFF8696B"/>
      </colorScale>
    </cfRule>
  </conditionalFormatting>
  <conditionalFormatting sqref="J45:K83 M45:N83 P45:Q83 S45:T83">
    <cfRule type="colorScale" priority="6">
      <colorScale>
        <cfvo type="min"/>
        <cfvo type="percentile" val="50"/>
        <cfvo type="max"/>
        <color rgb="FF63BE7B"/>
        <color rgb="FFFFEB84"/>
        <color rgb="FFF8696B"/>
      </colorScale>
    </cfRule>
  </conditionalFormatting>
  <conditionalFormatting sqref="AT45:AU83 AW45:AX83 AZ45:BA83">
    <cfRule type="colorScale" priority="7">
      <colorScale>
        <cfvo type="min"/>
        <cfvo type="percentile" val="50"/>
        <cfvo type="max"/>
        <color rgb="FF63BE7B"/>
        <color rgb="FFFFEB84"/>
        <color rgb="FFF8696B"/>
      </colorScale>
    </cfRule>
  </conditionalFormatting>
  <conditionalFormatting sqref="BL45:BM83 BO45:BP83 BR45:BR83">
    <cfRule type="colorScale" priority="8">
      <colorScale>
        <cfvo type="min"/>
        <cfvo type="percentile" val="50"/>
        <cfvo type="max"/>
        <color rgb="FF63BE7B"/>
        <color rgb="FFFFEB84"/>
        <color rgb="FFF8696B"/>
      </colorScale>
    </cfRule>
  </conditionalFormatting>
  <conditionalFormatting sqref="V2:W44 AH2:AI44 AE2:AF44 AB2:AC44 Y2:Z44">
    <cfRule type="colorScale" priority="9">
      <colorScale>
        <cfvo type="min"/>
        <cfvo type="percentile" val="50"/>
        <cfvo type="max"/>
        <color rgb="FF63BE7B"/>
        <color rgb="FFFFEB84"/>
        <color rgb="FFF8696B"/>
      </colorScale>
    </cfRule>
  </conditionalFormatting>
  <conditionalFormatting sqref="AK2:AL44 AQ2:AR44 AN2:AO44">
    <cfRule type="colorScale" priority="10">
      <colorScale>
        <cfvo type="min"/>
        <cfvo type="percentile" val="50"/>
        <cfvo type="max"/>
        <color rgb="FF63BE7B"/>
        <color rgb="FFFFEB84"/>
        <color rgb="FFF8696B"/>
      </colorScale>
    </cfRule>
  </conditionalFormatting>
  <conditionalFormatting sqref="BC2:BD44 BI2:BJ44 BF2:BG44">
    <cfRule type="colorScale" priority="11">
      <colorScale>
        <cfvo type="min"/>
        <cfvo type="percentile" val="50"/>
        <cfvo type="max"/>
        <color rgb="FF63BE7B"/>
        <color rgb="FFFFEB84"/>
        <color rgb="FFF8696B"/>
      </colorScale>
    </cfRule>
  </conditionalFormatting>
  <conditionalFormatting sqref="BS2:BS44 BX2:BY44 BU2:BV44">
    <cfRule type="colorScale" priority="12">
      <colorScale>
        <cfvo type="min"/>
        <cfvo type="percentile" val="50"/>
        <cfvo type="max"/>
        <color rgb="FF63BE7B"/>
        <color rgb="FFFFEB84"/>
        <color rgb="FFF8696B"/>
      </colorScale>
    </cfRule>
  </conditionalFormatting>
  <conditionalFormatting sqref="J2:K44 S2:T44 P2:Q44 M2:N44">
    <cfRule type="colorScale" priority="13">
      <colorScale>
        <cfvo type="min"/>
        <cfvo type="percentile" val="50"/>
        <cfvo type="max"/>
        <color rgb="FF63BE7B"/>
        <color rgb="FFFFEB84"/>
        <color rgb="FFF8696B"/>
      </colorScale>
    </cfRule>
  </conditionalFormatting>
  <conditionalFormatting sqref="AT2:AU44 AZ2:BA44 AW2:AX44">
    <cfRule type="colorScale" priority="14">
      <colorScale>
        <cfvo type="min"/>
        <cfvo type="percentile" val="50"/>
        <cfvo type="max"/>
        <color rgb="FF63BE7B"/>
        <color rgb="FFFFEB84"/>
        <color rgb="FFF8696B"/>
      </colorScale>
    </cfRule>
  </conditionalFormatting>
  <conditionalFormatting sqref="BL2:BM44 BR2:BR44 BO2:BP44">
    <cfRule type="colorScale" priority="15">
      <colorScale>
        <cfvo type="min"/>
        <cfvo type="percentile" val="50"/>
        <cfvo type="max"/>
        <color rgb="FF63BE7B"/>
        <color rgb="FFFFEB84"/>
        <color rgb="FFF8696B"/>
      </colorScale>
    </cfRule>
  </conditionalFormatting>
  <conditionalFormatting sqref="CD2:CI44">
    <cfRule type="colorScale" priority="1">
      <colorScale>
        <cfvo type="min"/>
        <cfvo type="percentile" val="50"/>
        <cfvo type="max"/>
        <color rgb="FF63BE7B"/>
        <color rgb="FFFFEB84"/>
        <color rgb="FFF8696B"/>
      </colorScale>
    </cfRule>
  </conditionalFormatting>
  <conditionalFormatting sqref="CD45:CI46 CD48:CI84">
    <cfRule type="colorScale" priority="16">
      <colorScale>
        <cfvo type="min"/>
        <cfvo type="percentile" val="50"/>
        <cfvo type="max"/>
        <color rgb="FF63BE7B"/>
        <color rgb="FFFFEB84"/>
        <color rgb="FFF8696B"/>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 completed_trim</vt:lpstr>
      <vt:lpstr>Raw data</vt:lpstr>
      <vt:lpstr>Changes</vt:lpstr>
      <vt:lpstr>Descriptions</vt:lpstr>
      <vt:lpstr>Data completed</vt:lpstr>
    </vt:vector>
  </TitlesOfParts>
  <Manager/>
  <Company>SUND - KU</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Kaare Tranæs Gregersen</dc:creator>
  <cp:keywords/>
  <dc:description/>
  <cp:lastModifiedBy>Kaare Tranaes</cp:lastModifiedBy>
  <cp:revision/>
  <dcterms:created xsi:type="dcterms:W3CDTF">2021-04-21T13:51:30Z</dcterms:created>
  <dcterms:modified xsi:type="dcterms:W3CDTF">2022-07-29T14:41:56Z</dcterms:modified>
  <cp:category/>
  <cp:contentStatus/>
</cp:coreProperties>
</file>