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12\Users\ФИПМ\8 семестр\ТРПО\KR-2017\Филиппов\22.10.2016\"/>
    </mc:Choice>
  </mc:AlternateContent>
  <bookViews>
    <workbookView xWindow="150" yWindow="570" windowWidth="28455" windowHeight="11955" activeTab="1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I34" i="2" l="1"/>
  <c r="I35" i="2" s="1"/>
  <c r="H34" i="2"/>
  <c r="H35" i="2" s="1"/>
  <c r="G34" i="2"/>
  <c r="G35" i="2" s="1"/>
  <c r="F34" i="2"/>
  <c r="F35" i="2" s="1"/>
  <c r="E34" i="2"/>
  <c r="E35" i="2" s="1"/>
  <c r="D34" i="2"/>
  <c r="D35" i="2" s="1"/>
  <c r="C34" i="2"/>
  <c r="C35" i="2" s="1"/>
  <c r="B34" i="2"/>
  <c r="B35" i="2" s="1"/>
  <c r="J33" i="2"/>
  <c r="K33" i="2" s="1"/>
  <c r="J32" i="2"/>
  <c r="K32" i="2" s="1"/>
  <c r="J31" i="2"/>
  <c r="K31" i="2" s="1"/>
  <c r="J30" i="2"/>
  <c r="K30" i="2" s="1"/>
  <c r="J29" i="2"/>
  <c r="K29" i="2" s="1"/>
  <c r="E22" i="2"/>
  <c r="E23" i="2" s="1"/>
  <c r="D22" i="2"/>
  <c r="D23" i="2" s="1"/>
  <c r="C22" i="2"/>
  <c r="C23" i="2" s="1"/>
  <c r="B22" i="2"/>
  <c r="B23" i="2" s="1"/>
  <c r="F21" i="2"/>
  <c r="G21" i="2" s="1"/>
  <c r="G20" i="2"/>
  <c r="F20" i="2"/>
  <c r="F19" i="2"/>
  <c r="G19" i="2" s="1"/>
  <c r="G18" i="2"/>
  <c r="F18" i="2"/>
  <c r="F17" i="2"/>
  <c r="G17" i="2" s="1"/>
  <c r="G23" i="2" s="1"/>
  <c r="T10" i="2"/>
  <c r="M10" i="2"/>
  <c r="M11" i="2" s="1"/>
  <c r="L10" i="2"/>
  <c r="L11" i="2" s="1"/>
  <c r="K10" i="2"/>
  <c r="K11" i="2" s="1"/>
  <c r="J10" i="2"/>
  <c r="J11" i="2" s="1"/>
  <c r="I10" i="2"/>
  <c r="I11" i="2" s="1"/>
  <c r="H10" i="2"/>
  <c r="H11" i="2" s="1"/>
  <c r="G10" i="2"/>
  <c r="G11" i="2" s="1"/>
  <c r="F10" i="2"/>
  <c r="F11" i="2" s="1"/>
  <c r="E10" i="2"/>
  <c r="E11" i="2" s="1"/>
  <c r="D10" i="2"/>
  <c r="D11" i="2" s="1"/>
  <c r="C10" i="2"/>
  <c r="C11" i="2" s="1"/>
  <c r="B10" i="2"/>
  <c r="B11" i="2" s="1"/>
  <c r="S9" i="2"/>
  <c r="N9" i="2"/>
  <c r="T9" i="2" s="1"/>
  <c r="S8" i="2"/>
  <c r="N8" i="2"/>
  <c r="T8" i="2" s="1"/>
  <c r="S7" i="2"/>
  <c r="N7" i="2"/>
  <c r="T7" i="2" s="1"/>
  <c r="S6" i="2"/>
  <c r="N6" i="2"/>
  <c r="T6" i="2" s="1"/>
  <c r="S5" i="2"/>
  <c r="N5" i="2"/>
  <c r="T5" i="2" s="1"/>
  <c r="T11" i="2" s="1"/>
  <c r="T12" i="2" s="1"/>
  <c r="G24" i="1"/>
  <c r="G25" i="1" s="1"/>
  <c r="H4" i="1" s="1"/>
  <c r="H6" i="1" s="1"/>
  <c r="H5" i="1"/>
  <c r="O6" i="2" l="1"/>
  <c r="O8" i="2"/>
  <c r="K35" i="2"/>
  <c r="O5" i="2"/>
  <c r="O7" i="2"/>
  <c r="O9" i="2"/>
  <c r="H11" i="1"/>
  <c r="H12" i="1" s="1"/>
  <c r="N10" i="2"/>
</calcChain>
</file>

<file path=xl/sharedStrings.xml><?xml version="1.0" encoding="utf-8"?>
<sst xmlns="http://schemas.openxmlformats.org/spreadsheetml/2006/main" count="178" uniqueCount="115">
  <si>
    <t>A =</t>
  </si>
  <si>
    <t>Факторы масштаба (SFj)</t>
  </si>
  <si>
    <t/>
  </si>
  <si>
    <t>Числовое значение</t>
  </si>
  <si>
    <t>Диапазон изменений</t>
  </si>
  <si>
    <t>Комментарий</t>
  </si>
  <si>
    <t>B =</t>
  </si>
  <si>
    <t>0 - 6,20</t>
  </si>
  <si>
    <t>Команда уже имела опыт подобных разработок</t>
  </si>
  <si>
    <t>SIZE =</t>
  </si>
  <si>
    <t>Гибкость процесса разработки (FLEX)</t>
  </si>
  <si>
    <t>0 - 5,07</t>
  </si>
  <si>
    <t>Процесс разработки не везде детерминирован</t>
  </si>
  <si>
    <t>E =</t>
  </si>
  <si>
    <t>Архитектура и разрешение рисков (RESL)</t>
  </si>
  <si>
    <t>0 - 7,07</t>
  </si>
  <si>
    <t>Основные риски определены</t>
  </si>
  <si>
    <t>PM =</t>
  </si>
  <si>
    <t>2016 год</t>
  </si>
  <si>
    <t>Сработанность команды (TEAM )</t>
  </si>
  <si>
    <t>0 - 5,48</t>
  </si>
  <si>
    <t xml:space="preserve">     </t>
  </si>
  <si>
    <t>Зрелость процессов (PMAT)</t>
  </si>
  <si>
    <t>0 - 7,80</t>
  </si>
  <si>
    <t xml:space="preserve">С = </t>
  </si>
  <si>
    <t xml:space="preserve">D = </t>
  </si>
  <si>
    <t>Сентябрь</t>
  </si>
  <si>
    <t>степень =</t>
  </si>
  <si>
    <t>TDEV =</t>
  </si>
  <si>
    <t>Октябрь</t>
  </si>
  <si>
    <t>Ноябрь</t>
  </si>
  <si>
    <t>Декабрь</t>
  </si>
  <si>
    <t>Январь</t>
  </si>
  <si>
    <t>N =</t>
  </si>
  <si>
    <t>Множители трудоёмкости ( EMi)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</si>
  <si>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</si>
  <si>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</si>
  <si>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</si>
  <si>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</si>
  <si>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</si>
  <si>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</si>
  <si>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</si>
  <si>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Тродозатраты</t>
  </si>
  <si>
    <t>0,5 - 2,12</t>
  </si>
  <si>
    <t>Сложность и надёжность (RCPX)</t>
  </si>
  <si>
    <t>0,49 -2,72</t>
  </si>
  <si>
    <t>Сумма за проект</t>
  </si>
  <si>
    <t>Повторное использование (RUSE)</t>
  </si>
  <si>
    <t xml:space="preserve">отсутствует либо 0,95 - 1,24 </t>
  </si>
  <si>
    <t>Повторное использование не предполагается</t>
  </si>
  <si>
    <t>Сложность платформы разработки (PDIF)</t>
  </si>
  <si>
    <t>отсутсвует либо 0,87 - 2,61</t>
  </si>
  <si>
    <t>Нет жёстких ограничений по памяти и быстродействию - сложность платформы низкая</t>
  </si>
  <si>
    <t>Опыт персонала (PREX)</t>
  </si>
  <si>
    <t>0,62 - 1,59</t>
  </si>
  <si>
    <t>Опыт персонала в платформе и среде разработки средний</t>
  </si>
  <si>
    <t xml:space="preserve">  </t>
  </si>
  <si>
    <t>Оборудование (FCIL)</t>
  </si>
  <si>
    <t>0,62 - 1,43</t>
  </si>
  <si>
    <t>Современные средства разработки, высокая степень коммуникации</t>
  </si>
  <si>
    <t>Сжатие расписания (SCED)</t>
  </si>
  <si>
    <t>отсутсвует либо 1 - 1,43</t>
  </si>
  <si>
    <t>Сжатие расписание не предполагается</t>
  </si>
  <si>
    <t>Классификатор</t>
  </si>
  <si>
    <t>Оценка</t>
  </si>
  <si>
    <t>Пояснение</t>
  </si>
  <si>
    <t>Масштаб проекта, С1</t>
  </si>
  <si>
    <t>Реализация концепции</t>
  </si>
  <si>
    <t>FP =</t>
  </si>
  <si>
    <t>Размер зар.платы</t>
  </si>
  <si>
    <t>Зар.плата за прототип</t>
  </si>
  <si>
    <t>Пользователи объекта проетирования, С2</t>
  </si>
  <si>
    <t>Потребители shareware ПО</t>
  </si>
  <si>
    <t>Зар.плата за проект</t>
  </si>
  <si>
    <t>Тип объекта проектирования, С3</t>
  </si>
  <si>
    <t>База данных</t>
  </si>
  <si>
    <t>Число строк кода,необходимых на реадлизацию одного балла функциональности, L</t>
  </si>
  <si>
    <t>Visual C#</t>
  </si>
  <si>
    <t>Количество разработчиков в месяц (роли)</t>
  </si>
  <si>
    <t>Стоимость прототипа:</t>
  </si>
  <si>
    <t>Разница с планом</t>
  </si>
  <si>
    <t>Общая стоимость проекта:</t>
  </si>
  <si>
    <t>Анализ, разработка ТЗ и КП.</t>
  </si>
  <si>
    <t>Реализация прототипа, документирование.</t>
  </si>
  <si>
    <t>Показ заказчику, доработка.</t>
  </si>
  <si>
    <t>Реализация заявленной функциональности</t>
  </si>
  <si>
    <t>Опытная эксплуатация</t>
  </si>
  <si>
    <t>Доработка, исправление ошибок, документация</t>
  </si>
  <si>
    <t>Документация, сдача заказчику</t>
  </si>
  <si>
    <t>Стоимость доработки:</t>
  </si>
  <si>
    <t>Трудозатраты</t>
  </si>
  <si>
    <t>Итог:</t>
  </si>
  <si>
    <t>Итог:</t>
  </si>
  <si>
    <t>Квалификация персонала (PERC)</t>
  </si>
  <si>
    <t>Прецедентность (PRES)</t>
  </si>
  <si>
    <r>
      <t>KSLOC (</t>
    </r>
    <r>
      <rPr>
        <i/>
        <sz val="12"/>
        <color rgb="FF000000"/>
        <rFont val="Times New Roman"/>
        <family val="1"/>
        <charset val="204"/>
      </rPr>
      <t xml:space="preserve">kilo source lines of code – </t>
    </r>
    <r>
      <rPr>
        <sz val="12"/>
        <color rgb="FF000000"/>
        <rFont val="Times New Roman"/>
        <family val="1"/>
        <charset val="204"/>
      </rPr>
      <t>тысяч строк кода</t>
    </r>
  </si>
  <si>
    <r>
      <t>KSLOC (</t>
    </r>
    <r>
      <rPr>
        <i/>
        <sz val="12"/>
        <color rgb="FF000000"/>
        <rFont val="Times New Roman"/>
        <family val="1"/>
        <charset val="204"/>
      </rPr>
      <t xml:space="preserve">kilo source lines of code – </t>
    </r>
    <r>
      <rPr>
        <sz val="12"/>
        <color rgb="FF000000"/>
        <rFont val="Times New Roman"/>
        <family val="1"/>
        <charset val="204"/>
      </rPr>
      <t>тысяч строк кода)</t>
    </r>
  </si>
  <si>
    <t>константа</t>
  </si>
  <si>
    <t>Средняя сработанность команды (High)</t>
  </si>
  <si>
    <t>Квалификация персонала низкая             (Very High)</t>
  </si>
  <si>
    <t>Средняя сложность, требуется документация. Nominal</t>
  </si>
  <si>
    <t>Переменная</t>
  </si>
  <si>
    <t>Значение</t>
  </si>
  <si>
    <t>человеко - месяцев (итоговая трудоёмкость проекта)</t>
  </si>
  <si>
    <t>Длительность проекта (в месяцах)</t>
  </si>
  <si>
    <t>Зрелость процессов средняя (Nominal)</t>
  </si>
  <si>
    <t>PM / TDEV (сколько человек в месяц нужно, чтобы выполнить работу в срок TDEV)</t>
  </si>
  <si>
    <t>Оценка сложности проекта в баллах функциональности</t>
  </si>
  <si>
    <t>Менеджер</t>
  </si>
  <si>
    <t>Программист 1</t>
  </si>
  <si>
    <t>Тестер</t>
  </si>
  <si>
    <t>Архитектор</t>
  </si>
  <si>
    <t>Программист 2</t>
  </si>
  <si>
    <t>2017 год</t>
  </si>
  <si>
    <t>Сумма  за 2016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</si>
</sst>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B6D7A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1" fillId="0" borderId="1" xfId="0" applyFont="1" applyBorder="1"/>
    <xf numFmtId="0" fontId="3" fillId="0" borderId="3" xfId="0" applyFont="1" applyBorder="1" applyAlignment="1">
      <alignment horizontal="right" wrapText="1"/>
    </xf>
    <xf numFmtId="0" fontId="4" fillId="0" borderId="4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3" fillId="0" borderId="0" xfId="0" applyFont="1" applyAlignment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4" xfId="0" applyFont="1" applyBorder="1" applyAlignment="1">
      <alignment horizontal="right" wrapText="1"/>
    </xf>
    <xf numFmtId="0" fontId="3" fillId="0" borderId="6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1" fillId="0" borderId="9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/>
    <xf numFmtId="0" fontId="7" fillId="0" borderId="0" xfId="0" applyFont="1" applyAlignment="1"/>
    <xf numFmtId="0" fontId="1" fillId="0" borderId="10" xfId="0" applyFont="1" applyBorder="1" applyAlignment="1"/>
    <xf numFmtId="0" fontId="7" fillId="0" borderId="10" xfId="0" applyFont="1" applyBorder="1" applyAlignment="1"/>
    <xf numFmtId="0" fontId="0" fillId="0" borderId="10" xfId="0" applyFont="1" applyBorder="1" applyAlignment="1"/>
    <xf numFmtId="0" fontId="5" fillId="0" borderId="10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wrapText="1"/>
    </xf>
    <xf numFmtId="0" fontId="8" fillId="0" borderId="10" xfId="0" applyFont="1" applyBorder="1" applyAlignment="1"/>
    <xf numFmtId="0" fontId="1" fillId="0" borderId="10" xfId="0" applyFont="1" applyBorder="1"/>
    <xf numFmtId="0" fontId="1" fillId="0" borderId="5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/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4</xdr:row>
          <xdr:rowOff>0</xdr:rowOff>
        </xdr:from>
        <xdr:to>
          <xdr:col>8</xdr:col>
          <xdr:colOff>1524000</xdr:colOff>
          <xdr:row>5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5</xdr:row>
          <xdr:rowOff>0</xdr:rowOff>
        </xdr:from>
        <xdr:to>
          <xdr:col>8</xdr:col>
          <xdr:colOff>1962150</xdr:colOff>
          <xdr:row>6</xdr:row>
          <xdr:rowOff>28575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41"/>
  <sheetViews>
    <sheetView zoomScale="90" zoomScaleNormal="90" workbookViewId="0">
      <selection activeCell="G25" sqref="G25"/>
    </sheetView>
  </sheetViews>
  <sheetFormatPr defaultColWidth="14.42578125" defaultRowHeight="15.75" customHeight="1" x14ac:dyDescent="0.2"/>
  <cols>
    <col min="2" max="2" width="18.85546875" customWidth="1"/>
    <col min="3" max="4" width="19" customWidth="1"/>
    <col min="5" max="5" width="40.42578125" customWidth="1"/>
    <col min="9" max="9" width="53.42578125" customWidth="1"/>
  </cols>
  <sheetData>
    <row r="1" spans="2:11" ht="15.75" customHeight="1" x14ac:dyDescent="0.2">
      <c r="G1" s="44" t="s">
        <v>101</v>
      </c>
      <c r="H1" s="44" t="s">
        <v>102</v>
      </c>
      <c r="I1" s="44" t="s">
        <v>5</v>
      </c>
    </row>
    <row r="2" spans="2:11" ht="15.75" customHeight="1" x14ac:dyDescent="0.2">
      <c r="G2" s="43" t="s">
        <v>0</v>
      </c>
      <c r="H2" s="43">
        <v>2.94</v>
      </c>
      <c r="I2" s="44" t="s">
        <v>97</v>
      </c>
    </row>
    <row r="3" spans="2:11" ht="61.5" customHeight="1" x14ac:dyDescent="0.2">
      <c r="B3" s="2" t="s">
        <v>1</v>
      </c>
      <c r="C3" s="5" t="s">
        <v>3</v>
      </c>
      <c r="D3" s="5" t="s">
        <v>4</v>
      </c>
      <c r="E3" s="5" t="s">
        <v>5</v>
      </c>
      <c r="G3" s="43" t="s">
        <v>6</v>
      </c>
      <c r="H3" s="43">
        <v>0.91</v>
      </c>
      <c r="I3" s="44" t="s">
        <v>97</v>
      </c>
    </row>
    <row r="4" spans="2:11" ht="30" customHeight="1" x14ac:dyDescent="0.25">
      <c r="B4" s="34" t="s">
        <v>94</v>
      </c>
      <c r="C4" s="1">
        <v>4.96</v>
      </c>
      <c r="D4" s="1" t="s">
        <v>7</v>
      </c>
      <c r="E4" s="7" t="s">
        <v>8</v>
      </c>
      <c r="G4" s="43" t="s">
        <v>9</v>
      </c>
      <c r="H4" s="43">
        <f>G25</f>
        <v>14.10086630642356</v>
      </c>
      <c r="I4" s="46" t="s">
        <v>96</v>
      </c>
      <c r="J4" s="6"/>
      <c r="K4" s="6"/>
    </row>
    <row r="5" spans="2:11" ht="37.5" customHeight="1" x14ac:dyDescent="0.2">
      <c r="B5" s="7" t="s">
        <v>10</v>
      </c>
      <c r="C5" s="1">
        <v>2.0299999999999998</v>
      </c>
      <c r="D5" s="1" t="s">
        <v>11</v>
      </c>
      <c r="E5" s="7" t="s">
        <v>12</v>
      </c>
      <c r="G5" s="43" t="s">
        <v>13</v>
      </c>
      <c r="H5" s="43">
        <f>H3+0.01*(C4+C5+C6+C7+C8)</f>
        <v>1.091</v>
      </c>
      <c r="I5" s="45"/>
    </row>
    <row r="6" spans="2:11" ht="38.25" customHeight="1" x14ac:dyDescent="0.2">
      <c r="B6" s="7" t="s">
        <v>14</v>
      </c>
      <c r="C6" s="1">
        <v>4.24</v>
      </c>
      <c r="D6" s="1" t="s">
        <v>15</v>
      </c>
      <c r="E6" s="47" t="s">
        <v>16</v>
      </c>
      <c r="G6" s="49" t="s">
        <v>17</v>
      </c>
      <c r="H6" s="43">
        <f>H2*H4^H5*C15*C16*C17*C18*C19*C20*C21</f>
        <v>47.028192628115093</v>
      </c>
      <c r="I6" s="45"/>
      <c r="J6" s="42" t="s">
        <v>103</v>
      </c>
    </row>
    <row r="7" spans="2:11" ht="36.75" customHeight="1" x14ac:dyDescent="0.2">
      <c r="B7" s="7" t="s">
        <v>19</v>
      </c>
      <c r="C7" s="1">
        <v>2.19</v>
      </c>
      <c r="D7" s="1" t="s">
        <v>20</v>
      </c>
      <c r="E7" s="47" t="s">
        <v>98</v>
      </c>
      <c r="G7" s="6"/>
      <c r="H7" s="6" t="s">
        <v>21</v>
      </c>
    </row>
    <row r="8" spans="2:11" ht="27" customHeight="1" x14ac:dyDescent="0.2">
      <c r="B8" s="7" t="s">
        <v>22</v>
      </c>
      <c r="C8" s="1">
        <v>4.68</v>
      </c>
      <c r="D8" s="1" t="s">
        <v>23</v>
      </c>
      <c r="E8" s="47" t="s">
        <v>105</v>
      </c>
      <c r="G8" s="43" t="s">
        <v>24</v>
      </c>
      <c r="H8" s="43">
        <v>3.67</v>
      </c>
      <c r="I8" s="44" t="s">
        <v>97</v>
      </c>
    </row>
    <row r="9" spans="2:11" ht="15.75" customHeight="1" x14ac:dyDescent="0.2">
      <c r="G9" s="43" t="s">
        <v>25</v>
      </c>
      <c r="H9" s="43">
        <v>0.28000000000000003</v>
      </c>
      <c r="I9" s="44" t="s">
        <v>97</v>
      </c>
    </row>
    <row r="10" spans="2:11" ht="15.75" customHeight="1" x14ac:dyDescent="0.2">
      <c r="G10" s="43" t="s">
        <v>27</v>
      </c>
      <c r="H10" s="43">
        <v>0.31619999999999998</v>
      </c>
      <c r="I10" s="44" t="s">
        <v>97</v>
      </c>
    </row>
    <row r="11" spans="2:11" ht="15.75" customHeight="1" x14ac:dyDescent="0.2">
      <c r="G11" s="43" t="s">
        <v>28</v>
      </c>
      <c r="H11" s="43">
        <f>H8*(H6^(H9+0.2*0.01*(C4+C5+C6+C7+C8)))*C21</f>
        <v>12.401258349593101</v>
      </c>
      <c r="I11" s="44" t="s">
        <v>104</v>
      </c>
    </row>
    <row r="12" spans="2:11" ht="15.75" customHeight="1" x14ac:dyDescent="0.2">
      <c r="G12" s="43" t="s">
        <v>33</v>
      </c>
      <c r="H12" s="43">
        <f>H6/H11</f>
        <v>3.7922113468153125</v>
      </c>
      <c r="I12" s="44" t="s">
        <v>106</v>
      </c>
    </row>
    <row r="14" spans="2:11" ht="40.5" customHeight="1" x14ac:dyDescent="0.2">
      <c r="B14" s="14" t="s">
        <v>34</v>
      </c>
      <c r="C14" s="14" t="s">
        <v>3</v>
      </c>
      <c r="D14" s="27" t="s">
        <v>4</v>
      </c>
      <c r="E14" s="14" t="s">
        <v>5</v>
      </c>
      <c r="F14" s="12"/>
    </row>
    <row r="15" spans="2:11" ht="30" customHeight="1" x14ac:dyDescent="0.2">
      <c r="B15" s="34" t="s">
        <v>93</v>
      </c>
      <c r="C15" s="7">
        <v>1.24</v>
      </c>
      <c r="D15" s="7" t="s">
        <v>43</v>
      </c>
      <c r="E15" s="48" t="s">
        <v>99</v>
      </c>
      <c r="F15" s="12"/>
      <c r="G15" s="6"/>
      <c r="H15" s="6"/>
    </row>
    <row r="16" spans="2:11" ht="28.5" customHeight="1" x14ac:dyDescent="0.2">
      <c r="B16" s="7" t="s">
        <v>44</v>
      </c>
      <c r="C16" s="7">
        <v>1</v>
      </c>
      <c r="D16" s="7" t="s">
        <v>45</v>
      </c>
      <c r="E16" s="48" t="s">
        <v>100</v>
      </c>
      <c r="F16" s="12"/>
      <c r="G16" s="6"/>
      <c r="H16" s="6"/>
    </row>
    <row r="17" spans="2:22" ht="39.75" customHeight="1" x14ac:dyDescent="0.2">
      <c r="B17" s="7" t="s">
        <v>47</v>
      </c>
      <c r="C17" s="7">
        <v>0.95</v>
      </c>
      <c r="D17" s="7" t="s">
        <v>48</v>
      </c>
      <c r="E17" s="7" t="s">
        <v>49</v>
      </c>
      <c r="F17" s="12"/>
      <c r="G17" s="6"/>
      <c r="H17" s="6"/>
    </row>
    <row r="18" spans="2:22" ht="42" customHeight="1" x14ac:dyDescent="0.2">
      <c r="B18" s="7" t="s">
        <v>50</v>
      </c>
      <c r="C18" s="7">
        <v>0.87</v>
      </c>
      <c r="D18" s="7" t="s">
        <v>51</v>
      </c>
      <c r="E18" s="7" t="s">
        <v>52</v>
      </c>
      <c r="F18" s="12"/>
      <c r="G18" s="6"/>
      <c r="H18" s="6"/>
    </row>
    <row r="19" spans="2:22" ht="42.75" customHeight="1" x14ac:dyDescent="0.2">
      <c r="B19" s="7" t="s">
        <v>53</v>
      </c>
      <c r="C19" s="7">
        <v>0.87</v>
      </c>
      <c r="D19" s="7" t="s">
        <v>54</v>
      </c>
      <c r="E19" s="7" t="s">
        <v>55</v>
      </c>
      <c r="F19" s="12"/>
      <c r="G19" s="6" t="s">
        <v>56</v>
      </c>
    </row>
    <row r="20" spans="2:22" ht="30.75" customHeight="1" x14ac:dyDescent="0.2">
      <c r="B20" s="7" t="s">
        <v>57</v>
      </c>
      <c r="C20" s="7">
        <v>1</v>
      </c>
      <c r="D20" s="7" t="s">
        <v>58</v>
      </c>
      <c r="E20" s="7" t="s">
        <v>59</v>
      </c>
      <c r="F20" s="12"/>
      <c r="G20" s="6"/>
      <c r="H20" s="6"/>
    </row>
    <row r="21" spans="2:22" ht="27.75" customHeight="1" x14ac:dyDescent="0.2">
      <c r="B21" s="7" t="s">
        <v>60</v>
      </c>
      <c r="C21" s="7">
        <v>1</v>
      </c>
      <c r="D21" s="7" t="s">
        <v>61</v>
      </c>
      <c r="E21" s="7" t="s">
        <v>62</v>
      </c>
      <c r="F21" s="12"/>
    </row>
    <row r="23" spans="2:22" ht="15.75" customHeight="1" x14ac:dyDescent="0.2">
      <c r="B23" s="14" t="s">
        <v>63</v>
      </c>
      <c r="C23" s="14" t="s">
        <v>64</v>
      </c>
      <c r="D23" s="14" t="s">
        <v>65</v>
      </c>
    </row>
    <row r="24" spans="2:22" ht="36.75" customHeight="1" x14ac:dyDescent="0.2">
      <c r="B24" s="14" t="s">
        <v>66</v>
      </c>
      <c r="C24" s="7">
        <v>5</v>
      </c>
      <c r="D24" s="7" t="s">
        <v>67</v>
      </c>
      <c r="F24" s="43" t="s">
        <v>68</v>
      </c>
      <c r="G24" s="50">
        <f>(C24+C25+C26)^2.35</f>
        <v>414.73136195363412</v>
      </c>
      <c r="H24" s="44" t="s">
        <v>107</v>
      </c>
      <c r="I24" s="45"/>
    </row>
    <row r="25" spans="2:22" ht="38.25" customHeight="1" x14ac:dyDescent="0.25">
      <c r="B25" s="14" t="s">
        <v>71</v>
      </c>
      <c r="C25" s="7">
        <v>2</v>
      </c>
      <c r="D25" s="20" t="s">
        <v>72</v>
      </c>
      <c r="F25" s="43" t="s">
        <v>9</v>
      </c>
      <c r="G25" s="50">
        <f>(C27*G24)/1000</f>
        <v>14.10086630642356</v>
      </c>
      <c r="H25" s="46" t="s">
        <v>95</v>
      </c>
      <c r="I25" s="45"/>
      <c r="U25" s="6"/>
      <c r="V25" s="6"/>
    </row>
    <row r="26" spans="2:22" ht="39.75" customHeight="1" x14ac:dyDescent="0.2">
      <c r="B26" s="14" t="s">
        <v>74</v>
      </c>
      <c r="C26" s="7">
        <v>6</v>
      </c>
      <c r="D26" s="7" t="s">
        <v>75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S26" s="6"/>
      <c r="T26" s="6"/>
      <c r="U26" s="6"/>
      <c r="V26" s="6"/>
    </row>
    <row r="27" spans="2:22" ht="81.75" customHeight="1" x14ac:dyDescent="0.2">
      <c r="B27" s="14" t="s">
        <v>76</v>
      </c>
      <c r="C27" s="7">
        <v>34</v>
      </c>
      <c r="D27" s="7" t="s">
        <v>77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S27" s="6"/>
      <c r="T27" s="6"/>
      <c r="U27" s="6"/>
      <c r="V27" s="6"/>
    </row>
    <row r="28" spans="2:22" ht="15.75" customHeight="1" x14ac:dyDescent="0.2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S28" s="6"/>
      <c r="T28" s="6"/>
      <c r="U28" s="6"/>
      <c r="V28" s="6"/>
    </row>
    <row r="29" spans="2:22" ht="15.75" customHeight="1" x14ac:dyDescent="0.2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S29" s="6"/>
      <c r="T29" s="6"/>
      <c r="U29" s="6"/>
      <c r="V29" s="6"/>
    </row>
    <row r="30" spans="2:22" ht="15.75" customHeight="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</row>
    <row r="31" spans="2:22" ht="15.75" customHeight="1" x14ac:dyDescent="0.2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U31" s="6"/>
      <c r="V31" s="6"/>
    </row>
    <row r="32" spans="2:22" ht="15.75" customHeight="1" x14ac:dyDescent="0.2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S32" s="6"/>
      <c r="T32" s="6"/>
    </row>
    <row r="33" spans="2:16" ht="15.75" customHeight="1" x14ac:dyDescent="0.2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2:16" ht="15.75" customHeight="1" x14ac:dyDescent="0.2">
      <c r="B34" s="6"/>
      <c r="C34" s="6"/>
      <c r="D34" s="6"/>
      <c r="E34" s="6"/>
      <c r="G34" s="6"/>
      <c r="H34" s="6"/>
      <c r="L34" s="6"/>
      <c r="N34" s="6"/>
      <c r="O34" s="6"/>
    </row>
    <row r="35" spans="2:16" ht="15.75" customHeight="1" x14ac:dyDescent="0.2">
      <c r="B35" s="6"/>
      <c r="O35" s="6"/>
    </row>
    <row r="36" spans="2:16" ht="15.75" customHeight="1" x14ac:dyDescent="0.2">
      <c r="B36" s="6"/>
      <c r="O36" s="6"/>
    </row>
    <row r="37" spans="2:16" ht="15.75" customHeight="1" x14ac:dyDescent="0.2">
      <c r="B37" s="6"/>
      <c r="C37" s="6"/>
      <c r="O37" s="6"/>
    </row>
    <row r="38" spans="2:16" ht="15.75" customHeight="1" x14ac:dyDescent="0.2">
      <c r="B38" s="6"/>
      <c r="O38" s="6"/>
    </row>
    <row r="39" spans="2:16" ht="15.75" customHeight="1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2:16" ht="15.75" customHeight="1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2:16" ht="15.75" customHeight="1" x14ac:dyDescent="0.2">
      <c r="C41" s="6"/>
      <c r="D41" s="6"/>
      <c r="F41" s="6"/>
      <c r="G41" s="6"/>
      <c r="K41" s="6"/>
      <c r="M41" s="6"/>
      <c r="N41" s="6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8</xdr:col>
                <xdr:colOff>0</xdr:colOff>
                <xdr:row>4</xdr:row>
                <xdr:rowOff>0</xdr:rowOff>
              </from>
              <to>
                <xdr:col>8</xdr:col>
                <xdr:colOff>1524000</xdr:colOff>
                <xdr:row>5</xdr:row>
                <xdr:rowOff>133350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8</xdr:col>
                <xdr:colOff>0</xdr:colOff>
                <xdr:row>5</xdr:row>
                <xdr:rowOff>0</xdr:rowOff>
              </from>
              <to>
                <xdr:col>8</xdr:col>
                <xdr:colOff>1962150</xdr:colOff>
                <xdr:row>6</xdr:row>
                <xdr:rowOff>28575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topLeftCell="A28" workbookViewId="0">
      <selection activeCell="A24" sqref="A24:XFD24"/>
    </sheetView>
  </sheetViews>
  <sheetFormatPr defaultColWidth="14.42578125" defaultRowHeight="15.75" customHeight="1" x14ac:dyDescent="0.2"/>
  <cols>
    <col min="1" max="1" width="20.85546875" customWidth="1"/>
    <col min="2" max="2" width="10.140625" customWidth="1"/>
    <col min="3" max="3" width="10" customWidth="1"/>
    <col min="4" max="4" width="8" customWidth="1"/>
    <col min="5" max="5" width="11.85546875" customWidth="1"/>
    <col min="6" max="6" width="9" customWidth="1"/>
    <col min="7" max="7" width="9.85546875" customWidth="1"/>
    <col min="8" max="8" width="12.85546875" customWidth="1"/>
    <col min="9" max="9" width="10.85546875" customWidth="1"/>
    <col min="10" max="10" width="16.42578125" customWidth="1"/>
    <col min="11" max="11" width="10.5703125" customWidth="1"/>
    <col min="12" max="12" width="13.85546875" customWidth="1"/>
    <col min="13" max="13" width="14.140625" customWidth="1"/>
    <col min="14" max="14" width="19.7109375" customWidth="1"/>
    <col min="15" max="15" width="9.7109375" customWidth="1"/>
    <col min="20" max="20" width="21.28515625" customWidth="1"/>
  </cols>
  <sheetData>
    <row r="1" spans="1:22" ht="15.75" customHeight="1" x14ac:dyDescent="0.2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V1" s="6"/>
    </row>
    <row r="2" spans="1:22" ht="15.75" customHeight="1" x14ac:dyDescent="0.2">
      <c r="A2" s="4"/>
    </row>
    <row r="3" spans="1:22" ht="15.75" customHeight="1" x14ac:dyDescent="0.2">
      <c r="A3" s="8"/>
      <c r="B3" s="9" t="s">
        <v>18</v>
      </c>
      <c r="C3" s="10"/>
      <c r="D3" s="11"/>
      <c r="E3" s="11"/>
      <c r="F3" s="9" t="s">
        <v>113</v>
      </c>
      <c r="G3" s="11"/>
      <c r="H3" s="11"/>
      <c r="I3" s="11"/>
      <c r="J3" s="11"/>
      <c r="K3" s="11"/>
      <c r="L3" s="11"/>
      <c r="M3" s="11"/>
      <c r="N3" s="11"/>
      <c r="O3" s="11"/>
      <c r="P3" s="12"/>
      <c r="Q3" s="12"/>
      <c r="R3" s="12"/>
      <c r="S3" s="13"/>
      <c r="T3" s="13"/>
    </row>
    <row r="4" spans="1:22" ht="29.25" customHeight="1" x14ac:dyDescent="0.2">
      <c r="A4" s="8"/>
      <c r="B4" s="54" t="s">
        <v>26</v>
      </c>
      <c r="C4" s="54" t="s">
        <v>29</v>
      </c>
      <c r="D4" s="54" t="s">
        <v>30</v>
      </c>
      <c r="E4" s="54" t="s">
        <v>31</v>
      </c>
      <c r="F4" s="55" t="s">
        <v>32</v>
      </c>
      <c r="G4" s="55" t="s">
        <v>35</v>
      </c>
      <c r="H4" s="55" t="s">
        <v>36</v>
      </c>
      <c r="I4" s="55" t="s">
        <v>37</v>
      </c>
      <c r="J4" s="55" t="s">
        <v>38</v>
      </c>
      <c r="K4" s="55" t="s">
        <v>39</v>
      </c>
      <c r="L4" s="55" t="s">
        <v>40</v>
      </c>
      <c r="M4" s="55" t="s">
        <v>41</v>
      </c>
      <c r="N4" s="15" t="s">
        <v>42</v>
      </c>
      <c r="O4" s="9" t="s">
        <v>46</v>
      </c>
      <c r="P4" s="12"/>
      <c r="Q4" s="16"/>
      <c r="R4" s="17" t="s">
        <v>69</v>
      </c>
      <c r="S4" s="19" t="s">
        <v>70</v>
      </c>
      <c r="T4" s="19" t="s">
        <v>73</v>
      </c>
    </row>
    <row r="5" spans="1:22" ht="15.75" customHeight="1" x14ac:dyDescent="0.2">
      <c r="A5" s="56" t="s">
        <v>108</v>
      </c>
      <c r="B5" s="21">
        <v>1</v>
      </c>
      <c r="C5" s="21">
        <v>1</v>
      </c>
      <c r="D5" s="21">
        <v>0.5</v>
      </c>
      <c r="E5" s="21">
        <v>0.8</v>
      </c>
      <c r="F5" s="21">
        <v>0.4</v>
      </c>
      <c r="G5" s="21">
        <v>0.2</v>
      </c>
      <c r="H5" s="21">
        <v>0.2</v>
      </c>
      <c r="I5" s="21">
        <v>0.3</v>
      </c>
      <c r="J5" s="21">
        <v>0.3</v>
      </c>
      <c r="K5" s="21">
        <v>0.3</v>
      </c>
      <c r="L5" s="21">
        <v>0.7</v>
      </c>
      <c r="M5" s="21">
        <v>1</v>
      </c>
      <c r="N5" s="22">
        <f t="shared" ref="N5:N6" si="0">B5+C5+D5+E5+F5+G5+H5+I5+J5+K5+L5+M5</f>
        <v>6.6999999999999993</v>
      </c>
      <c r="O5" s="22">
        <f>N5*R5</f>
        <v>234499.99999999997</v>
      </c>
      <c r="P5" s="12"/>
      <c r="Q5" s="56" t="s">
        <v>108</v>
      </c>
      <c r="R5" s="21">
        <v>35000</v>
      </c>
      <c r="S5" s="22">
        <f t="shared" ref="S5:S9" si="1">(SUM(B5:E5))*R5</f>
        <v>115500</v>
      </c>
      <c r="T5" s="22">
        <f>N5*R5</f>
        <v>234499.99999999997</v>
      </c>
      <c r="U5" s="6"/>
      <c r="V5" s="6"/>
    </row>
    <row r="6" spans="1:22" ht="15.75" customHeight="1" x14ac:dyDescent="0.2">
      <c r="A6" s="56" t="s">
        <v>109</v>
      </c>
      <c r="B6" s="21">
        <v>0.3</v>
      </c>
      <c r="C6" s="21">
        <v>1</v>
      </c>
      <c r="D6" s="21">
        <v>1</v>
      </c>
      <c r="E6" s="21">
        <v>0.7</v>
      </c>
      <c r="F6" s="21">
        <v>1</v>
      </c>
      <c r="G6" s="21">
        <v>1</v>
      </c>
      <c r="H6" s="21">
        <v>1</v>
      </c>
      <c r="I6" s="21">
        <v>1</v>
      </c>
      <c r="J6" s="21">
        <v>0.5</v>
      </c>
      <c r="K6" s="21">
        <v>0.5</v>
      </c>
      <c r="L6" s="21">
        <v>0.7</v>
      </c>
      <c r="M6" s="21">
        <v>0</v>
      </c>
      <c r="N6" s="23">
        <f t="shared" si="0"/>
        <v>8.6999999999999993</v>
      </c>
      <c r="O6" s="23">
        <f>R6*N6</f>
        <v>260999.99999999997</v>
      </c>
      <c r="P6" s="24"/>
      <c r="Q6" s="56" t="s">
        <v>109</v>
      </c>
      <c r="R6" s="21">
        <v>30000</v>
      </c>
      <c r="S6" s="23">
        <f t="shared" si="1"/>
        <v>90000</v>
      </c>
      <c r="T6" s="23">
        <f t="shared" ref="T6:T9" si="2">R6*N6</f>
        <v>260999.99999999997</v>
      </c>
      <c r="U6" s="6"/>
      <c r="V6" s="6"/>
    </row>
    <row r="7" spans="1:22" ht="15.75" customHeight="1" x14ac:dyDescent="0.2">
      <c r="A7" s="56" t="s">
        <v>110</v>
      </c>
      <c r="B7" s="21">
        <v>1</v>
      </c>
      <c r="C7" s="21">
        <v>1</v>
      </c>
      <c r="D7" s="21">
        <v>0.7</v>
      </c>
      <c r="E7" s="21">
        <v>0.6</v>
      </c>
      <c r="F7" s="21">
        <v>0.4</v>
      </c>
      <c r="G7" s="21">
        <v>0.2</v>
      </c>
      <c r="H7" s="21">
        <v>0.2</v>
      </c>
      <c r="I7" s="21">
        <v>0.2</v>
      </c>
      <c r="J7" s="21">
        <v>0.8</v>
      </c>
      <c r="K7" s="21">
        <v>0.8</v>
      </c>
      <c r="L7" s="21">
        <v>0.8</v>
      </c>
      <c r="M7" s="21">
        <v>1</v>
      </c>
      <c r="N7" s="23">
        <f t="shared" ref="N7:N9" si="3">SUM(B7:M7)</f>
        <v>7.7</v>
      </c>
      <c r="O7" s="23">
        <f t="shared" ref="O7:O9" si="4">N7*R7</f>
        <v>154000</v>
      </c>
      <c r="P7" s="24"/>
      <c r="Q7" s="56" t="s">
        <v>110</v>
      </c>
      <c r="R7" s="21">
        <v>20000</v>
      </c>
      <c r="S7" s="23">
        <f t="shared" si="1"/>
        <v>66000</v>
      </c>
      <c r="T7" s="23">
        <f t="shared" si="2"/>
        <v>154000</v>
      </c>
      <c r="U7" s="6"/>
      <c r="V7" s="6"/>
    </row>
    <row r="8" spans="1:22" ht="15.75" customHeight="1" x14ac:dyDescent="0.2">
      <c r="A8" s="56" t="s">
        <v>111</v>
      </c>
      <c r="B8" s="21">
        <v>0.8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3">
        <f t="shared" si="3"/>
        <v>0.8</v>
      </c>
      <c r="O8" s="23">
        <f t="shared" si="4"/>
        <v>12000</v>
      </c>
      <c r="P8" s="24"/>
      <c r="Q8" s="56" t="s">
        <v>111</v>
      </c>
      <c r="R8" s="21">
        <v>15000</v>
      </c>
      <c r="S8" s="23">
        <f t="shared" si="1"/>
        <v>12000</v>
      </c>
      <c r="T8" s="23">
        <f t="shared" si="2"/>
        <v>12000</v>
      </c>
      <c r="U8" s="6"/>
      <c r="V8" s="6"/>
    </row>
    <row r="9" spans="1:22" ht="15.75" customHeight="1" x14ac:dyDescent="0.2">
      <c r="A9" s="56" t="s">
        <v>112</v>
      </c>
      <c r="B9" s="21">
        <v>0.3</v>
      </c>
      <c r="C9" s="21">
        <v>1</v>
      </c>
      <c r="D9" s="21">
        <v>1</v>
      </c>
      <c r="E9" s="21">
        <v>0.7</v>
      </c>
      <c r="F9" s="21">
        <v>1</v>
      </c>
      <c r="G9" s="21">
        <v>1</v>
      </c>
      <c r="H9" s="21">
        <v>1</v>
      </c>
      <c r="I9" s="21">
        <v>1</v>
      </c>
      <c r="J9" s="21">
        <v>0.5</v>
      </c>
      <c r="K9" s="21">
        <v>0.5</v>
      </c>
      <c r="L9" s="21">
        <v>0.7</v>
      </c>
      <c r="M9" s="21">
        <v>0</v>
      </c>
      <c r="N9" s="23">
        <f t="shared" si="3"/>
        <v>8.6999999999999993</v>
      </c>
      <c r="O9" s="23">
        <f t="shared" si="4"/>
        <v>260999.99999999997</v>
      </c>
      <c r="P9" s="24"/>
      <c r="Q9" s="56" t="s">
        <v>112</v>
      </c>
      <c r="R9" s="25">
        <v>30000</v>
      </c>
      <c r="S9" s="23">
        <f t="shared" si="1"/>
        <v>90000</v>
      </c>
      <c r="T9" s="23">
        <f t="shared" si="2"/>
        <v>260999.99999999997</v>
      </c>
      <c r="U9" s="6"/>
      <c r="V9" s="6"/>
    </row>
    <row r="10" spans="1:22" ht="38.25" customHeight="1" x14ac:dyDescent="0.2">
      <c r="A10" s="9" t="s">
        <v>78</v>
      </c>
      <c r="B10" s="21">
        <f t="shared" ref="B10:M10" si="5">SUM(B5:B9)</f>
        <v>3.3999999999999995</v>
      </c>
      <c r="C10" s="21">
        <f t="shared" si="5"/>
        <v>4</v>
      </c>
      <c r="D10" s="21">
        <f t="shared" si="5"/>
        <v>3.2</v>
      </c>
      <c r="E10" s="23">
        <f t="shared" si="5"/>
        <v>2.8</v>
      </c>
      <c r="F10" s="21">
        <f t="shared" si="5"/>
        <v>2.8</v>
      </c>
      <c r="G10" s="21">
        <f t="shared" si="5"/>
        <v>2.4</v>
      </c>
      <c r="H10" s="21">
        <f t="shared" si="5"/>
        <v>2.4</v>
      </c>
      <c r="I10" s="21">
        <f t="shared" si="5"/>
        <v>2.5</v>
      </c>
      <c r="J10" s="21">
        <f t="shared" si="5"/>
        <v>2.1</v>
      </c>
      <c r="K10" s="21">
        <f t="shared" si="5"/>
        <v>2.1</v>
      </c>
      <c r="L10" s="23">
        <f t="shared" si="5"/>
        <v>2.9000000000000004</v>
      </c>
      <c r="M10" s="23">
        <f t="shared" si="5"/>
        <v>2</v>
      </c>
      <c r="N10" s="23">
        <f>B10+C10+D10+E10+F10+G10+H10+I10+J10+K10+L10+M10</f>
        <v>32.6</v>
      </c>
      <c r="O10" s="23"/>
      <c r="P10" s="24"/>
      <c r="Q10" s="24"/>
      <c r="R10" s="12"/>
      <c r="S10" s="15" t="s">
        <v>79</v>
      </c>
      <c r="T10" s="23">
        <f>SUM(S5:S9)</f>
        <v>373500</v>
      </c>
      <c r="U10" s="6"/>
      <c r="V10" s="6"/>
    </row>
    <row r="11" spans="1:22" ht="15.75" customHeight="1" x14ac:dyDescent="0.2">
      <c r="A11" s="26" t="s">
        <v>80</v>
      </c>
      <c r="B11" s="21">
        <f t="shared" ref="B11:M11" si="6">3.37-B10</f>
        <v>-2.9999999999999361E-2</v>
      </c>
      <c r="C11" s="21">
        <f t="shared" si="6"/>
        <v>-0.62999999999999989</v>
      </c>
      <c r="D11" s="21">
        <f t="shared" si="6"/>
        <v>0.16999999999999993</v>
      </c>
      <c r="E11" s="23">
        <f t="shared" si="6"/>
        <v>0.57000000000000028</v>
      </c>
      <c r="F11" s="21">
        <f t="shared" si="6"/>
        <v>0.57000000000000028</v>
      </c>
      <c r="G11" s="21">
        <f t="shared" si="6"/>
        <v>0.9700000000000002</v>
      </c>
      <c r="H11" s="21">
        <f t="shared" si="6"/>
        <v>0.9700000000000002</v>
      </c>
      <c r="I11" s="21">
        <f t="shared" si="6"/>
        <v>0.87000000000000011</v>
      </c>
      <c r="J11" s="21">
        <f t="shared" si="6"/>
        <v>1.27</v>
      </c>
      <c r="K11" s="21">
        <f t="shared" si="6"/>
        <v>1.27</v>
      </c>
      <c r="L11" s="23">
        <f t="shared" si="6"/>
        <v>0.46999999999999975</v>
      </c>
      <c r="M11" s="23">
        <f t="shared" si="6"/>
        <v>1.37</v>
      </c>
      <c r="N11" s="23"/>
      <c r="O11" s="23"/>
      <c r="P11" s="24"/>
      <c r="Q11" s="24"/>
      <c r="R11" s="12"/>
      <c r="S11" s="27" t="s">
        <v>81</v>
      </c>
      <c r="T11" s="23">
        <f>SUM(T5:T9)</f>
        <v>922500</v>
      </c>
      <c r="U11" s="6"/>
      <c r="V11" s="6"/>
    </row>
    <row r="12" spans="1:22" ht="63.75" customHeight="1" x14ac:dyDescent="0.2">
      <c r="A12" s="9"/>
      <c r="B12" s="8" t="s">
        <v>82</v>
      </c>
      <c r="C12" s="51" t="s">
        <v>83</v>
      </c>
      <c r="D12" s="52"/>
      <c r="E12" s="28" t="s">
        <v>84</v>
      </c>
      <c r="F12" s="51" t="s">
        <v>85</v>
      </c>
      <c r="G12" s="53"/>
      <c r="H12" s="53"/>
      <c r="I12" s="52"/>
      <c r="J12" s="51" t="s">
        <v>86</v>
      </c>
      <c r="K12" s="52"/>
      <c r="L12" s="28" t="s">
        <v>87</v>
      </c>
      <c r="M12" s="28" t="s">
        <v>88</v>
      </c>
      <c r="N12" s="23"/>
      <c r="O12" s="29"/>
      <c r="P12" s="30"/>
      <c r="Q12" s="31"/>
      <c r="R12" s="32"/>
      <c r="S12" s="33" t="s">
        <v>89</v>
      </c>
      <c r="T12" s="34">
        <f>T11-T10</f>
        <v>549000</v>
      </c>
      <c r="U12" s="6"/>
      <c r="V12" s="6"/>
    </row>
    <row r="13" spans="1:22" ht="15.75" customHeight="1" x14ac:dyDescent="0.2">
      <c r="A13" s="35"/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8"/>
      <c r="O13" s="38"/>
      <c r="P13" s="24"/>
      <c r="Q13" s="24"/>
      <c r="R13" s="12"/>
      <c r="S13" s="12"/>
      <c r="T13" s="12"/>
      <c r="U13" s="6"/>
      <c r="V13" s="6"/>
    </row>
    <row r="14" spans="1:22" ht="15.75" customHeight="1" x14ac:dyDescent="0.2">
      <c r="A14" s="39"/>
      <c r="B14" s="39"/>
      <c r="C14" s="40"/>
      <c r="D14" s="24"/>
      <c r="E14" s="40"/>
      <c r="F14" s="40"/>
      <c r="G14" s="24"/>
      <c r="H14" s="24"/>
      <c r="I14" s="24"/>
      <c r="J14" s="40"/>
      <c r="K14" s="24"/>
      <c r="L14" s="40"/>
      <c r="M14" s="40"/>
      <c r="N14" s="24"/>
      <c r="O14" s="24"/>
      <c r="P14" s="24"/>
      <c r="Q14" s="12"/>
      <c r="R14" s="12"/>
      <c r="S14" s="24"/>
      <c r="T14" s="24"/>
    </row>
    <row r="15" spans="1:22" ht="27.75" customHeight="1" x14ac:dyDescent="0.2">
      <c r="A15" s="8"/>
      <c r="B15" s="9" t="s">
        <v>18</v>
      </c>
      <c r="C15" s="10"/>
      <c r="D15" s="11"/>
      <c r="E15" s="11"/>
      <c r="F15" s="15"/>
      <c r="G15" s="9"/>
      <c r="H15" s="6"/>
      <c r="I15" s="6"/>
      <c r="J15" s="16"/>
      <c r="K15" s="17" t="s">
        <v>69</v>
      </c>
      <c r="L15" s="6"/>
      <c r="M15" s="6"/>
      <c r="N15" s="6"/>
      <c r="O15" s="6"/>
    </row>
    <row r="16" spans="1:22" ht="39" customHeight="1" x14ac:dyDescent="0.2">
      <c r="A16" s="8"/>
      <c r="B16" s="54" t="s">
        <v>26</v>
      </c>
      <c r="C16" s="54" t="s">
        <v>29</v>
      </c>
      <c r="D16" s="54" t="s">
        <v>30</v>
      </c>
      <c r="E16" s="54" t="s">
        <v>31</v>
      </c>
      <c r="F16" s="15" t="s">
        <v>90</v>
      </c>
      <c r="G16" s="57" t="s">
        <v>114</v>
      </c>
      <c r="H16" s="6"/>
      <c r="J16" s="56" t="s">
        <v>108</v>
      </c>
      <c r="K16" s="21">
        <v>35000</v>
      </c>
      <c r="L16" s="6"/>
      <c r="N16" s="6"/>
      <c r="O16" s="6"/>
    </row>
    <row r="17" spans="1:15" ht="15.75" customHeight="1" x14ac:dyDescent="0.2">
      <c r="A17" s="56" t="s">
        <v>108</v>
      </c>
      <c r="B17" s="21">
        <v>1</v>
      </c>
      <c r="C17" s="21">
        <v>1</v>
      </c>
      <c r="D17" s="21">
        <v>0.5</v>
      </c>
      <c r="E17" s="21">
        <v>0.8</v>
      </c>
      <c r="F17" s="18">
        <f t="shared" ref="F17:F21" si="7">SUM(B17:E17)</f>
        <v>3.3</v>
      </c>
      <c r="G17" s="18">
        <f t="shared" ref="G17:G21" si="8">F17*K16</f>
        <v>115500</v>
      </c>
      <c r="J17" s="56" t="s">
        <v>109</v>
      </c>
      <c r="K17" s="21">
        <v>30000</v>
      </c>
    </row>
    <row r="18" spans="1:15" ht="15.75" customHeight="1" x14ac:dyDescent="0.2">
      <c r="A18" s="56" t="s">
        <v>109</v>
      </c>
      <c r="B18" s="21">
        <v>0.3</v>
      </c>
      <c r="C18" s="21">
        <v>1</v>
      </c>
      <c r="D18" s="21">
        <v>1</v>
      </c>
      <c r="E18" s="21">
        <v>0.7</v>
      </c>
      <c r="F18" s="18">
        <f t="shared" si="7"/>
        <v>3</v>
      </c>
      <c r="G18" s="18">
        <f t="shared" si="8"/>
        <v>90000</v>
      </c>
      <c r="J18" s="56" t="s">
        <v>110</v>
      </c>
      <c r="K18" s="21">
        <v>20000</v>
      </c>
    </row>
    <row r="19" spans="1:15" ht="15.75" customHeight="1" x14ac:dyDescent="0.2">
      <c r="A19" s="56" t="s">
        <v>110</v>
      </c>
      <c r="B19" s="21">
        <v>1</v>
      </c>
      <c r="C19" s="21">
        <v>1</v>
      </c>
      <c r="D19" s="21">
        <v>0.7</v>
      </c>
      <c r="E19" s="21">
        <v>0.6</v>
      </c>
      <c r="F19" s="18">
        <f t="shared" si="7"/>
        <v>3.3000000000000003</v>
      </c>
      <c r="G19" s="18">
        <f t="shared" si="8"/>
        <v>66000</v>
      </c>
      <c r="J19" s="56" t="s">
        <v>111</v>
      </c>
      <c r="K19" s="21">
        <v>15000</v>
      </c>
    </row>
    <row r="20" spans="1:15" ht="15.75" customHeight="1" x14ac:dyDescent="0.2">
      <c r="A20" s="56" t="s">
        <v>111</v>
      </c>
      <c r="B20" s="21">
        <v>0.8</v>
      </c>
      <c r="C20" s="21">
        <v>0</v>
      </c>
      <c r="D20" s="21">
        <v>0</v>
      </c>
      <c r="E20" s="21">
        <v>0</v>
      </c>
      <c r="F20" s="18">
        <f t="shared" si="7"/>
        <v>0.8</v>
      </c>
      <c r="G20" s="18">
        <f t="shared" si="8"/>
        <v>12000</v>
      </c>
      <c r="J20" s="56" t="s">
        <v>112</v>
      </c>
      <c r="K20" s="25">
        <v>30000</v>
      </c>
    </row>
    <row r="21" spans="1:15" ht="15.75" customHeight="1" x14ac:dyDescent="0.2">
      <c r="A21" s="56" t="s">
        <v>112</v>
      </c>
      <c r="B21" s="21">
        <v>0.3</v>
      </c>
      <c r="C21" s="21">
        <v>1</v>
      </c>
      <c r="D21" s="21">
        <v>1</v>
      </c>
      <c r="E21" s="21">
        <v>0.7</v>
      </c>
      <c r="F21" s="18">
        <f t="shared" si="7"/>
        <v>3</v>
      </c>
      <c r="G21" s="18">
        <f t="shared" si="8"/>
        <v>90000</v>
      </c>
    </row>
    <row r="22" spans="1:15" ht="15.75" customHeight="1" x14ac:dyDescent="0.2">
      <c r="A22" s="27" t="s">
        <v>78</v>
      </c>
      <c r="B22" s="21">
        <f t="shared" ref="B22:E22" si="9">SUM(B17:B21)</f>
        <v>3.3999999999999995</v>
      </c>
      <c r="C22" s="21">
        <f t="shared" si="9"/>
        <v>4</v>
      </c>
      <c r="D22" s="21">
        <f t="shared" si="9"/>
        <v>3.2</v>
      </c>
      <c r="E22" s="23">
        <f t="shared" si="9"/>
        <v>2.8</v>
      </c>
      <c r="F22" s="18"/>
      <c r="G22" s="41" t="s">
        <v>91</v>
      </c>
    </row>
    <row r="23" spans="1:15" ht="15.75" customHeight="1" x14ac:dyDescent="0.2">
      <c r="A23" s="26" t="s">
        <v>80</v>
      </c>
      <c r="B23" s="21">
        <f t="shared" ref="B23:E23" si="10">3.37-B22</f>
        <v>-2.9999999999999361E-2</v>
      </c>
      <c r="C23" s="21">
        <f t="shared" si="10"/>
        <v>-0.62999999999999989</v>
      </c>
      <c r="D23" s="21">
        <f t="shared" si="10"/>
        <v>0.16999999999999993</v>
      </c>
      <c r="E23" s="23">
        <f t="shared" si="10"/>
        <v>0.57000000000000028</v>
      </c>
      <c r="F23" s="18"/>
      <c r="G23" s="18">
        <f>SUM(G17:G21)</f>
        <v>373500</v>
      </c>
    </row>
    <row r="24" spans="1:15" ht="43.5" customHeight="1" x14ac:dyDescent="0.2">
      <c r="A24" s="9"/>
      <c r="B24" s="8" t="s">
        <v>82</v>
      </c>
      <c r="C24" s="51" t="s">
        <v>83</v>
      </c>
      <c r="D24" s="52"/>
      <c r="E24" s="28" t="s">
        <v>84</v>
      </c>
      <c r="F24" s="18"/>
      <c r="G24" s="18"/>
    </row>
    <row r="27" spans="1:15" ht="15.75" customHeight="1" x14ac:dyDescent="0.2">
      <c r="A27" s="8"/>
      <c r="B27" s="9" t="s">
        <v>113</v>
      </c>
      <c r="C27" s="11"/>
      <c r="D27" s="11"/>
      <c r="E27" s="11"/>
      <c r="F27" s="11"/>
      <c r="G27" s="11"/>
      <c r="H27" s="11"/>
      <c r="I27" s="11"/>
      <c r="J27" s="15"/>
      <c r="K27" s="9"/>
    </row>
    <row r="28" spans="1:15" ht="15.75" customHeight="1" x14ac:dyDescent="0.2">
      <c r="A28" s="8"/>
      <c r="B28" s="55" t="s">
        <v>32</v>
      </c>
      <c r="C28" s="55" t="s">
        <v>35</v>
      </c>
      <c r="D28" s="55" t="s">
        <v>36</v>
      </c>
      <c r="E28" s="55" t="s">
        <v>37</v>
      </c>
      <c r="F28" s="55" t="s">
        <v>38</v>
      </c>
      <c r="G28" s="55" t="s">
        <v>39</v>
      </c>
      <c r="H28" s="55" t="s">
        <v>40</v>
      </c>
      <c r="I28" s="55" t="s">
        <v>41</v>
      </c>
      <c r="J28" s="15" t="s">
        <v>90</v>
      </c>
      <c r="K28" s="9" t="s">
        <v>46</v>
      </c>
      <c r="N28" s="16"/>
      <c r="O28" s="17" t="s">
        <v>69</v>
      </c>
    </row>
    <row r="29" spans="1:15" ht="15.75" customHeight="1" x14ac:dyDescent="0.2">
      <c r="A29" s="56" t="s">
        <v>108</v>
      </c>
      <c r="B29" s="21">
        <v>0.4</v>
      </c>
      <c r="C29" s="21">
        <v>0.2</v>
      </c>
      <c r="D29" s="21">
        <v>0.2</v>
      </c>
      <c r="E29" s="21">
        <v>0.3</v>
      </c>
      <c r="F29" s="21">
        <v>0.3</v>
      </c>
      <c r="G29" s="21">
        <v>0.3</v>
      </c>
      <c r="H29" s="21">
        <v>0.7</v>
      </c>
      <c r="I29" s="21">
        <v>1</v>
      </c>
      <c r="J29" s="18">
        <f t="shared" ref="J29:J33" si="11">SUM(B29:I29)</f>
        <v>3.4000000000000004</v>
      </c>
      <c r="K29" s="18">
        <f t="shared" ref="K29:K33" si="12">J29*O29</f>
        <v>119000.00000000001</v>
      </c>
      <c r="N29" s="56" t="s">
        <v>108</v>
      </c>
      <c r="O29" s="21">
        <v>35000</v>
      </c>
    </row>
    <row r="30" spans="1:15" ht="15.75" customHeight="1" x14ac:dyDescent="0.2">
      <c r="A30" s="56" t="s">
        <v>109</v>
      </c>
      <c r="B30" s="21">
        <v>1</v>
      </c>
      <c r="C30" s="21">
        <v>1</v>
      </c>
      <c r="D30" s="21">
        <v>1</v>
      </c>
      <c r="E30" s="21">
        <v>1</v>
      </c>
      <c r="F30" s="21">
        <v>0.5</v>
      </c>
      <c r="G30" s="21">
        <v>0.5</v>
      </c>
      <c r="H30" s="21">
        <v>0.7</v>
      </c>
      <c r="I30" s="21">
        <v>0</v>
      </c>
      <c r="J30" s="18">
        <f t="shared" si="11"/>
        <v>5.7</v>
      </c>
      <c r="K30" s="18">
        <f t="shared" si="12"/>
        <v>171000</v>
      </c>
      <c r="N30" s="56" t="s">
        <v>109</v>
      </c>
      <c r="O30" s="21">
        <v>30000</v>
      </c>
    </row>
    <row r="31" spans="1:15" ht="15.75" customHeight="1" x14ac:dyDescent="0.2">
      <c r="A31" s="56" t="s">
        <v>110</v>
      </c>
      <c r="B31" s="21">
        <v>0.4</v>
      </c>
      <c r="C31" s="21">
        <v>0.2</v>
      </c>
      <c r="D31" s="21">
        <v>0.2</v>
      </c>
      <c r="E31" s="21">
        <v>0.2</v>
      </c>
      <c r="F31" s="21">
        <v>0.8</v>
      </c>
      <c r="G31" s="21">
        <v>0.8</v>
      </c>
      <c r="H31" s="21">
        <v>0.8</v>
      </c>
      <c r="I31" s="21">
        <v>1</v>
      </c>
      <c r="J31" s="18">
        <f t="shared" si="11"/>
        <v>4.4000000000000004</v>
      </c>
      <c r="K31" s="18">
        <f t="shared" si="12"/>
        <v>88000</v>
      </c>
      <c r="N31" s="56" t="s">
        <v>110</v>
      </c>
      <c r="O31" s="21">
        <v>20000</v>
      </c>
    </row>
    <row r="32" spans="1:15" ht="15.75" customHeight="1" x14ac:dyDescent="0.2">
      <c r="A32" s="56" t="s">
        <v>111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18">
        <f t="shared" si="11"/>
        <v>0</v>
      </c>
      <c r="K32" s="18">
        <f t="shared" si="12"/>
        <v>0</v>
      </c>
      <c r="N32" s="56" t="s">
        <v>111</v>
      </c>
      <c r="O32" s="21">
        <v>15000</v>
      </c>
    </row>
    <row r="33" spans="1:15" ht="15.75" customHeight="1" x14ac:dyDescent="0.2">
      <c r="A33" s="56" t="s">
        <v>112</v>
      </c>
      <c r="B33" s="21">
        <v>1</v>
      </c>
      <c r="C33" s="21">
        <v>1</v>
      </c>
      <c r="D33" s="21">
        <v>1</v>
      </c>
      <c r="E33" s="21">
        <v>1</v>
      </c>
      <c r="F33" s="21">
        <v>0.5</v>
      </c>
      <c r="G33" s="21">
        <v>0.5</v>
      </c>
      <c r="H33" s="21">
        <v>0.7</v>
      </c>
      <c r="I33" s="21">
        <v>0</v>
      </c>
      <c r="J33" s="18">
        <f t="shared" si="11"/>
        <v>5.7</v>
      </c>
      <c r="K33" s="18">
        <f t="shared" si="12"/>
        <v>171000</v>
      </c>
      <c r="N33" s="56" t="s">
        <v>112</v>
      </c>
      <c r="O33" s="25">
        <v>30000</v>
      </c>
    </row>
    <row r="34" spans="1:15" ht="15.75" customHeight="1" x14ac:dyDescent="0.2">
      <c r="A34" s="27" t="s">
        <v>78</v>
      </c>
      <c r="B34" s="21">
        <f t="shared" ref="B34:I34" si="13">SUM(B29:B33)</f>
        <v>2.8</v>
      </c>
      <c r="C34" s="21">
        <f t="shared" si="13"/>
        <v>2.4</v>
      </c>
      <c r="D34" s="21">
        <f t="shared" si="13"/>
        <v>2.4</v>
      </c>
      <c r="E34" s="21">
        <f t="shared" si="13"/>
        <v>2.5</v>
      </c>
      <c r="F34" s="21">
        <f t="shared" si="13"/>
        <v>2.1</v>
      </c>
      <c r="G34" s="21">
        <f t="shared" si="13"/>
        <v>2.1</v>
      </c>
      <c r="H34" s="23">
        <f t="shared" si="13"/>
        <v>2.9000000000000004</v>
      </c>
      <c r="I34" s="23">
        <f t="shared" si="13"/>
        <v>2</v>
      </c>
      <c r="J34" s="18"/>
      <c r="K34" s="41" t="s">
        <v>92</v>
      </c>
    </row>
    <row r="35" spans="1:15" ht="15.75" customHeight="1" x14ac:dyDescent="0.2">
      <c r="A35" s="26" t="s">
        <v>80</v>
      </c>
      <c r="B35" s="21">
        <f t="shared" ref="B35:I35" si="14">3.37-B34</f>
        <v>0.57000000000000028</v>
      </c>
      <c r="C35" s="21">
        <f t="shared" si="14"/>
        <v>0.9700000000000002</v>
      </c>
      <c r="D35" s="21">
        <f t="shared" si="14"/>
        <v>0.9700000000000002</v>
      </c>
      <c r="E35" s="21">
        <f t="shared" si="14"/>
        <v>0.87000000000000011</v>
      </c>
      <c r="F35" s="21">
        <f t="shared" si="14"/>
        <v>1.27</v>
      </c>
      <c r="G35" s="21">
        <f t="shared" si="14"/>
        <v>1.27</v>
      </c>
      <c r="H35" s="23">
        <f t="shared" si="14"/>
        <v>0.46999999999999975</v>
      </c>
      <c r="I35" s="23">
        <f t="shared" si="14"/>
        <v>1.37</v>
      </c>
      <c r="J35" s="18"/>
      <c r="K35" s="18">
        <f>SUM(K29:K33)</f>
        <v>549000</v>
      </c>
    </row>
    <row r="36" spans="1:15" ht="50.25" customHeight="1" x14ac:dyDescent="0.2">
      <c r="A36" s="9"/>
      <c r="B36" s="51" t="s">
        <v>85</v>
      </c>
      <c r="C36" s="53"/>
      <c r="D36" s="53"/>
      <c r="E36" s="52"/>
      <c r="F36" s="51" t="s">
        <v>86</v>
      </c>
      <c r="G36" s="52"/>
      <c r="H36" s="28" t="s">
        <v>87</v>
      </c>
      <c r="I36" s="28" t="s">
        <v>88</v>
      </c>
      <c r="J36" s="18"/>
      <c r="K36" s="18"/>
    </row>
  </sheetData>
  <mergeCells count="6">
    <mergeCell ref="C12:D12"/>
    <mergeCell ref="F12:I12"/>
    <mergeCell ref="J12:K12"/>
    <mergeCell ref="C24:D24"/>
    <mergeCell ref="B36:E36"/>
    <mergeCell ref="F36:G3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Александрович Филиппов</dc:creator>
  <cp:lastModifiedBy>student</cp:lastModifiedBy>
  <dcterms:created xsi:type="dcterms:W3CDTF">2016-10-20T09:34:09Z</dcterms:created>
  <dcterms:modified xsi:type="dcterms:W3CDTF">2016-10-22T08:55:48Z</dcterms:modified>
</cp:coreProperties>
</file>