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Kacper\Desktop\Projekt Regression\"/>
    </mc:Choice>
  </mc:AlternateContent>
  <xr:revisionPtr revIDLastSave="0" documentId="8_{105CC7F2-5778-4B8E-9BFF-179D4FEBCD6C}" xr6:coauthVersionLast="47" xr6:coauthVersionMax="47" xr10:uidLastSave="{00000000-0000-0000-0000-000000000000}"/>
  <bookViews>
    <workbookView xWindow="-120" yWindow="-120" windowWidth="20730" windowHeight="11760" activeTab="2" xr2:uid="{00000000-000D-0000-FFFF-FFFF00000000}"/>
  </bookViews>
  <sheets>
    <sheet name="Obliczenia" sheetId="1" r:id="rId1"/>
    <sheet name="Dane czyste" sheetId="2" r:id="rId2"/>
    <sheet name="Dane"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376" i="1" l="1"/>
  <c r="C62" i="1"/>
  <c r="C364" i="1"/>
  <c r="C362" i="1"/>
  <c r="I336" i="1"/>
  <c r="I337" i="1"/>
  <c r="I338" i="1"/>
  <c r="I339" i="1"/>
  <c r="I340" i="1"/>
  <c r="I341" i="1"/>
  <c r="I342" i="1"/>
  <c r="I343" i="1"/>
  <c r="I344" i="1"/>
  <c r="I345" i="1"/>
  <c r="I346" i="1"/>
  <c r="I347" i="1"/>
  <c r="I348" i="1"/>
  <c r="I335" i="1"/>
  <c r="H336" i="1"/>
  <c r="H337" i="1"/>
  <c r="H338" i="1"/>
  <c r="H339" i="1"/>
  <c r="H340" i="1"/>
  <c r="H341" i="1"/>
  <c r="H342" i="1"/>
  <c r="H343" i="1"/>
  <c r="H344" i="1"/>
  <c r="H345" i="1"/>
  <c r="H346" i="1"/>
  <c r="H347" i="1"/>
  <c r="H348" i="1"/>
  <c r="H335" i="1"/>
  <c r="G336" i="1"/>
  <c r="G337" i="1"/>
  <c r="G338" i="1"/>
  <c r="G339" i="1"/>
  <c r="G340" i="1"/>
  <c r="G341" i="1"/>
  <c r="G342" i="1"/>
  <c r="G343" i="1"/>
  <c r="G344" i="1"/>
  <c r="G345" i="1"/>
  <c r="G346" i="1"/>
  <c r="G347" i="1"/>
  <c r="G348" i="1"/>
  <c r="G335" i="1"/>
  <c r="C335" i="1" a="1"/>
  <c r="C335" i="1" s="1"/>
  <c r="C316" i="1"/>
  <c r="C306" i="1"/>
  <c r="C295" i="1"/>
  <c r="C285" i="1"/>
  <c r="E285" i="1"/>
  <c r="E255" i="1"/>
  <c r="E256" i="1"/>
  <c r="E257" i="1"/>
  <c r="E258" i="1"/>
  <c r="E259" i="1"/>
  <c r="E260" i="1"/>
  <c r="E261" i="1"/>
  <c r="E262" i="1"/>
  <c r="E263" i="1"/>
  <c r="E264" i="1"/>
  <c r="E265" i="1"/>
  <c r="E266" i="1"/>
  <c r="E267" i="1"/>
  <c r="E268" i="1"/>
  <c r="E269" i="1"/>
  <c r="E270" i="1"/>
  <c r="E271" i="1"/>
  <c r="E272" i="1"/>
  <c r="E273" i="1"/>
  <c r="E274" i="1"/>
  <c r="E275" i="1"/>
  <c r="E276" i="1"/>
  <c r="E277" i="1"/>
  <c r="E278" i="1"/>
  <c r="E279" i="1"/>
  <c r="E280" i="1"/>
  <c r="E281" i="1"/>
  <c r="E282" i="1"/>
  <c r="E283" i="1"/>
  <c r="E254" i="1"/>
  <c r="D254" i="1" a="1"/>
  <c r="D254" i="1" s="1"/>
  <c r="C255" i="1"/>
  <c r="C256" i="1"/>
  <c r="C257" i="1"/>
  <c r="C258" i="1"/>
  <c r="C259" i="1"/>
  <c r="C260" i="1"/>
  <c r="C261" i="1"/>
  <c r="C262" i="1"/>
  <c r="C263" i="1"/>
  <c r="C264" i="1"/>
  <c r="C265" i="1"/>
  <c r="C266" i="1"/>
  <c r="C267" i="1"/>
  <c r="C268" i="1"/>
  <c r="C269" i="1"/>
  <c r="C270" i="1"/>
  <c r="C271" i="1"/>
  <c r="C272" i="1"/>
  <c r="C273" i="1"/>
  <c r="C274" i="1"/>
  <c r="C275" i="1"/>
  <c r="C276" i="1"/>
  <c r="C277" i="1"/>
  <c r="C278" i="1"/>
  <c r="C279" i="1"/>
  <c r="C280" i="1"/>
  <c r="C281" i="1"/>
  <c r="C282" i="1"/>
  <c r="C283" i="1"/>
  <c r="C254" i="1"/>
  <c r="B254" i="1" a="1"/>
  <c r="B254" i="1" s="1"/>
  <c r="C249" i="1"/>
  <c r="C247" i="1"/>
  <c r="E240" i="1"/>
  <c r="C240" i="1"/>
  <c r="E210" i="1"/>
  <c r="E211" i="1"/>
  <c r="E212" i="1"/>
  <c r="E213" i="1"/>
  <c r="E214" i="1"/>
  <c r="E215" i="1"/>
  <c r="E216" i="1"/>
  <c r="E217" i="1"/>
  <c r="E218" i="1"/>
  <c r="E219" i="1"/>
  <c r="E220" i="1"/>
  <c r="E221" i="1"/>
  <c r="E222" i="1"/>
  <c r="E223" i="1"/>
  <c r="E224" i="1"/>
  <c r="E225" i="1"/>
  <c r="E226" i="1"/>
  <c r="E227" i="1"/>
  <c r="E228" i="1"/>
  <c r="E229" i="1"/>
  <c r="E230" i="1"/>
  <c r="E231" i="1"/>
  <c r="E232" i="1"/>
  <c r="E233" i="1"/>
  <c r="E234" i="1"/>
  <c r="E235" i="1"/>
  <c r="E236" i="1"/>
  <c r="E237" i="1"/>
  <c r="E238" i="1"/>
  <c r="E209" i="1"/>
  <c r="D209" i="1" a="1"/>
  <c r="D209" i="1" s="1"/>
  <c r="C210" i="1"/>
  <c r="C211" i="1"/>
  <c r="C212" i="1"/>
  <c r="C213" i="1"/>
  <c r="C214" i="1"/>
  <c r="C215" i="1"/>
  <c r="C216" i="1"/>
  <c r="C217" i="1"/>
  <c r="C218" i="1"/>
  <c r="C219" i="1"/>
  <c r="C220" i="1"/>
  <c r="C221" i="1"/>
  <c r="C222" i="1"/>
  <c r="C223" i="1"/>
  <c r="C224" i="1"/>
  <c r="C225" i="1"/>
  <c r="C226" i="1"/>
  <c r="C227" i="1"/>
  <c r="C228" i="1"/>
  <c r="C229" i="1"/>
  <c r="C230" i="1"/>
  <c r="C231" i="1"/>
  <c r="C232" i="1"/>
  <c r="C233" i="1"/>
  <c r="C234" i="1"/>
  <c r="C235" i="1"/>
  <c r="C236" i="1"/>
  <c r="C237" i="1"/>
  <c r="C238" i="1"/>
  <c r="C209" i="1"/>
  <c r="B209" i="1" a="1"/>
  <c r="B209" i="1" s="1"/>
  <c r="C162" i="1" a="1"/>
  <c r="C162" i="1" s="1"/>
  <c r="C186" i="1" s="1"/>
  <c r="D186" i="1" s="1"/>
  <c r="C42" i="1" a="1"/>
  <c r="C42" i="1" s="1"/>
  <c r="B63" i="1" s="1"/>
  <c r="C63" i="1" s="1"/>
  <c r="D63" i="1" s="1"/>
  <c r="C366" i="1" l="1"/>
  <c r="C372" i="1" s="1"/>
  <c r="C196" i="1"/>
  <c r="D196" i="1" s="1"/>
  <c r="C192" i="1"/>
  <c r="D192" i="1" s="1"/>
  <c r="C188" i="1"/>
  <c r="D188" i="1" s="1"/>
  <c r="C199" i="1"/>
  <c r="D199" i="1" s="1"/>
  <c r="C195" i="1"/>
  <c r="D195" i="1" s="1"/>
  <c r="C191" i="1"/>
  <c r="D191" i="1" s="1"/>
  <c r="C187" i="1"/>
  <c r="D187" i="1" s="1"/>
  <c r="C198" i="1"/>
  <c r="D198" i="1" s="1"/>
  <c r="C194" i="1"/>
  <c r="D194" i="1" s="1"/>
  <c r="C190" i="1"/>
  <c r="D190" i="1" s="1"/>
  <c r="C197" i="1"/>
  <c r="D197" i="1" s="1"/>
  <c r="C193" i="1"/>
  <c r="D193" i="1" s="1"/>
  <c r="C189" i="1"/>
  <c r="D189" i="1" s="1"/>
  <c r="B90" i="1"/>
  <c r="C90" i="1" s="1"/>
  <c r="D90" i="1" s="1"/>
  <c r="B86" i="1"/>
  <c r="C86" i="1" s="1"/>
  <c r="D86" i="1" s="1"/>
  <c r="B82" i="1"/>
  <c r="C82" i="1" s="1"/>
  <c r="D82" i="1" s="1"/>
  <c r="B78" i="1"/>
  <c r="C78" i="1" s="1"/>
  <c r="D78" i="1" s="1"/>
  <c r="B74" i="1"/>
  <c r="C74" i="1" s="1"/>
  <c r="D74" i="1" s="1"/>
  <c r="B70" i="1"/>
  <c r="C70" i="1" s="1"/>
  <c r="D70" i="1" s="1"/>
  <c r="B66" i="1"/>
  <c r="C66" i="1" s="1"/>
  <c r="D66" i="1" s="1"/>
  <c r="B62" i="1"/>
  <c r="D62" i="1" s="1"/>
  <c r="B89" i="1"/>
  <c r="C89" i="1" s="1"/>
  <c r="D89" i="1" s="1"/>
  <c r="B85" i="1"/>
  <c r="C85" i="1" s="1"/>
  <c r="D85" i="1" s="1"/>
  <c r="B81" i="1"/>
  <c r="C81" i="1" s="1"/>
  <c r="D81" i="1" s="1"/>
  <c r="B77" i="1"/>
  <c r="C77" i="1" s="1"/>
  <c r="D77" i="1" s="1"/>
  <c r="B73" i="1"/>
  <c r="C73" i="1" s="1"/>
  <c r="D73" i="1" s="1"/>
  <c r="B69" i="1"/>
  <c r="C69" i="1" s="1"/>
  <c r="D69" i="1" s="1"/>
  <c r="B65" i="1"/>
  <c r="C65" i="1" s="1"/>
  <c r="D65" i="1" s="1"/>
  <c r="B88" i="1"/>
  <c r="C88" i="1" s="1"/>
  <c r="D88" i="1" s="1"/>
  <c r="B84" i="1"/>
  <c r="C84" i="1" s="1"/>
  <c r="D84" i="1" s="1"/>
  <c r="B80" i="1"/>
  <c r="C80" i="1" s="1"/>
  <c r="D80" i="1" s="1"/>
  <c r="B76" i="1"/>
  <c r="C76" i="1" s="1"/>
  <c r="D76" i="1" s="1"/>
  <c r="B72" i="1"/>
  <c r="C72" i="1" s="1"/>
  <c r="D72" i="1" s="1"/>
  <c r="B68" i="1"/>
  <c r="C68" i="1" s="1"/>
  <c r="D68" i="1" s="1"/>
  <c r="B64" i="1"/>
  <c r="C64" i="1" s="1"/>
  <c r="D64" i="1" s="1"/>
  <c r="B91" i="1"/>
  <c r="C91" i="1" s="1"/>
  <c r="D91" i="1" s="1"/>
  <c r="B87" i="1"/>
  <c r="C87" i="1" s="1"/>
  <c r="D87" i="1" s="1"/>
  <c r="B83" i="1"/>
  <c r="C83" i="1" s="1"/>
  <c r="D83" i="1" s="1"/>
  <c r="B79" i="1"/>
  <c r="C79" i="1" s="1"/>
  <c r="D79" i="1" s="1"/>
  <c r="B75" i="1"/>
  <c r="C75" i="1" s="1"/>
  <c r="D75" i="1" s="1"/>
  <c r="B71" i="1"/>
  <c r="C71" i="1" s="1"/>
  <c r="D71" i="1" s="1"/>
  <c r="B67" i="1"/>
  <c r="C67" i="1" s="1"/>
  <c r="D67" i="1" s="1"/>
  <c r="D98" i="1" l="1"/>
  <c r="C106" i="1" s="1"/>
  <c r="C112" i="1" l="1"/>
  <c r="C326" i="1" s="1"/>
  <c r="C123" i="1" a="1"/>
  <c r="C123" i="1" l="1"/>
  <c r="C146" i="1" s="1"/>
  <c r="P159" i="1"/>
  <c r="L155" i="1"/>
  <c r="H151" i="1"/>
  <c r="D147" i="1"/>
  <c r="J153" i="1"/>
  <c r="O158" i="1"/>
  <c r="K154" i="1"/>
  <c r="G150" i="1"/>
  <c r="N157" i="1"/>
  <c r="F149" i="1"/>
  <c r="M156" i="1"/>
  <c r="I152" i="1"/>
  <c r="E14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<sst xmlns="http://schemas.openxmlformats.org/spreadsheetml/2006/main" count="379" uniqueCount="246">
  <si>
    <t>X0</t>
  </si>
  <si>
    <t>X1</t>
  </si>
  <si>
    <t>X2</t>
  </si>
  <si>
    <t>X3</t>
  </si>
  <si>
    <t>X4</t>
  </si>
  <si>
    <t>X5</t>
  </si>
  <si>
    <t>X6</t>
  </si>
  <si>
    <t>X7</t>
  </si>
  <si>
    <t>X8</t>
  </si>
  <si>
    <t>X9</t>
  </si>
  <si>
    <t>X10</t>
  </si>
  <si>
    <t>X11</t>
  </si>
  <si>
    <t>X12</t>
  </si>
  <si>
    <t>X13</t>
  </si>
  <si>
    <t>Y</t>
  </si>
  <si>
    <t>Obliczanie BETA </t>
  </si>
  <si>
    <t>BETA0=</t>
  </si>
  <si>
    <t>We increase the years of use of the car by one year, the expected (mean) price of the car will decrease by PLN 2.53 thousand, i.e. PLN 2530, under the assumtion of unchanged values of the other explanatory variables, i.e. according to the ceteris paribus principle. </t>
  </si>
  <si>
    <t>BETA1=</t>
  </si>
  <si>
    <t>BETA2=</t>
  </si>
  <si>
    <t>Jeśli zwiększymy lata użytkowania samochodu o rok, to oczekiwana cena samochodu zmniejszy się o 2,53 tysiąca złotych, czyli 2530zł przy założeniu niezmienionych wartości pozostałych zmiennych objaśniających tzn. zgodnie z zasadą ceteris Paribus. </t>
  </si>
  <si>
    <t>BETA3=</t>
  </si>
  <si>
    <t>BETA4=</t>
  </si>
  <si>
    <t>BETA5=</t>
  </si>
  <si>
    <t>BETA6=</t>
  </si>
  <si>
    <t>BETA7=</t>
  </si>
  <si>
    <t>BETA8=</t>
  </si>
  <si>
    <t>BETA9=</t>
  </si>
  <si>
    <t>BETA10=</t>
  </si>
  <si>
    <t>BETA11=</t>
  </si>
  <si>
    <t>BETA12=</t>
  </si>
  <si>
    <t>BETA13=</t>
  </si>
  <si>
    <t>y_theo</t>
  </si>
  <si>
    <t>yi-y_theo</t>
  </si>
  <si>
    <t>(yi-y_theo)^2</t>
  </si>
  <si>
    <t>Sum of the residuals=</t>
  </si>
  <si>
    <t>(S_e)^2=</t>
  </si>
  <si>
    <t>The theoretical values of car prices determined on the basis of the estimated regression model differ from the actual (observed) prices by an average of +- PLN3.55k. </t>
  </si>
  <si>
    <t>Wartości teoretyczne cen samochodów wyznaczone na podstawie oszacowanego modelu regresji różnią się od rzeczywistych (zaobserwowanych) cen przeciętnie o +- 3,55 tys. Złotych. </t>
  </si>
  <si>
    <t>S_e=</t>
  </si>
  <si>
    <t>D^2=</t>
  </si>
  <si>
    <t>D=</t>
  </si>
  <si>
    <t>Parametr</t>
  </si>
  <si>
    <t>Estimator</t>
  </si>
  <si>
    <t>The standard error of the estimator</t>
  </si>
  <si>
    <t>Obliczony estymator              różni się od faktycznego nieznanego parametru             średnio o (11,55; 0,37; ...). </t>
  </si>
  <si>
    <t>Statistics(t_n-k-1)</t>
  </si>
  <si>
    <t>p-value</t>
  </si>
  <si>
    <t>Decyzja</t>
  </si>
  <si>
    <t>Odrzucamy H0 na rzecz H1</t>
  </si>
  <si>
    <t>Nie odrzucamy H0</t>
  </si>
  <si>
    <t>theo_y - śred_y</t>
  </si>
  <si>
    <t>(theo_y - śred_y)^2</t>
  </si>
  <si>
    <t>theo_y - y</t>
  </si>
  <si>
    <t>(theo_y - y)^2</t>
  </si>
  <si>
    <t>explained variability=</t>
  </si>
  <si>
    <t>Suma=</t>
  </si>
  <si>
    <t>Fk=</t>
  </si>
  <si>
    <t>e_i (Residuals)</t>
  </si>
  <si>
    <t>Nieobciążony estymatorem wariancji losowych składników (Wariancja resztowa)</t>
  </si>
  <si>
    <t>Nazywamy błędem standardowym modelu (Standard error).</t>
  </si>
  <si>
    <t>Błąd estymatora (D)</t>
  </si>
  <si>
    <t>Nazywamy błędem standardowym estymatora</t>
  </si>
  <si>
    <t>F-test</t>
  </si>
  <si>
    <t xml:space="preserve">y - theo_y </t>
  </si>
  <si>
    <t xml:space="preserve">(y - theo_y)^2 </t>
  </si>
  <si>
    <t>y - y_śred</t>
  </si>
  <si>
    <t>(y - y_śred)^2</t>
  </si>
  <si>
    <t>unexplained variability=</t>
  </si>
  <si>
    <t>variance=</t>
  </si>
  <si>
    <t>Współczynnik zbieżności</t>
  </si>
  <si>
    <t>The coefficient of convergence=</t>
  </si>
  <si>
    <t>Współczynnik determinacji</t>
  </si>
  <si>
    <t>The coefficient of determination(R^2)=</t>
  </si>
  <si>
    <t>Zmienność ceny samochodu nie jest wyjaśniona przez model w ok. 7,96% (Dobrze).</t>
  </si>
  <si>
    <t>Zmienność ceny samochodu jest wyjaśniona przez model w ok. 92% (Dobrze).</t>
  </si>
  <si>
    <t>1-R^2 = 100%-92% = 8% całkowitej zaobserwowanej zmienności cen samochodów jest wynikiem</t>
  </si>
  <si>
    <t>działania czynników losowych, które nie zostały uwzględnione w modelu.</t>
  </si>
  <si>
    <t>Skorygowany współczynnik determinacji</t>
  </si>
  <si>
    <t>R^2_p=</t>
  </si>
  <si>
    <t>Współczynnik zmienności reszt</t>
  </si>
  <si>
    <t>V_e=</t>
  </si>
  <si>
    <t>Odchylenie standardowe składnika resztowego stanowi 12,89% średniej ceny. Świadczy to o małej</t>
  </si>
  <si>
    <t>zmienności reztowej.</t>
  </si>
  <si>
    <t>12,89% średniej wartości zmiennej objaśnianej y stanowią odchylenia losowe modelu (inaczej</t>
  </si>
  <si>
    <t>12,89% wartości średniej zaobserwowanych cen samochodów stanowi średni błąd szacunku</t>
  </si>
  <si>
    <t>modelu).</t>
  </si>
  <si>
    <t>Rozkład T</t>
  </si>
  <si>
    <t>t_n-k-1,alfa</t>
  </si>
  <si>
    <t>L_kraniec</t>
  </si>
  <si>
    <t>P_kraniec</t>
  </si>
  <si>
    <t>Przedział (-3,31; -1,75) jest jednym z losowych przedziałów, które z prawdopodobieństwem 0,95</t>
  </si>
  <si>
    <t>zawierają/pokrywają nieznaną wartość parametru β_1.</t>
  </si>
  <si>
    <t>Dla zmiennych, gdzie w teście t był brak podstaw do odrzucenia H0, wartość 0 znajduje się w</t>
  </si>
  <si>
    <t>przedziale ufności.</t>
  </si>
  <si>
    <t>JB</t>
  </si>
  <si>
    <t>Kurtosis</t>
  </si>
  <si>
    <t>Skewness</t>
  </si>
  <si>
    <t>JB (ŁJB)</t>
  </si>
  <si>
    <t>significance level</t>
  </si>
  <si>
    <t>degree of freedom</t>
  </si>
  <si>
    <t>Diagnostyka reszt</t>
  </si>
  <si>
    <t>Średnia e_i</t>
  </si>
  <si>
    <t xml:space="preserve">Life expectancy </t>
  </si>
  <si>
    <t>Adult Mortality</t>
  </si>
  <si>
    <t>infant deaths</t>
  </si>
  <si>
    <t>Hepatitis B</t>
  </si>
  <si>
    <t xml:space="preserve">Measles </t>
  </si>
  <si>
    <t xml:space="preserve"> BMI </t>
  </si>
  <si>
    <t>Polio</t>
  </si>
  <si>
    <t xml:space="preserve">Diphtheria </t>
  </si>
  <si>
    <t xml:space="preserve"> HIV/AIDS</t>
  </si>
  <si>
    <t>GDP</t>
  </si>
  <si>
    <t>Population</t>
  </si>
  <si>
    <t xml:space="preserve"> thinness  1-19 years</t>
  </si>
  <si>
    <t>Income composition of resources</t>
  </si>
  <si>
    <t>Schooling</t>
  </si>
  <si>
    <t>Country</t>
  </si>
  <si>
    <t>Status</t>
  </si>
  <si>
    <t>Afghanistan</t>
  </si>
  <si>
    <t>Developing</t>
  </si>
  <si>
    <t>0.1</t>
  </si>
  <si>
    <t>584.25921</t>
  </si>
  <si>
    <t>0.479</t>
  </si>
  <si>
    <t>Belgium</t>
  </si>
  <si>
    <t>Developed</t>
  </si>
  <si>
    <t>81.1</t>
  </si>
  <si>
    <t>63.7</t>
  </si>
  <si>
    <t>4356.875</t>
  </si>
  <si>
    <t>0.895</t>
  </si>
  <si>
    <t>Burundi</t>
  </si>
  <si>
    <t>59.6</t>
  </si>
  <si>
    <t>0.7</t>
  </si>
  <si>
    <t>33.681223</t>
  </si>
  <si>
    <t>0.406</t>
  </si>
  <si>
    <t>Cameroon</t>
  </si>
  <si>
    <t>57.3</t>
  </si>
  <si>
    <t>0.3</t>
  </si>
  <si>
    <t>1244.429421</t>
  </si>
  <si>
    <t>0.514</t>
  </si>
  <si>
    <t>Canada</t>
  </si>
  <si>
    <t>82.2</t>
  </si>
  <si>
    <t>43315.744</t>
  </si>
  <si>
    <t>0.6</t>
  </si>
  <si>
    <t>0.919</t>
  </si>
  <si>
    <t>China</t>
  </si>
  <si>
    <t>76.1</t>
  </si>
  <si>
    <t>32.9</t>
  </si>
  <si>
    <t>869.211938</t>
  </si>
  <si>
    <t>0.734</t>
  </si>
  <si>
    <t>Democratic Republic of the Congo</t>
  </si>
  <si>
    <t>59.8</t>
  </si>
  <si>
    <t>0.2</t>
  </si>
  <si>
    <t>Denmark</t>
  </si>
  <si>
    <t>58.8</t>
  </si>
  <si>
    <t>5314.64416</t>
  </si>
  <si>
    <t>0.923</t>
  </si>
  <si>
    <t>Ghana</t>
  </si>
  <si>
    <t>62.4</t>
  </si>
  <si>
    <t>1361.11395</t>
  </si>
  <si>
    <t>0.575</t>
  </si>
  <si>
    <t>Guinea</t>
  </si>
  <si>
    <t>0.5</t>
  </si>
  <si>
    <t>554.48766</t>
  </si>
  <si>
    <t>0.414</t>
  </si>
  <si>
    <t>India</t>
  </si>
  <si>
    <t>68.3</t>
  </si>
  <si>
    <t>1613.18878</t>
  </si>
  <si>
    <t>0.615</t>
  </si>
  <si>
    <t>Indonesia</t>
  </si>
  <si>
    <t>69.1</t>
  </si>
  <si>
    <t>3336.16686</t>
  </si>
  <si>
    <t>0.686</t>
  </si>
  <si>
    <t>Iran (Islamic Republic of)</t>
  </si>
  <si>
    <t>75.5</t>
  </si>
  <si>
    <t>59.7</t>
  </si>
  <si>
    <t>0.774</t>
  </si>
  <si>
    <t>Ireland</t>
  </si>
  <si>
    <t>81.4</t>
  </si>
  <si>
    <t>62.8</t>
  </si>
  <si>
    <t>6664.144</t>
  </si>
  <si>
    <t>0.92</t>
  </si>
  <si>
    <t>Israel</t>
  </si>
  <si>
    <t>82.5</t>
  </si>
  <si>
    <t>64.9</t>
  </si>
  <si>
    <t>35729.37253</t>
  </si>
  <si>
    <t>0.898</t>
  </si>
  <si>
    <t>Japan</t>
  </si>
  <si>
    <t>83.7</t>
  </si>
  <si>
    <t>34474.13736</t>
  </si>
  <si>
    <t>0.902</t>
  </si>
  <si>
    <t>Kenya</t>
  </si>
  <si>
    <t>63.4</t>
  </si>
  <si>
    <t>1349.97144</t>
  </si>
  <si>
    <t>0.55</t>
  </si>
  <si>
    <t>Luxembourg</t>
  </si>
  <si>
    <t>61.3</t>
  </si>
  <si>
    <t>1199.8223</t>
  </si>
  <si>
    <t>0.896</t>
  </si>
  <si>
    <t>Mozambique</t>
  </si>
  <si>
    <t>57.6</t>
  </si>
  <si>
    <t>528.3125597</t>
  </si>
  <si>
    <t>Nigeria</t>
  </si>
  <si>
    <t>54.5</t>
  </si>
  <si>
    <t>2655.157977</t>
  </si>
  <si>
    <t>0.525</t>
  </si>
  <si>
    <t>Norway</t>
  </si>
  <si>
    <t>81.8</t>
  </si>
  <si>
    <t>61.2</t>
  </si>
  <si>
    <t>7455.24654</t>
  </si>
  <si>
    <t>0.8</t>
  </si>
  <si>
    <t>0.948</t>
  </si>
  <si>
    <t>Poland</t>
  </si>
  <si>
    <t>77.5</t>
  </si>
  <si>
    <t>61.7</t>
  </si>
  <si>
    <t>12565.9876</t>
  </si>
  <si>
    <t>0.852</t>
  </si>
  <si>
    <t>Sierra Leone</t>
  </si>
  <si>
    <t>587.538233</t>
  </si>
  <si>
    <t>0.431</t>
  </si>
  <si>
    <t>Somalia</t>
  </si>
  <si>
    <t>426.98537</t>
  </si>
  <si>
    <t>South Africa</t>
  </si>
  <si>
    <t>62.9</t>
  </si>
  <si>
    <t>51.1</t>
  </si>
  <si>
    <t>5769.77258</t>
  </si>
  <si>
    <t>5511976.68</t>
  </si>
  <si>
    <t>0.665</t>
  </si>
  <si>
    <t>South Sudan</t>
  </si>
  <si>
    <t>758.725782</t>
  </si>
  <si>
    <t>0.421</t>
  </si>
  <si>
    <t>Sudan</t>
  </si>
  <si>
    <t>64.1</t>
  </si>
  <si>
    <t>2513.884661</t>
  </si>
  <si>
    <t>0.488</t>
  </si>
  <si>
    <t>Sweden</t>
  </si>
  <si>
    <t>82.4</t>
  </si>
  <si>
    <t>59.5</t>
  </si>
  <si>
    <t>5585.25847</t>
  </si>
  <si>
    <t>0.909</t>
  </si>
  <si>
    <t>Uganda</t>
  </si>
  <si>
    <t>62.3</t>
  </si>
  <si>
    <t>693.8963829</t>
  </si>
  <si>
    <t>United States of America</t>
  </si>
  <si>
    <t>79.3</t>
  </si>
  <si>
    <t>69.6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</si>
</sst>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00"/>
  </numFmts>
  <fonts count="18" x14ac:knownFonts="1">
    <font>
      <sz val="11"/>
      <color theme="1"/>
      <name val="Calibri"/>
      <family val="2"/>
      <charset val="238"/>
      <scheme val="minor"/>
    </font>
    <font>
      <sz val="11"/>
      <color theme="1"/>
      <name val="Calibri"/>
      <family val="2"/>
      <charset val="238"/>
      <scheme val="minor"/>
    </font>
    <font>
      <sz val="18"/>
      <color theme="3"/>
      <name val="Calibri Light"/>
      <family val="2"/>
      <charset val="238"/>
      <scheme val="major"/>
    </font>
    <font>
      <b/>
      <sz val="15"/>
      <color theme="3"/>
      <name val="Calibri"/>
      <family val="2"/>
      <charset val="238"/>
      <scheme val="minor"/>
    </font>
    <font>
      <b/>
      <sz val="13"/>
      <color theme="3"/>
      <name val="Calibri"/>
      <family val="2"/>
      <charset val="238"/>
      <scheme val="minor"/>
    </font>
    <font>
      <b/>
      <sz val="11"/>
      <color theme="3"/>
      <name val="Calibri"/>
      <family val="2"/>
      <charset val="238"/>
      <scheme val="minor"/>
    </font>
    <font>
      <sz val="11"/>
      <color rgb="FF006100"/>
      <name val="Calibri"/>
      <family val="2"/>
      <charset val="238"/>
      <scheme val="minor"/>
    </font>
    <font>
      <sz val="11"/>
      <color rgb="FF9C0006"/>
      <name val="Calibri"/>
      <family val="2"/>
      <charset val="238"/>
      <scheme val="minor"/>
    </font>
    <font>
      <sz val="11"/>
      <color rgb="FF9C5700"/>
      <name val="Calibri"/>
      <family val="2"/>
      <charset val="238"/>
      <scheme val="minor"/>
    </font>
    <font>
      <sz val="11"/>
      <color rgb="FF3F3F76"/>
      <name val="Calibri"/>
      <family val="2"/>
      <charset val="238"/>
      <scheme val="minor"/>
    </font>
    <font>
      <b/>
      <sz val="11"/>
      <color rgb="FF3F3F3F"/>
      <name val="Calibri"/>
      <family val="2"/>
      <charset val="238"/>
      <scheme val="minor"/>
    </font>
    <font>
      <b/>
      <sz val="11"/>
      <color rgb="FFFA7D00"/>
      <name val="Calibri"/>
      <family val="2"/>
      <charset val="238"/>
      <scheme val="minor"/>
    </font>
    <font>
      <sz val="11"/>
      <color rgb="FFFA7D00"/>
      <name val="Calibri"/>
      <family val="2"/>
      <charset val="238"/>
      <scheme val="minor"/>
    </font>
    <font>
      <b/>
      <sz val="11"/>
      <color theme="0"/>
      <name val="Calibri"/>
      <family val="2"/>
      <charset val="238"/>
      <scheme val="minor"/>
    </font>
    <font>
      <sz val="11"/>
      <color rgb="FFFF0000"/>
      <name val="Calibri"/>
      <family val="2"/>
      <charset val="238"/>
      <scheme val="minor"/>
    </font>
    <font>
      <i/>
      <sz val="11"/>
      <color rgb="FF7F7F7F"/>
      <name val="Calibri"/>
      <family val="2"/>
      <charset val="238"/>
      <scheme val="minor"/>
    </font>
    <font>
      <b/>
      <sz val="11"/>
      <color theme="1"/>
      <name val="Calibri"/>
      <family val="2"/>
      <charset val="238"/>
      <scheme val="minor"/>
    </font>
    <font>
      <sz val="11"/>
      <color theme="0"/>
      <name val="Calibri"/>
      <family val="2"/>
      <charset val="23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3">
    <xf numFmtId="0" fontId="0" fillId="0" borderId="0" xfId="0"/>
    <xf numFmtId="11" fontId="0" fillId="0" borderId="0" xfId="0" applyNumberFormat="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4" xfId="0" applyBorder="1"/>
    <xf numFmtId="0" fontId="0" fillId="0" borderId="10" xfId="0" applyBorder="1"/>
    <xf numFmtId="164" fontId="0" fillId="0" borderId="11" xfId="0" applyNumberFormat="1" applyBorder="1"/>
    <xf numFmtId="164" fontId="0" fillId="0" borderId="12" xfId="0" applyNumberFormat="1" applyBorder="1"/>
    <xf numFmtId="164" fontId="0" fillId="0" borderId="13" xfId="0" applyNumberFormat="1" applyBorder="1"/>
    <xf numFmtId="0" fontId="0" fillId="0" borderId="10" xfId="0" applyBorder="1" applyAlignment="1">
      <alignment horizontal="left"/>
    </xf>
    <xf numFmtId="0" fontId="0" fillId="0" borderId="22" xfId="0" applyBorder="1" applyAlignment="1">
      <alignment horizontal="center"/>
    </xf>
    <xf numFmtId="0" fontId="0" fillId="0" borderId="24" xfId="0" applyBorder="1" applyAlignment="1">
      <alignment horizontal="center"/>
    </xf>
    <xf numFmtId="0" fontId="0" fillId="0" borderId="23" xfId="0" applyBorder="1" applyAlignment="1">
      <alignment horizontal="center"/>
    </xf>
    <xf numFmtId="0" fontId="0" fillId="0" borderId="14" xfId="0" applyBorder="1" applyAlignment="1">
      <alignment horizontal="right"/>
    </xf>
    <xf numFmtId="0" fontId="0" fillId="0" borderId="15" xfId="0" applyBorder="1" applyAlignment="1">
      <alignment horizontal="right"/>
    </xf>
    <xf numFmtId="0" fontId="0" fillId="0" borderId="16" xfId="0" applyBorder="1" applyAlignment="1">
      <alignment horizontal="right"/>
    </xf>
    <xf numFmtId="0" fontId="0" fillId="0" borderId="17" xfId="0" applyBorder="1" applyAlignment="1">
      <alignment horizontal="right"/>
    </xf>
    <xf numFmtId="0" fontId="0" fillId="0" borderId="0" xfId="0" applyAlignment="1">
      <alignment horizontal="right"/>
    </xf>
    <xf numFmtId="0" fontId="0" fillId="0" borderId="18" xfId="0" applyBorder="1" applyAlignment="1">
      <alignment horizontal="right"/>
    </xf>
    <xf numFmtId="0" fontId="0" fillId="0" borderId="19" xfId="0" applyBorder="1" applyAlignment="1">
      <alignment horizontal="right"/>
    </xf>
    <xf numFmtId="0" fontId="0" fillId="0" borderId="20" xfId="0" applyBorder="1" applyAlignment="1">
      <alignment horizontal="right"/>
    </xf>
    <xf numFmtId="0" fontId="0" fillId="0" borderId="21" xfId="0" applyBorder="1" applyAlignment="1">
      <alignment horizontal="right"/>
    </xf>
  </cellXfs>
  <cellStyles count="42">
    <cellStyle name="20% — akcent 1" xfId="19" builtinId="30" customBuiltin="1"/>
    <cellStyle name="20% — akcent 2" xfId="23" builtinId="34" customBuiltin="1"/>
    <cellStyle name="20% — akcent 3" xfId="27" builtinId="38" customBuiltin="1"/>
    <cellStyle name="20% — akcent 4" xfId="31" builtinId="42" customBuiltin="1"/>
    <cellStyle name="20% — akcent 5" xfId="35" builtinId="46" customBuiltin="1"/>
    <cellStyle name="20% — akcent 6" xfId="39" builtinId="50" customBuiltin="1"/>
    <cellStyle name="40% — akcent 1" xfId="20" builtinId="31" customBuiltin="1"/>
    <cellStyle name="40% — akcent 2" xfId="24" builtinId="35" customBuiltin="1"/>
    <cellStyle name="40% — akcent 3" xfId="28" builtinId="39" customBuiltin="1"/>
    <cellStyle name="40% — akcent 4" xfId="32" builtinId="43" customBuiltin="1"/>
    <cellStyle name="40% — akcent 5" xfId="36" builtinId="47" customBuiltin="1"/>
    <cellStyle name="40% — akcent 6" xfId="40" builtinId="51" customBuiltin="1"/>
    <cellStyle name="60% — akcent 1" xfId="21" builtinId="32" customBuiltin="1"/>
    <cellStyle name="60% — akcent 2" xfId="25" builtinId="36" customBuiltin="1"/>
    <cellStyle name="60% — akcent 3" xfId="29" builtinId="40" customBuiltin="1"/>
    <cellStyle name="60% — akcent 4" xfId="33" builtinId="44" customBuiltin="1"/>
    <cellStyle name="60% — akcent 5" xfId="37" builtinId="48" customBuiltin="1"/>
    <cellStyle name="60% — akcent 6" xfId="41" builtinId="52" customBuiltin="1"/>
    <cellStyle name="Akcent 1" xfId="18" builtinId="29" customBuiltin="1"/>
    <cellStyle name="Akcent 2" xfId="22" builtinId="33" customBuiltin="1"/>
    <cellStyle name="Akcent 3" xfId="26" builtinId="37" customBuiltin="1"/>
    <cellStyle name="Akcent 4" xfId="30" builtinId="41" customBuiltin="1"/>
    <cellStyle name="Akcent 5" xfId="34" builtinId="45" customBuiltin="1"/>
    <cellStyle name="Akcent 6" xfId="38" builtinId="49" customBuiltin="1"/>
    <cellStyle name="Dane wejściowe" xfId="9" builtinId="20" customBuiltin="1"/>
    <cellStyle name="Dane wyjściowe" xfId="10" builtinId="21" customBuiltin="1"/>
    <cellStyle name="Dobry" xfId="6" builtinId="26" customBuiltin="1"/>
    <cellStyle name="Komórka połączona" xfId="12" builtinId="24" customBuiltin="1"/>
    <cellStyle name="Komórka zaznaczona" xfId="13" builtinId="23" customBuiltin="1"/>
    <cellStyle name="Nagłówek 1" xfId="2" builtinId="16" customBuiltin="1"/>
    <cellStyle name="Nagłówek 2" xfId="3" builtinId="17" customBuiltin="1"/>
    <cellStyle name="Nagłówek 3" xfId="4" builtinId="18" customBuiltin="1"/>
    <cellStyle name="Nagłówek 4" xfId="5" builtinId="19" customBuiltin="1"/>
    <cellStyle name="Neutralny" xfId="8" builtinId="28" customBuiltin="1"/>
    <cellStyle name="Normalny" xfId="0" builtinId="0"/>
    <cellStyle name="Obliczenia" xfId="11" builtinId="22" customBuiltin="1"/>
    <cellStyle name="Suma" xfId="17" builtinId="25" customBuiltin="1"/>
    <cellStyle name="Tekst objaśnienia" xfId="16" builtinId="53" customBuiltin="1"/>
    <cellStyle name="Tekst ostrzeżenia" xfId="14" builtinId="11" customBuiltin="1"/>
    <cellStyle name="Tytuł" xfId="1" builtinId="15" customBuiltin="1"/>
    <cellStyle name="Uwaga" xfId="15" builtinId="10" customBuiltin="1"/>
    <cellStyle name="Zły" xfId="7" builtinId="27"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l-PL"/>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l-PL"/>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yVal>
            <c:numRef>
              <c:f>Obliczenia!$C$62:$C$91</c:f>
              <c:numCache>
                <c:formatCode>General</c:formatCode>
                <c:ptCount val="30"/>
                <c:pt idx="0">
                  <c:v>5.3333037267123018E-2</c:v>
                </c:pt>
                <c:pt idx="1">
                  <c:v>0.83214865384857717</c:v>
                </c:pt>
                <c:pt idx="2">
                  <c:v>0.56816253899339131</c:v>
                </c:pt>
                <c:pt idx="3">
                  <c:v>-0.2093448101608999</c:v>
                </c:pt>
                <c:pt idx="4">
                  <c:v>-1.8380295829666409</c:v>
                </c:pt>
                <c:pt idx="5">
                  <c:v>-1.6888575780202331</c:v>
                </c:pt>
                <c:pt idx="6">
                  <c:v>-4.620429913161928</c:v>
                </c:pt>
                <c:pt idx="7">
                  <c:v>2.8097789005562106</c:v>
                </c:pt>
                <c:pt idx="8">
                  <c:v>1.2116977146491834</c:v>
                </c:pt>
                <c:pt idx="9">
                  <c:v>0.21778138688976156</c:v>
                </c:pt>
                <c:pt idx="10">
                  <c:v>1.0687637334792583</c:v>
                </c:pt>
                <c:pt idx="11">
                  <c:v>0.23641305529974943</c:v>
                </c:pt>
                <c:pt idx="12">
                  <c:v>-0.61219915994485063</c:v>
                </c:pt>
                <c:pt idx="13">
                  <c:v>-0.86734348124646488</c:v>
                </c:pt>
                <c:pt idx="14">
                  <c:v>0.82783008482445553</c:v>
                </c:pt>
                <c:pt idx="15">
                  <c:v>2.5173848313547325</c:v>
                </c:pt>
                <c:pt idx="16">
                  <c:v>-0.4591456087963266</c:v>
                </c:pt>
                <c:pt idx="17">
                  <c:v>2.2561053657266115</c:v>
                </c:pt>
                <c:pt idx="18">
                  <c:v>0.15626361620736873</c:v>
                </c:pt>
                <c:pt idx="19">
                  <c:v>0.72991051601423607</c:v>
                </c:pt>
                <c:pt idx="20">
                  <c:v>-1.3510546286285745</c:v>
                </c:pt>
                <c:pt idx="21">
                  <c:v>-0.14437393872672999</c:v>
                </c:pt>
                <c:pt idx="22">
                  <c:v>-0.16291568836631143</c:v>
                </c:pt>
                <c:pt idx="23">
                  <c:v>-1.7362368777073485</c:v>
                </c:pt>
                <c:pt idx="24">
                  <c:v>1.0601577183588731</c:v>
                </c:pt>
                <c:pt idx="25">
                  <c:v>1.0155182500211097</c:v>
                </c:pt>
                <c:pt idx="26">
                  <c:v>-0.43896823415475694</c:v>
                </c:pt>
                <c:pt idx="27">
                  <c:v>-0.59233846092833176</c:v>
                </c:pt>
                <c:pt idx="28">
                  <c:v>0.85582643730108998</c:v>
                </c:pt>
                <c:pt idx="29">
                  <c:v>-1.6958378780493888</c:v>
                </c:pt>
              </c:numCache>
            </c:numRef>
          </c:yVal>
          <c:smooth val="0"/>
          <c:extLst>
            <c:ext xmlns:c16="http://schemas.microsoft.com/office/drawing/2014/chart" uri="{C3380CC4-5D6E-409C-BE32-E72D297353CC}">
              <c16:uniqueId val="{00000000-B17F-4733-8848-132A4FAA894D}"/>
            </c:ext>
          </c:extLst>
        </c:ser>
        <c:dLbls>
          <c:showLegendKey val="0"/>
          <c:showVal val="0"/>
          <c:showCatName val="0"/>
          <c:showSerName val="0"/>
          <c:showPercent val="0"/>
          <c:showBubbleSize val="0"/>
        </c:dLbls>
        <c:axId val="750826176"/>
        <c:axId val="750819936"/>
      </c:scatterChart>
      <c:valAx>
        <c:axId val="750826176"/>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750819936"/>
        <c:crosses val="autoZero"/>
        <c:crossBetween val="midCat"/>
      </c:valAx>
      <c:valAx>
        <c:axId val="7508199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75082617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chart" Target="../charts/chart1.xml"/><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drawing1.xml><?xml version="1.0" encoding="utf-8"?>
<xdr:wsDr xmlns:xdr="http://schemas.openxmlformats.org/drawingml/2006/spreadsheetDrawing" xmlns:a="http://schemas.openxmlformats.org/drawingml/2006/main">
  <xdr:twoCellAnchor editAs="oneCell">
    <xdr:from>
      <xdr:col>0</xdr:col>
      <xdr:colOff>590550</xdr:colOff>
      <xdr:row>35</xdr:row>
      <xdr:rowOff>123825</xdr:rowOff>
    </xdr:from>
    <xdr:to>
      <xdr:col>2</xdr:col>
      <xdr:colOff>1076808</xdr:colOff>
      <xdr:row>39</xdr:row>
      <xdr:rowOff>152510</xdr:rowOff>
    </xdr:to>
    <xdr:pic>
      <xdr:nvPicPr>
        <xdr:cNvPr id="2" name="Obraz 1">
          <a:extLst>
            <a:ext uri="{FF2B5EF4-FFF2-40B4-BE49-F238E27FC236}">
              <a16:creationId xmlns:a16="http://schemas.microsoft.com/office/drawing/2014/main" id="{28B9434D-2B77-4EA3-274A-9565B7B63DEC}"/>
            </a:ext>
          </a:extLst>
        </xdr:cNvPr>
        <xdr:cNvPicPr>
          <a:picLocks noChangeAspect="1"/>
        </xdr:cNvPicPr>
      </xdr:nvPicPr>
      <xdr:blipFill>
        <a:blip xmlns:r="http://schemas.openxmlformats.org/officeDocument/2006/relationships" r:embed="rId1"/>
        <a:stretch>
          <a:fillRect/>
        </a:stretch>
      </xdr:blipFill>
      <xdr:spPr>
        <a:xfrm>
          <a:off x="590550" y="6791325"/>
          <a:ext cx="3458058" cy="790685"/>
        </a:xfrm>
        <a:prstGeom prst="rect">
          <a:avLst/>
        </a:prstGeom>
      </xdr:spPr>
    </xdr:pic>
    <xdr:clientData/>
  </xdr:twoCellAnchor>
  <xdr:twoCellAnchor editAs="oneCell">
    <xdr:from>
      <xdr:col>0</xdr:col>
      <xdr:colOff>590550</xdr:colOff>
      <xdr:row>56</xdr:row>
      <xdr:rowOff>95250</xdr:rowOff>
    </xdr:from>
    <xdr:to>
      <xdr:col>3</xdr:col>
      <xdr:colOff>400608</xdr:colOff>
      <xdr:row>57</xdr:row>
      <xdr:rowOff>161961</xdr:rowOff>
    </xdr:to>
    <xdr:pic>
      <xdr:nvPicPr>
        <xdr:cNvPr id="3" name="Obraz 2">
          <a:extLst>
            <a:ext uri="{FF2B5EF4-FFF2-40B4-BE49-F238E27FC236}">
              <a16:creationId xmlns:a16="http://schemas.microsoft.com/office/drawing/2014/main" id="{BEABBA90-55DC-35FC-AB4D-5E201995BBBC}"/>
            </a:ext>
          </a:extLst>
        </xdr:cNvPr>
        <xdr:cNvPicPr>
          <a:picLocks noChangeAspect="1"/>
        </xdr:cNvPicPr>
      </xdr:nvPicPr>
      <xdr:blipFill>
        <a:blip xmlns:r="http://schemas.openxmlformats.org/officeDocument/2006/relationships" r:embed="rId2"/>
        <a:stretch>
          <a:fillRect/>
        </a:stretch>
      </xdr:blipFill>
      <xdr:spPr>
        <a:xfrm>
          <a:off x="590550" y="10801350"/>
          <a:ext cx="4001058" cy="257211"/>
        </a:xfrm>
        <a:prstGeom prst="rect">
          <a:avLst/>
        </a:prstGeom>
      </xdr:spPr>
    </xdr:pic>
    <xdr:clientData/>
  </xdr:twoCellAnchor>
  <xdr:twoCellAnchor editAs="oneCell">
    <xdr:from>
      <xdr:col>1</xdr:col>
      <xdr:colOff>19050</xdr:colOff>
      <xdr:row>92</xdr:row>
      <xdr:rowOff>104774</xdr:rowOff>
    </xdr:from>
    <xdr:to>
      <xdr:col>3</xdr:col>
      <xdr:colOff>1509716</xdr:colOff>
      <xdr:row>95</xdr:row>
      <xdr:rowOff>104775</xdr:rowOff>
    </xdr:to>
    <xdr:pic>
      <xdr:nvPicPr>
        <xdr:cNvPr id="4" name="Obraz 3">
          <a:extLst>
            <a:ext uri="{FF2B5EF4-FFF2-40B4-BE49-F238E27FC236}">
              <a16:creationId xmlns:a16="http://schemas.microsoft.com/office/drawing/2014/main" id="{BC177926-1632-0221-494B-6D82ED1A4082}"/>
            </a:ext>
          </a:extLst>
        </xdr:cNvPr>
        <xdr:cNvPicPr>
          <a:picLocks noChangeAspect="1"/>
        </xdr:cNvPicPr>
      </xdr:nvPicPr>
      <xdr:blipFill>
        <a:blip xmlns:r="http://schemas.openxmlformats.org/officeDocument/2006/relationships" r:embed="rId3"/>
        <a:stretch>
          <a:fillRect/>
        </a:stretch>
      </xdr:blipFill>
      <xdr:spPr>
        <a:xfrm>
          <a:off x="628650" y="17706974"/>
          <a:ext cx="5072066" cy="571501"/>
        </a:xfrm>
        <a:prstGeom prst="rect">
          <a:avLst/>
        </a:prstGeom>
      </xdr:spPr>
    </xdr:pic>
    <xdr:clientData/>
  </xdr:twoCellAnchor>
  <xdr:twoCellAnchor editAs="oneCell">
    <xdr:from>
      <xdr:col>1</xdr:col>
      <xdr:colOff>9525</xdr:colOff>
      <xdr:row>99</xdr:row>
      <xdr:rowOff>0</xdr:rowOff>
    </xdr:from>
    <xdr:to>
      <xdr:col>1</xdr:col>
      <xdr:colOff>2086265</xdr:colOff>
      <xdr:row>103</xdr:row>
      <xdr:rowOff>114422</xdr:rowOff>
    </xdr:to>
    <xdr:pic>
      <xdr:nvPicPr>
        <xdr:cNvPr id="5" name="Obraz 4">
          <a:extLst>
            <a:ext uri="{FF2B5EF4-FFF2-40B4-BE49-F238E27FC236}">
              <a16:creationId xmlns:a16="http://schemas.microsoft.com/office/drawing/2014/main" id="{56515153-D563-10D6-C399-04A99AAC719A}"/>
            </a:ext>
          </a:extLst>
        </xdr:cNvPr>
        <xdr:cNvPicPr>
          <a:picLocks noChangeAspect="1"/>
        </xdr:cNvPicPr>
      </xdr:nvPicPr>
      <xdr:blipFill>
        <a:blip xmlns:r="http://schemas.openxmlformats.org/officeDocument/2006/relationships" r:embed="rId4"/>
        <a:stretch>
          <a:fillRect/>
        </a:stretch>
      </xdr:blipFill>
      <xdr:spPr>
        <a:xfrm>
          <a:off x="619125" y="18954750"/>
          <a:ext cx="2076740" cy="876422"/>
        </a:xfrm>
        <a:prstGeom prst="rect">
          <a:avLst/>
        </a:prstGeom>
      </xdr:spPr>
    </xdr:pic>
    <xdr:clientData/>
  </xdr:twoCellAnchor>
  <xdr:twoCellAnchor editAs="oneCell">
    <xdr:from>
      <xdr:col>0</xdr:col>
      <xdr:colOff>600075</xdr:colOff>
      <xdr:row>107</xdr:row>
      <xdr:rowOff>47625</xdr:rowOff>
    </xdr:from>
    <xdr:to>
      <xdr:col>1</xdr:col>
      <xdr:colOff>1562319</xdr:colOff>
      <xdr:row>109</xdr:row>
      <xdr:rowOff>114362</xdr:rowOff>
    </xdr:to>
    <xdr:pic>
      <xdr:nvPicPr>
        <xdr:cNvPr id="6" name="Obraz 5">
          <a:extLst>
            <a:ext uri="{FF2B5EF4-FFF2-40B4-BE49-F238E27FC236}">
              <a16:creationId xmlns:a16="http://schemas.microsoft.com/office/drawing/2014/main" id="{5D6E204A-A0E4-D537-38C7-23D73372BF9E}"/>
            </a:ext>
          </a:extLst>
        </xdr:cNvPr>
        <xdr:cNvPicPr>
          <a:picLocks noChangeAspect="1"/>
        </xdr:cNvPicPr>
      </xdr:nvPicPr>
      <xdr:blipFill>
        <a:blip xmlns:r="http://schemas.openxmlformats.org/officeDocument/2006/relationships" r:embed="rId5"/>
        <a:stretch>
          <a:fillRect/>
        </a:stretch>
      </xdr:blipFill>
      <xdr:spPr>
        <a:xfrm>
          <a:off x="600075" y="20545425"/>
          <a:ext cx="1571844" cy="447737"/>
        </a:xfrm>
        <a:prstGeom prst="rect">
          <a:avLst/>
        </a:prstGeom>
      </xdr:spPr>
    </xdr:pic>
    <xdr:clientData/>
  </xdr:twoCellAnchor>
  <xdr:twoCellAnchor editAs="oneCell">
    <xdr:from>
      <xdr:col>1</xdr:col>
      <xdr:colOff>9525</xdr:colOff>
      <xdr:row>117</xdr:row>
      <xdr:rowOff>9525</xdr:rowOff>
    </xdr:from>
    <xdr:to>
      <xdr:col>4</xdr:col>
      <xdr:colOff>467500</xdr:colOff>
      <xdr:row>120</xdr:row>
      <xdr:rowOff>19131</xdr:rowOff>
    </xdr:to>
    <xdr:pic>
      <xdr:nvPicPr>
        <xdr:cNvPr id="7" name="Obraz 6">
          <a:extLst>
            <a:ext uri="{FF2B5EF4-FFF2-40B4-BE49-F238E27FC236}">
              <a16:creationId xmlns:a16="http://schemas.microsoft.com/office/drawing/2014/main" id="{02BADA51-3EAA-7C61-BF6C-350DEA5F46A6}"/>
            </a:ext>
          </a:extLst>
        </xdr:cNvPr>
        <xdr:cNvPicPr>
          <a:picLocks noChangeAspect="1"/>
        </xdr:cNvPicPr>
      </xdr:nvPicPr>
      <xdr:blipFill>
        <a:blip xmlns:r="http://schemas.openxmlformats.org/officeDocument/2006/relationships" r:embed="rId6"/>
        <a:stretch>
          <a:fillRect/>
        </a:stretch>
      </xdr:blipFill>
      <xdr:spPr>
        <a:xfrm>
          <a:off x="619125" y="22431375"/>
          <a:ext cx="5553850" cy="581106"/>
        </a:xfrm>
        <a:prstGeom prst="rect">
          <a:avLst/>
        </a:prstGeom>
      </xdr:spPr>
    </xdr:pic>
    <xdr:clientData/>
  </xdr:twoCellAnchor>
  <xdr:twoCellAnchor editAs="oneCell">
    <xdr:from>
      <xdr:col>0</xdr:col>
      <xdr:colOff>590550</xdr:colOff>
      <xdr:row>139</xdr:row>
      <xdr:rowOff>104775</xdr:rowOff>
    </xdr:from>
    <xdr:to>
      <xdr:col>2</xdr:col>
      <xdr:colOff>209912</xdr:colOff>
      <xdr:row>143</xdr:row>
      <xdr:rowOff>85829</xdr:rowOff>
    </xdr:to>
    <xdr:pic>
      <xdr:nvPicPr>
        <xdr:cNvPr id="8" name="Obraz 7">
          <a:extLst>
            <a:ext uri="{FF2B5EF4-FFF2-40B4-BE49-F238E27FC236}">
              <a16:creationId xmlns:a16="http://schemas.microsoft.com/office/drawing/2014/main" id="{579B01FA-DE80-0CFD-5CC7-2BCDF4D4025B}"/>
            </a:ext>
          </a:extLst>
        </xdr:cNvPr>
        <xdr:cNvPicPr>
          <a:picLocks noChangeAspect="1"/>
        </xdr:cNvPicPr>
      </xdr:nvPicPr>
      <xdr:blipFill>
        <a:blip xmlns:r="http://schemas.openxmlformats.org/officeDocument/2006/relationships" r:embed="rId7"/>
        <a:stretch>
          <a:fillRect/>
        </a:stretch>
      </xdr:blipFill>
      <xdr:spPr>
        <a:xfrm>
          <a:off x="590550" y="26870025"/>
          <a:ext cx="2591162" cy="743054"/>
        </a:xfrm>
        <a:prstGeom prst="rect">
          <a:avLst/>
        </a:prstGeom>
      </xdr:spPr>
    </xdr:pic>
    <xdr:clientData/>
  </xdr:twoCellAnchor>
  <xdr:twoCellAnchor editAs="oneCell">
    <xdr:from>
      <xdr:col>2</xdr:col>
      <xdr:colOff>438150</xdr:colOff>
      <xdr:row>137</xdr:row>
      <xdr:rowOff>133350</xdr:rowOff>
    </xdr:from>
    <xdr:to>
      <xdr:col>2</xdr:col>
      <xdr:colOff>704887</xdr:colOff>
      <xdr:row>139</xdr:row>
      <xdr:rowOff>38140</xdr:rowOff>
    </xdr:to>
    <xdr:pic>
      <xdr:nvPicPr>
        <xdr:cNvPr id="9" name="Obraz 8">
          <a:extLst>
            <a:ext uri="{FF2B5EF4-FFF2-40B4-BE49-F238E27FC236}">
              <a16:creationId xmlns:a16="http://schemas.microsoft.com/office/drawing/2014/main" id="{40610529-F800-161E-D323-37B3E87E09C6}"/>
            </a:ext>
          </a:extLst>
        </xdr:cNvPr>
        <xdr:cNvPicPr>
          <a:picLocks noChangeAspect="1"/>
        </xdr:cNvPicPr>
      </xdr:nvPicPr>
      <xdr:blipFill>
        <a:blip xmlns:r="http://schemas.openxmlformats.org/officeDocument/2006/relationships" r:embed="rId8"/>
        <a:stretch>
          <a:fillRect/>
        </a:stretch>
      </xdr:blipFill>
      <xdr:spPr>
        <a:xfrm>
          <a:off x="3409950" y="26517600"/>
          <a:ext cx="266737" cy="285790"/>
        </a:xfrm>
        <a:prstGeom prst="rect">
          <a:avLst/>
        </a:prstGeom>
      </xdr:spPr>
    </xdr:pic>
    <xdr:clientData/>
  </xdr:twoCellAnchor>
  <xdr:twoCellAnchor editAs="oneCell">
    <xdr:from>
      <xdr:col>5</xdr:col>
      <xdr:colOff>133350</xdr:colOff>
      <xdr:row>139</xdr:row>
      <xdr:rowOff>133350</xdr:rowOff>
    </xdr:from>
    <xdr:to>
      <xdr:col>13</xdr:col>
      <xdr:colOff>229384</xdr:colOff>
      <xdr:row>143</xdr:row>
      <xdr:rowOff>76298</xdr:rowOff>
    </xdr:to>
    <xdr:pic>
      <xdr:nvPicPr>
        <xdr:cNvPr id="10" name="Obraz 9">
          <a:extLst>
            <a:ext uri="{FF2B5EF4-FFF2-40B4-BE49-F238E27FC236}">
              <a16:creationId xmlns:a16="http://schemas.microsoft.com/office/drawing/2014/main" id="{33698EBB-CBA5-D708-932B-4DDE2CDDC613}"/>
            </a:ext>
          </a:extLst>
        </xdr:cNvPr>
        <xdr:cNvPicPr>
          <a:picLocks noChangeAspect="1"/>
        </xdr:cNvPicPr>
      </xdr:nvPicPr>
      <xdr:blipFill>
        <a:blip xmlns:r="http://schemas.openxmlformats.org/officeDocument/2006/relationships" r:embed="rId9"/>
        <a:stretch>
          <a:fillRect/>
        </a:stretch>
      </xdr:blipFill>
      <xdr:spPr>
        <a:xfrm>
          <a:off x="3686175" y="26898600"/>
          <a:ext cx="5620534" cy="704948"/>
        </a:xfrm>
        <a:prstGeom prst="rect">
          <a:avLst/>
        </a:prstGeom>
      </xdr:spPr>
    </xdr:pic>
    <xdr:clientData/>
  </xdr:twoCellAnchor>
  <xdr:twoCellAnchor editAs="oneCell">
    <xdr:from>
      <xdr:col>9</xdr:col>
      <xdr:colOff>104775</xdr:colOff>
      <xdr:row>160</xdr:row>
      <xdr:rowOff>142875</xdr:rowOff>
    </xdr:from>
    <xdr:to>
      <xdr:col>9</xdr:col>
      <xdr:colOff>371512</xdr:colOff>
      <xdr:row>162</xdr:row>
      <xdr:rowOff>38140</xdr:rowOff>
    </xdr:to>
    <xdr:pic>
      <xdr:nvPicPr>
        <xdr:cNvPr id="11" name="Obraz 10">
          <a:extLst>
            <a:ext uri="{FF2B5EF4-FFF2-40B4-BE49-F238E27FC236}">
              <a16:creationId xmlns:a16="http://schemas.microsoft.com/office/drawing/2014/main" id="{0798E9FE-D0A5-4ECA-BA65-A097BBF4B134}"/>
            </a:ext>
          </a:extLst>
        </xdr:cNvPr>
        <xdr:cNvPicPr>
          <a:picLocks noChangeAspect="1"/>
        </xdr:cNvPicPr>
      </xdr:nvPicPr>
      <xdr:blipFill>
        <a:blip xmlns:r="http://schemas.openxmlformats.org/officeDocument/2006/relationships" r:embed="rId8"/>
        <a:stretch>
          <a:fillRect/>
        </a:stretch>
      </xdr:blipFill>
      <xdr:spPr>
        <a:xfrm>
          <a:off x="6343650" y="31070550"/>
          <a:ext cx="266737" cy="285790"/>
        </a:xfrm>
        <a:prstGeom prst="rect">
          <a:avLst/>
        </a:prstGeom>
      </xdr:spPr>
    </xdr:pic>
    <xdr:clientData/>
  </xdr:twoCellAnchor>
  <xdr:twoCellAnchor editAs="oneCell">
    <xdr:from>
      <xdr:col>13</xdr:col>
      <xdr:colOff>361950</xdr:colOff>
      <xdr:row>160</xdr:row>
      <xdr:rowOff>142875</xdr:rowOff>
    </xdr:from>
    <xdr:to>
      <xdr:col>14</xdr:col>
      <xdr:colOff>35</xdr:colOff>
      <xdr:row>162</xdr:row>
      <xdr:rowOff>66719</xdr:rowOff>
    </xdr:to>
    <xdr:pic>
      <xdr:nvPicPr>
        <xdr:cNvPr id="12" name="Obraz 11">
          <a:extLst>
            <a:ext uri="{FF2B5EF4-FFF2-40B4-BE49-F238E27FC236}">
              <a16:creationId xmlns:a16="http://schemas.microsoft.com/office/drawing/2014/main" id="{0053D1ED-3FDF-FEEA-E351-E146B7334402}"/>
            </a:ext>
          </a:extLst>
        </xdr:cNvPr>
        <xdr:cNvPicPr>
          <a:picLocks noChangeAspect="1"/>
        </xdr:cNvPicPr>
      </xdr:nvPicPr>
      <xdr:blipFill>
        <a:blip xmlns:r="http://schemas.openxmlformats.org/officeDocument/2006/relationships" r:embed="rId10"/>
        <a:stretch>
          <a:fillRect/>
        </a:stretch>
      </xdr:blipFill>
      <xdr:spPr>
        <a:xfrm>
          <a:off x="9467850" y="31070550"/>
          <a:ext cx="247685" cy="314369"/>
        </a:xfrm>
        <a:prstGeom prst="rect">
          <a:avLst/>
        </a:prstGeom>
      </xdr:spPr>
    </xdr:pic>
    <xdr:clientData/>
  </xdr:twoCellAnchor>
  <xdr:twoCellAnchor editAs="oneCell">
    <xdr:from>
      <xdr:col>1</xdr:col>
      <xdr:colOff>38100</xdr:colOff>
      <xdr:row>176</xdr:row>
      <xdr:rowOff>85725</xdr:rowOff>
    </xdr:from>
    <xdr:to>
      <xdr:col>1</xdr:col>
      <xdr:colOff>2057682</xdr:colOff>
      <xdr:row>181</xdr:row>
      <xdr:rowOff>85858</xdr:rowOff>
    </xdr:to>
    <xdr:pic>
      <xdr:nvPicPr>
        <xdr:cNvPr id="13" name="Obraz 12">
          <a:extLst>
            <a:ext uri="{FF2B5EF4-FFF2-40B4-BE49-F238E27FC236}">
              <a16:creationId xmlns:a16="http://schemas.microsoft.com/office/drawing/2014/main" id="{807F5CD9-5C59-C6CA-D1DF-ACECE2BB8730}"/>
            </a:ext>
          </a:extLst>
        </xdr:cNvPr>
        <xdr:cNvPicPr>
          <a:picLocks noChangeAspect="1"/>
        </xdr:cNvPicPr>
      </xdr:nvPicPr>
      <xdr:blipFill>
        <a:blip xmlns:r="http://schemas.openxmlformats.org/officeDocument/2006/relationships" r:embed="rId11"/>
        <a:stretch>
          <a:fillRect/>
        </a:stretch>
      </xdr:blipFill>
      <xdr:spPr>
        <a:xfrm>
          <a:off x="647700" y="34080450"/>
          <a:ext cx="2019582" cy="952633"/>
        </a:xfrm>
        <a:prstGeom prst="rect">
          <a:avLst/>
        </a:prstGeom>
      </xdr:spPr>
    </xdr:pic>
    <xdr:clientData/>
  </xdr:twoCellAnchor>
  <xdr:twoCellAnchor editAs="oneCell">
    <xdr:from>
      <xdr:col>4</xdr:col>
      <xdr:colOff>28575</xdr:colOff>
      <xdr:row>176</xdr:row>
      <xdr:rowOff>142875</xdr:rowOff>
    </xdr:from>
    <xdr:to>
      <xdr:col>11</xdr:col>
      <xdr:colOff>200816</xdr:colOff>
      <xdr:row>180</xdr:row>
      <xdr:rowOff>57244</xdr:rowOff>
    </xdr:to>
    <xdr:pic>
      <xdr:nvPicPr>
        <xdr:cNvPr id="14" name="Obraz 13">
          <a:extLst>
            <a:ext uri="{FF2B5EF4-FFF2-40B4-BE49-F238E27FC236}">
              <a16:creationId xmlns:a16="http://schemas.microsoft.com/office/drawing/2014/main" id="{2370C1B9-C88B-A6C9-6B12-9FBD55CCBB3D}"/>
            </a:ext>
          </a:extLst>
        </xdr:cNvPr>
        <xdr:cNvPicPr>
          <a:picLocks noChangeAspect="1"/>
        </xdr:cNvPicPr>
      </xdr:nvPicPr>
      <xdr:blipFill>
        <a:blip xmlns:r="http://schemas.openxmlformats.org/officeDocument/2006/relationships" r:embed="rId12"/>
        <a:stretch>
          <a:fillRect/>
        </a:stretch>
      </xdr:blipFill>
      <xdr:spPr>
        <a:xfrm>
          <a:off x="3000375" y="34137600"/>
          <a:ext cx="5668166" cy="676369"/>
        </a:xfrm>
        <a:prstGeom prst="rect">
          <a:avLst/>
        </a:prstGeom>
      </xdr:spPr>
    </xdr:pic>
    <xdr:clientData/>
  </xdr:twoCellAnchor>
  <xdr:twoCellAnchor editAs="oneCell">
    <xdr:from>
      <xdr:col>0</xdr:col>
      <xdr:colOff>590550</xdr:colOff>
      <xdr:row>201</xdr:row>
      <xdr:rowOff>57150</xdr:rowOff>
    </xdr:from>
    <xdr:to>
      <xdr:col>3</xdr:col>
      <xdr:colOff>495872</xdr:colOff>
      <xdr:row>205</xdr:row>
      <xdr:rowOff>133467</xdr:rowOff>
    </xdr:to>
    <xdr:pic>
      <xdr:nvPicPr>
        <xdr:cNvPr id="16" name="Obraz 15">
          <a:extLst>
            <a:ext uri="{FF2B5EF4-FFF2-40B4-BE49-F238E27FC236}">
              <a16:creationId xmlns:a16="http://schemas.microsoft.com/office/drawing/2014/main" id="{038AB485-84A2-ADC2-83D3-2C025804B331}"/>
            </a:ext>
          </a:extLst>
        </xdr:cNvPr>
        <xdr:cNvPicPr>
          <a:picLocks noChangeAspect="1"/>
        </xdr:cNvPicPr>
      </xdr:nvPicPr>
      <xdr:blipFill>
        <a:blip xmlns:r="http://schemas.openxmlformats.org/officeDocument/2006/relationships" r:embed="rId13"/>
        <a:stretch>
          <a:fillRect/>
        </a:stretch>
      </xdr:blipFill>
      <xdr:spPr>
        <a:xfrm>
          <a:off x="590550" y="38842950"/>
          <a:ext cx="4096322" cy="838317"/>
        </a:xfrm>
        <a:prstGeom prst="rect">
          <a:avLst/>
        </a:prstGeom>
      </xdr:spPr>
    </xdr:pic>
    <xdr:clientData/>
  </xdr:twoCellAnchor>
  <xdr:twoCellAnchor editAs="oneCell">
    <xdr:from>
      <xdr:col>5</xdr:col>
      <xdr:colOff>276225</xdr:colOff>
      <xdr:row>200</xdr:row>
      <xdr:rowOff>180975</xdr:rowOff>
    </xdr:from>
    <xdr:to>
      <xdr:col>13</xdr:col>
      <xdr:colOff>419891</xdr:colOff>
      <xdr:row>204</xdr:row>
      <xdr:rowOff>85818</xdr:rowOff>
    </xdr:to>
    <xdr:pic>
      <xdr:nvPicPr>
        <xdr:cNvPr id="17" name="Obraz 16">
          <a:extLst>
            <a:ext uri="{FF2B5EF4-FFF2-40B4-BE49-F238E27FC236}">
              <a16:creationId xmlns:a16="http://schemas.microsoft.com/office/drawing/2014/main" id="{FC251136-E576-4AF1-70BE-666351766212}"/>
            </a:ext>
          </a:extLst>
        </xdr:cNvPr>
        <xdr:cNvPicPr>
          <a:picLocks noChangeAspect="1"/>
        </xdr:cNvPicPr>
      </xdr:nvPicPr>
      <xdr:blipFill>
        <a:blip xmlns:r="http://schemas.openxmlformats.org/officeDocument/2006/relationships" r:embed="rId14"/>
        <a:stretch>
          <a:fillRect/>
        </a:stretch>
      </xdr:blipFill>
      <xdr:spPr>
        <a:xfrm>
          <a:off x="5000625" y="38776275"/>
          <a:ext cx="5668166" cy="666843"/>
        </a:xfrm>
        <a:prstGeom prst="rect">
          <a:avLst/>
        </a:prstGeom>
      </xdr:spPr>
    </xdr:pic>
    <xdr:clientData/>
  </xdr:twoCellAnchor>
  <xdr:twoCellAnchor editAs="oneCell">
    <xdr:from>
      <xdr:col>1</xdr:col>
      <xdr:colOff>19050</xdr:colOff>
      <xdr:row>241</xdr:row>
      <xdr:rowOff>133350</xdr:rowOff>
    </xdr:from>
    <xdr:to>
      <xdr:col>3</xdr:col>
      <xdr:colOff>991235</xdr:colOff>
      <xdr:row>244</xdr:row>
      <xdr:rowOff>61</xdr:rowOff>
    </xdr:to>
    <xdr:pic>
      <xdr:nvPicPr>
        <xdr:cNvPr id="15" name="Obraz 14">
          <a:extLst>
            <a:ext uri="{FF2B5EF4-FFF2-40B4-BE49-F238E27FC236}">
              <a16:creationId xmlns:a16="http://schemas.microsoft.com/office/drawing/2014/main" id="{F18E7AAA-CD5F-14EC-5BAA-556BA53AE984}"/>
            </a:ext>
          </a:extLst>
        </xdr:cNvPr>
        <xdr:cNvPicPr>
          <a:picLocks noChangeAspect="1"/>
        </xdr:cNvPicPr>
      </xdr:nvPicPr>
      <xdr:blipFill>
        <a:blip xmlns:r="http://schemas.openxmlformats.org/officeDocument/2006/relationships" r:embed="rId15"/>
        <a:stretch>
          <a:fillRect/>
        </a:stretch>
      </xdr:blipFill>
      <xdr:spPr>
        <a:xfrm>
          <a:off x="628650" y="46586775"/>
          <a:ext cx="4553585" cy="438211"/>
        </a:xfrm>
        <a:prstGeom prst="rect">
          <a:avLst/>
        </a:prstGeom>
      </xdr:spPr>
    </xdr:pic>
    <xdr:clientData/>
  </xdr:twoCellAnchor>
  <xdr:twoCellAnchor editAs="oneCell">
    <xdr:from>
      <xdr:col>1</xdr:col>
      <xdr:colOff>28575</xdr:colOff>
      <xdr:row>288</xdr:row>
      <xdr:rowOff>76200</xdr:rowOff>
    </xdr:from>
    <xdr:to>
      <xdr:col>2</xdr:col>
      <xdr:colOff>305168</xdr:colOff>
      <xdr:row>292</xdr:row>
      <xdr:rowOff>152517</xdr:rowOff>
    </xdr:to>
    <xdr:pic>
      <xdr:nvPicPr>
        <xdr:cNvPr id="20" name="Obraz 19">
          <a:extLst>
            <a:ext uri="{FF2B5EF4-FFF2-40B4-BE49-F238E27FC236}">
              <a16:creationId xmlns:a16="http://schemas.microsoft.com/office/drawing/2014/main" id="{E706316C-73B5-45BA-8982-CE652EFC3407}"/>
            </a:ext>
          </a:extLst>
        </xdr:cNvPr>
        <xdr:cNvPicPr>
          <a:picLocks noChangeAspect="1"/>
        </xdr:cNvPicPr>
      </xdr:nvPicPr>
      <xdr:blipFill>
        <a:blip xmlns:r="http://schemas.openxmlformats.org/officeDocument/2006/relationships" r:embed="rId16"/>
        <a:stretch>
          <a:fillRect/>
        </a:stretch>
      </xdr:blipFill>
      <xdr:spPr>
        <a:xfrm>
          <a:off x="638175" y="55568850"/>
          <a:ext cx="2638793" cy="838317"/>
        </a:xfrm>
        <a:prstGeom prst="rect">
          <a:avLst/>
        </a:prstGeom>
      </xdr:spPr>
    </xdr:pic>
    <xdr:clientData/>
  </xdr:twoCellAnchor>
  <xdr:twoCellAnchor editAs="oneCell">
    <xdr:from>
      <xdr:col>1</xdr:col>
      <xdr:colOff>9525</xdr:colOff>
      <xdr:row>298</xdr:row>
      <xdr:rowOff>104775</xdr:rowOff>
    </xdr:from>
    <xdr:to>
      <xdr:col>2</xdr:col>
      <xdr:colOff>190855</xdr:colOff>
      <xdr:row>303</xdr:row>
      <xdr:rowOff>57276</xdr:rowOff>
    </xdr:to>
    <xdr:pic>
      <xdr:nvPicPr>
        <xdr:cNvPr id="21" name="Obraz 20">
          <a:extLst>
            <a:ext uri="{FF2B5EF4-FFF2-40B4-BE49-F238E27FC236}">
              <a16:creationId xmlns:a16="http://schemas.microsoft.com/office/drawing/2014/main" id="{BC0C7BAD-617F-CAD7-53F8-5C06CA64582E}"/>
            </a:ext>
          </a:extLst>
        </xdr:cNvPr>
        <xdr:cNvPicPr>
          <a:picLocks noChangeAspect="1"/>
        </xdr:cNvPicPr>
      </xdr:nvPicPr>
      <xdr:blipFill>
        <a:blip xmlns:r="http://schemas.openxmlformats.org/officeDocument/2006/relationships" r:embed="rId17"/>
        <a:stretch>
          <a:fillRect/>
        </a:stretch>
      </xdr:blipFill>
      <xdr:spPr>
        <a:xfrm>
          <a:off x="619125" y="57521475"/>
          <a:ext cx="2543530" cy="905001"/>
        </a:xfrm>
        <a:prstGeom prst="rect">
          <a:avLst/>
        </a:prstGeom>
      </xdr:spPr>
    </xdr:pic>
    <xdr:clientData/>
  </xdr:twoCellAnchor>
  <xdr:twoCellAnchor editAs="oneCell">
    <xdr:from>
      <xdr:col>0</xdr:col>
      <xdr:colOff>581025</xdr:colOff>
      <xdr:row>309</xdr:row>
      <xdr:rowOff>133350</xdr:rowOff>
    </xdr:from>
    <xdr:to>
      <xdr:col>3</xdr:col>
      <xdr:colOff>352978</xdr:colOff>
      <xdr:row>313</xdr:row>
      <xdr:rowOff>114404</xdr:rowOff>
    </xdr:to>
    <xdr:pic>
      <xdr:nvPicPr>
        <xdr:cNvPr id="22" name="Obraz 21">
          <a:extLst>
            <a:ext uri="{FF2B5EF4-FFF2-40B4-BE49-F238E27FC236}">
              <a16:creationId xmlns:a16="http://schemas.microsoft.com/office/drawing/2014/main" id="{30771A31-0D49-E2CC-F98D-699D926A6536}"/>
            </a:ext>
          </a:extLst>
        </xdr:cNvPr>
        <xdr:cNvPicPr>
          <a:picLocks noChangeAspect="1"/>
        </xdr:cNvPicPr>
      </xdr:nvPicPr>
      <xdr:blipFill>
        <a:blip xmlns:r="http://schemas.openxmlformats.org/officeDocument/2006/relationships" r:embed="rId18"/>
        <a:stretch>
          <a:fillRect/>
        </a:stretch>
      </xdr:blipFill>
      <xdr:spPr>
        <a:xfrm>
          <a:off x="581025" y="59664600"/>
          <a:ext cx="3962953" cy="743054"/>
        </a:xfrm>
        <a:prstGeom prst="rect">
          <a:avLst/>
        </a:prstGeom>
      </xdr:spPr>
    </xdr:pic>
    <xdr:clientData/>
  </xdr:twoCellAnchor>
  <xdr:twoCellAnchor editAs="oneCell">
    <xdr:from>
      <xdr:col>1</xdr:col>
      <xdr:colOff>19050</xdr:colOff>
      <xdr:row>319</xdr:row>
      <xdr:rowOff>76200</xdr:rowOff>
    </xdr:from>
    <xdr:to>
      <xdr:col>1</xdr:col>
      <xdr:colOff>1876684</xdr:colOff>
      <xdr:row>323</xdr:row>
      <xdr:rowOff>142991</xdr:rowOff>
    </xdr:to>
    <xdr:pic>
      <xdr:nvPicPr>
        <xdr:cNvPr id="24" name="Obraz 23">
          <a:extLst>
            <a:ext uri="{FF2B5EF4-FFF2-40B4-BE49-F238E27FC236}">
              <a16:creationId xmlns:a16="http://schemas.microsoft.com/office/drawing/2014/main" id="{B5E142E2-C11D-32E0-B380-9A2B34329884}"/>
            </a:ext>
          </a:extLst>
        </xdr:cNvPr>
        <xdr:cNvPicPr>
          <a:picLocks noChangeAspect="1"/>
        </xdr:cNvPicPr>
      </xdr:nvPicPr>
      <xdr:blipFill>
        <a:blip xmlns:r="http://schemas.openxmlformats.org/officeDocument/2006/relationships" r:embed="rId19"/>
        <a:stretch>
          <a:fillRect/>
        </a:stretch>
      </xdr:blipFill>
      <xdr:spPr>
        <a:xfrm>
          <a:off x="628650" y="61531500"/>
          <a:ext cx="1857634" cy="828791"/>
        </a:xfrm>
        <a:prstGeom prst="rect">
          <a:avLst/>
        </a:prstGeom>
      </xdr:spPr>
    </xdr:pic>
    <xdr:clientData/>
  </xdr:twoCellAnchor>
  <xdr:twoCellAnchor editAs="oneCell">
    <xdr:from>
      <xdr:col>0</xdr:col>
      <xdr:colOff>571500</xdr:colOff>
      <xdr:row>329</xdr:row>
      <xdr:rowOff>104775</xdr:rowOff>
    </xdr:from>
    <xdr:to>
      <xdr:col>3</xdr:col>
      <xdr:colOff>981717</xdr:colOff>
      <xdr:row>331</xdr:row>
      <xdr:rowOff>57197</xdr:rowOff>
    </xdr:to>
    <xdr:pic>
      <xdr:nvPicPr>
        <xdr:cNvPr id="25" name="Obraz 24">
          <a:extLst>
            <a:ext uri="{FF2B5EF4-FFF2-40B4-BE49-F238E27FC236}">
              <a16:creationId xmlns:a16="http://schemas.microsoft.com/office/drawing/2014/main" id="{6ECE67AE-3763-E829-5927-9D80B7DD4EDA}"/>
            </a:ext>
          </a:extLst>
        </xdr:cNvPr>
        <xdr:cNvPicPr>
          <a:picLocks noChangeAspect="1"/>
        </xdr:cNvPicPr>
      </xdr:nvPicPr>
      <xdr:blipFill>
        <a:blip xmlns:r="http://schemas.openxmlformats.org/officeDocument/2006/relationships" r:embed="rId20"/>
        <a:stretch>
          <a:fillRect/>
        </a:stretch>
      </xdr:blipFill>
      <xdr:spPr>
        <a:xfrm>
          <a:off x="571500" y="63484125"/>
          <a:ext cx="4601217" cy="333422"/>
        </a:xfrm>
        <a:prstGeom prst="rect">
          <a:avLst/>
        </a:prstGeom>
      </xdr:spPr>
    </xdr:pic>
    <xdr:clientData/>
  </xdr:twoCellAnchor>
  <xdr:twoCellAnchor editAs="oneCell">
    <xdr:from>
      <xdr:col>1</xdr:col>
      <xdr:colOff>0</xdr:colOff>
      <xdr:row>351</xdr:row>
      <xdr:rowOff>28575</xdr:rowOff>
    </xdr:from>
    <xdr:to>
      <xdr:col>3</xdr:col>
      <xdr:colOff>171974</xdr:colOff>
      <xdr:row>359</xdr:row>
      <xdr:rowOff>181209</xdr:rowOff>
    </xdr:to>
    <xdr:pic>
      <xdr:nvPicPr>
        <xdr:cNvPr id="27" name="Obraz 26">
          <a:extLst>
            <a:ext uri="{FF2B5EF4-FFF2-40B4-BE49-F238E27FC236}">
              <a16:creationId xmlns:a16="http://schemas.microsoft.com/office/drawing/2014/main" id="{63AD9EBB-D89A-725B-3582-1E4C2EC46349}"/>
            </a:ext>
          </a:extLst>
        </xdr:cNvPr>
        <xdr:cNvPicPr>
          <a:picLocks noChangeAspect="1"/>
        </xdr:cNvPicPr>
      </xdr:nvPicPr>
      <xdr:blipFill>
        <a:blip xmlns:r="http://schemas.openxmlformats.org/officeDocument/2006/relationships" r:embed="rId21"/>
        <a:stretch>
          <a:fillRect/>
        </a:stretch>
      </xdr:blipFill>
      <xdr:spPr>
        <a:xfrm>
          <a:off x="609600" y="67627500"/>
          <a:ext cx="3753374" cy="1676634"/>
        </a:xfrm>
        <a:prstGeom prst="rect">
          <a:avLst/>
        </a:prstGeom>
      </xdr:spPr>
    </xdr:pic>
    <xdr:clientData/>
  </xdr:twoCellAnchor>
  <xdr:twoCellAnchor editAs="oneCell">
    <xdr:from>
      <xdr:col>3</xdr:col>
      <xdr:colOff>409575</xdr:colOff>
      <xdr:row>352</xdr:row>
      <xdr:rowOff>38100</xdr:rowOff>
    </xdr:from>
    <xdr:to>
      <xdr:col>4</xdr:col>
      <xdr:colOff>1400525</xdr:colOff>
      <xdr:row>354</xdr:row>
      <xdr:rowOff>47680</xdr:rowOff>
    </xdr:to>
    <xdr:pic>
      <xdr:nvPicPr>
        <xdr:cNvPr id="28" name="Obraz 27">
          <a:extLst>
            <a:ext uri="{FF2B5EF4-FFF2-40B4-BE49-F238E27FC236}">
              <a16:creationId xmlns:a16="http://schemas.microsoft.com/office/drawing/2014/main" id="{557AA554-324E-A5D7-2ACF-B99B10732053}"/>
            </a:ext>
          </a:extLst>
        </xdr:cNvPr>
        <xdr:cNvPicPr>
          <a:picLocks noChangeAspect="1"/>
        </xdr:cNvPicPr>
      </xdr:nvPicPr>
      <xdr:blipFill>
        <a:blip xmlns:r="http://schemas.openxmlformats.org/officeDocument/2006/relationships" r:embed="rId22"/>
        <a:stretch>
          <a:fillRect/>
        </a:stretch>
      </xdr:blipFill>
      <xdr:spPr>
        <a:xfrm>
          <a:off x="4600575" y="67827525"/>
          <a:ext cx="2505425" cy="390580"/>
        </a:xfrm>
        <a:prstGeom prst="rect">
          <a:avLst/>
        </a:prstGeom>
      </xdr:spPr>
    </xdr:pic>
    <xdr:clientData/>
  </xdr:twoCellAnchor>
  <xdr:twoCellAnchor>
    <xdr:from>
      <xdr:col>0</xdr:col>
      <xdr:colOff>590549</xdr:colOff>
      <xdr:row>377</xdr:row>
      <xdr:rowOff>9524</xdr:rowOff>
    </xdr:from>
    <xdr:to>
      <xdr:col>3</xdr:col>
      <xdr:colOff>1152524</xdr:colOff>
      <xdr:row>391</xdr:row>
      <xdr:rowOff>152399</xdr:rowOff>
    </xdr:to>
    <xdr:graphicFrame macro="">
      <xdr:nvGraphicFramePr>
        <xdr:cNvPr id="30" name="Wykres 29">
          <a:extLst>
            <a:ext uri="{FF2B5EF4-FFF2-40B4-BE49-F238E27FC236}">
              <a16:creationId xmlns:a16="http://schemas.microsoft.com/office/drawing/2014/main" id="{CB4BA061-0A50-746C-6500-B0973D49700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76"/>
  <sheetViews>
    <sheetView zoomScale="70" zoomScaleNormal="70" workbookViewId="0">
      <selection activeCell="S22" sqref="S22"/>
    </sheetView>
  </sheetViews>
  <sheetFormatPr defaultRowHeight="15" x14ac:dyDescent="0.25"/>
  <cols>
    <col min="2" max="2" width="35.42578125" customWidth="1"/>
    <col min="3" max="3" width="18.28515625" customWidth="1"/>
    <col min="4" max="4" width="22.7109375" customWidth="1"/>
    <col min="5" max="5" width="23.5703125" customWidth="1"/>
    <col min="6" max="6" width="9.5703125" customWidth="1"/>
    <col min="7" max="7" width="12" bestFit="1" customWidth="1"/>
    <col min="11" max="11" width="9.85546875" bestFit="1" customWidth="1"/>
    <col min="12" max="13" width="12" bestFit="1" customWidth="1"/>
  </cols>
  <sheetData>
    <row r="1" spans="1:15" ht="15.75" thickBot="1" x14ac:dyDescent="0.3">
      <c r="A1" s="13" t="s">
        <v>0</v>
      </c>
      <c r="B1" s="14" t="s">
        <v>1</v>
      </c>
      <c r="C1" s="14" t="s">
        <v>2</v>
      </c>
      <c r="D1" s="14" t="s">
        <v>3</v>
      </c>
      <c r="E1" s="14" t="s">
        <v>4</v>
      </c>
      <c r="F1" s="14" t="s">
        <v>5</v>
      </c>
      <c r="G1" s="14" t="s">
        <v>6</v>
      </c>
      <c r="H1" s="14" t="s">
        <v>7</v>
      </c>
      <c r="I1" s="14" t="s">
        <v>8</v>
      </c>
      <c r="J1" s="14" t="s">
        <v>9</v>
      </c>
      <c r="K1" s="14" t="s">
        <v>10</v>
      </c>
      <c r="L1" s="14" t="s">
        <v>11</v>
      </c>
      <c r="M1" s="14" t="s">
        <v>12</v>
      </c>
      <c r="N1" s="15" t="s">
        <v>13</v>
      </c>
      <c r="O1" s="16" t="s">
        <v>14</v>
      </c>
    </row>
    <row r="2" spans="1:15" x14ac:dyDescent="0.25">
      <c r="A2" s="5">
        <v>1</v>
      </c>
      <c r="B2" s="6">
        <v>263</v>
      </c>
      <c r="C2" s="6">
        <v>62</v>
      </c>
      <c r="D2" s="6">
        <v>65</v>
      </c>
      <c r="E2" s="6">
        <v>1154</v>
      </c>
      <c r="F2" s="6">
        <v>19</v>
      </c>
      <c r="G2" s="6">
        <v>6</v>
      </c>
      <c r="H2" s="6">
        <v>65</v>
      </c>
      <c r="I2" s="6">
        <v>0.1</v>
      </c>
      <c r="J2" s="6">
        <v>584</v>
      </c>
      <c r="K2" s="6">
        <v>33736494</v>
      </c>
      <c r="L2" s="6">
        <v>17</v>
      </c>
      <c r="M2" s="6">
        <v>0.48</v>
      </c>
      <c r="N2" s="7">
        <v>10</v>
      </c>
      <c r="O2" s="2">
        <v>65</v>
      </c>
    </row>
    <row r="3" spans="1:15" x14ac:dyDescent="0.25">
      <c r="A3" s="8">
        <v>1</v>
      </c>
      <c r="B3">
        <v>74</v>
      </c>
      <c r="C3">
        <v>0</v>
      </c>
      <c r="D3">
        <v>98</v>
      </c>
      <c r="E3">
        <v>47</v>
      </c>
      <c r="F3">
        <v>63.7</v>
      </c>
      <c r="G3">
        <v>99</v>
      </c>
      <c r="H3">
        <v>99</v>
      </c>
      <c r="I3">
        <v>0.1</v>
      </c>
      <c r="J3">
        <v>4356</v>
      </c>
      <c r="K3">
        <v>11274196</v>
      </c>
      <c r="L3">
        <v>1</v>
      </c>
      <c r="M3">
        <v>0.9</v>
      </c>
      <c r="N3" s="9">
        <v>16</v>
      </c>
      <c r="O3" s="3">
        <v>81.099999999999994</v>
      </c>
    </row>
    <row r="4" spans="1:15" x14ac:dyDescent="0.25">
      <c r="A4" s="8">
        <v>1</v>
      </c>
      <c r="B4">
        <v>288</v>
      </c>
      <c r="C4">
        <v>21</v>
      </c>
      <c r="D4">
        <v>94</v>
      </c>
      <c r="E4">
        <v>9</v>
      </c>
      <c r="F4">
        <v>18</v>
      </c>
      <c r="G4">
        <v>94</v>
      </c>
      <c r="H4">
        <v>94</v>
      </c>
      <c r="I4">
        <v>0.7</v>
      </c>
      <c r="J4">
        <v>33</v>
      </c>
      <c r="K4">
        <v>119927</v>
      </c>
      <c r="L4">
        <v>7</v>
      </c>
      <c r="M4">
        <v>0.41</v>
      </c>
      <c r="N4" s="9">
        <v>10</v>
      </c>
      <c r="O4" s="3">
        <v>59.6</v>
      </c>
    </row>
    <row r="5" spans="1:15" x14ac:dyDescent="0.25">
      <c r="A5" s="8">
        <v>1</v>
      </c>
      <c r="B5">
        <v>357</v>
      </c>
      <c r="C5">
        <v>45</v>
      </c>
      <c r="D5">
        <v>84</v>
      </c>
      <c r="E5">
        <v>1809</v>
      </c>
      <c r="F5">
        <v>29</v>
      </c>
      <c r="G5">
        <v>83</v>
      </c>
      <c r="H5">
        <v>84</v>
      </c>
      <c r="I5">
        <v>0.3</v>
      </c>
      <c r="J5">
        <v>1244</v>
      </c>
      <c r="K5">
        <v>22834522</v>
      </c>
      <c r="L5">
        <v>5</v>
      </c>
      <c r="M5">
        <v>0.51</v>
      </c>
      <c r="N5" s="9">
        <v>10</v>
      </c>
      <c r="O5" s="3">
        <v>57.3</v>
      </c>
    </row>
    <row r="6" spans="1:15" x14ac:dyDescent="0.25">
      <c r="A6" s="8">
        <v>1</v>
      </c>
      <c r="B6">
        <v>64</v>
      </c>
      <c r="C6">
        <v>2</v>
      </c>
      <c r="D6">
        <v>55</v>
      </c>
      <c r="E6">
        <v>195</v>
      </c>
      <c r="F6">
        <v>67</v>
      </c>
      <c r="G6">
        <v>91</v>
      </c>
      <c r="H6">
        <v>91</v>
      </c>
      <c r="I6">
        <v>0.1</v>
      </c>
      <c r="J6">
        <v>43315</v>
      </c>
      <c r="K6">
        <v>3584861</v>
      </c>
      <c r="L6">
        <v>0.6</v>
      </c>
      <c r="M6">
        <v>0.92</v>
      </c>
      <c r="N6" s="9">
        <v>16</v>
      </c>
      <c r="O6" s="3">
        <v>82.2</v>
      </c>
    </row>
    <row r="7" spans="1:15" x14ac:dyDescent="0.25">
      <c r="A7" s="8">
        <v>1</v>
      </c>
      <c r="B7">
        <v>85</v>
      </c>
      <c r="C7">
        <v>157</v>
      </c>
      <c r="D7">
        <v>99</v>
      </c>
      <c r="E7">
        <v>42361</v>
      </c>
      <c r="F7">
        <v>32.9</v>
      </c>
      <c r="G7">
        <v>99</v>
      </c>
      <c r="H7">
        <v>99</v>
      </c>
      <c r="I7">
        <v>0.1</v>
      </c>
      <c r="J7">
        <v>869</v>
      </c>
      <c r="K7">
        <v>137122</v>
      </c>
      <c r="L7">
        <v>3</v>
      </c>
      <c r="M7">
        <v>0.73</v>
      </c>
      <c r="N7" s="9">
        <v>13</v>
      </c>
      <c r="O7" s="3">
        <v>76.099999999999994</v>
      </c>
    </row>
    <row r="8" spans="1:15" x14ac:dyDescent="0.25">
      <c r="A8" s="8">
        <v>1</v>
      </c>
      <c r="B8">
        <v>258</v>
      </c>
      <c r="C8">
        <v>236</v>
      </c>
      <c r="D8">
        <v>81</v>
      </c>
      <c r="E8">
        <v>5020</v>
      </c>
      <c r="F8">
        <v>21</v>
      </c>
      <c r="G8">
        <v>78</v>
      </c>
      <c r="H8">
        <v>81</v>
      </c>
      <c r="I8">
        <v>0.2</v>
      </c>
      <c r="J8">
        <v>6723</v>
      </c>
      <c r="K8">
        <v>25772041</v>
      </c>
      <c r="L8">
        <v>9</v>
      </c>
      <c r="M8">
        <v>0.68</v>
      </c>
      <c r="N8" s="9">
        <v>12</v>
      </c>
      <c r="O8" s="3">
        <v>59.8</v>
      </c>
    </row>
    <row r="9" spans="1:15" x14ac:dyDescent="0.25">
      <c r="A9" s="8">
        <v>1</v>
      </c>
      <c r="B9">
        <v>71</v>
      </c>
      <c r="C9">
        <v>0</v>
      </c>
      <c r="D9">
        <v>77</v>
      </c>
      <c r="E9">
        <v>9</v>
      </c>
      <c r="F9">
        <v>58.8</v>
      </c>
      <c r="G9">
        <v>93</v>
      </c>
      <c r="H9">
        <v>93</v>
      </c>
      <c r="I9">
        <v>0.1</v>
      </c>
      <c r="J9">
        <v>5314</v>
      </c>
      <c r="K9">
        <v>5683483</v>
      </c>
      <c r="L9">
        <v>1</v>
      </c>
      <c r="M9">
        <v>0.92</v>
      </c>
      <c r="N9" s="9">
        <v>19</v>
      </c>
      <c r="O9" s="3">
        <v>86</v>
      </c>
    </row>
    <row r="10" spans="1:15" x14ac:dyDescent="0.25">
      <c r="A10" s="8">
        <v>1</v>
      </c>
      <c r="B10">
        <v>249</v>
      </c>
      <c r="C10">
        <v>37</v>
      </c>
      <c r="D10">
        <v>88</v>
      </c>
      <c r="E10">
        <v>23</v>
      </c>
      <c r="F10">
        <v>28</v>
      </c>
      <c r="G10">
        <v>88</v>
      </c>
      <c r="H10">
        <v>88</v>
      </c>
      <c r="I10">
        <v>0.7</v>
      </c>
      <c r="J10">
        <v>1361</v>
      </c>
      <c r="K10">
        <v>27582821</v>
      </c>
      <c r="L10">
        <v>6</v>
      </c>
      <c r="M10">
        <v>0.57999999999999996</v>
      </c>
      <c r="N10" s="9">
        <v>11</v>
      </c>
      <c r="O10" s="3">
        <v>62.4</v>
      </c>
    </row>
    <row r="11" spans="1:15" x14ac:dyDescent="0.25">
      <c r="A11" s="8">
        <v>1</v>
      </c>
      <c r="B11">
        <v>284</v>
      </c>
      <c r="C11">
        <v>26</v>
      </c>
      <c r="D11">
        <v>54</v>
      </c>
      <c r="E11">
        <v>243</v>
      </c>
      <c r="F11">
        <v>23</v>
      </c>
      <c r="G11">
        <v>42</v>
      </c>
      <c r="H11">
        <v>54</v>
      </c>
      <c r="I11">
        <v>0.7</v>
      </c>
      <c r="J11">
        <v>554</v>
      </c>
      <c r="K11">
        <v>1291533</v>
      </c>
      <c r="L11">
        <v>7</v>
      </c>
      <c r="M11">
        <v>0.41</v>
      </c>
      <c r="N11" s="9">
        <v>8</v>
      </c>
      <c r="O11" s="3">
        <v>59</v>
      </c>
    </row>
    <row r="12" spans="1:15" x14ac:dyDescent="0.25">
      <c r="A12" s="8">
        <v>1</v>
      </c>
      <c r="B12">
        <v>181</v>
      </c>
      <c r="C12">
        <v>910</v>
      </c>
      <c r="D12">
        <v>87</v>
      </c>
      <c r="E12">
        <v>90387</v>
      </c>
      <c r="F12">
        <v>18</v>
      </c>
      <c r="G12">
        <v>86</v>
      </c>
      <c r="H12">
        <v>87</v>
      </c>
      <c r="I12">
        <v>0.2</v>
      </c>
      <c r="J12">
        <v>1613</v>
      </c>
      <c r="K12">
        <v>1395398</v>
      </c>
      <c r="L12">
        <v>26</v>
      </c>
      <c r="M12">
        <v>0.62</v>
      </c>
      <c r="N12" s="9">
        <v>11</v>
      </c>
      <c r="O12" s="3">
        <v>68.3</v>
      </c>
    </row>
    <row r="13" spans="1:15" x14ac:dyDescent="0.25">
      <c r="A13" s="8">
        <v>1</v>
      </c>
      <c r="B13">
        <v>176</v>
      </c>
      <c r="C13">
        <v>114</v>
      </c>
      <c r="D13">
        <v>78</v>
      </c>
      <c r="E13">
        <v>15099</v>
      </c>
      <c r="F13">
        <v>27</v>
      </c>
      <c r="G13">
        <v>8</v>
      </c>
      <c r="H13">
        <v>78</v>
      </c>
      <c r="I13">
        <v>0.3</v>
      </c>
      <c r="J13">
        <v>3336</v>
      </c>
      <c r="K13">
        <v>258162113</v>
      </c>
      <c r="L13">
        <v>1</v>
      </c>
      <c r="M13">
        <v>0.69</v>
      </c>
      <c r="N13" s="9">
        <v>12</v>
      </c>
      <c r="O13" s="3">
        <v>69.099999999999994</v>
      </c>
    </row>
    <row r="14" spans="1:15" x14ac:dyDescent="0.25">
      <c r="A14" s="8">
        <v>1</v>
      </c>
      <c r="B14">
        <v>83</v>
      </c>
      <c r="C14">
        <v>18</v>
      </c>
      <c r="D14">
        <v>98</v>
      </c>
      <c r="E14">
        <v>615</v>
      </c>
      <c r="F14">
        <v>59.7</v>
      </c>
      <c r="G14">
        <v>98</v>
      </c>
      <c r="H14">
        <v>98</v>
      </c>
      <c r="I14">
        <v>0.1</v>
      </c>
      <c r="J14">
        <v>6723</v>
      </c>
      <c r="K14">
        <v>25772041</v>
      </c>
      <c r="L14">
        <v>8</v>
      </c>
      <c r="M14">
        <v>0.77</v>
      </c>
      <c r="N14" s="9">
        <v>14</v>
      </c>
      <c r="O14" s="3">
        <v>75.5</v>
      </c>
    </row>
    <row r="15" spans="1:15" x14ac:dyDescent="0.25">
      <c r="A15" s="8">
        <v>1</v>
      </c>
      <c r="B15">
        <v>64</v>
      </c>
      <c r="C15">
        <v>0</v>
      </c>
      <c r="D15">
        <v>95</v>
      </c>
      <c r="E15">
        <v>4</v>
      </c>
      <c r="F15">
        <v>62.8</v>
      </c>
      <c r="G15">
        <v>95</v>
      </c>
      <c r="H15">
        <v>95</v>
      </c>
      <c r="I15">
        <v>0.1</v>
      </c>
      <c r="J15">
        <v>6664</v>
      </c>
      <c r="K15">
        <v>4676835</v>
      </c>
      <c r="L15">
        <v>0.3</v>
      </c>
      <c r="M15">
        <v>0.92</v>
      </c>
      <c r="N15" s="9">
        <v>18</v>
      </c>
      <c r="O15" s="3">
        <v>81.400000000000006</v>
      </c>
    </row>
    <row r="16" spans="1:15" x14ac:dyDescent="0.25">
      <c r="A16" s="8">
        <v>1</v>
      </c>
      <c r="B16">
        <v>58</v>
      </c>
      <c r="C16">
        <v>0</v>
      </c>
      <c r="D16">
        <v>96</v>
      </c>
      <c r="E16">
        <v>80</v>
      </c>
      <c r="F16">
        <v>64.900000000000006</v>
      </c>
      <c r="G16">
        <v>95</v>
      </c>
      <c r="H16">
        <v>95</v>
      </c>
      <c r="I16">
        <v>0.1</v>
      </c>
      <c r="J16">
        <v>35729</v>
      </c>
      <c r="K16">
        <v>8381</v>
      </c>
      <c r="L16">
        <v>1</v>
      </c>
      <c r="M16">
        <v>0.9</v>
      </c>
      <c r="N16" s="9">
        <v>16</v>
      </c>
      <c r="O16" s="3">
        <v>82.5</v>
      </c>
    </row>
    <row r="17" spans="1:15" x14ac:dyDescent="0.25">
      <c r="A17" s="8">
        <v>1</v>
      </c>
      <c r="B17">
        <v>55</v>
      </c>
      <c r="C17">
        <v>2</v>
      </c>
      <c r="D17">
        <v>77</v>
      </c>
      <c r="E17">
        <v>35</v>
      </c>
      <c r="F17">
        <v>29</v>
      </c>
      <c r="G17">
        <v>99</v>
      </c>
      <c r="H17">
        <v>96</v>
      </c>
      <c r="I17">
        <v>0.1</v>
      </c>
      <c r="J17">
        <v>34474</v>
      </c>
      <c r="K17">
        <v>127141</v>
      </c>
      <c r="L17">
        <v>2</v>
      </c>
      <c r="M17">
        <v>0.9</v>
      </c>
      <c r="N17" s="9">
        <v>15</v>
      </c>
      <c r="O17" s="3">
        <v>83.7</v>
      </c>
    </row>
    <row r="18" spans="1:15" x14ac:dyDescent="0.25">
      <c r="A18" s="8">
        <v>1</v>
      </c>
      <c r="B18">
        <v>249</v>
      </c>
      <c r="C18">
        <v>54</v>
      </c>
      <c r="D18">
        <v>89</v>
      </c>
      <c r="E18">
        <v>95</v>
      </c>
      <c r="F18">
        <v>22</v>
      </c>
      <c r="G18">
        <v>83</v>
      </c>
      <c r="H18">
        <v>89</v>
      </c>
      <c r="I18">
        <v>0.2</v>
      </c>
      <c r="J18">
        <v>1349</v>
      </c>
      <c r="K18">
        <v>47236259</v>
      </c>
      <c r="L18">
        <v>7</v>
      </c>
      <c r="M18">
        <v>0.55000000000000004</v>
      </c>
      <c r="N18" s="9">
        <v>11</v>
      </c>
      <c r="O18" s="3">
        <v>63.4</v>
      </c>
    </row>
    <row r="19" spans="1:15" x14ac:dyDescent="0.25">
      <c r="A19" s="8">
        <v>1</v>
      </c>
      <c r="B19">
        <v>63</v>
      </c>
      <c r="C19">
        <v>0</v>
      </c>
      <c r="D19">
        <v>94</v>
      </c>
      <c r="E19">
        <v>0</v>
      </c>
      <c r="F19">
        <v>61.3</v>
      </c>
      <c r="G19">
        <v>99</v>
      </c>
      <c r="H19">
        <v>99</v>
      </c>
      <c r="I19">
        <v>0.1</v>
      </c>
      <c r="J19">
        <v>1199</v>
      </c>
      <c r="K19">
        <v>56964</v>
      </c>
      <c r="L19">
        <v>1</v>
      </c>
      <c r="M19">
        <v>0.9</v>
      </c>
      <c r="N19" s="9">
        <v>13</v>
      </c>
      <c r="O19" s="3">
        <v>82</v>
      </c>
    </row>
    <row r="20" spans="1:15" x14ac:dyDescent="0.25">
      <c r="A20" s="8">
        <v>1</v>
      </c>
      <c r="B20">
        <v>355</v>
      </c>
      <c r="C20">
        <v>60</v>
      </c>
      <c r="D20">
        <v>8</v>
      </c>
      <c r="E20">
        <v>79</v>
      </c>
      <c r="F20">
        <v>22</v>
      </c>
      <c r="G20">
        <v>8</v>
      </c>
      <c r="H20">
        <v>8</v>
      </c>
      <c r="I20">
        <v>0.3</v>
      </c>
      <c r="J20">
        <v>528</v>
      </c>
      <c r="K20">
        <v>281691</v>
      </c>
      <c r="L20">
        <v>3</v>
      </c>
      <c r="M20">
        <v>0.41</v>
      </c>
      <c r="N20" s="9">
        <v>9</v>
      </c>
      <c r="O20" s="3">
        <v>57.6</v>
      </c>
    </row>
    <row r="21" spans="1:15" x14ac:dyDescent="0.25">
      <c r="A21" s="8">
        <v>1</v>
      </c>
      <c r="B21">
        <v>344</v>
      </c>
      <c r="C21">
        <v>483</v>
      </c>
      <c r="D21">
        <v>49</v>
      </c>
      <c r="E21">
        <v>12423</v>
      </c>
      <c r="F21">
        <v>25</v>
      </c>
      <c r="G21">
        <v>49</v>
      </c>
      <c r="H21">
        <v>49</v>
      </c>
      <c r="I21">
        <v>0.3</v>
      </c>
      <c r="J21">
        <v>2655</v>
      </c>
      <c r="K21">
        <v>181181744</v>
      </c>
      <c r="L21">
        <v>9</v>
      </c>
      <c r="M21">
        <v>0.53</v>
      </c>
      <c r="N21" s="9">
        <v>10</v>
      </c>
      <c r="O21" s="3">
        <v>54.5</v>
      </c>
    </row>
    <row r="22" spans="1:15" x14ac:dyDescent="0.25">
      <c r="A22" s="8">
        <v>1</v>
      </c>
      <c r="B22">
        <v>59</v>
      </c>
      <c r="C22">
        <v>0</v>
      </c>
      <c r="D22">
        <v>77</v>
      </c>
      <c r="E22">
        <v>14</v>
      </c>
      <c r="F22">
        <v>61.2</v>
      </c>
      <c r="G22">
        <v>95</v>
      </c>
      <c r="H22">
        <v>95</v>
      </c>
      <c r="I22">
        <v>0.1</v>
      </c>
      <c r="J22">
        <v>7455</v>
      </c>
      <c r="K22">
        <v>518867</v>
      </c>
      <c r="L22">
        <v>0.8</v>
      </c>
      <c r="M22">
        <v>0.95</v>
      </c>
      <c r="N22" s="9">
        <v>17</v>
      </c>
      <c r="O22" s="3">
        <v>81.8</v>
      </c>
    </row>
    <row r="23" spans="1:15" x14ac:dyDescent="0.25">
      <c r="A23" s="8">
        <v>1</v>
      </c>
      <c r="B23">
        <v>117</v>
      </c>
      <c r="C23">
        <v>2</v>
      </c>
      <c r="D23">
        <v>96</v>
      </c>
      <c r="E23">
        <v>0</v>
      </c>
      <c r="F23">
        <v>61.7</v>
      </c>
      <c r="G23">
        <v>92</v>
      </c>
      <c r="H23">
        <v>98</v>
      </c>
      <c r="I23">
        <v>0.1</v>
      </c>
      <c r="J23">
        <v>12565</v>
      </c>
      <c r="K23">
        <v>37986412</v>
      </c>
      <c r="L23">
        <v>1</v>
      </c>
      <c r="M23">
        <v>0.85</v>
      </c>
      <c r="N23" s="9">
        <v>16</v>
      </c>
      <c r="O23" s="3">
        <v>77.5</v>
      </c>
    </row>
    <row r="24" spans="1:15" x14ac:dyDescent="0.25">
      <c r="A24" s="8">
        <v>1</v>
      </c>
      <c r="B24">
        <v>413</v>
      </c>
      <c r="C24">
        <v>22</v>
      </c>
      <c r="D24">
        <v>86</v>
      </c>
      <c r="E24">
        <v>607</v>
      </c>
      <c r="F24">
        <v>24</v>
      </c>
      <c r="G24">
        <v>86</v>
      </c>
      <c r="H24">
        <v>86</v>
      </c>
      <c r="I24">
        <v>0.7</v>
      </c>
      <c r="J24">
        <v>587</v>
      </c>
      <c r="K24">
        <v>723725</v>
      </c>
      <c r="L24">
        <v>7</v>
      </c>
      <c r="M24">
        <v>0.43</v>
      </c>
      <c r="N24" s="9">
        <v>9</v>
      </c>
      <c r="O24" s="3">
        <v>51</v>
      </c>
    </row>
    <row r="25" spans="1:15" x14ac:dyDescent="0.25">
      <c r="A25" s="8">
        <v>1</v>
      </c>
      <c r="B25">
        <v>312</v>
      </c>
      <c r="C25">
        <v>50</v>
      </c>
      <c r="D25">
        <v>42</v>
      </c>
      <c r="E25">
        <v>7497</v>
      </c>
      <c r="F25">
        <v>24</v>
      </c>
      <c r="G25">
        <v>47</v>
      </c>
      <c r="H25">
        <v>42</v>
      </c>
      <c r="I25">
        <v>0.7</v>
      </c>
      <c r="J25">
        <v>426</v>
      </c>
      <c r="K25">
        <v>25772041</v>
      </c>
      <c r="L25">
        <v>6</v>
      </c>
      <c r="M25">
        <v>0.68</v>
      </c>
      <c r="N25" s="9">
        <v>12</v>
      </c>
      <c r="O25" s="3">
        <v>55</v>
      </c>
    </row>
    <row r="26" spans="1:15" x14ac:dyDescent="0.25">
      <c r="A26" s="8">
        <v>1</v>
      </c>
      <c r="B26">
        <v>328</v>
      </c>
      <c r="C26">
        <v>42</v>
      </c>
      <c r="D26">
        <v>75</v>
      </c>
      <c r="E26">
        <v>17</v>
      </c>
      <c r="F26">
        <v>51.1</v>
      </c>
      <c r="G26">
        <v>75</v>
      </c>
      <c r="H26">
        <v>75</v>
      </c>
      <c r="I26">
        <v>0.3</v>
      </c>
      <c r="J26">
        <v>5769</v>
      </c>
      <c r="K26">
        <v>5511976</v>
      </c>
      <c r="L26">
        <v>4</v>
      </c>
      <c r="M26">
        <v>0.67</v>
      </c>
      <c r="N26" s="9">
        <v>13</v>
      </c>
      <c r="O26" s="3">
        <v>62.9</v>
      </c>
    </row>
    <row r="27" spans="1:15" x14ac:dyDescent="0.25">
      <c r="A27" s="8">
        <v>1</v>
      </c>
      <c r="B27">
        <v>332</v>
      </c>
      <c r="C27">
        <v>26</v>
      </c>
      <c r="D27">
        <v>31</v>
      </c>
      <c r="E27">
        <v>878</v>
      </c>
      <c r="F27">
        <v>40</v>
      </c>
      <c r="G27">
        <v>41</v>
      </c>
      <c r="H27">
        <v>41</v>
      </c>
      <c r="I27">
        <v>0.3</v>
      </c>
      <c r="J27">
        <v>758</v>
      </c>
      <c r="K27">
        <v>11882136</v>
      </c>
      <c r="L27">
        <v>5</v>
      </c>
      <c r="M27">
        <v>0.42</v>
      </c>
      <c r="N27" s="9">
        <v>4</v>
      </c>
      <c r="O27" s="3">
        <v>57.3</v>
      </c>
    </row>
    <row r="28" spans="1:15" x14ac:dyDescent="0.25">
      <c r="A28" s="8">
        <v>1</v>
      </c>
      <c r="B28">
        <v>225</v>
      </c>
      <c r="C28">
        <v>58</v>
      </c>
      <c r="D28">
        <v>93</v>
      </c>
      <c r="E28">
        <v>3585</v>
      </c>
      <c r="F28">
        <v>40</v>
      </c>
      <c r="G28">
        <v>93</v>
      </c>
      <c r="H28">
        <v>93</v>
      </c>
      <c r="I28">
        <v>0.3</v>
      </c>
      <c r="J28">
        <v>2513</v>
      </c>
      <c r="K28">
        <v>3864783</v>
      </c>
      <c r="L28">
        <v>5</v>
      </c>
      <c r="M28">
        <v>0.49</v>
      </c>
      <c r="N28" s="9">
        <v>7</v>
      </c>
      <c r="O28" s="3">
        <v>64.099999999999994</v>
      </c>
    </row>
    <row r="29" spans="1:15" x14ac:dyDescent="0.25">
      <c r="A29" s="8">
        <v>1</v>
      </c>
      <c r="B29">
        <v>53</v>
      </c>
      <c r="C29">
        <v>0</v>
      </c>
      <c r="D29">
        <v>67</v>
      </c>
      <c r="E29">
        <v>22</v>
      </c>
      <c r="F29">
        <v>59.5</v>
      </c>
      <c r="G29">
        <v>98</v>
      </c>
      <c r="H29">
        <v>98</v>
      </c>
      <c r="I29">
        <v>0.1</v>
      </c>
      <c r="J29">
        <v>5585</v>
      </c>
      <c r="K29">
        <v>9799186</v>
      </c>
      <c r="L29">
        <v>1</v>
      </c>
      <c r="M29">
        <v>0.91</v>
      </c>
      <c r="N29" s="9">
        <v>15</v>
      </c>
      <c r="O29" s="3">
        <v>82.4</v>
      </c>
    </row>
    <row r="30" spans="1:15" x14ac:dyDescent="0.25">
      <c r="A30" s="8">
        <v>1</v>
      </c>
      <c r="B30">
        <v>291</v>
      </c>
      <c r="C30">
        <v>66</v>
      </c>
      <c r="D30">
        <v>78</v>
      </c>
      <c r="E30">
        <v>478</v>
      </c>
      <c r="F30">
        <v>18</v>
      </c>
      <c r="G30">
        <v>82</v>
      </c>
      <c r="H30">
        <v>78</v>
      </c>
      <c r="I30">
        <v>0.3</v>
      </c>
      <c r="J30">
        <v>693</v>
      </c>
      <c r="K30">
        <v>414487</v>
      </c>
      <c r="L30">
        <v>5</v>
      </c>
      <c r="M30">
        <v>0.49</v>
      </c>
      <c r="N30" s="9">
        <v>10</v>
      </c>
      <c r="O30" s="3">
        <v>62.3</v>
      </c>
    </row>
    <row r="31" spans="1:15" ht="15.75" thickBot="1" x14ac:dyDescent="0.3">
      <c r="A31" s="10">
        <v>1</v>
      </c>
      <c r="B31" s="11">
        <v>13</v>
      </c>
      <c r="C31" s="11">
        <v>23</v>
      </c>
      <c r="D31" s="11">
        <v>92</v>
      </c>
      <c r="E31" s="11">
        <v>188</v>
      </c>
      <c r="F31" s="11">
        <v>69.599999999999994</v>
      </c>
      <c r="G31" s="11">
        <v>93</v>
      </c>
      <c r="H31" s="11">
        <v>95</v>
      </c>
      <c r="I31" s="11">
        <v>0.3</v>
      </c>
      <c r="J31" s="11">
        <v>6723</v>
      </c>
      <c r="K31" s="11">
        <v>25772041</v>
      </c>
      <c r="L31" s="11">
        <v>0.8</v>
      </c>
      <c r="M31" s="11">
        <v>0.68</v>
      </c>
      <c r="N31" s="12">
        <v>12</v>
      </c>
      <c r="O31" s="4">
        <v>79.3</v>
      </c>
    </row>
    <row r="35" spans="2:6" x14ac:dyDescent="0.25">
      <c r="B35" t="s">
        <v>15</v>
      </c>
    </row>
    <row r="41" spans="2:6" ht="15.75" thickBot="1" x14ac:dyDescent="0.3"/>
    <row r="42" spans="2:6" x14ac:dyDescent="0.25">
      <c r="B42" s="2" t="s">
        <v>16</v>
      </c>
      <c r="C42" s="2" cm="1">
        <f t="array" ref="C42:C55">MMULT(MINVERSE(MMULT(TRANSPOSE($A$2:$N$31),$A$2:$N$31)),MMULT(TRANSPOSE($A$2:$N$31),$O$2:$O$31))</f>
        <v>75.626098988142758</v>
      </c>
      <c r="F42" t="s">
        <v>17</v>
      </c>
    </row>
    <row r="43" spans="2:6" x14ac:dyDescent="0.25">
      <c r="B43" s="3" t="s">
        <v>18</v>
      </c>
      <c r="C43" s="3">
        <v>-5.8228840439185303E-2</v>
      </c>
    </row>
    <row r="44" spans="2:6" x14ac:dyDescent="0.25">
      <c r="B44" s="3" t="s">
        <v>19</v>
      </c>
      <c r="C44" s="3">
        <v>6.3644206962143457E-3</v>
      </c>
      <c r="F44" t="s">
        <v>20</v>
      </c>
    </row>
    <row r="45" spans="2:6" x14ac:dyDescent="0.25">
      <c r="B45" s="3" t="s">
        <v>21</v>
      </c>
      <c r="C45" s="3">
        <v>-7.2278753935677287E-2</v>
      </c>
    </row>
    <row r="46" spans="2:6" x14ac:dyDescent="0.25">
      <c r="B46" s="3" t="s">
        <v>22</v>
      </c>
      <c r="C46" s="3">
        <v>-7.5144309161362388E-6</v>
      </c>
    </row>
    <row r="47" spans="2:6" x14ac:dyDescent="0.25">
      <c r="B47" s="3" t="s">
        <v>23</v>
      </c>
      <c r="C47" s="3">
        <v>2.6432256557731293E-2</v>
      </c>
    </row>
    <row r="48" spans="2:6" x14ac:dyDescent="0.25">
      <c r="B48" s="3" t="s">
        <v>24</v>
      </c>
      <c r="C48" s="3">
        <v>-9.1477210259579778E-2</v>
      </c>
    </row>
    <row r="49" spans="2:4" x14ac:dyDescent="0.25">
      <c r="B49" s="3" t="s">
        <v>25</v>
      </c>
      <c r="C49" s="3">
        <v>0.17760785066231066</v>
      </c>
    </row>
    <row r="50" spans="2:4" x14ac:dyDescent="0.25">
      <c r="B50" s="3" t="s">
        <v>26</v>
      </c>
      <c r="C50" s="3">
        <v>-6.1090913404143521</v>
      </c>
    </row>
    <row r="51" spans="2:4" x14ac:dyDescent="0.25">
      <c r="B51" s="3" t="s">
        <v>27</v>
      </c>
      <c r="C51" s="3">
        <v>8.6421298690358842E-6</v>
      </c>
    </row>
    <row r="52" spans="2:4" x14ac:dyDescent="0.25">
      <c r="B52" s="3" t="s">
        <v>28</v>
      </c>
      <c r="C52" s="3">
        <v>-3.2844663586825957E-8</v>
      </c>
    </row>
    <row r="53" spans="2:4" x14ac:dyDescent="0.25">
      <c r="B53" s="3" t="s">
        <v>29</v>
      </c>
      <c r="C53" s="3">
        <v>-0.32142316324920372</v>
      </c>
    </row>
    <row r="54" spans="2:4" x14ac:dyDescent="0.25">
      <c r="B54" s="3" t="s">
        <v>30</v>
      </c>
      <c r="C54" s="3">
        <v>-2.3853119997565955</v>
      </c>
    </row>
    <row r="55" spans="2:4" ht="15.75" thickBot="1" x14ac:dyDescent="0.3">
      <c r="B55" s="4" t="s">
        <v>31</v>
      </c>
      <c r="C55" s="4">
        <v>0.5772159141283737</v>
      </c>
    </row>
    <row r="59" spans="2:4" ht="15.75" thickBot="1" x14ac:dyDescent="0.3"/>
    <row r="60" spans="2:4" ht="15.75" thickBot="1" x14ac:dyDescent="0.3">
      <c r="C60" s="16" t="s">
        <v>58</v>
      </c>
    </row>
    <row r="61" spans="2:4" ht="15.75" thickBot="1" x14ac:dyDescent="0.3">
      <c r="B61" s="16" t="s">
        <v>32</v>
      </c>
      <c r="C61" s="16" t="s">
        <v>33</v>
      </c>
      <c r="D61" s="16" t="s">
        <v>34</v>
      </c>
    </row>
    <row r="62" spans="2:4" x14ac:dyDescent="0.25">
      <c r="B62" s="2">
        <f>$C$42+$C$43*B2+$C$44*C2+$C$45*D2+$C$46*E2+$C$47*F2+$C$48*G2+$C$49*H2+$C$50*I2+$C$51*J2+$C$52*K2+$C$53*L2+$C$54*M2+$C$55*N2</f>
        <v>64.946666962732877</v>
      </c>
      <c r="C62" s="2">
        <f>O2-B62</f>
        <v>5.3333037267123018E-2</v>
      </c>
      <c r="D62" s="2">
        <f>C62*C62</f>
        <v>2.8444128641363325E-3</v>
      </c>
    </row>
    <row r="63" spans="2:4" x14ac:dyDescent="0.25">
      <c r="B63" s="3">
        <f t="shared" ref="B63:B91" si="0">$C$42+$C$43*B3+$C$44*C3+$C$45*D3+$C$46*E3+$C$47*F3+$C$48*G3+$C$49*H3+$C$50*I3+$C$51*J3+$C$52*K3+$C$53*L3+$C$54*M3+$C$55*N3</f>
        <v>80.267851346151417</v>
      </c>
      <c r="C63" s="3">
        <f t="shared" ref="C63:C90" si="1">O3-B63</f>
        <v>0.83214865384857717</v>
      </c>
      <c r="D63" s="3">
        <f t="shared" ref="D63:D91" si="2">C63*C63</f>
        <v>0.6924713821019991</v>
      </c>
    </row>
    <row r="64" spans="2:4" x14ac:dyDescent="0.25">
      <c r="B64" s="3">
        <f t="shared" si="0"/>
        <v>59.03183746100661</v>
      </c>
      <c r="C64" s="3">
        <f t="shared" si="1"/>
        <v>0.56816253899339131</v>
      </c>
      <c r="D64" s="3">
        <f t="shared" si="2"/>
        <v>0.32280867071541691</v>
      </c>
    </row>
    <row r="65" spans="2:4" x14ac:dyDescent="0.25">
      <c r="B65" s="3">
        <f t="shared" si="0"/>
        <v>57.509344810160897</v>
      </c>
      <c r="C65" s="3">
        <f t="shared" si="1"/>
        <v>-0.2093448101608999</v>
      </c>
      <c r="D65" s="3">
        <f t="shared" si="2"/>
        <v>4.3825249541303214E-2</v>
      </c>
    </row>
    <row r="66" spans="2:4" x14ac:dyDescent="0.25">
      <c r="B66" s="3">
        <f t="shared" si="0"/>
        <v>84.038029582966644</v>
      </c>
      <c r="C66" s="3">
        <f t="shared" si="1"/>
        <v>-1.8380295829666409</v>
      </c>
      <c r="D66" s="3">
        <f t="shared" si="2"/>
        <v>3.3783527478605238</v>
      </c>
    </row>
    <row r="67" spans="2:4" x14ac:dyDescent="0.25">
      <c r="B67" s="3">
        <f t="shared" si="0"/>
        <v>77.788857578020227</v>
      </c>
      <c r="C67" s="3">
        <f t="shared" si="1"/>
        <v>-1.6888575780202331</v>
      </c>
      <c r="D67" s="3">
        <f t="shared" si="2"/>
        <v>2.8522399188363674</v>
      </c>
    </row>
    <row r="68" spans="2:4" x14ac:dyDescent="0.25">
      <c r="B68" s="3">
        <f t="shared" si="0"/>
        <v>64.420429913161925</v>
      </c>
      <c r="C68" s="3">
        <f t="shared" si="1"/>
        <v>-4.620429913161928</v>
      </c>
      <c r="D68" s="3">
        <f t="shared" si="2"/>
        <v>21.348372582441542</v>
      </c>
    </row>
    <row r="69" spans="2:4" x14ac:dyDescent="0.25">
      <c r="B69" s="3">
        <f t="shared" si="0"/>
        <v>83.190221099443789</v>
      </c>
      <c r="C69" s="3">
        <f t="shared" si="1"/>
        <v>2.8097789005562106</v>
      </c>
      <c r="D69" s="3">
        <f t="shared" si="2"/>
        <v>7.8948574700108676</v>
      </c>
    </row>
    <row r="70" spans="2:4" x14ac:dyDescent="0.25">
      <c r="B70" s="3">
        <f t="shared" si="0"/>
        <v>61.188302285350815</v>
      </c>
      <c r="C70" s="3">
        <f t="shared" si="1"/>
        <v>1.2116977146491834</v>
      </c>
      <c r="D70" s="3">
        <f t="shared" si="2"/>
        <v>1.468211351686054</v>
      </c>
    </row>
    <row r="71" spans="2:4" x14ac:dyDescent="0.25">
      <c r="B71" s="3">
        <f t="shared" si="0"/>
        <v>58.782218613110238</v>
      </c>
      <c r="C71" s="3">
        <f t="shared" si="1"/>
        <v>0.21778138688976156</v>
      </c>
      <c r="D71" s="3">
        <f t="shared" si="2"/>
        <v>4.742873247562801E-2</v>
      </c>
    </row>
    <row r="72" spans="2:4" x14ac:dyDescent="0.25">
      <c r="B72" s="3">
        <f t="shared" si="0"/>
        <v>67.231236266520739</v>
      </c>
      <c r="C72" s="3">
        <f t="shared" si="1"/>
        <v>1.0687637334792583</v>
      </c>
      <c r="D72" s="3">
        <f t="shared" si="2"/>
        <v>1.1422559180005232</v>
      </c>
    </row>
    <row r="73" spans="2:4" x14ac:dyDescent="0.25">
      <c r="B73" s="3">
        <f t="shared" si="0"/>
        <v>68.863586944700245</v>
      </c>
      <c r="C73" s="3">
        <f t="shared" si="1"/>
        <v>0.23641305529974943</v>
      </c>
      <c r="D73" s="3">
        <f t="shared" si="2"/>
        <v>5.5891132716162382E-2</v>
      </c>
    </row>
    <row r="74" spans="2:4" x14ac:dyDescent="0.25">
      <c r="B74" s="3">
        <f t="shared" si="0"/>
        <v>76.112199159944851</v>
      </c>
      <c r="C74" s="3">
        <f t="shared" si="1"/>
        <v>-0.61219915994485063</v>
      </c>
      <c r="D74" s="3">
        <f t="shared" si="2"/>
        <v>0.37478781143718082</v>
      </c>
    </row>
    <row r="75" spans="2:4" x14ac:dyDescent="0.25">
      <c r="B75" s="3">
        <f t="shared" si="0"/>
        <v>82.267343481246471</v>
      </c>
      <c r="C75" s="3">
        <f t="shared" si="1"/>
        <v>-0.86734348124646488</v>
      </c>
      <c r="D75" s="3">
        <f t="shared" si="2"/>
        <v>0.75228471446073675</v>
      </c>
    </row>
    <row r="76" spans="2:4" x14ac:dyDescent="0.25">
      <c r="B76" s="3">
        <f t="shared" si="0"/>
        <v>81.672169915175544</v>
      </c>
      <c r="C76" s="3">
        <f t="shared" si="1"/>
        <v>0.82783008482445553</v>
      </c>
      <c r="D76" s="3">
        <f t="shared" si="2"/>
        <v>0.68530264934046525</v>
      </c>
    </row>
    <row r="77" spans="2:4" x14ac:dyDescent="0.25">
      <c r="B77" s="3">
        <f t="shared" si="0"/>
        <v>81.18261516864527</v>
      </c>
      <c r="C77" s="3">
        <f t="shared" si="1"/>
        <v>2.5173848313547325</v>
      </c>
      <c r="D77" s="3">
        <f t="shared" si="2"/>
        <v>6.3372263891348943</v>
      </c>
    </row>
    <row r="78" spans="2:4" x14ac:dyDescent="0.25">
      <c r="B78" s="3">
        <f t="shared" si="0"/>
        <v>63.859145608796325</v>
      </c>
      <c r="C78" s="3">
        <f t="shared" si="1"/>
        <v>-0.4591456087963266</v>
      </c>
      <c r="D78" s="3">
        <f t="shared" si="2"/>
        <v>0.21081469007694939</v>
      </c>
    </row>
    <row r="79" spans="2:4" x14ac:dyDescent="0.25">
      <c r="B79" s="3">
        <f t="shared" si="0"/>
        <v>79.743894634273389</v>
      </c>
      <c r="C79" s="3">
        <f t="shared" si="1"/>
        <v>2.2561053657266115</v>
      </c>
      <c r="D79" s="3">
        <f t="shared" si="2"/>
        <v>5.0900114212604075</v>
      </c>
    </row>
    <row r="80" spans="2:4" x14ac:dyDescent="0.25">
      <c r="B80" s="3">
        <f t="shared" si="0"/>
        <v>57.443736383792633</v>
      </c>
      <c r="C80" s="3">
        <f t="shared" si="1"/>
        <v>0.15626361620736873</v>
      </c>
      <c r="D80" s="3">
        <f t="shared" si="2"/>
        <v>2.4418317750203831E-2</v>
      </c>
    </row>
    <row r="81" spans="2:4" x14ac:dyDescent="0.25">
      <c r="B81" s="3">
        <f t="shared" si="0"/>
        <v>53.770089483985764</v>
      </c>
      <c r="C81" s="3">
        <f t="shared" si="1"/>
        <v>0.72991051601423607</v>
      </c>
      <c r="D81" s="3">
        <f t="shared" si="2"/>
        <v>0.53276936138816833</v>
      </c>
    </row>
    <row r="82" spans="2:4" x14ac:dyDescent="0.25">
      <c r="B82" s="3">
        <f t="shared" si="0"/>
        <v>83.151054628628572</v>
      </c>
      <c r="C82" s="3">
        <f t="shared" si="1"/>
        <v>-1.3510546286285745</v>
      </c>
      <c r="D82" s="3">
        <f t="shared" si="2"/>
        <v>1.8253486095386953</v>
      </c>
    </row>
    <row r="83" spans="2:4" x14ac:dyDescent="0.25">
      <c r="B83" s="3">
        <f t="shared" si="0"/>
        <v>77.64437393872673</v>
      </c>
      <c r="C83" s="3">
        <f t="shared" si="1"/>
        <v>-0.14437393872672999</v>
      </c>
      <c r="D83" s="3">
        <f t="shared" si="2"/>
        <v>2.0843834183469585E-2</v>
      </c>
    </row>
    <row r="84" spans="2:4" x14ac:dyDescent="0.25">
      <c r="B84" s="3">
        <f t="shared" si="0"/>
        <v>51.162915688366311</v>
      </c>
      <c r="C84" s="3">
        <f t="shared" si="1"/>
        <v>-0.16291568836631143</v>
      </c>
      <c r="D84" s="3">
        <f t="shared" si="2"/>
        <v>2.6541521515869099E-2</v>
      </c>
    </row>
    <row r="85" spans="2:4" x14ac:dyDescent="0.25">
      <c r="B85" s="3">
        <f t="shared" si="0"/>
        <v>56.736236877707348</v>
      </c>
      <c r="C85" s="3">
        <f t="shared" si="1"/>
        <v>-1.7362368777073485</v>
      </c>
      <c r="D85" s="3">
        <f t="shared" si="2"/>
        <v>3.0145184955109623</v>
      </c>
    </row>
    <row r="86" spans="2:4" x14ac:dyDescent="0.25">
      <c r="B86" s="3">
        <f t="shared" si="0"/>
        <v>61.839842281641126</v>
      </c>
      <c r="C86" s="3">
        <f t="shared" si="1"/>
        <v>1.0601577183588731</v>
      </c>
      <c r="D86" s="3">
        <f t="shared" si="2"/>
        <v>1.1239343877958916</v>
      </c>
    </row>
    <row r="87" spans="2:4" x14ac:dyDescent="0.25">
      <c r="B87" s="3">
        <f t="shared" si="0"/>
        <v>56.284481749978887</v>
      </c>
      <c r="C87" s="3">
        <f t="shared" si="1"/>
        <v>1.0155182500211097</v>
      </c>
      <c r="D87" s="3">
        <f t="shared" si="2"/>
        <v>1.0312773161259372</v>
      </c>
    </row>
    <row r="88" spans="2:4" x14ac:dyDescent="0.25">
      <c r="B88" s="3">
        <f t="shared" si="0"/>
        <v>64.538968234154751</v>
      </c>
      <c r="C88" s="3">
        <f t="shared" si="1"/>
        <v>-0.43896823415475694</v>
      </c>
      <c r="D88" s="3">
        <f t="shared" si="2"/>
        <v>0.19269311059694552</v>
      </c>
    </row>
    <row r="89" spans="2:4" x14ac:dyDescent="0.25">
      <c r="B89" s="3">
        <f t="shared" si="0"/>
        <v>82.992338460928337</v>
      </c>
      <c r="C89" s="3">
        <f t="shared" si="1"/>
        <v>-0.59233846092833176</v>
      </c>
      <c r="D89" s="3">
        <f t="shared" si="2"/>
        <v>0.3508648522949448</v>
      </c>
    </row>
    <row r="90" spans="2:4" x14ac:dyDescent="0.25">
      <c r="B90" s="3">
        <f t="shared" si="0"/>
        <v>61.444173562698907</v>
      </c>
      <c r="C90" s="3">
        <f t="shared" si="1"/>
        <v>0.85582643730108998</v>
      </c>
      <c r="D90" s="3">
        <f t="shared" si="2"/>
        <v>0.73243889078347646</v>
      </c>
    </row>
    <row r="91" spans="2:4" ht="15.75" thickBot="1" x14ac:dyDescent="0.3">
      <c r="B91" s="4">
        <f t="shared" si="0"/>
        <v>80.995837878049386</v>
      </c>
      <c r="C91" s="4">
        <f>O31-B91</f>
        <v>-1.6958378780493888</v>
      </c>
      <c r="D91" s="4">
        <f t="shared" si="2"/>
        <v>2.8758661086270538</v>
      </c>
    </row>
    <row r="97" spans="2:5" ht="15.75" thickBot="1" x14ac:dyDescent="0.3"/>
    <row r="98" spans="2:5" ht="15.75" thickBot="1" x14ac:dyDescent="0.3">
      <c r="B98" s="21" t="s">
        <v>35</v>
      </c>
      <c r="C98" s="22"/>
      <c r="D98" s="16">
        <f>SUM(D62:D91)</f>
        <v>64.451502051072765</v>
      </c>
    </row>
    <row r="105" spans="2:5" ht="15.75" thickBot="1" x14ac:dyDescent="0.3"/>
    <row r="106" spans="2:5" ht="15.75" thickBot="1" x14ac:dyDescent="0.3">
      <c r="B106" s="16" t="s">
        <v>36</v>
      </c>
      <c r="C106" s="16">
        <f>D98/(30-1-13)</f>
        <v>4.0282188781920478</v>
      </c>
      <c r="E106" t="s">
        <v>59</v>
      </c>
    </row>
    <row r="109" spans="2:5" x14ac:dyDescent="0.25">
      <c r="E109" t="s">
        <v>60</v>
      </c>
    </row>
    <row r="111" spans="2:5" ht="15.75" thickBot="1" x14ac:dyDescent="0.3"/>
    <row r="112" spans="2:5" ht="15.75" thickBot="1" x14ac:dyDescent="0.3">
      <c r="B112" s="16" t="s">
        <v>39</v>
      </c>
      <c r="C112" s="16">
        <f>SQRT(C106)</f>
        <v>2.0070423209768267</v>
      </c>
      <c r="E112" t="s">
        <v>37</v>
      </c>
    </row>
    <row r="114" spans="2:16" x14ac:dyDescent="0.25">
      <c r="E114" t="s">
        <v>38</v>
      </c>
    </row>
    <row r="116" spans="2:16" x14ac:dyDescent="0.25">
      <c r="B116" t="s">
        <v>61</v>
      </c>
    </row>
    <row r="121" spans="2:16" ht="15.75" thickBot="1" x14ac:dyDescent="0.3"/>
    <row r="122" spans="2:16" ht="15.75" thickBot="1" x14ac:dyDescent="0.3">
      <c r="B122" s="16" t="s">
        <v>40</v>
      </c>
    </row>
    <row r="123" spans="2:16" ht="15.75" thickBot="1" x14ac:dyDescent="0.3">
      <c r="C123" s="16" cm="1">
        <f t="array" ref="C123:P136">C106*MINVERSE(MMULT(TRANSPOSE($A$2:$N$31),$A$2:$N$31))</f>
        <v>25.231407489365388</v>
      </c>
      <c r="D123">
        <v>-3.1625661328036105E-2</v>
      </c>
      <c r="E123">
        <v>-1.4761644688784958E-5</v>
      </c>
      <c r="F123">
        <v>2.1879738388062902E-3</v>
      </c>
      <c r="G123">
        <v>-2.1655001884841779E-5</v>
      </c>
      <c r="H123">
        <v>-6.4204750360245033E-2</v>
      </c>
      <c r="I123">
        <v>5.0949897919819645E-2</v>
      </c>
      <c r="J123">
        <v>-0.10358388140993925</v>
      </c>
      <c r="K123">
        <v>-3.5694201631143678</v>
      </c>
      <c r="L123">
        <v>1.881531330407996E-7</v>
      </c>
      <c r="M123">
        <v>5.5634705692350853E-9</v>
      </c>
      <c r="N123">
        <v>-9.0539177421311595E-2</v>
      </c>
      <c r="O123">
        <v>-18.915780126260849</v>
      </c>
      <c r="P123">
        <v>0.17283022345755802</v>
      </c>
    </row>
    <row r="124" spans="2:16" ht="15.75" thickBot="1" x14ac:dyDescent="0.3">
      <c r="C124">
        <v>-3.1625661328036042E-2</v>
      </c>
      <c r="D124" s="16">
        <v>6.2402119576964897E-5</v>
      </c>
      <c r="E124">
        <v>-1.2788087154094961E-6</v>
      </c>
      <c r="F124">
        <v>-2.0998507868867849E-5</v>
      </c>
      <c r="G124">
        <v>1.0429133621717954E-7</v>
      </c>
      <c r="H124">
        <v>9.6915471143348608E-5</v>
      </c>
      <c r="I124">
        <v>-8.6523924512334254E-5</v>
      </c>
      <c r="J124">
        <v>1.8260225225866217E-4</v>
      </c>
      <c r="K124">
        <v>-3.1620976610300328E-3</v>
      </c>
      <c r="L124">
        <v>2.9729179825630875E-8</v>
      </c>
      <c r="M124">
        <v>-1.7123416444569929E-11</v>
      </c>
      <c r="N124">
        <v>-2.1000822796816247E-4</v>
      </c>
      <c r="O124">
        <v>1.9692985501890036E-2</v>
      </c>
      <c r="P124">
        <v>-2.1047883551181625E-4</v>
      </c>
    </row>
    <row r="125" spans="2:16" ht="15.75" thickBot="1" x14ac:dyDescent="0.3">
      <c r="C125">
        <v>-1.4761644687701162E-5</v>
      </c>
      <c r="D125">
        <v>-1.2788087154110093E-6</v>
      </c>
      <c r="E125" s="16">
        <v>8.9081855849830618E-5</v>
      </c>
      <c r="F125">
        <v>3.8396828511515507E-5</v>
      </c>
      <c r="G125">
        <v>-4.8287933389654992E-7</v>
      </c>
      <c r="H125">
        <v>-3.6235803164364207E-5</v>
      </c>
      <c r="I125">
        <v>-3.7690354381016974E-4</v>
      </c>
      <c r="J125">
        <v>3.9878953392343057E-4</v>
      </c>
      <c r="K125">
        <v>8.5589181987571795E-3</v>
      </c>
      <c r="L125">
        <v>-5.1666148732456516E-8</v>
      </c>
      <c r="M125">
        <v>-1.3103208410607139E-10</v>
      </c>
      <c r="N125">
        <v>-1.5818183130702971E-3</v>
      </c>
      <c r="O125">
        <v>6.4786250340913972E-3</v>
      </c>
      <c r="P125">
        <v>-3.6087439013235981E-4</v>
      </c>
    </row>
    <row r="126" spans="2:16" ht="15.75" thickBot="1" x14ac:dyDescent="0.3">
      <c r="C126">
        <v>2.1879738388133627E-3</v>
      </c>
      <c r="D126">
        <v>-2.0998507868878393E-5</v>
      </c>
      <c r="E126">
        <v>3.8396828511508148E-5</v>
      </c>
      <c r="F126" s="16">
        <v>2.6584903725356099E-3</v>
      </c>
      <c r="G126">
        <v>-3.6382291997360083E-7</v>
      </c>
      <c r="H126">
        <v>-1.5315854027116437E-4</v>
      </c>
      <c r="I126">
        <v>-1.8166438859987602E-4</v>
      </c>
      <c r="J126">
        <v>-2.6004166353662097E-3</v>
      </c>
      <c r="K126">
        <v>3.611309937391673E-3</v>
      </c>
      <c r="L126">
        <v>7.16431171840442E-7</v>
      </c>
      <c r="M126">
        <v>-1.2026505011312991E-10</v>
      </c>
      <c r="N126">
        <v>-8.1211140295748749E-4</v>
      </c>
      <c r="O126">
        <v>0.10734903802480018</v>
      </c>
      <c r="P126">
        <v>-3.4719897123984974E-3</v>
      </c>
    </row>
    <row r="127" spans="2:16" ht="15.75" thickBot="1" x14ac:dyDescent="0.3">
      <c r="C127">
        <v>-2.1655001884847782E-5</v>
      </c>
      <c r="D127">
        <v>1.0429133621718828E-7</v>
      </c>
      <c r="E127">
        <v>-4.8287933389654812E-7</v>
      </c>
      <c r="F127">
        <v>-3.6382291997362444E-7</v>
      </c>
      <c r="G127" s="16">
        <v>3.8230862122628466E-9</v>
      </c>
      <c r="H127">
        <v>5.7456775123774032E-7</v>
      </c>
      <c r="I127">
        <v>1.6427824841275326E-6</v>
      </c>
      <c r="J127">
        <v>-1.5463756716799096E-6</v>
      </c>
      <c r="K127">
        <v>-4.3718720131763402E-5</v>
      </c>
      <c r="L127">
        <v>4.9007334890539446E-10</v>
      </c>
      <c r="M127">
        <v>6.1459561442068543E-13</v>
      </c>
      <c r="N127">
        <v>5.5596276919241272E-6</v>
      </c>
      <c r="O127">
        <v>-7.9968719969342395E-5</v>
      </c>
      <c r="P127">
        <v>3.4850294655831044E-6</v>
      </c>
    </row>
    <row r="128" spans="2:16" ht="15.75" thickBot="1" x14ac:dyDescent="0.3">
      <c r="C128">
        <v>-6.4204750360246685E-2</v>
      </c>
      <c r="D128">
        <v>9.6915471143351048E-5</v>
      </c>
      <c r="E128">
        <v>-3.6235803164359253E-5</v>
      </c>
      <c r="F128">
        <v>-1.531585402711525E-4</v>
      </c>
      <c r="G128">
        <v>5.745677512377166E-7</v>
      </c>
      <c r="H128" s="16">
        <v>1.518037446012587E-3</v>
      </c>
      <c r="I128">
        <v>-8.0117701826213714E-5</v>
      </c>
      <c r="J128">
        <v>2.2410470106548408E-4</v>
      </c>
      <c r="K128">
        <v>1.12006314518628E-2</v>
      </c>
      <c r="L128">
        <v>1.8128464560108283E-7</v>
      </c>
      <c r="M128">
        <v>7.1954233818408519E-11</v>
      </c>
      <c r="N128">
        <v>1.291147443661613E-3</v>
      </c>
      <c r="O128">
        <v>-7.4825019051406663E-2</v>
      </c>
      <c r="P128">
        <v>1.7910807563881464E-3</v>
      </c>
    </row>
    <row r="129" spans="2:16" ht="15.75" thickBot="1" x14ac:dyDescent="0.3">
      <c r="C129">
        <v>5.0949897919813289E-2</v>
      </c>
      <c r="D129">
        <v>-8.6523924512325783E-5</v>
      </c>
      <c r="E129">
        <v>-3.7690354381017402E-4</v>
      </c>
      <c r="F129">
        <v>-1.8166438859993007E-4</v>
      </c>
      <c r="G129">
        <v>1.6427824841275627E-6</v>
      </c>
      <c r="H129">
        <v>-8.011770182618459E-5</v>
      </c>
      <c r="I129" s="16">
        <v>2.7453609545179539E-3</v>
      </c>
      <c r="J129">
        <v>-2.8663123794770056E-3</v>
      </c>
      <c r="K129">
        <v>-5.0900792417209094E-2</v>
      </c>
      <c r="L129">
        <v>1.1968868133424856E-7</v>
      </c>
      <c r="M129">
        <v>7.7873447451207153E-10</v>
      </c>
      <c r="N129">
        <v>8.0090713391949026E-3</v>
      </c>
      <c r="O129">
        <v>-7.1153162489504776E-2</v>
      </c>
      <c r="P129">
        <v>2.3291379358686541E-3</v>
      </c>
    </row>
    <row r="130" spans="2:16" ht="15.75" thickBot="1" x14ac:dyDescent="0.3">
      <c r="C130">
        <v>-0.10358388140993942</v>
      </c>
      <c r="D130">
        <v>1.8260225225866298E-4</v>
      </c>
      <c r="E130">
        <v>3.9878953392344504E-4</v>
      </c>
      <c r="F130">
        <v>-2.6004166353661372E-3</v>
      </c>
      <c r="G130">
        <v>-1.5463756716799814E-6</v>
      </c>
      <c r="H130">
        <v>2.2410470106545025E-4</v>
      </c>
      <c r="I130">
        <v>-2.8663123794770793E-3</v>
      </c>
      <c r="J130" s="16">
        <v>6.5021187950242568E-3</v>
      </c>
      <c r="K130">
        <v>4.5729698389764893E-2</v>
      </c>
      <c r="L130">
        <v>-8.4783445909755831E-7</v>
      </c>
      <c r="M130">
        <v>-7.3668032632697884E-10</v>
      </c>
      <c r="N130">
        <v>-8.655607226631128E-3</v>
      </c>
      <c r="O130">
        <v>-3.1392249855749885E-2</v>
      </c>
      <c r="P130">
        <v>1.5653809727653997E-4</v>
      </c>
    </row>
    <row r="131" spans="2:16" ht="15.75" thickBot="1" x14ac:dyDescent="0.3">
      <c r="C131">
        <v>-3.5694201631142701</v>
      </c>
      <c r="D131">
        <v>-3.1620976610301664E-3</v>
      </c>
      <c r="E131">
        <v>8.5589181987573704E-3</v>
      </c>
      <c r="F131">
        <v>3.6113099373927138E-3</v>
      </c>
      <c r="G131">
        <v>-4.371872013176435E-5</v>
      </c>
      <c r="H131">
        <v>1.1200631451862168E-2</v>
      </c>
      <c r="I131">
        <v>-5.0900792417209781E-2</v>
      </c>
      <c r="J131">
        <v>4.5729698389764047E-2</v>
      </c>
      <c r="K131" s="16">
        <v>7.3282860085543069</v>
      </c>
      <c r="L131">
        <v>1.329038282345862E-6</v>
      </c>
      <c r="M131">
        <v>-1.3695130439054297E-8</v>
      </c>
      <c r="N131">
        <v>-9.9439550689101097E-2</v>
      </c>
      <c r="O131">
        <v>4.8904601217221542</v>
      </c>
      <c r="P131">
        <v>-0.10364948746950889</v>
      </c>
    </row>
    <row r="132" spans="2:16" ht="15.75" thickBot="1" x14ac:dyDescent="0.3">
      <c r="C132">
        <v>1.8815313304163978E-7</v>
      </c>
      <c r="D132">
        <v>2.9729179825629244E-8</v>
      </c>
      <c r="E132">
        <v>-5.1666148732458435E-8</v>
      </c>
      <c r="F132">
        <v>7.1643117184044052E-7</v>
      </c>
      <c r="G132">
        <v>4.9007334890540066E-10</v>
      </c>
      <c r="H132">
        <v>1.8128464560108175E-7</v>
      </c>
      <c r="I132">
        <v>1.1968868133425933E-7</v>
      </c>
      <c r="J132">
        <v>-8.4783445909757186E-7</v>
      </c>
      <c r="K132">
        <v>1.3290382823457676E-6</v>
      </c>
      <c r="L132" s="16">
        <v>1.9983966136027885E-9</v>
      </c>
      <c r="M132">
        <v>7.1680883918143131E-14</v>
      </c>
      <c r="N132">
        <v>6.4974814174707833E-7</v>
      </c>
      <c r="O132">
        <v>-4.0541601167425103E-5</v>
      </c>
      <c r="P132">
        <v>1.3046863001775408E-7</v>
      </c>
    </row>
    <row r="133" spans="2:16" ht="15.75" thickBot="1" x14ac:dyDescent="0.3">
      <c r="C133">
        <v>5.5634705692327485E-9</v>
      </c>
      <c r="D133">
        <v>-1.7123416444566665E-11</v>
      </c>
      <c r="E133">
        <v>-1.3103208410607188E-10</v>
      </c>
      <c r="F133">
        <v>-1.2026505011314646E-10</v>
      </c>
      <c r="G133">
        <v>6.1459561442069119E-13</v>
      </c>
      <c r="H133">
        <v>7.1954233818418458E-11</v>
      </c>
      <c r="I133">
        <v>7.7873447451206636E-10</v>
      </c>
      <c r="J133">
        <v>-7.3668032632695009E-10</v>
      </c>
      <c r="K133">
        <v>-1.3695130439054006E-8</v>
      </c>
      <c r="L133">
        <v>7.1680883918139054E-14</v>
      </c>
      <c r="M133" s="16">
        <v>2.893133318812464E-16</v>
      </c>
      <c r="N133">
        <v>2.7461055698050125E-9</v>
      </c>
      <c r="O133">
        <v>-2.4388628653590456E-8</v>
      </c>
      <c r="P133">
        <v>8.3105187078175826E-10</v>
      </c>
    </row>
    <row r="134" spans="2:16" ht="15.75" thickBot="1" x14ac:dyDescent="0.3">
      <c r="C134">
        <v>-9.0539177421332884E-2</v>
      </c>
      <c r="D134">
        <v>-2.1000822796813073E-4</v>
      </c>
      <c r="E134">
        <v>-1.5818183130702948E-3</v>
      </c>
      <c r="F134">
        <v>-8.1211140295764112E-4</v>
      </c>
      <c r="G134">
        <v>5.5596276919241475E-6</v>
      </c>
      <c r="H134">
        <v>1.2911474436616973E-3</v>
      </c>
      <c r="I134">
        <v>8.0090713391948037E-3</v>
      </c>
      <c r="J134">
        <v>-8.6556072266308105E-3</v>
      </c>
      <c r="K134">
        <v>-9.9439550689097517E-2</v>
      </c>
      <c r="L134">
        <v>6.4974814174703037E-7</v>
      </c>
      <c r="M134">
        <v>2.746105569804996E-9</v>
      </c>
      <c r="N134" s="16">
        <v>4.4425045148682597E-2</v>
      </c>
      <c r="O134">
        <v>1.9770601773010096E-2</v>
      </c>
      <c r="P134">
        <v>3.8952984091390227E-3</v>
      </c>
    </row>
    <row r="135" spans="2:16" ht="15.75" thickBot="1" x14ac:dyDescent="0.3">
      <c r="C135">
        <v>-18.915780126259943</v>
      </c>
      <c r="D135">
        <v>1.9692985501888974E-2</v>
      </c>
      <c r="E135">
        <v>6.478625034092301E-3</v>
      </c>
      <c r="F135">
        <v>0.10734903802480496</v>
      </c>
      <c r="G135">
        <v>-7.9968719969347762E-5</v>
      </c>
      <c r="H135">
        <v>-7.4825019051409827E-2</v>
      </c>
      <c r="I135">
        <v>-7.1153162489508592E-2</v>
      </c>
      <c r="J135">
        <v>-3.1392249855752612E-2</v>
      </c>
      <c r="K135">
        <v>4.8904601217221151</v>
      </c>
      <c r="L135">
        <v>-4.054160116742494E-5</v>
      </c>
      <c r="M135">
        <v>-2.4388628653592157E-8</v>
      </c>
      <c r="N135">
        <v>1.9770601772987974E-2</v>
      </c>
      <c r="O135" s="16">
        <v>58.740034569396201</v>
      </c>
      <c r="P135">
        <v>-1.8239559866666544</v>
      </c>
    </row>
    <row r="136" spans="2:16" ht="15.75" thickBot="1" x14ac:dyDescent="0.3">
      <c r="C136">
        <v>0.17283022345751961</v>
      </c>
      <c r="D136">
        <v>-2.1047883551177167E-4</v>
      </c>
      <c r="E136">
        <v>-3.6087439013239006E-4</v>
      </c>
      <c r="F136">
        <v>-3.4719897123985256E-3</v>
      </c>
      <c r="G136">
        <v>3.4850294655832619E-6</v>
      </c>
      <c r="H136">
        <v>1.7910807563882355E-3</v>
      </c>
      <c r="I136">
        <v>2.3291379358687668E-3</v>
      </c>
      <c r="J136">
        <v>1.5653809727650826E-4</v>
      </c>
      <c r="K136">
        <v>-0.10364948746950632</v>
      </c>
      <c r="L136">
        <v>1.304686300177688E-7</v>
      </c>
      <c r="M136">
        <v>8.3105187078180841E-10</v>
      </c>
      <c r="N136">
        <v>3.8952984091398485E-3</v>
      </c>
      <c r="O136">
        <v>-1.8239559866666277</v>
      </c>
      <c r="P136" s="16">
        <v>8.9501657720350764E-2</v>
      </c>
    </row>
    <row r="139" spans="2:16" x14ac:dyDescent="0.25">
      <c r="B139" t="s">
        <v>62</v>
      </c>
    </row>
    <row r="144" spans="2:16" ht="15.75" thickBot="1" x14ac:dyDescent="0.3"/>
    <row r="145" spans="2:16" ht="15.75" thickBot="1" x14ac:dyDescent="0.3">
      <c r="B145" s="16" t="s">
        <v>41</v>
      </c>
    </row>
    <row r="146" spans="2:16" ht="15.75" thickBot="1" x14ac:dyDescent="0.3">
      <c r="C146" s="16">
        <f>SQRT($C$123)</f>
        <v>5.0230874459206252</v>
      </c>
    </row>
    <row r="147" spans="2:16" ht="15.75" thickBot="1" x14ac:dyDescent="0.3">
      <c r="D147" s="16">
        <f>SQRT($D$124)</f>
        <v>7.8995012233029557E-3</v>
      </c>
    </row>
    <row r="148" spans="2:16" ht="15.75" thickBot="1" x14ac:dyDescent="0.3">
      <c r="E148" s="16">
        <f>SQRT($E$125)</f>
        <v>9.4383184863528844E-3</v>
      </c>
    </row>
    <row r="149" spans="2:16" ht="15.75" thickBot="1" x14ac:dyDescent="0.3">
      <c r="F149" s="16">
        <f>SQRT($F$126)</f>
        <v>5.1560550545311383E-2</v>
      </c>
    </row>
    <row r="150" spans="2:16" ht="15.75" thickBot="1" x14ac:dyDescent="0.3">
      <c r="G150" s="16">
        <f>SQRT($G$127)</f>
        <v>6.1831110391637371E-5</v>
      </c>
    </row>
    <row r="151" spans="2:16" ht="15.75" thickBot="1" x14ac:dyDescent="0.3">
      <c r="H151" s="16">
        <f>SQRT($H$128)</f>
        <v>3.8962000025827559E-2</v>
      </c>
    </row>
    <row r="152" spans="2:16" ht="15.75" thickBot="1" x14ac:dyDescent="0.3">
      <c r="I152" s="16">
        <f>SQRT($I$129)</f>
        <v>5.2396192175748361E-2</v>
      </c>
    </row>
    <row r="153" spans="2:16" ht="15.75" thickBot="1" x14ac:dyDescent="0.3">
      <c r="J153" s="16">
        <f>SQRT($J$130)</f>
        <v>8.0635716621260692E-2</v>
      </c>
    </row>
    <row r="154" spans="2:16" ht="15.75" thickBot="1" x14ac:dyDescent="0.3">
      <c r="K154" s="16">
        <f>SQRT($K$131)</f>
        <v>2.7070807170371385</v>
      </c>
    </row>
    <row r="155" spans="2:16" ht="15.75" thickBot="1" x14ac:dyDescent="0.3">
      <c r="L155" s="16">
        <f>SQRT($L$132)</f>
        <v>4.4703429550793849E-5</v>
      </c>
    </row>
    <row r="156" spans="2:16" ht="15.75" thickBot="1" x14ac:dyDescent="0.3">
      <c r="M156" s="16">
        <f>SQRT($M$133)</f>
        <v>1.7009213147034357E-8</v>
      </c>
    </row>
    <row r="157" spans="2:16" ht="15.75" thickBot="1" x14ac:dyDescent="0.3">
      <c r="N157" s="16">
        <f>SQRT($N$134)</f>
        <v>0.2107724961864868</v>
      </c>
    </row>
    <row r="158" spans="2:16" ht="15.75" thickBot="1" x14ac:dyDescent="0.3">
      <c r="O158" s="16">
        <f>SQRT($O$135)</f>
        <v>7.6642047577942618</v>
      </c>
    </row>
    <row r="159" spans="2:16" ht="15.75" thickBot="1" x14ac:dyDescent="0.3">
      <c r="P159" s="16">
        <f>SQRT($P$136)</f>
        <v>0.29916827659421169</v>
      </c>
    </row>
    <row r="160" spans="2:16" ht="15.75" thickBot="1" x14ac:dyDescent="0.3"/>
    <row r="161" spans="2:8" ht="15.75" thickBot="1" x14ac:dyDescent="0.3">
      <c r="B161" s="16" t="s">
        <v>42</v>
      </c>
      <c r="C161" s="16" t="s">
        <v>43</v>
      </c>
      <c r="D161" s="21" t="s">
        <v>44</v>
      </c>
      <c r="E161" s="23"/>
      <c r="F161" s="22"/>
    </row>
    <row r="162" spans="2:8" x14ac:dyDescent="0.25">
      <c r="B162" s="2" t="s">
        <v>16</v>
      </c>
      <c r="C162" s="2" cm="1">
        <f t="array" ref="C162:C175">MMULT(MINVERSE(MMULT(TRANSPOSE($A$2:$N$31),$A$2:$N$31)),MMULT(TRANSPOSE($A$2:$N$31),$O$2:$O$31))</f>
        <v>75.626098988142758</v>
      </c>
      <c r="D162" s="24">
        <v>5.0230874459206296</v>
      </c>
      <c r="E162" s="25"/>
      <c r="F162" s="26"/>
      <c r="H162" t="s">
        <v>45</v>
      </c>
    </row>
    <row r="163" spans="2:8" x14ac:dyDescent="0.25">
      <c r="B163" s="3" t="s">
        <v>18</v>
      </c>
      <c r="C163" s="3">
        <v>-5.8228840439185303E-2</v>
      </c>
      <c r="D163" s="27">
        <v>7.8995012233029557E-3</v>
      </c>
      <c r="E163" s="28"/>
      <c r="F163" s="29"/>
    </row>
    <row r="164" spans="2:8" x14ac:dyDescent="0.25">
      <c r="B164" s="3" t="s">
        <v>19</v>
      </c>
      <c r="C164" s="3">
        <v>6.3644206962143457E-3</v>
      </c>
      <c r="D164" s="27">
        <v>9.4383184863528844E-3</v>
      </c>
      <c r="E164" s="28"/>
      <c r="F164" s="29"/>
    </row>
    <row r="165" spans="2:8" x14ac:dyDescent="0.25">
      <c r="B165" s="3" t="s">
        <v>21</v>
      </c>
      <c r="C165" s="3">
        <v>-7.2278753935677287E-2</v>
      </c>
      <c r="D165" s="27">
        <v>5.1560550545311383E-2</v>
      </c>
      <c r="E165" s="28"/>
      <c r="F165" s="29"/>
    </row>
    <row r="166" spans="2:8" x14ac:dyDescent="0.25">
      <c r="B166" s="3" t="s">
        <v>22</v>
      </c>
      <c r="C166" s="3">
        <v>-7.5144309161362388E-6</v>
      </c>
      <c r="D166" s="27">
        <v>6.1831110391637371E-5</v>
      </c>
      <c r="E166" s="28"/>
      <c r="F166" s="29"/>
    </row>
    <row r="167" spans="2:8" x14ac:dyDescent="0.25">
      <c r="B167" s="3" t="s">
        <v>23</v>
      </c>
      <c r="C167" s="3">
        <v>2.6432256557731293E-2</v>
      </c>
      <c r="D167" s="27">
        <v>3.8962000025827559E-2</v>
      </c>
      <c r="E167" s="28"/>
      <c r="F167" s="29"/>
    </row>
    <row r="168" spans="2:8" x14ac:dyDescent="0.25">
      <c r="B168" s="3" t="s">
        <v>24</v>
      </c>
      <c r="C168" s="3">
        <v>-9.1477210259579778E-2</v>
      </c>
      <c r="D168" s="27">
        <v>5.2396192175748361E-2</v>
      </c>
      <c r="E168" s="28"/>
      <c r="F168" s="29"/>
    </row>
    <row r="169" spans="2:8" x14ac:dyDescent="0.25">
      <c r="B169" s="3" t="s">
        <v>25</v>
      </c>
      <c r="C169" s="3">
        <v>0.17760785066231066</v>
      </c>
      <c r="D169" s="27">
        <v>8.0635716621260692E-2</v>
      </c>
      <c r="E169" s="28"/>
      <c r="F169" s="29"/>
    </row>
    <row r="170" spans="2:8" x14ac:dyDescent="0.25">
      <c r="B170" s="3" t="s">
        <v>26</v>
      </c>
      <c r="C170" s="3">
        <v>-6.1090913404143521</v>
      </c>
      <c r="D170" s="27">
        <v>2.7070807170371385</v>
      </c>
      <c r="E170" s="28"/>
      <c r="F170" s="29"/>
    </row>
    <row r="171" spans="2:8" x14ac:dyDescent="0.25">
      <c r="B171" s="3" t="s">
        <v>27</v>
      </c>
      <c r="C171" s="3">
        <v>8.6421298690358842E-6</v>
      </c>
      <c r="D171" s="27">
        <v>4.4703429550793849E-5</v>
      </c>
      <c r="E171" s="28"/>
      <c r="F171" s="29"/>
    </row>
    <row r="172" spans="2:8" x14ac:dyDescent="0.25">
      <c r="B172" s="3" t="s">
        <v>28</v>
      </c>
      <c r="C172" s="3">
        <v>-3.2844663586825957E-8</v>
      </c>
      <c r="D172" s="27">
        <v>1.7009213147034357E-8</v>
      </c>
      <c r="E172" s="28"/>
      <c r="F172" s="29"/>
    </row>
    <row r="173" spans="2:8" x14ac:dyDescent="0.25">
      <c r="B173" s="3" t="s">
        <v>29</v>
      </c>
      <c r="C173" s="3">
        <v>-0.32142316324920372</v>
      </c>
      <c r="D173" s="27">
        <v>0.2107724961864868</v>
      </c>
      <c r="E173" s="28"/>
      <c r="F173" s="29"/>
    </row>
    <row r="174" spans="2:8" x14ac:dyDescent="0.25">
      <c r="B174" s="3" t="s">
        <v>30</v>
      </c>
      <c r="C174" s="3">
        <v>-2.3853119997565955</v>
      </c>
      <c r="D174" s="27">
        <v>7.66420475779426</v>
      </c>
      <c r="E174" s="28"/>
      <c r="F174" s="29"/>
    </row>
    <row r="175" spans="2:8" ht="15.75" thickBot="1" x14ac:dyDescent="0.3">
      <c r="B175" s="4" t="s">
        <v>31</v>
      </c>
      <c r="C175" s="4">
        <v>0.5772159141283737</v>
      </c>
      <c r="D175" s="30">
        <v>0.29916827659421202</v>
      </c>
      <c r="E175" s="31"/>
      <c r="F175" s="32"/>
    </row>
    <row r="184" spans="2:5" ht="15.75" thickBot="1" x14ac:dyDescent="0.3"/>
    <row r="185" spans="2:5" ht="15.75" thickBot="1" x14ac:dyDescent="0.3">
      <c r="B185" s="16" t="s">
        <v>42</v>
      </c>
      <c r="C185" s="16" t="s">
        <v>46</v>
      </c>
      <c r="D185" s="16" t="s">
        <v>47</v>
      </c>
      <c r="E185" s="16" t="s">
        <v>48</v>
      </c>
    </row>
    <row r="186" spans="2:5" x14ac:dyDescent="0.25">
      <c r="B186" s="2" t="s">
        <v>16</v>
      </c>
      <c r="C186" s="2">
        <f>C162/D162</f>
        <v>15.055700264497791</v>
      </c>
      <c r="D186" s="17">
        <f>TDIST(ABS(C186),(30-1-13),2)</f>
        <v>7.227582872384955E-11</v>
      </c>
      <c r="E186" s="2" t="s">
        <v>49</v>
      </c>
    </row>
    <row r="187" spans="2:5" x14ac:dyDescent="0.25">
      <c r="B187" s="3" t="s">
        <v>18</v>
      </c>
      <c r="C187" s="3">
        <f t="shared" ref="C187:C199" si="3">C163/D163</f>
        <v>-7.3712046866217893</v>
      </c>
      <c r="D187" s="18">
        <f t="shared" ref="D187:D199" si="4">TDIST(ABS(C187),(30-1-13),2)</f>
        <v>1.5771945992047934E-6</v>
      </c>
      <c r="E187" s="3" t="s">
        <v>49</v>
      </c>
    </row>
    <row r="188" spans="2:5" x14ac:dyDescent="0.25">
      <c r="B188" s="3" t="s">
        <v>19</v>
      </c>
      <c r="C188" s="3">
        <f t="shared" si="3"/>
        <v>0.6743172213797225</v>
      </c>
      <c r="D188" s="18">
        <f>TDIST(ABS(C188),(30-1-13),2)</f>
        <v>0.50973587741393633</v>
      </c>
      <c r="E188" s="3" t="s">
        <v>50</v>
      </c>
    </row>
    <row r="189" spans="2:5" x14ac:dyDescent="0.25">
      <c r="B189" s="3" t="s">
        <v>21</v>
      </c>
      <c r="C189" s="3">
        <f t="shared" si="3"/>
        <v>-1.4018227728611772</v>
      </c>
      <c r="D189" s="18">
        <f t="shared" si="4"/>
        <v>0.18006941182065386</v>
      </c>
      <c r="E189" s="3" t="s">
        <v>50</v>
      </c>
    </row>
    <row r="190" spans="2:5" x14ac:dyDescent="0.25">
      <c r="B190" s="3" t="s">
        <v>22</v>
      </c>
      <c r="C190" s="3">
        <f t="shared" si="3"/>
        <v>-0.12153155375247089</v>
      </c>
      <c r="D190" s="18">
        <f t="shared" si="4"/>
        <v>0.90478327073775577</v>
      </c>
      <c r="E190" s="3" t="s">
        <v>50</v>
      </c>
    </row>
    <row r="191" spans="2:5" x14ac:dyDescent="0.25">
      <c r="B191" s="3" t="s">
        <v>23</v>
      </c>
      <c r="C191" s="3">
        <f t="shared" si="3"/>
        <v>0.67841118372284759</v>
      </c>
      <c r="D191" s="18">
        <f t="shared" si="4"/>
        <v>0.50720520243094092</v>
      </c>
      <c r="E191" s="3" t="s">
        <v>50</v>
      </c>
    </row>
    <row r="192" spans="2:5" x14ac:dyDescent="0.25">
      <c r="B192" s="3" t="s">
        <v>24</v>
      </c>
      <c r="C192" s="3">
        <f t="shared" si="3"/>
        <v>-1.7458751573538984</v>
      </c>
      <c r="D192" s="18">
        <f t="shared" si="4"/>
        <v>0.10000151993484219</v>
      </c>
      <c r="E192" s="3" t="s">
        <v>50</v>
      </c>
    </row>
    <row r="193" spans="2:5" x14ac:dyDescent="0.25">
      <c r="B193" s="3" t="s">
        <v>25</v>
      </c>
      <c r="C193" s="3">
        <f t="shared" si="3"/>
        <v>2.2025953027306757</v>
      </c>
      <c r="D193" s="18">
        <f t="shared" si="4"/>
        <v>4.2631258641083164E-2</v>
      </c>
      <c r="E193" s="3" t="s">
        <v>49</v>
      </c>
    </row>
    <row r="194" spans="2:5" x14ac:dyDescent="0.25">
      <c r="B194" s="3" t="s">
        <v>26</v>
      </c>
      <c r="C194" s="3">
        <f t="shared" si="3"/>
        <v>-2.2567082325866759</v>
      </c>
      <c r="D194" s="18">
        <f t="shared" si="4"/>
        <v>3.8367366416342176E-2</v>
      </c>
      <c r="E194" s="3" t="s">
        <v>49</v>
      </c>
    </row>
    <row r="195" spans="2:5" x14ac:dyDescent="0.25">
      <c r="B195" s="3" t="s">
        <v>27</v>
      </c>
      <c r="C195" s="3">
        <f t="shared" si="3"/>
        <v>0.1933214063412371</v>
      </c>
      <c r="D195" s="18">
        <f t="shared" si="4"/>
        <v>0.84914006477673043</v>
      </c>
      <c r="E195" s="3" t="s">
        <v>50</v>
      </c>
    </row>
    <row r="196" spans="2:5" x14ac:dyDescent="0.25">
      <c r="B196" s="3" t="s">
        <v>28</v>
      </c>
      <c r="C196" s="3">
        <f t="shared" si="3"/>
        <v>-1.9309925334525302</v>
      </c>
      <c r="D196" s="18">
        <f t="shared" si="4"/>
        <v>7.1398957043109015E-2</v>
      </c>
      <c r="E196" s="3" t="s">
        <v>50</v>
      </c>
    </row>
    <row r="197" spans="2:5" x14ac:dyDescent="0.25">
      <c r="B197" s="3" t="s">
        <v>29</v>
      </c>
      <c r="C197" s="3">
        <f t="shared" si="3"/>
        <v>-1.5249767833314252</v>
      </c>
      <c r="D197" s="18">
        <f t="shared" si="4"/>
        <v>0.14678688973736168</v>
      </c>
      <c r="E197" s="3" t="s">
        <v>50</v>
      </c>
    </row>
    <row r="198" spans="2:5" x14ac:dyDescent="0.25">
      <c r="B198" s="3" t="s">
        <v>30</v>
      </c>
      <c r="C198" s="3">
        <f t="shared" si="3"/>
        <v>-0.31122759309513576</v>
      </c>
      <c r="D198" s="18">
        <f t="shared" si="4"/>
        <v>0.75964590476648342</v>
      </c>
      <c r="E198" s="3" t="s">
        <v>50</v>
      </c>
    </row>
    <row r="199" spans="2:5" ht="15.75" thickBot="1" x14ac:dyDescent="0.3">
      <c r="B199" s="4" t="s">
        <v>31</v>
      </c>
      <c r="C199" s="4">
        <f t="shared" si="3"/>
        <v>1.9294021435010031</v>
      </c>
      <c r="D199" s="19">
        <f t="shared" si="4"/>
        <v>7.1609777979549774E-2</v>
      </c>
      <c r="E199" s="4" t="s">
        <v>50</v>
      </c>
    </row>
    <row r="201" spans="2:5" x14ac:dyDescent="0.25">
      <c r="B201" t="s">
        <v>63</v>
      </c>
    </row>
    <row r="207" spans="2:5" ht="15.75" thickBot="1" x14ac:dyDescent="0.3"/>
    <row r="208" spans="2:5" ht="15.75" thickBot="1" x14ac:dyDescent="0.3">
      <c r="B208" s="16" t="s">
        <v>51</v>
      </c>
      <c r="C208" s="16" t="s">
        <v>52</v>
      </c>
      <c r="D208" s="16" t="s">
        <v>53</v>
      </c>
      <c r="E208" s="16" t="s">
        <v>54</v>
      </c>
    </row>
    <row r="209" spans="2:5" x14ac:dyDescent="0.25">
      <c r="B209" s="2" cm="1">
        <f t="array" ref="B209:B238">$B$62:$B$91-AVERAGE($O$2:$O$31)</f>
        <v>-4.3899997039337819</v>
      </c>
      <c r="C209" s="2">
        <f>B209*B209</f>
        <v>19.272097400538694</v>
      </c>
      <c r="D209" s="2" cm="1">
        <f t="array" ref="D209:D238">$B$62:$B$91-$O$2:$O$31</f>
        <v>-5.3333037267123018E-2</v>
      </c>
      <c r="E209" s="2">
        <f>D209*D209</f>
        <v>2.8444128641363325E-3</v>
      </c>
    </row>
    <row r="210" spans="2:5" x14ac:dyDescent="0.25">
      <c r="B210" s="3">
        <v>10.931184679484758</v>
      </c>
      <c r="C210" s="3">
        <f t="shared" ref="C210:C238" si="5">B210*B210</f>
        <v>119.4907984970023</v>
      </c>
      <c r="D210" s="3">
        <v>-0.83214865384857717</v>
      </c>
      <c r="E210" s="3">
        <f t="shared" ref="E210:E238" si="6">D210*D210</f>
        <v>0.6924713821019991</v>
      </c>
    </row>
    <row r="211" spans="2:5" x14ac:dyDescent="0.25">
      <c r="B211" s="3">
        <v>-10.304829205660049</v>
      </c>
      <c r="C211" s="3">
        <f t="shared" si="5"/>
        <v>106.18950495782431</v>
      </c>
      <c r="D211" s="3">
        <v>-0.56816253899339131</v>
      </c>
      <c r="E211" s="3">
        <f t="shared" si="6"/>
        <v>0.32280867071541691</v>
      </c>
    </row>
    <row r="212" spans="2:5" x14ac:dyDescent="0.25">
      <c r="B212" s="3">
        <v>-11.827321856505762</v>
      </c>
      <c r="C212" s="3">
        <f t="shared" si="5"/>
        <v>139.88554229737889</v>
      </c>
      <c r="D212" s="3">
        <v>0.2093448101608999</v>
      </c>
      <c r="E212" s="3">
        <f t="shared" si="6"/>
        <v>4.3825249541303214E-2</v>
      </c>
    </row>
    <row r="213" spans="2:5" x14ac:dyDescent="0.25">
      <c r="B213" s="3">
        <v>14.701362916299985</v>
      </c>
      <c r="C213" s="3">
        <f t="shared" si="5"/>
        <v>216.13007159676039</v>
      </c>
      <c r="D213" s="3">
        <v>1.8380295829666409</v>
      </c>
      <c r="E213" s="3">
        <f t="shared" si="6"/>
        <v>3.3783527478605238</v>
      </c>
    </row>
    <row r="214" spans="2:5" x14ac:dyDescent="0.25">
      <c r="B214" s="3">
        <v>8.4521909113535685</v>
      </c>
      <c r="C214" s="3">
        <f t="shared" si="5"/>
        <v>71.439531201967867</v>
      </c>
      <c r="D214" s="3">
        <v>1.6888575780202331</v>
      </c>
      <c r="E214" s="3">
        <f t="shared" si="6"/>
        <v>2.8522399188363674</v>
      </c>
    </row>
    <row r="215" spans="2:5" x14ac:dyDescent="0.25">
      <c r="B215" s="3">
        <v>-4.9162367535047338</v>
      </c>
      <c r="C215" s="3">
        <f t="shared" si="5"/>
        <v>24.169383816510763</v>
      </c>
      <c r="D215" s="3">
        <v>4.620429913161928</v>
      </c>
      <c r="E215" s="3">
        <f t="shared" si="6"/>
        <v>21.348372582441542</v>
      </c>
    </row>
    <row r="216" spans="2:5" x14ac:dyDescent="0.25">
      <c r="B216" s="3">
        <v>13.853554432777131</v>
      </c>
      <c r="C216" s="3">
        <f t="shared" si="5"/>
        <v>191.92097042191889</v>
      </c>
      <c r="D216" s="3">
        <v>-2.8097789005562106</v>
      </c>
      <c r="E216" s="3">
        <f t="shared" si="6"/>
        <v>7.8948574700108676</v>
      </c>
    </row>
    <row r="217" spans="2:5" x14ac:dyDescent="0.25">
      <c r="B217" s="3">
        <v>-8.1483643813158437</v>
      </c>
      <c r="C217" s="3">
        <f t="shared" si="5"/>
        <v>66.395842090696732</v>
      </c>
      <c r="D217" s="3">
        <v>-1.2116977146491834</v>
      </c>
      <c r="E217" s="3">
        <f t="shared" si="6"/>
        <v>1.468211351686054</v>
      </c>
    </row>
    <row r="218" spans="2:5" x14ac:dyDescent="0.25">
      <c r="B218" s="3">
        <v>-10.55444805355642</v>
      </c>
      <c r="C218" s="3">
        <f t="shared" si="5"/>
        <v>111.39637371522092</v>
      </c>
      <c r="D218" s="3">
        <v>-0.21778138688976156</v>
      </c>
      <c r="E218" s="3">
        <f t="shared" si="6"/>
        <v>4.742873247562801E-2</v>
      </c>
    </row>
    <row r="219" spans="2:5" x14ac:dyDescent="0.25">
      <c r="B219" s="3">
        <v>-2.1054304001459201</v>
      </c>
      <c r="C219" s="3">
        <f t="shared" si="5"/>
        <v>4.4328371698586091</v>
      </c>
      <c r="D219" s="3">
        <v>-1.0687637334792583</v>
      </c>
      <c r="E219" s="3">
        <f t="shared" si="6"/>
        <v>1.1422559180005232</v>
      </c>
    </row>
    <row r="220" spans="2:5" x14ac:dyDescent="0.25">
      <c r="B220" s="3">
        <v>-0.47307972196641401</v>
      </c>
      <c r="C220" s="3">
        <f t="shared" si="5"/>
        <v>0.2238044233358196</v>
      </c>
      <c r="D220" s="3">
        <v>-0.23641305529974943</v>
      </c>
      <c r="E220" s="3">
        <f t="shared" si="6"/>
        <v>5.5891132716162382E-2</v>
      </c>
    </row>
    <row r="221" spans="2:5" x14ac:dyDescent="0.25">
      <c r="B221" s="3">
        <v>6.7755324932781917</v>
      </c>
      <c r="C221" s="3">
        <f t="shared" si="5"/>
        <v>45.90784056746859</v>
      </c>
      <c r="D221" s="3">
        <v>0.61219915994485063</v>
      </c>
      <c r="E221" s="3">
        <f t="shared" si="6"/>
        <v>0.37478781143718082</v>
      </c>
    </row>
    <row r="222" spans="2:5" x14ac:dyDescent="0.25">
      <c r="B222" s="3">
        <v>12.930676814579812</v>
      </c>
      <c r="C222" s="3">
        <f t="shared" si="5"/>
        <v>167.20240288311192</v>
      </c>
      <c r="D222" s="3">
        <v>0.86734348124646488</v>
      </c>
      <c r="E222" s="3">
        <f t="shared" si="6"/>
        <v>0.75228471446073675</v>
      </c>
    </row>
    <row r="223" spans="2:5" x14ac:dyDescent="0.25">
      <c r="B223" s="3">
        <v>12.335503248508886</v>
      </c>
      <c r="C223" s="3">
        <f t="shared" si="5"/>
        <v>152.16464039397326</v>
      </c>
      <c r="D223" s="3">
        <v>-0.82783008482445553</v>
      </c>
      <c r="E223" s="3">
        <f t="shared" si="6"/>
        <v>0.68530264934046525</v>
      </c>
    </row>
    <row r="224" spans="2:5" x14ac:dyDescent="0.25">
      <c r="B224" s="3">
        <v>11.845948501978611</v>
      </c>
      <c r="C224" s="3">
        <f t="shared" si="5"/>
        <v>140.32649591152932</v>
      </c>
      <c r="D224" s="3">
        <v>-2.5173848313547325</v>
      </c>
      <c r="E224" s="3">
        <f t="shared" si="6"/>
        <v>6.3372263891348943</v>
      </c>
    </row>
    <row r="225" spans="2:5" x14ac:dyDescent="0.25">
      <c r="B225" s="3">
        <v>-5.4775210578703337</v>
      </c>
      <c r="C225" s="3">
        <f t="shared" si="5"/>
        <v>30.00323693941294</v>
      </c>
      <c r="D225" s="3">
        <v>0.4591456087963266</v>
      </c>
      <c r="E225" s="3">
        <f t="shared" si="6"/>
        <v>0.21081469007694939</v>
      </c>
    </row>
    <row r="226" spans="2:5" x14ac:dyDescent="0.25">
      <c r="B226" s="3">
        <v>10.40722796760673</v>
      </c>
      <c r="C226" s="3">
        <f t="shared" si="5"/>
        <v>108.3103939697357</v>
      </c>
      <c r="D226" s="3">
        <v>-2.2561053657266115</v>
      </c>
      <c r="E226" s="3">
        <f t="shared" si="6"/>
        <v>5.0900114212604075</v>
      </c>
    </row>
    <row r="227" spans="2:5" x14ac:dyDescent="0.25">
      <c r="B227" s="3">
        <v>-11.892930282874026</v>
      </c>
      <c r="C227" s="3">
        <f t="shared" si="5"/>
        <v>141.44179071330205</v>
      </c>
      <c r="D227" s="3">
        <v>-0.15626361620736873</v>
      </c>
      <c r="E227" s="3">
        <f t="shared" si="6"/>
        <v>2.4418317750203831E-2</v>
      </c>
    </row>
    <row r="228" spans="2:5" x14ac:dyDescent="0.25">
      <c r="B228" s="3">
        <v>-15.566577182680895</v>
      </c>
      <c r="C228" s="3">
        <f t="shared" si="5"/>
        <v>242.31832518436147</v>
      </c>
      <c r="D228" s="3">
        <v>-0.72991051601423607</v>
      </c>
      <c r="E228" s="3">
        <f t="shared" si="6"/>
        <v>0.53276936138816833</v>
      </c>
    </row>
    <row r="229" spans="2:5" x14ac:dyDescent="0.25">
      <c r="B229" s="3">
        <v>13.814387961961913</v>
      </c>
      <c r="C229" s="3">
        <f t="shared" si="5"/>
        <v>190.83731476359821</v>
      </c>
      <c r="D229" s="3">
        <v>1.3510546286285745</v>
      </c>
      <c r="E229" s="3">
        <f t="shared" si="6"/>
        <v>1.8253486095386953</v>
      </c>
    </row>
    <row r="230" spans="2:5" x14ac:dyDescent="0.25">
      <c r="B230" s="3">
        <v>8.3077072720600711</v>
      </c>
      <c r="C230" s="3">
        <f t="shared" si="5"/>
        <v>69.018000118239783</v>
      </c>
      <c r="D230" s="3">
        <v>0.14437393872672999</v>
      </c>
      <c r="E230" s="3">
        <f t="shared" si="6"/>
        <v>2.0843834183469585E-2</v>
      </c>
    </row>
    <row r="231" spans="2:5" x14ac:dyDescent="0.25">
      <c r="B231" s="3">
        <v>-18.173750978300347</v>
      </c>
      <c r="C231" s="3">
        <f t="shared" si="5"/>
        <v>330.28522462127285</v>
      </c>
      <c r="D231" s="3">
        <v>0.16291568836631143</v>
      </c>
      <c r="E231" s="3">
        <f t="shared" si="6"/>
        <v>2.6541521515869099E-2</v>
      </c>
    </row>
    <row r="232" spans="2:5" x14ac:dyDescent="0.25">
      <c r="B232" s="3">
        <v>-12.60042978895931</v>
      </c>
      <c r="C232" s="3">
        <f t="shared" si="5"/>
        <v>158.77083086649318</v>
      </c>
      <c r="D232" s="3">
        <v>1.7362368777073485</v>
      </c>
      <c r="E232" s="3">
        <f t="shared" si="6"/>
        <v>3.0145184955109623</v>
      </c>
    </row>
    <row r="233" spans="2:5" x14ac:dyDescent="0.25">
      <c r="B233" s="3">
        <v>-7.4968243850255334</v>
      </c>
      <c r="C233" s="3">
        <f t="shared" si="5"/>
        <v>56.202375859913467</v>
      </c>
      <c r="D233" s="3">
        <v>-1.0601577183588731</v>
      </c>
      <c r="E233" s="3">
        <f t="shared" si="6"/>
        <v>1.1239343877958916</v>
      </c>
    </row>
    <row r="234" spans="2:5" x14ac:dyDescent="0.25">
      <c r="B234" s="3">
        <v>-13.052184916687771</v>
      </c>
      <c r="C234" s="3">
        <f t="shared" si="5"/>
        <v>170.35953109941175</v>
      </c>
      <c r="D234" s="3">
        <v>-1.0155182500211097</v>
      </c>
      <c r="E234" s="3">
        <f t="shared" si="6"/>
        <v>1.0312773161259372</v>
      </c>
    </row>
    <row r="235" spans="2:5" x14ac:dyDescent="0.25">
      <c r="B235" s="3">
        <v>-4.7976984325119076</v>
      </c>
      <c r="C235" s="3">
        <f t="shared" si="5"/>
        <v>23.017910249327215</v>
      </c>
      <c r="D235" s="3">
        <v>0.43896823415475694</v>
      </c>
      <c r="E235" s="3">
        <f t="shared" si="6"/>
        <v>0.19269311059694552</v>
      </c>
    </row>
    <row r="236" spans="2:5" x14ac:dyDescent="0.25">
      <c r="B236" s="3">
        <v>13.655671794261679</v>
      </c>
      <c r="C236" s="3">
        <f t="shared" si="5"/>
        <v>186.47737215259397</v>
      </c>
      <c r="D236" s="3">
        <v>0.59233846092833176</v>
      </c>
      <c r="E236" s="3">
        <f t="shared" si="6"/>
        <v>0.3508648522949448</v>
      </c>
    </row>
    <row r="237" spans="2:5" x14ac:dyDescent="0.25">
      <c r="B237" s="3">
        <v>-7.8924931039677517</v>
      </c>
      <c r="C237" s="3">
        <f t="shared" si="5"/>
        <v>62.291447396178519</v>
      </c>
      <c r="D237" s="3">
        <v>-0.85582643730108998</v>
      </c>
      <c r="E237" s="3">
        <f t="shared" si="6"/>
        <v>0.73243889078347646</v>
      </c>
    </row>
    <row r="238" spans="2:5" ht="15.75" thickBot="1" x14ac:dyDescent="0.3">
      <c r="B238" s="4">
        <v>11.659171211382727</v>
      </c>
      <c r="C238" s="4">
        <f t="shared" si="5"/>
        <v>135.93627333633577</v>
      </c>
      <c r="D238" s="4">
        <v>1.6958378780493888</v>
      </c>
      <c r="E238" s="4">
        <f t="shared" si="6"/>
        <v>2.8758661086270538</v>
      </c>
    </row>
    <row r="239" spans="2:5" ht="15.75" thickBot="1" x14ac:dyDescent="0.3"/>
    <row r="240" spans="2:5" ht="15.75" thickBot="1" x14ac:dyDescent="0.3">
      <c r="B240" s="20" t="s">
        <v>55</v>
      </c>
      <c r="C240" s="16">
        <f>SUM(C209:C238)</f>
        <v>3481.8181646152748</v>
      </c>
      <c r="D240" s="20" t="s">
        <v>56</v>
      </c>
      <c r="E240" s="16">
        <f>SUM(E209:E238)</f>
        <v>64.451502051072765</v>
      </c>
    </row>
    <row r="246" spans="2:5" ht="15.75" thickBot="1" x14ac:dyDescent="0.3"/>
    <row r="247" spans="2:5" ht="15.75" thickBot="1" x14ac:dyDescent="0.3">
      <c r="B247" s="20" t="s">
        <v>57</v>
      </c>
      <c r="C247" s="16">
        <f>((30-1-13)/13)*C240/E240</f>
        <v>66.488980516638719</v>
      </c>
    </row>
    <row r="248" spans="2:5" ht="15.75" thickBot="1" x14ac:dyDescent="0.3"/>
    <row r="249" spans="2:5" ht="15.75" thickBot="1" x14ac:dyDescent="0.3">
      <c r="B249" s="16" t="s">
        <v>57</v>
      </c>
      <c r="C249" s="16">
        <f>FDIST(C247,13,(30-13-1))</f>
        <v>2.1653723980906134E-11</v>
      </c>
    </row>
    <row r="251" spans="2:5" x14ac:dyDescent="0.25">
      <c r="C251" s="1"/>
    </row>
    <row r="252" spans="2:5" ht="15.75" thickBot="1" x14ac:dyDescent="0.3"/>
    <row r="253" spans="2:5" ht="15.75" thickBot="1" x14ac:dyDescent="0.3">
      <c r="B253" s="16" t="s">
        <v>64</v>
      </c>
      <c r="C253" s="16" t="s">
        <v>65</v>
      </c>
      <c r="D253" s="16" t="s">
        <v>66</v>
      </c>
      <c r="E253" s="16" t="s">
        <v>67</v>
      </c>
    </row>
    <row r="254" spans="2:5" x14ac:dyDescent="0.25">
      <c r="B254" s="2" cm="1">
        <f t="array" ref="B254:B283">O2:O31-B62:B91</f>
        <v>5.3333037267123018E-2</v>
      </c>
      <c r="C254" s="2">
        <f>B254*B254</f>
        <v>2.8444128641363325E-3</v>
      </c>
      <c r="D254" s="2" cm="1">
        <f t="array" ref="D254:D283">O2:O31-AVERAGE(O2:O31)</f>
        <v>-4.3366666666666589</v>
      </c>
      <c r="E254" s="2">
        <f>D254*D254</f>
        <v>18.806677777777711</v>
      </c>
    </row>
    <row r="255" spans="2:5" x14ac:dyDescent="0.25">
      <c r="B255" s="3">
        <v>0.83214865384857717</v>
      </c>
      <c r="C255" s="3">
        <f t="shared" ref="C255:C283" si="7">B255*B255</f>
        <v>0.6924713821019991</v>
      </c>
      <c r="D255" s="3">
        <v>11.763333333333335</v>
      </c>
      <c r="E255" s="3">
        <f t="shared" ref="E255:E283" si="8">D255*D255</f>
        <v>138.37601111111115</v>
      </c>
    </row>
    <row r="256" spans="2:5" x14ac:dyDescent="0.25">
      <c r="B256" s="3">
        <v>0.56816253899339131</v>
      </c>
      <c r="C256" s="3">
        <f t="shared" si="7"/>
        <v>0.32280867071541691</v>
      </c>
      <c r="D256" s="3">
        <v>-9.7366666666666575</v>
      </c>
      <c r="E256" s="3">
        <f t="shared" si="8"/>
        <v>94.802677777777603</v>
      </c>
    </row>
    <row r="257" spans="2:5" x14ac:dyDescent="0.25">
      <c r="B257" s="3">
        <v>-0.2093448101608999</v>
      </c>
      <c r="C257" s="3">
        <f t="shared" si="7"/>
        <v>4.3825249541303214E-2</v>
      </c>
      <c r="D257" s="3">
        <v>-12.036666666666662</v>
      </c>
      <c r="E257" s="3">
        <f t="shared" si="8"/>
        <v>144.88134444444432</v>
      </c>
    </row>
    <row r="258" spans="2:5" x14ac:dyDescent="0.25">
      <c r="B258" s="3">
        <v>-1.8380295829666409</v>
      </c>
      <c r="C258" s="3">
        <f t="shared" si="7"/>
        <v>3.3783527478605238</v>
      </c>
      <c r="D258" s="3">
        <v>12.863333333333344</v>
      </c>
      <c r="E258" s="3">
        <f t="shared" si="8"/>
        <v>165.46534444444472</v>
      </c>
    </row>
    <row r="259" spans="2:5" x14ac:dyDescent="0.25">
      <c r="B259" s="3">
        <v>-1.6888575780202331</v>
      </c>
      <c r="C259" s="3">
        <f t="shared" si="7"/>
        <v>2.8522399188363674</v>
      </c>
      <c r="D259" s="3">
        <v>6.7633333333333354</v>
      </c>
      <c r="E259" s="3">
        <f t="shared" si="8"/>
        <v>45.742677777777807</v>
      </c>
    </row>
    <row r="260" spans="2:5" x14ac:dyDescent="0.25">
      <c r="B260" s="3">
        <v>-4.620429913161928</v>
      </c>
      <c r="C260" s="3">
        <f t="shared" si="7"/>
        <v>21.348372582441542</v>
      </c>
      <c r="D260" s="3">
        <v>-9.5366666666666617</v>
      </c>
      <c r="E260" s="3">
        <f t="shared" si="8"/>
        <v>90.948011111111015</v>
      </c>
    </row>
    <row r="261" spans="2:5" x14ac:dyDescent="0.25">
      <c r="B261" s="3">
        <v>2.8097789005562106</v>
      </c>
      <c r="C261" s="3">
        <f t="shared" si="7"/>
        <v>7.8948574700108676</v>
      </c>
      <c r="D261" s="3">
        <v>16.663333333333341</v>
      </c>
      <c r="E261" s="3">
        <f t="shared" si="8"/>
        <v>277.66667777777803</v>
      </c>
    </row>
    <row r="262" spans="2:5" x14ac:dyDescent="0.25">
      <c r="B262" s="3">
        <v>1.2116977146491834</v>
      </c>
      <c r="C262" s="3">
        <f t="shared" si="7"/>
        <v>1.468211351686054</v>
      </c>
      <c r="D262" s="3">
        <v>-6.9366666666666603</v>
      </c>
      <c r="E262" s="3">
        <f t="shared" si="8"/>
        <v>48.117344444444356</v>
      </c>
    </row>
    <row r="263" spans="2:5" x14ac:dyDescent="0.25">
      <c r="B263" s="3">
        <v>0.21778138688976156</v>
      </c>
      <c r="C263" s="3">
        <f t="shared" si="7"/>
        <v>4.742873247562801E-2</v>
      </c>
      <c r="D263" s="3">
        <v>-10.336666666666659</v>
      </c>
      <c r="E263" s="3">
        <f t="shared" si="8"/>
        <v>106.84667777777761</v>
      </c>
    </row>
    <row r="264" spans="2:5" x14ac:dyDescent="0.25">
      <c r="B264" s="3">
        <v>1.0687637334792583</v>
      </c>
      <c r="C264" s="3">
        <f t="shared" si="7"/>
        <v>1.1422559180005232</v>
      </c>
      <c r="D264" s="3">
        <v>-1.0366666666666617</v>
      </c>
      <c r="E264" s="3">
        <f t="shared" si="8"/>
        <v>1.0746777777777676</v>
      </c>
    </row>
    <row r="265" spans="2:5" x14ac:dyDescent="0.25">
      <c r="B265" s="3">
        <v>0.23641305529974943</v>
      </c>
      <c r="C265" s="3">
        <f t="shared" si="7"/>
        <v>5.5891132716162382E-2</v>
      </c>
      <c r="D265" s="3">
        <v>-0.23666666666666458</v>
      </c>
      <c r="E265" s="3">
        <f t="shared" si="8"/>
        <v>5.6011111111110123E-2</v>
      </c>
    </row>
    <row r="266" spans="2:5" x14ac:dyDescent="0.25">
      <c r="B266" s="3">
        <v>-0.61219915994485063</v>
      </c>
      <c r="C266" s="3">
        <f t="shared" si="7"/>
        <v>0.37478781143718082</v>
      </c>
      <c r="D266" s="3">
        <v>6.1633333333333411</v>
      </c>
      <c r="E266" s="3">
        <f t="shared" si="8"/>
        <v>37.986677777777871</v>
      </c>
    </row>
    <row r="267" spans="2:5" x14ac:dyDescent="0.25">
      <c r="B267" s="3">
        <v>-0.86734348124646488</v>
      </c>
      <c r="C267" s="3">
        <f t="shared" si="7"/>
        <v>0.75228471446073675</v>
      </c>
      <c r="D267" s="3">
        <v>12.063333333333347</v>
      </c>
      <c r="E267" s="3">
        <f t="shared" si="8"/>
        <v>145.52401111111143</v>
      </c>
    </row>
    <row r="268" spans="2:5" x14ac:dyDescent="0.25">
      <c r="B268" s="3">
        <v>0.82783008482445553</v>
      </c>
      <c r="C268" s="3">
        <f t="shared" si="7"/>
        <v>0.68530264934046525</v>
      </c>
      <c r="D268" s="3">
        <v>13.163333333333341</v>
      </c>
      <c r="E268" s="3">
        <f t="shared" si="8"/>
        <v>173.27334444444466</v>
      </c>
    </row>
    <row r="269" spans="2:5" x14ac:dyDescent="0.25">
      <c r="B269" s="3">
        <v>2.5173848313547325</v>
      </c>
      <c r="C269" s="3">
        <f t="shared" si="7"/>
        <v>6.3372263891348943</v>
      </c>
      <c r="D269" s="3">
        <v>14.363333333333344</v>
      </c>
      <c r="E269" s="3">
        <f t="shared" si="8"/>
        <v>206.30534444444476</v>
      </c>
    </row>
    <row r="270" spans="2:5" x14ac:dyDescent="0.25">
      <c r="B270" s="3">
        <v>-0.4591456087963266</v>
      </c>
      <c r="C270" s="3">
        <f t="shared" si="7"/>
        <v>0.21081469007694939</v>
      </c>
      <c r="D270" s="3">
        <v>-5.9366666666666603</v>
      </c>
      <c r="E270" s="3">
        <f t="shared" si="8"/>
        <v>35.244011111111035</v>
      </c>
    </row>
    <row r="271" spans="2:5" x14ac:dyDescent="0.25">
      <c r="B271" s="3">
        <v>2.2561053657266115</v>
      </c>
      <c r="C271" s="3">
        <f t="shared" si="7"/>
        <v>5.0900114212604075</v>
      </c>
      <c r="D271" s="3">
        <v>12.663333333333341</v>
      </c>
      <c r="E271" s="3">
        <f t="shared" si="8"/>
        <v>160.36001111111131</v>
      </c>
    </row>
    <row r="272" spans="2:5" x14ac:dyDescent="0.25">
      <c r="B272" s="3">
        <v>0.15626361620736873</v>
      </c>
      <c r="C272" s="3">
        <f t="shared" si="7"/>
        <v>2.4418317750203831E-2</v>
      </c>
      <c r="D272" s="3">
        <v>-11.736666666666657</v>
      </c>
      <c r="E272" s="3">
        <f t="shared" si="8"/>
        <v>137.74934444444423</v>
      </c>
    </row>
    <row r="273" spans="2:5" x14ac:dyDescent="0.25">
      <c r="B273" s="3">
        <v>0.72991051601423607</v>
      </c>
      <c r="C273" s="3">
        <f t="shared" si="7"/>
        <v>0.53276936138816833</v>
      </c>
      <c r="D273" s="3">
        <v>-14.836666666666659</v>
      </c>
      <c r="E273" s="3">
        <f t="shared" si="8"/>
        <v>220.12667777777756</v>
      </c>
    </row>
    <row r="274" spans="2:5" x14ac:dyDescent="0.25">
      <c r="B274" s="3">
        <v>-1.3510546286285745</v>
      </c>
      <c r="C274" s="3">
        <f t="shared" si="7"/>
        <v>1.8253486095386953</v>
      </c>
      <c r="D274" s="3">
        <v>12.463333333333338</v>
      </c>
      <c r="E274" s="3">
        <f t="shared" si="8"/>
        <v>155.3346777777779</v>
      </c>
    </row>
    <row r="275" spans="2:5" x14ac:dyDescent="0.25">
      <c r="B275" s="3">
        <v>-0.14437393872672999</v>
      </c>
      <c r="C275" s="3">
        <f t="shared" si="7"/>
        <v>2.0843834183469585E-2</v>
      </c>
      <c r="D275" s="3">
        <v>8.1633333333333411</v>
      </c>
      <c r="E275" s="3">
        <f t="shared" si="8"/>
        <v>66.640011111111235</v>
      </c>
    </row>
    <row r="276" spans="2:5" x14ac:dyDescent="0.25">
      <c r="B276" s="3">
        <v>-0.16291568836631143</v>
      </c>
      <c r="C276" s="3">
        <f t="shared" si="7"/>
        <v>2.6541521515869099E-2</v>
      </c>
      <c r="D276" s="3">
        <v>-18.336666666666659</v>
      </c>
      <c r="E276" s="3">
        <f t="shared" si="8"/>
        <v>336.23334444444419</v>
      </c>
    </row>
    <row r="277" spans="2:5" x14ac:dyDescent="0.25">
      <c r="B277" s="3">
        <v>-1.7362368777073485</v>
      </c>
      <c r="C277" s="3">
        <f t="shared" si="7"/>
        <v>3.0145184955109623</v>
      </c>
      <c r="D277" s="3">
        <v>-14.336666666666659</v>
      </c>
      <c r="E277" s="3">
        <f t="shared" si="8"/>
        <v>205.54001111111089</v>
      </c>
    </row>
    <row r="278" spans="2:5" x14ac:dyDescent="0.25">
      <c r="B278" s="3">
        <v>1.0601577183588731</v>
      </c>
      <c r="C278" s="3">
        <f t="shared" si="7"/>
        <v>1.1239343877958916</v>
      </c>
      <c r="D278" s="3">
        <v>-6.4366666666666603</v>
      </c>
      <c r="E278" s="3">
        <f t="shared" si="8"/>
        <v>41.430677777777696</v>
      </c>
    </row>
    <row r="279" spans="2:5" x14ac:dyDescent="0.25">
      <c r="B279" s="3">
        <v>1.0155182500211097</v>
      </c>
      <c r="C279" s="3">
        <f t="shared" si="7"/>
        <v>1.0312773161259372</v>
      </c>
      <c r="D279" s="3">
        <v>-12.036666666666662</v>
      </c>
      <c r="E279" s="3">
        <f t="shared" si="8"/>
        <v>144.88134444444432</v>
      </c>
    </row>
    <row r="280" spans="2:5" x14ac:dyDescent="0.25">
      <c r="B280" s="3">
        <v>-0.43896823415475694</v>
      </c>
      <c r="C280" s="3">
        <f t="shared" si="7"/>
        <v>0.19269311059694552</v>
      </c>
      <c r="D280" s="3">
        <v>-5.2366666666666646</v>
      </c>
      <c r="E280" s="3">
        <f t="shared" si="8"/>
        <v>27.422677777777757</v>
      </c>
    </row>
    <row r="281" spans="2:5" x14ac:dyDescent="0.25">
      <c r="B281" s="3">
        <v>-0.59233846092833176</v>
      </c>
      <c r="C281" s="3">
        <f t="shared" si="7"/>
        <v>0.3508648522949448</v>
      </c>
      <c r="D281" s="3">
        <v>13.063333333333347</v>
      </c>
      <c r="E281" s="3">
        <f t="shared" si="8"/>
        <v>170.65067777777813</v>
      </c>
    </row>
    <row r="282" spans="2:5" x14ac:dyDescent="0.25">
      <c r="B282" s="3">
        <v>0.85582643730108998</v>
      </c>
      <c r="C282" s="3">
        <f t="shared" si="7"/>
        <v>0.73243889078347646</v>
      </c>
      <c r="D282" s="3">
        <v>-7.0366666666666617</v>
      </c>
      <c r="E282" s="3">
        <f t="shared" si="8"/>
        <v>49.514677777777706</v>
      </c>
    </row>
    <row r="283" spans="2:5" ht="15.75" thickBot="1" x14ac:dyDescent="0.3">
      <c r="B283" s="4">
        <v>-1.6958378780493888</v>
      </c>
      <c r="C283" s="4">
        <f t="shared" si="7"/>
        <v>2.8758661086270538</v>
      </c>
      <c r="D283" s="4">
        <v>9.9633333333333383</v>
      </c>
      <c r="E283" s="4">
        <f t="shared" si="8"/>
        <v>99.268011111111207</v>
      </c>
    </row>
    <row r="284" spans="2:5" ht="15.75" thickBot="1" x14ac:dyDescent="0.3"/>
    <row r="285" spans="2:5" ht="15.75" thickBot="1" x14ac:dyDescent="0.3">
      <c r="B285" s="16" t="s">
        <v>68</v>
      </c>
      <c r="C285" s="16">
        <f>SUM(C254:C283)</f>
        <v>64.451502051072765</v>
      </c>
      <c r="D285" s="16" t="s">
        <v>69</v>
      </c>
      <c r="E285" s="16">
        <f>SUM(E254:E283)</f>
        <v>3546.2696666666675</v>
      </c>
    </row>
    <row r="288" spans="2:5" x14ac:dyDescent="0.25">
      <c r="B288" t="s">
        <v>70</v>
      </c>
    </row>
    <row r="294" spans="2:5" ht="15.75" thickBot="1" x14ac:dyDescent="0.3"/>
    <row r="295" spans="2:5" ht="15.75" thickBot="1" x14ac:dyDescent="0.3">
      <c r="B295" s="16" t="s">
        <v>71</v>
      </c>
      <c r="C295" s="16">
        <f>C285/E285</f>
        <v>1.8174450368760097E-2</v>
      </c>
      <c r="E295" t="s">
        <v>74</v>
      </c>
    </row>
    <row r="298" spans="2:5" x14ac:dyDescent="0.25">
      <c r="B298" t="s">
        <v>72</v>
      </c>
    </row>
    <row r="304" spans="2:5" x14ac:dyDescent="0.25">
      <c r="E304" t="s">
        <v>75</v>
      </c>
    </row>
    <row r="305" spans="2:5" ht="15.75" thickBot="1" x14ac:dyDescent="0.3">
      <c r="E305" t="s">
        <v>76</v>
      </c>
    </row>
    <row r="306" spans="2:5" ht="15.75" thickBot="1" x14ac:dyDescent="0.3">
      <c r="B306" s="16" t="s">
        <v>73</v>
      </c>
      <c r="C306" s="16">
        <f>C240/E285</f>
        <v>0.98182554963114965</v>
      </c>
      <c r="E306" t="s">
        <v>77</v>
      </c>
    </row>
    <row r="309" spans="2:5" x14ac:dyDescent="0.25">
      <c r="B309" t="s">
        <v>78</v>
      </c>
    </row>
    <row r="315" spans="2:5" ht="15.75" thickBot="1" x14ac:dyDescent="0.3"/>
    <row r="316" spans="2:5" ht="15.75" thickBot="1" x14ac:dyDescent="0.3">
      <c r="B316" s="16" t="s">
        <v>79</v>
      </c>
      <c r="C316" s="16">
        <f>1*(1-C306)*((30-1)/(30-(1+13)))</f>
        <v>3.2941191293541255E-2</v>
      </c>
    </row>
    <row r="319" spans="2:5" x14ac:dyDescent="0.25">
      <c r="B319" t="s">
        <v>80</v>
      </c>
    </row>
    <row r="323" spans="2:11" x14ac:dyDescent="0.25">
      <c r="E323" t="s">
        <v>82</v>
      </c>
    </row>
    <row r="324" spans="2:11" x14ac:dyDescent="0.25">
      <c r="E324" t="s">
        <v>83</v>
      </c>
    </row>
    <row r="325" spans="2:11" ht="15.75" thickBot="1" x14ac:dyDescent="0.3">
      <c r="E325" t="s">
        <v>84</v>
      </c>
    </row>
    <row r="326" spans="2:11" ht="15.75" thickBot="1" x14ac:dyDescent="0.3">
      <c r="B326" s="16" t="s">
        <v>81</v>
      </c>
      <c r="C326" s="16">
        <f>C112/AVERAGE(O2:O31)</f>
        <v>2.8946334132640163E-2</v>
      </c>
      <c r="E326" t="s">
        <v>85</v>
      </c>
    </row>
    <row r="327" spans="2:11" x14ac:dyDescent="0.25">
      <c r="E327" t="s">
        <v>86</v>
      </c>
    </row>
    <row r="329" spans="2:11" x14ac:dyDescent="0.25">
      <c r="B329" t="s">
        <v>87</v>
      </c>
    </row>
    <row r="333" spans="2:11" ht="15.75" thickBot="1" x14ac:dyDescent="0.3"/>
    <row r="334" spans="2:11" ht="15.75" thickBot="1" x14ac:dyDescent="0.3">
      <c r="B334" s="16" t="s">
        <v>42</v>
      </c>
      <c r="C334" s="16" t="s">
        <v>43</v>
      </c>
      <c r="D334" s="21" t="s">
        <v>44</v>
      </c>
      <c r="E334" s="23"/>
      <c r="F334" s="22"/>
      <c r="G334" s="16" t="s">
        <v>88</v>
      </c>
      <c r="H334" s="16" t="s">
        <v>89</v>
      </c>
      <c r="I334" s="16" t="s">
        <v>90</v>
      </c>
      <c r="K334" t="s">
        <v>91</v>
      </c>
    </row>
    <row r="335" spans="2:11" x14ac:dyDescent="0.25">
      <c r="B335" s="2" t="s">
        <v>16</v>
      </c>
      <c r="C335" s="2" cm="1">
        <f t="array" ref="C335:C348">MMULT(MINVERSE(MMULT(TRANSPOSE($A$2:$N$31),$A$2:$N$31)),MMULT(TRANSPOSE($A$2:$N$31),$O$2:$O$31))</f>
        <v>75.626098988142758</v>
      </c>
      <c r="D335" s="24">
        <v>5.0230874459206296</v>
      </c>
      <c r="E335" s="25"/>
      <c r="F335" s="26"/>
      <c r="G335" s="2">
        <f>TINV(0.05,30-13-1)</f>
        <v>2.119905299221255</v>
      </c>
      <c r="H335" s="2">
        <f>C335-D335*G335</f>
        <v>64.977629293083851</v>
      </c>
      <c r="I335" s="2">
        <f>C335+D335*G335</f>
        <v>86.274568683201664</v>
      </c>
      <c r="K335" t="s">
        <v>92</v>
      </c>
    </row>
    <row r="336" spans="2:11" x14ac:dyDescent="0.25">
      <c r="B336" s="3" t="s">
        <v>18</v>
      </c>
      <c r="C336" s="3">
        <v>-5.8228840439185303E-2</v>
      </c>
      <c r="D336" s="27">
        <v>7.8995012233029557E-3</v>
      </c>
      <c r="E336" s="28"/>
      <c r="F336" s="29"/>
      <c r="G336" s="3">
        <f t="shared" ref="G336:G348" si="9">TINV(0.05,30-13-1)</f>
        <v>2.119905299221255</v>
      </c>
      <c r="H336" s="3">
        <f t="shared" ref="H336:H348" si="10">C336-D336*G336</f>
        <v>-7.4975034943670027E-2</v>
      </c>
      <c r="I336" s="3">
        <f t="shared" ref="I336:I348" si="11">C336+D336*G336</f>
        <v>-4.1482645934700579E-2</v>
      </c>
      <c r="K336" t="s">
        <v>93</v>
      </c>
    </row>
    <row r="337" spans="2:11" x14ac:dyDescent="0.25">
      <c r="B337" s="3" t="s">
        <v>19</v>
      </c>
      <c r="C337" s="3">
        <v>6.3644206962143457E-3</v>
      </c>
      <c r="D337" s="27">
        <v>9.4383184863528844E-3</v>
      </c>
      <c r="E337" s="28"/>
      <c r="F337" s="29"/>
      <c r="G337" s="3">
        <f t="shared" si="9"/>
        <v>2.119905299221255</v>
      </c>
      <c r="H337" s="3">
        <f t="shared" si="10"/>
        <v>-1.3643920678743069E-2</v>
      </c>
      <c r="I337" s="3">
        <f t="shared" si="11"/>
        <v>2.637276207117176E-2</v>
      </c>
      <c r="K337" t="s">
        <v>94</v>
      </c>
    </row>
    <row r="338" spans="2:11" x14ac:dyDescent="0.25">
      <c r="B338" s="3" t="s">
        <v>21</v>
      </c>
      <c r="C338" s="3">
        <v>-7.2278753935677287E-2</v>
      </c>
      <c r="D338" s="27">
        <v>5.1560550545311383E-2</v>
      </c>
      <c r="E338" s="28"/>
      <c r="F338" s="29"/>
      <c r="G338" s="3">
        <f t="shared" si="9"/>
        <v>2.119905299221255</v>
      </c>
      <c r="H338" s="3">
        <f t="shared" si="10"/>
        <v>-0.18158223826744826</v>
      </c>
      <c r="I338" s="3">
        <f t="shared" si="11"/>
        <v>3.7024730396093691E-2</v>
      </c>
    </row>
    <row r="339" spans="2:11" x14ac:dyDescent="0.25">
      <c r="B339" s="3" t="s">
        <v>22</v>
      </c>
      <c r="C339" s="3">
        <v>-7.5144309161362388E-6</v>
      </c>
      <c r="D339" s="27">
        <v>6.1831110391637371E-5</v>
      </c>
      <c r="E339" s="28"/>
      <c r="F339" s="29"/>
      <c r="G339" s="3">
        <f t="shared" si="9"/>
        <v>2.119905299221255</v>
      </c>
      <c r="H339" s="3">
        <f t="shared" si="10"/>
        <v>-1.3859052949210271E-4</v>
      </c>
      <c r="I339" s="3">
        <f t="shared" si="11"/>
        <v>1.2356166765983023E-4</v>
      </c>
    </row>
    <row r="340" spans="2:11" x14ac:dyDescent="0.25">
      <c r="B340" s="3" t="s">
        <v>23</v>
      </c>
      <c r="C340" s="3">
        <v>2.6432256557731293E-2</v>
      </c>
      <c r="D340" s="27">
        <v>3.8962000025827559E-2</v>
      </c>
      <c r="E340" s="28"/>
      <c r="F340" s="29"/>
      <c r="G340" s="3">
        <f t="shared" si="9"/>
        <v>2.119905299221255</v>
      </c>
      <c r="H340" s="3">
        <f t="shared" si="10"/>
        <v>-5.6163493765279224E-2</v>
      </c>
      <c r="I340" s="3">
        <f t="shared" si="11"/>
        <v>0.10902800688074181</v>
      </c>
    </row>
    <row r="341" spans="2:11" x14ac:dyDescent="0.25">
      <c r="B341" s="3" t="s">
        <v>24</v>
      </c>
      <c r="C341" s="3">
        <v>-9.1477210259579778E-2</v>
      </c>
      <c r="D341" s="27">
        <v>5.2396192175748361E-2</v>
      </c>
      <c r="E341" s="28"/>
      <c r="F341" s="29"/>
      <c r="G341" s="3">
        <f t="shared" si="9"/>
        <v>2.119905299221255</v>
      </c>
      <c r="H341" s="3">
        <f t="shared" si="10"/>
        <v>-0.20255217571196399</v>
      </c>
      <c r="I341" s="3">
        <f t="shared" si="11"/>
        <v>1.9597755192804434E-2</v>
      </c>
    </row>
    <row r="342" spans="2:11" x14ac:dyDescent="0.25">
      <c r="B342" s="3" t="s">
        <v>25</v>
      </c>
      <c r="C342" s="3">
        <v>0.17760785066231066</v>
      </c>
      <c r="D342" s="27">
        <v>8.0635716621260692E-2</v>
      </c>
      <c r="E342" s="28"/>
      <c r="F342" s="29"/>
      <c r="G342" s="3">
        <f t="shared" si="9"/>
        <v>2.119905299221255</v>
      </c>
      <c r="H342" s="3">
        <f t="shared" si="10"/>
        <v>6.6677676903966754E-3</v>
      </c>
      <c r="I342" s="3">
        <f t="shared" si="11"/>
        <v>0.34854793363422465</v>
      </c>
    </row>
    <row r="343" spans="2:11" x14ac:dyDescent="0.25">
      <c r="B343" s="3" t="s">
        <v>26</v>
      </c>
      <c r="C343" s="3">
        <v>-6.1090913404143521</v>
      </c>
      <c r="D343" s="27">
        <v>2.7070807170371385</v>
      </c>
      <c r="E343" s="28"/>
      <c r="F343" s="29"/>
      <c r="G343" s="3">
        <f t="shared" si="9"/>
        <v>2.119905299221255</v>
      </c>
      <c r="H343" s="3">
        <f t="shared" si="10"/>
        <v>-11.847846097881057</v>
      </c>
      <c r="I343" s="3">
        <f t="shared" si="11"/>
        <v>-0.37033658294764749</v>
      </c>
    </row>
    <row r="344" spans="2:11" x14ac:dyDescent="0.25">
      <c r="B344" s="3" t="s">
        <v>27</v>
      </c>
      <c r="C344" s="3">
        <v>8.6421298690358842E-6</v>
      </c>
      <c r="D344" s="27">
        <v>4.4703429550793849E-5</v>
      </c>
      <c r="E344" s="28"/>
      <c r="F344" s="29"/>
      <c r="G344" s="3">
        <f t="shared" si="9"/>
        <v>2.119905299221255</v>
      </c>
      <c r="H344" s="3">
        <f t="shared" si="10"/>
        <v>-8.6124907329056049E-5</v>
      </c>
      <c r="I344" s="3">
        <f t="shared" si="11"/>
        <v>1.0340916706712782E-4</v>
      </c>
    </row>
    <row r="345" spans="2:11" x14ac:dyDescent="0.25">
      <c r="B345" s="3" t="s">
        <v>28</v>
      </c>
      <c r="C345" s="3">
        <v>-3.2844663586825957E-8</v>
      </c>
      <c r="D345" s="27">
        <v>1.7009213147034357E-8</v>
      </c>
      <c r="E345" s="28"/>
      <c r="F345" s="29"/>
      <c r="G345" s="3">
        <f t="shared" si="9"/>
        <v>2.119905299221255</v>
      </c>
      <c r="H345" s="3">
        <f t="shared" si="10"/>
        <v>-6.8902584672807923E-8</v>
      </c>
      <c r="I345" s="3">
        <f t="shared" si="11"/>
        <v>3.2132574991560158E-9</v>
      </c>
    </row>
    <row r="346" spans="2:11" x14ac:dyDescent="0.25">
      <c r="B346" s="3" t="s">
        <v>29</v>
      </c>
      <c r="C346" s="3">
        <v>-0.32142316324920372</v>
      </c>
      <c r="D346" s="27">
        <v>0.2107724961864868</v>
      </c>
      <c r="E346" s="28"/>
      <c r="F346" s="29"/>
      <c r="G346" s="3">
        <f t="shared" si="9"/>
        <v>2.119905299221255</v>
      </c>
      <c r="H346" s="3">
        <f t="shared" si="10"/>
        <v>-0.76824089484502889</v>
      </c>
      <c r="I346" s="3">
        <f t="shared" si="11"/>
        <v>0.12539456834662144</v>
      </c>
    </row>
    <row r="347" spans="2:11" x14ac:dyDescent="0.25">
      <c r="B347" s="3" t="s">
        <v>30</v>
      </c>
      <c r="C347" s="3">
        <v>-2.3853119997565955</v>
      </c>
      <c r="D347" s="27">
        <v>7.66420475779426</v>
      </c>
      <c r="E347" s="28"/>
      <c r="F347" s="29"/>
      <c r="G347" s="3">
        <f t="shared" si="9"/>
        <v>2.119905299221255</v>
      </c>
      <c r="H347" s="3">
        <f t="shared" si="10"/>
        <v>-18.632700280121401</v>
      </c>
      <c r="I347" s="3">
        <f t="shared" si="11"/>
        <v>13.862076280608211</v>
      </c>
    </row>
    <row r="348" spans="2:11" ht="15.75" thickBot="1" x14ac:dyDescent="0.3">
      <c r="B348" s="4" t="s">
        <v>31</v>
      </c>
      <c r="C348" s="4">
        <v>0.5772159141283737</v>
      </c>
      <c r="D348" s="30">
        <v>0.29916827659421202</v>
      </c>
      <c r="E348" s="31"/>
      <c r="F348" s="32"/>
      <c r="G348" s="4">
        <f t="shared" si="9"/>
        <v>2.119905299221255</v>
      </c>
      <c r="H348" s="4">
        <f t="shared" si="10"/>
        <v>-5.6992500782586553E-2</v>
      </c>
      <c r="I348" s="4">
        <f t="shared" si="11"/>
        <v>1.2114243290393341</v>
      </c>
    </row>
    <row r="351" spans="2:11" x14ac:dyDescent="0.25">
      <c r="B351" t="s">
        <v>95</v>
      </c>
    </row>
    <row r="361" spans="2:3" ht="15.75" thickBot="1" x14ac:dyDescent="0.3"/>
    <row r="362" spans="2:3" ht="15.75" thickBot="1" x14ac:dyDescent="0.3">
      <c r="B362" s="16" t="s">
        <v>96</v>
      </c>
      <c r="C362" s="16">
        <f>KURT(C62:C91)+3</f>
        <v>5.0986554819011705</v>
      </c>
    </row>
    <row r="363" spans="2:3" ht="15.75" thickBot="1" x14ac:dyDescent="0.3"/>
    <row r="364" spans="2:3" ht="15.75" thickBot="1" x14ac:dyDescent="0.3">
      <c r="B364" s="16" t="s">
        <v>97</v>
      </c>
      <c r="C364" s="16">
        <f>SKEW(C62:C91)</f>
        <v>-0.73932528361654759</v>
      </c>
    </row>
    <row r="365" spans="2:3" ht="15.75" thickBot="1" x14ac:dyDescent="0.3"/>
    <row r="366" spans="2:3" ht="15.75" thickBot="1" x14ac:dyDescent="0.3">
      <c r="B366" s="16" t="s">
        <v>98</v>
      </c>
      <c r="C366" s="16">
        <f>((C364*C364)/(6/30))+(((C362-3))/(24/30))</f>
        <v>5.3563287273499052</v>
      </c>
    </row>
    <row r="368" spans="2:3" ht="15.75" thickBot="1" x14ac:dyDescent="0.3"/>
    <row r="369" spans="2:4" ht="15.75" thickBot="1" x14ac:dyDescent="0.3">
      <c r="B369" s="16" t="s">
        <v>99</v>
      </c>
      <c r="C369" s="16">
        <v>0.05</v>
      </c>
    </row>
    <row r="370" spans="2:4" ht="15.75" thickBot="1" x14ac:dyDescent="0.3">
      <c r="B370" s="16" t="s">
        <v>100</v>
      </c>
      <c r="C370" s="16">
        <v>2</v>
      </c>
    </row>
    <row r="371" spans="2:4" ht="15.75" thickBot="1" x14ac:dyDescent="0.3"/>
    <row r="372" spans="2:4" ht="15.75" thickBot="1" x14ac:dyDescent="0.3">
      <c r="B372" s="16" t="s">
        <v>47</v>
      </c>
      <c r="C372" s="16">
        <f>CHIDIST(C366,C370)</f>
        <v>6.868912675517172E-2</v>
      </c>
      <c r="D372" s="16" t="s">
        <v>50</v>
      </c>
    </row>
    <row r="375" spans="2:4" ht="15.75" thickBot="1" x14ac:dyDescent="0.3">
      <c r="B375" t="s">
        <v>101</v>
      </c>
    </row>
    <row r="376" spans="2:4" ht="15.75" thickBot="1" x14ac:dyDescent="0.3">
      <c r="B376" s="16" t="s">
        <v>102</v>
      </c>
      <c r="C376" s="16">
        <f>AVERAGE(C62:C91)</f>
        <v>-2.2351305991226885E-12</v>
      </c>
    </row>
  </sheetData>
  <mergeCells count="31">
    <mergeCell ref="D347:F347"/>
    <mergeCell ref="D348:F348"/>
    <mergeCell ref="D342:F342"/>
    <mergeCell ref="D343:F343"/>
    <mergeCell ref="D344:F344"/>
    <mergeCell ref="D345:F345"/>
    <mergeCell ref="D346:F346"/>
    <mergeCell ref="D337:F337"/>
    <mergeCell ref="D338:F338"/>
    <mergeCell ref="D339:F339"/>
    <mergeCell ref="D340:F340"/>
    <mergeCell ref="D341:F341"/>
    <mergeCell ref="D336:F336"/>
    <mergeCell ref="D173:F173"/>
    <mergeCell ref="D174:F174"/>
    <mergeCell ref="D175:F175"/>
    <mergeCell ref="D171:F171"/>
    <mergeCell ref="D172:F172"/>
    <mergeCell ref="B98:C98"/>
    <mergeCell ref="D161:F161"/>
    <mergeCell ref="D162:F162"/>
    <mergeCell ref="D334:F334"/>
    <mergeCell ref="D335:F335"/>
    <mergeCell ref="D165:F165"/>
    <mergeCell ref="D164:F164"/>
    <mergeCell ref="D163:F163"/>
    <mergeCell ref="D170:F170"/>
    <mergeCell ref="D169:F169"/>
    <mergeCell ref="D168:F168"/>
    <mergeCell ref="D167:F167"/>
    <mergeCell ref="D166:F166"/>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FDFA2D-2C67-415C-9D36-5D29B8C162EC}">
  <dimension ref="A1:N31"/>
  <sheetViews>
    <sheetView workbookViewId="0">
      <selection activeCell="P22" sqref="P22"/>
    </sheetView>
  </sheetViews>
  <sheetFormatPr defaultRowHeight="15" x14ac:dyDescent="0.25"/>
  <sheetData>
    <row r="1" spans="1:14" ht="15.75" thickBot="1" x14ac:dyDescent="0.3">
      <c r="A1" s="16" t="s">
        <v>103</v>
      </c>
      <c r="B1" s="13" t="s">
        <v>104</v>
      </c>
      <c r="C1" s="14" t="s">
        <v>105</v>
      </c>
      <c r="D1" s="14" t="s">
        <v>106</v>
      </c>
      <c r="E1" s="14" t="s">
        <v>107</v>
      </c>
      <c r="F1" s="14" t="s">
        <v>108</v>
      </c>
      <c r="G1" s="14" t="s">
        <v>109</v>
      </c>
      <c r="H1" s="14" t="s">
        <v>110</v>
      </c>
      <c r="I1" s="14" t="s">
        <v>111</v>
      </c>
      <c r="J1" s="14" t="s">
        <v>112</v>
      </c>
      <c r="K1" s="14" t="s">
        <v>113</v>
      </c>
      <c r="L1" s="14" t="s">
        <v>114</v>
      </c>
      <c r="M1" s="14" t="s">
        <v>115</v>
      </c>
      <c r="N1" s="15" t="s">
        <v>116</v>
      </c>
    </row>
    <row r="2" spans="1:14" x14ac:dyDescent="0.25">
      <c r="A2" s="2">
        <v>65</v>
      </c>
      <c r="B2" s="6">
        <v>263</v>
      </c>
      <c r="C2" s="6">
        <v>62</v>
      </c>
      <c r="D2" s="6">
        <v>65</v>
      </c>
      <c r="E2" s="6">
        <v>1154</v>
      </c>
      <c r="F2" s="6">
        <v>19</v>
      </c>
      <c r="G2" s="6">
        <v>6</v>
      </c>
      <c r="H2" s="6">
        <v>65</v>
      </c>
      <c r="I2" s="6">
        <v>0.1</v>
      </c>
      <c r="J2" s="6">
        <v>584</v>
      </c>
      <c r="K2" s="6">
        <v>33736494</v>
      </c>
      <c r="L2" s="6">
        <v>17</v>
      </c>
      <c r="M2" s="6">
        <v>0.48</v>
      </c>
      <c r="N2" s="7">
        <v>10</v>
      </c>
    </row>
    <row r="3" spans="1:14" x14ac:dyDescent="0.25">
      <c r="A3" s="3">
        <v>81.099999999999994</v>
      </c>
      <c r="B3">
        <v>74</v>
      </c>
      <c r="C3">
        <v>0</v>
      </c>
      <c r="D3">
        <v>98</v>
      </c>
      <c r="E3">
        <v>47</v>
      </c>
      <c r="F3">
        <v>63.7</v>
      </c>
      <c r="G3">
        <v>99</v>
      </c>
      <c r="H3">
        <v>99</v>
      </c>
      <c r="I3">
        <v>0.1</v>
      </c>
      <c r="J3">
        <v>4356</v>
      </c>
      <c r="K3">
        <v>11274196</v>
      </c>
      <c r="L3">
        <v>1</v>
      </c>
      <c r="M3">
        <v>0.9</v>
      </c>
      <c r="N3" s="9">
        <v>16</v>
      </c>
    </row>
    <row r="4" spans="1:14" x14ac:dyDescent="0.25">
      <c r="A4" s="3">
        <v>59.6</v>
      </c>
      <c r="B4">
        <v>288</v>
      </c>
      <c r="C4">
        <v>21</v>
      </c>
      <c r="D4">
        <v>94</v>
      </c>
      <c r="E4">
        <v>9</v>
      </c>
      <c r="F4">
        <v>18</v>
      </c>
      <c r="G4">
        <v>94</v>
      </c>
      <c r="H4">
        <v>94</v>
      </c>
      <c r="I4">
        <v>0.7</v>
      </c>
      <c r="J4">
        <v>33</v>
      </c>
      <c r="K4">
        <v>119927</v>
      </c>
      <c r="L4">
        <v>7</v>
      </c>
      <c r="M4">
        <v>0.41</v>
      </c>
      <c r="N4" s="9">
        <v>10</v>
      </c>
    </row>
    <row r="5" spans="1:14" x14ac:dyDescent="0.25">
      <c r="A5" s="3">
        <v>57.3</v>
      </c>
      <c r="B5">
        <v>357</v>
      </c>
      <c r="C5">
        <v>45</v>
      </c>
      <c r="D5">
        <v>84</v>
      </c>
      <c r="E5">
        <v>1809</v>
      </c>
      <c r="F5">
        <v>29</v>
      </c>
      <c r="G5">
        <v>83</v>
      </c>
      <c r="H5">
        <v>84</v>
      </c>
      <c r="I5">
        <v>0.3</v>
      </c>
      <c r="J5">
        <v>1244</v>
      </c>
      <c r="K5">
        <v>22834522</v>
      </c>
      <c r="L5">
        <v>5</v>
      </c>
      <c r="M5">
        <v>0.51</v>
      </c>
      <c r="N5" s="9">
        <v>10</v>
      </c>
    </row>
    <row r="6" spans="1:14" x14ac:dyDescent="0.25">
      <c r="A6" s="3">
        <v>82.2</v>
      </c>
      <c r="B6">
        <v>64</v>
      </c>
      <c r="C6">
        <v>2</v>
      </c>
      <c r="D6">
        <v>55</v>
      </c>
      <c r="E6">
        <v>195</v>
      </c>
      <c r="F6">
        <v>67</v>
      </c>
      <c r="G6">
        <v>91</v>
      </c>
      <c r="H6">
        <v>91</v>
      </c>
      <c r="I6">
        <v>0.1</v>
      </c>
      <c r="J6">
        <v>43315</v>
      </c>
      <c r="K6">
        <v>3584861</v>
      </c>
      <c r="L6">
        <v>0.6</v>
      </c>
      <c r="M6">
        <v>0.92</v>
      </c>
      <c r="N6" s="9">
        <v>16</v>
      </c>
    </row>
    <row r="7" spans="1:14" x14ac:dyDescent="0.25">
      <c r="A7" s="3">
        <v>76.099999999999994</v>
      </c>
      <c r="B7">
        <v>85</v>
      </c>
      <c r="C7">
        <v>157</v>
      </c>
      <c r="D7">
        <v>99</v>
      </c>
      <c r="E7">
        <v>42361</v>
      </c>
      <c r="F7">
        <v>32.9</v>
      </c>
      <c r="G7">
        <v>99</v>
      </c>
      <c r="H7">
        <v>99</v>
      </c>
      <c r="I7">
        <v>0.1</v>
      </c>
      <c r="J7">
        <v>869</v>
      </c>
      <c r="K7">
        <v>137122</v>
      </c>
      <c r="L7">
        <v>3</v>
      </c>
      <c r="M7">
        <v>0.73</v>
      </c>
      <c r="N7" s="9">
        <v>13</v>
      </c>
    </row>
    <row r="8" spans="1:14" x14ac:dyDescent="0.25">
      <c r="A8" s="3">
        <v>59.8</v>
      </c>
      <c r="B8">
        <v>258</v>
      </c>
      <c r="C8">
        <v>236</v>
      </c>
      <c r="D8">
        <v>81</v>
      </c>
      <c r="E8">
        <v>5020</v>
      </c>
      <c r="F8">
        <v>21</v>
      </c>
      <c r="G8">
        <v>78</v>
      </c>
      <c r="H8">
        <v>81</v>
      </c>
      <c r="I8">
        <v>0.2</v>
      </c>
      <c r="J8">
        <v>6723</v>
      </c>
      <c r="K8">
        <v>25772041</v>
      </c>
      <c r="L8">
        <v>9</v>
      </c>
      <c r="M8">
        <v>0.68</v>
      </c>
      <c r="N8" s="9">
        <v>12</v>
      </c>
    </row>
    <row r="9" spans="1:14" x14ac:dyDescent="0.25">
      <c r="A9" s="3">
        <v>86</v>
      </c>
      <c r="B9">
        <v>71</v>
      </c>
      <c r="C9">
        <v>0</v>
      </c>
      <c r="D9">
        <v>77</v>
      </c>
      <c r="E9">
        <v>9</v>
      </c>
      <c r="F9">
        <v>58.8</v>
      </c>
      <c r="G9">
        <v>93</v>
      </c>
      <c r="H9">
        <v>93</v>
      </c>
      <c r="I9">
        <v>0.1</v>
      </c>
      <c r="J9">
        <v>5314</v>
      </c>
      <c r="K9">
        <v>5683483</v>
      </c>
      <c r="L9">
        <v>1</v>
      </c>
      <c r="M9">
        <v>0.92</v>
      </c>
      <c r="N9" s="9">
        <v>19</v>
      </c>
    </row>
    <row r="10" spans="1:14" x14ac:dyDescent="0.25">
      <c r="A10" s="3">
        <v>62.4</v>
      </c>
      <c r="B10">
        <v>249</v>
      </c>
      <c r="C10">
        <v>37</v>
      </c>
      <c r="D10">
        <v>88</v>
      </c>
      <c r="E10">
        <v>23</v>
      </c>
      <c r="F10">
        <v>28</v>
      </c>
      <c r="G10">
        <v>88</v>
      </c>
      <c r="H10">
        <v>88</v>
      </c>
      <c r="I10">
        <v>0.7</v>
      </c>
      <c r="J10">
        <v>1361</v>
      </c>
      <c r="K10">
        <v>27582821</v>
      </c>
      <c r="L10">
        <v>6</v>
      </c>
      <c r="M10">
        <v>0.57999999999999996</v>
      </c>
      <c r="N10" s="9">
        <v>11</v>
      </c>
    </row>
    <row r="11" spans="1:14" x14ac:dyDescent="0.25">
      <c r="A11" s="3">
        <v>59</v>
      </c>
      <c r="B11">
        <v>284</v>
      </c>
      <c r="C11">
        <v>26</v>
      </c>
      <c r="D11">
        <v>54</v>
      </c>
      <c r="E11">
        <v>243</v>
      </c>
      <c r="F11">
        <v>23</v>
      </c>
      <c r="G11">
        <v>42</v>
      </c>
      <c r="H11">
        <v>54</v>
      </c>
      <c r="I11">
        <v>0.7</v>
      </c>
      <c r="J11">
        <v>554</v>
      </c>
      <c r="K11">
        <v>1291533</v>
      </c>
      <c r="L11">
        <v>7</v>
      </c>
      <c r="M11">
        <v>0.41</v>
      </c>
      <c r="N11" s="9">
        <v>8</v>
      </c>
    </row>
    <row r="12" spans="1:14" x14ac:dyDescent="0.25">
      <c r="A12" s="3">
        <v>68.3</v>
      </c>
      <c r="B12">
        <v>181</v>
      </c>
      <c r="C12">
        <v>910</v>
      </c>
      <c r="D12">
        <v>87</v>
      </c>
      <c r="E12">
        <v>90387</v>
      </c>
      <c r="F12">
        <v>18</v>
      </c>
      <c r="G12">
        <v>86</v>
      </c>
      <c r="H12">
        <v>87</v>
      </c>
      <c r="I12">
        <v>0.2</v>
      </c>
      <c r="J12">
        <v>1613</v>
      </c>
      <c r="K12">
        <v>1395398</v>
      </c>
      <c r="L12">
        <v>26</v>
      </c>
      <c r="M12">
        <v>0.62</v>
      </c>
      <c r="N12" s="9">
        <v>11</v>
      </c>
    </row>
    <row r="13" spans="1:14" x14ac:dyDescent="0.25">
      <c r="A13" s="3">
        <v>69.099999999999994</v>
      </c>
      <c r="B13">
        <v>176</v>
      </c>
      <c r="C13">
        <v>114</v>
      </c>
      <c r="D13">
        <v>78</v>
      </c>
      <c r="E13">
        <v>15099</v>
      </c>
      <c r="F13">
        <v>27</v>
      </c>
      <c r="G13">
        <v>8</v>
      </c>
      <c r="H13">
        <v>78</v>
      </c>
      <c r="I13">
        <v>0.3</v>
      </c>
      <c r="J13">
        <v>3336</v>
      </c>
      <c r="K13">
        <v>258162113</v>
      </c>
      <c r="L13">
        <v>1</v>
      </c>
      <c r="M13">
        <v>0.69</v>
      </c>
      <c r="N13" s="9">
        <v>12</v>
      </c>
    </row>
    <row r="14" spans="1:14" x14ac:dyDescent="0.25">
      <c r="A14" s="3">
        <v>75.5</v>
      </c>
      <c r="B14">
        <v>83</v>
      </c>
      <c r="C14">
        <v>18</v>
      </c>
      <c r="D14">
        <v>98</v>
      </c>
      <c r="E14">
        <v>615</v>
      </c>
      <c r="F14">
        <v>59.7</v>
      </c>
      <c r="G14">
        <v>98</v>
      </c>
      <c r="H14">
        <v>98</v>
      </c>
      <c r="I14">
        <v>0.1</v>
      </c>
      <c r="J14">
        <v>6723</v>
      </c>
      <c r="K14">
        <v>25772041</v>
      </c>
      <c r="L14">
        <v>8</v>
      </c>
      <c r="M14">
        <v>0.77</v>
      </c>
      <c r="N14" s="9">
        <v>14</v>
      </c>
    </row>
    <row r="15" spans="1:14" x14ac:dyDescent="0.25">
      <c r="A15" s="3">
        <v>81.400000000000006</v>
      </c>
      <c r="B15">
        <v>64</v>
      </c>
      <c r="C15">
        <v>0</v>
      </c>
      <c r="D15">
        <v>95</v>
      </c>
      <c r="E15">
        <v>4</v>
      </c>
      <c r="F15">
        <v>62.8</v>
      </c>
      <c r="G15">
        <v>95</v>
      </c>
      <c r="H15">
        <v>95</v>
      </c>
      <c r="I15">
        <v>0.1</v>
      </c>
      <c r="J15">
        <v>6664</v>
      </c>
      <c r="K15">
        <v>4676835</v>
      </c>
      <c r="L15">
        <v>0.3</v>
      </c>
      <c r="M15">
        <v>0.92</v>
      </c>
      <c r="N15" s="9">
        <v>18</v>
      </c>
    </row>
    <row r="16" spans="1:14" x14ac:dyDescent="0.25">
      <c r="A16" s="3">
        <v>82.5</v>
      </c>
      <c r="B16">
        <v>58</v>
      </c>
      <c r="C16">
        <v>0</v>
      </c>
      <c r="D16">
        <v>96</v>
      </c>
      <c r="E16">
        <v>80</v>
      </c>
      <c r="F16">
        <v>64.900000000000006</v>
      </c>
      <c r="G16">
        <v>95</v>
      </c>
      <c r="H16">
        <v>95</v>
      </c>
      <c r="I16">
        <v>0.1</v>
      </c>
      <c r="J16">
        <v>35729</v>
      </c>
      <c r="K16">
        <v>8381</v>
      </c>
      <c r="L16">
        <v>1</v>
      </c>
      <c r="M16">
        <v>0.9</v>
      </c>
      <c r="N16" s="9">
        <v>16</v>
      </c>
    </row>
    <row r="17" spans="1:14" x14ac:dyDescent="0.25">
      <c r="A17" s="3">
        <v>83.7</v>
      </c>
      <c r="B17">
        <v>55</v>
      </c>
      <c r="C17">
        <v>2</v>
      </c>
      <c r="D17">
        <v>77</v>
      </c>
      <c r="E17">
        <v>35</v>
      </c>
      <c r="F17">
        <v>29</v>
      </c>
      <c r="G17">
        <v>99</v>
      </c>
      <c r="H17">
        <v>96</v>
      </c>
      <c r="I17">
        <v>0.1</v>
      </c>
      <c r="J17">
        <v>34474</v>
      </c>
      <c r="K17">
        <v>127141</v>
      </c>
      <c r="L17">
        <v>2</v>
      </c>
      <c r="M17">
        <v>0.9</v>
      </c>
      <c r="N17" s="9">
        <v>15</v>
      </c>
    </row>
    <row r="18" spans="1:14" x14ac:dyDescent="0.25">
      <c r="A18" s="3">
        <v>63.4</v>
      </c>
      <c r="B18">
        <v>249</v>
      </c>
      <c r="C18">
        <v>54</v>
      </c>
      <c r="D18">
        <v>89</v>
      </c>
      <c r="E18">
        <v>95</v>
      </c>
      <c r="F18">
        <v>22</v>
      </c>
      <c r="G18">
        <v>83</v>
      </c>
      <c r="H18">
        <v>89</v>
      </c>
      <c r="I18">
        <v>0.2</v>
      </c>
      <c r="J18">
        <v>1349</v>
      </c>
      <c r="K18">
        <v>47236259</v>
      </c>
      <c r="L18">
        <v>7</v>
      </c>
      <c r="M18">
        <v>0.55000000000000004</v>
      </c>
      <c r="N18" s="9">
        <v>11</v>
      </c>
    </row>
    <row r="19" spans="1:14" x14ac:dyDescent="0.25">
      <c r="A19" s="3">
        <v>82</v>
      </c>
      <c r="B19">
        <v>63</v>
      </c>
      <c r="C19">
        <v>0</v>
      </c>
      <c r="D19">
        <v>94</v>
      </c>
      <c r="E19">
        <v>0</v>
      </c>
      <c r="F19">
        <v>61.3</v>
      </c>
      <c r="G19">
        <v>99</v>
      </c>
      <c r="H19">
        <v>99</v>
      </c>
      <c r="I19">
        <v>0.1</v>
      </c>
      <c r="J19">
        <v>1199</v>
      </c>
      <c r="K19">
        <v>56964</v>
      </c>
      <c r="L19">
        <v>1</v>
      </c>
      <c r="M19">
        <v>0.9</v>
      </c>
      <c r="N19" s="9">
        <v>13</v>
      </c>
    </row>
    <row r="20" spans="1:14" x14ac:dyDescent="0.25">
      <c r="A20" s="3">
        <v>57.6</v>
      </c>
      <c r="B20">
        <v>355</v>
      </c>
      <c r="C20">
        <v>60</v>
      </c>
      <c r="D20">
        <v>8</v>
      </c>
      <c r="E20">
        <v>79</v>
      </c>
      <c r="F20">
        <v>22</v>
      </c>
      <c r="G20">
        <v>8</v>
      </c>
      <c r="H20">
        <v>8</v>
      </c>
      <c r="I20">
        <v>0.3</v>
      </c>
      <c r="J20">
        <v>528</v>
      </c>
      <c r="K20">
        <v>281691</v>
      </c>
      <c r="L20">
        <v>3</v>
      </c>
      <c r="M20">
        <v>0.41</v>
      </c>
      <c r="N20" s="9">
        <v>9</v>
      </c>
    </row>
    <row r="21" spans="1:14" x14ac:dyDescent="0.25">
      <c r="A21" s="3">
        <v>54.5</v>
      </c>
      <c r="B21">
        <v>344</v>
      </c>
      <c r="C21">
        <v>483</v>
      </c>
      <c r="D21">
        <v>49</v>
      </c>
      <c r="E21">
        <v>12423</v>
      </c>
      <c r="F21">
        <v>25</v>
      </c>
      <c r="G21">
        <v>49</v>
      </c>
      <c r="H21">
        <v>49</v>
      </c>
      <c r="I21">
        <v>0.3</v>
      </c>
      <c r="J21">
        <v>2655</v>
      </c>
      <c r="K21">
        <v>181181744</v>
      </c>
      <c r="L21">
        <v>9</v>
      </c>
      <c r="M21">
        <v>0.53</v>
      </c>
      <c r="N21" s="9">
        <v>10</v>
      </c>
    </row>
    <row r="22" spans="1:14" x14ac:dyDescent="0.25">
      <c r="A22" s="3">
        <v>81.8</v>
      </c>
      <c r="B22">
        <v>59</v>
      </c>
      <c r="C22">
        <v>0</v>
      </c>
      <c r="D22">
        <v>77</v>
      </c>
      <c r="E22">
        <v>14</v>
      </c>
      <c r="F22">
        <v>61.2</v>
      </c>
      <c r="G22">
        <v>95</v>
      </c>
      <c r="H22">
        <v>95</v>
      </c>
      <c r="I22">
        <v>0.1</v>
      </c>
      <c r="J22">
        <v>7455</v>
      </c>
      <c r="K22">
        <v>518867</v>
      </c>
      <c r="L22">
        <v>0.8</v>
      </c>
      <c r="M22">
        <v>0.95</v>
      </c>
      <c r="N22" s="9">
        <v>17</v>
      </c>
    </row>
    <row r="23" spans="1:14" x14ac:dyDescent="0.25">
      <c r="A23" s="3">
        <v>77.5</v>
      </c>
      <c r="B23">
        <v>117</v>
      </c>
      <c r="C23">
        <v>2</v>
      </c>
      <c r="D23">
        <v>96</v>
      </c>
      <c r="E23">
        <v>0</v>
      </c>
      <c r="F23">
        <v>61.7</v>
      </c>
      <c r="G23">
        <v>92</v>
      </c>
      <c r="H23">
        <v>98</v>
      </c>
      <c r="I23">
        <v>0.1</v>
      </c>
      <c r="J23">
        <v>12565</v>
      </c>
      <c r="K23">
        <v>37986412</v>
      </c>
      <c r="L23">
        <v>1</v>
      </c>
      <c r="M23">
        <v>0.85</v>
      </c>
      <c r="N23" s="9">
        <v>16</v>
      </c>
    </row>
    <row r="24" spans="1:14" x14ac:dyDescent="0.25">
      <c r="A24" s="3">
        <v>51</v>
      </c>
      <c r="B24">
        <v>413</v>
      </c>
      <c r="C24">
        <v>22</v>
      </c>
      <c r="D24">
        <v>86</v>
      </c>
      <c r="E24">
        <v>607</v>
      </c>
      <c r="F24">
        <v>24</v>
      </c>
      <c r="G24">
        <v>86</v>
      </c>
      <c r="H24">
        <v>86</v>
      </c>
      <c r="I24">
        <v>0.7</v>
      </c>
      <c r="J24">
        <v>587</v>
      </c>
      <c r="K24">
        <v>723725</v>
      </c>
      <c r="L24">
        <v>7</v>
      </c>
      <c r="M24">
        <v>0.43</v>
      </c>
      <c r="N24" s="9">
        <v>9</v>
      </c>
    </row>
    <row r="25" spans="1:14" x14ac:dyDescent="0.25">
      <c r="A25" s="3">
        <v>55</v>
      </c>
      <c r="B25">
        <v>312</v>
      </c>
      <c r="C25">
        <v>50</v>
      </c>
      <c r="D25">
        <v>42</v>
      </c>
      <c r="E25">
        <v>7497</v>
      </c>
      <c r="F25">
        <v>24</v>
      </c>
      <c r="G25">
        <v>47</v>
      </c>
      <c r="H25">
        <v>42</v>
      </c>
      <c r="I25">
        <v>0.7</v>
      </c>
      <c r="J25">
        <v>426</v>
      </c>
      <c r="K25">
        <v>25772041</v>
      </c>
      <c r="L25">
        <v>6</v>
      </c>
      <c r="M25">
        <v>0.68</v>
      </c>
      <c r="N25" s="9">
        <v>12</v>
      </c>
    </row>
    <row r="26" spans="1:14" x14ac:dyDescent="0.25">
      <c r="A26" s="3">
        <v>62.9</v>
      </c>
      <c r="B26">
        <v>328</v>
      </c>
      <c r="C26">
        <v>42</v>
      </c>
      <c r="D26">
        <v>75</v>
      </c>
      <c r="E26">
        <v>17</v>
      </c>
      <c r="F26">
        <v>51.1</v>
      </c>
      <c r="G26">
        <v>75</v>
      </c>
      <c r="H26">
        <v>75</v>
      </c>
      <c r="I26">
        <v>0.3</v>
      </c>
      <c r="J26">
        <v>5769</v>
      </c>
      <c r="K26">
        <v>5511976</v>
      </c>
      <c r="L26">
        <v>4</v>
      </c>
      <c r="M26">
        <v>0.67</v>
      </c>
      <c r="N26" s="9">
        <v>13</v>
      </c>
    </row>
    <row r="27" spans="1:14" x14ac:dyDescent="0.25">
      <c r="A27" s="3">
        <v>57.3</v>
      </c>
      <c r="B27">
        <v>332</v>
      </c>
      <c r="C27">
        <v>26</v>
      </c>
      <c r="D27">
        <v>31</v>
      </c>
      <c r="E27">
        <v>878</v>
      </c>
      <c r="F27">
        <v>40</v>
      </c>
      <c r="G27">
        <v>41</v>
      </c>
      <c r="H27">
        <v>41</v>
      </c>
      <c r="I27">
        <v>0.3</v>
      </c>
      <c r="J27">
        <v>758</v>
      </c>
      <c r="K27">
        <v>11882136</v>
      </c>
      <c r="L27">
        <v>5</v>
      </c>
      <c r="M27">
        <v>0.42</v>
      </c>
      <c r="N27" s="9">
        <v>4</v>
      </c>
    </row>
    <row r="28" spans="1:14" x14ac:dyDescent="0.25">
      <c r="A28" s="3">
        <v>64.099999999999994</v>
      </c>
      <c r="B28">
        <v>225</v>
      </c>
      <c r="C28">
        <v>58</v>
      </c>
      <c r="D28">
        <v>93</v>
      </c>
      <c r="E28">
        <v>3585</v>
      </c>
      <c r="F28">
        <v>40</v>
      </c>
      <c r="G28">
        <v>93</v>
      </c>
      <c r="H28">
        <v>93</v>
      </c>
      <c r="I28">
        <v>0.3</v>
      </c>
      <c r="J28">
        <v>2513</v>
      </c>
      <c r="K28">
        <v>3864783</v>
      </c>
      <c r="L28">
        <v>5</v>
      </c>
      <c r="M28">
        <v>0.49</v>
      </c>
      <c r="N28" s="9">
        <v>7</v>
      </c>
    </row>
    <row r="29" spans="1:14" x14ac:dyDescent="0.25">
      <c r="A29" s="3">
        <v>82.4</v>
      </c>
      <c r="B29">
        <v>53</v>
      </c>
      <c r="C29">
        <v>0</v>
      </c>
      <c r="D29">
        <v>67</v>
      </c>
      <c r="E29">
        <v>22</v>
      </c>
      <c r="F29">
        <v>59.5</v>
      </c>
      <c r="G29">
        <v>98</v>
      </c>
      <c r="H29">
        <v>98</v>
      </c>
      <c r="I29">
        <v>0.1</v>
      </c>
      <c r="J29">
        <v>5585</v>
      </c>
      <c r="K29">
        <v>9799186</v>
      </c>
      <c r="L29">
        <v>1</v>
      </c>
      <c r="M29">
        <v>0.91</v>
      </c>
      <c r="N29" s="9">
        <v>15</v>
      </c>
    </row>
    <row r="30" spans="1:14" x14ac:dyDescent="0.25">
      <c r="A30" s="3">
        <v>62.3</v>
      </c>
      <c r="B30">
        <v>291</v>
      </c>
      <c r="C30">
        <v>66</v>
      </c>
      <c r="D30">
        <v>78</v>
      </c>
      <c r="E30">
        <v>478</v>
      </c>
      <c r="F30">
        <v>18</v>
      </c>
      <c r="G30">
        <v>82</v>
      </c>
      <c r="H30">
        <v>78</v>
      </c>
      <c r="I30">
        <v>0.3</v>
      </c>
      <c r="J30">
        <v>693</v>
      </c>
      <c r="K30">
        <v>414487</v>
      </c>
      <c r="L30">
        <v>5</v>
      </c>
      <c r="M30">
        <v>0.49</v>
      </c>
      <c r="N30" s="9">
        <v>10</v>
      </c>
    </row>
    <row r="31" spans="1:14" ht="15.75" thickBot="1" x14ac:dyDescent="0.3">
      <c r="A31" s="4">
        <v>79.3</v>
      </c>
      <c r="B31" s="11">
        <v>13</v>
      </c>
      <c r="C31" s="11">
        <v>23</v>
      </c>
      <c r="D31" s="11">
        <v>92</v>
      </c>
      <c r="E31" s="11">
        <v>188</v>
      </c>
      <c r="F31" s="11">
        <v>69.599999999999994</v>
      </c>
      <c r="G31" s="11">
        <v>93</v>
      </c>
      <c r="H31" s="11">
        <v>95</v>
      </c>
      <c r="I31" s="11">
        <v>0.3</v>
      </c>
      <c r="J31" s="11">
        <v>6723</v>
      </c>
      <c r="K31" s="11">
        <v>25772041</v>
      </c>
      <c r="L31" s="11">
        <v>0.8</v>
      </c>
      <c r="M31" s="11">
        <v>0.68</v>
      </c>
      <c r="N31" s="12">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F6AC6A-5C7F-44CA-954B-45FA781313C7}">
  <dimension ref="A1:P31"/>
  <sheetViews>
    <sheetView tabSelected="1" workbookViewId="0">
      <selection activeCell="R7" sqref="R7"/>
    </sheetView>
  </sheetViews>
  <sheetFormatPr defaultRowHeight="15" x14ac:dyDescent="0.25"/>
  <sheetData>
    <row r="1" spans="1:16" x14ac:dyDescent="0.25">
      <c r="A1" t="s">
        <v>117</v>
      </c>
      <c r="B1" t="s">
        <v>118</v>
      </c>
      <c r="C1" t="s">
        <v>103</v>
      </c>
      <c r="D1" t="s">
        <v>104</v>
      </c>
      <c r="E1" t="s">
        <v>105</v>
      </c>
      <c r="F1" t="s">
        <v>106</v>
      </c>
      <c r="G1" t="s">
        <v>107</v>
      </c>
      <c r="H1" t="s">
        <v>108</v>
      </c>
      <c r="I1" t="s">
        <v>109</v>
      </c>
      <c r="J1" t="s">
        <v>110</v>
      </c>
      <c r="K1" t="s">
        <v>111</v>
      </c>
      <c r="L1" t="s">
        <v>112</v>
      </c>
      <c r="M1" t="s">
        <v>113</v>
      </c>
      <c r="N1" t="s">
        <v>114</v>
      </c>
      <c r="O1" t="s">
        <v>115</v>
      </c>
      <c r="P1" t="s">
        <v>116</v>
      </c>
    </row>
    <row r="2" spans="1:16" x14ac:dyDescent="0.25">
      <c r="A2" t="s">
        <v>119</v>
      </c>
      <c r="B2" t="s">
        <v>120</v>
      </c>
      <c r="C2">
        <v>65</v>
      </c>
      <c r="D2">
        <v>263</v>
      </c>
      <c r="E2">
        <v>62</v>
      </c>
      <c r="F2">
        <v>65</v>
      </c>
      <c r="G2">
        <v>1154</v>
      </c>
      <c r="H2">
        <v>19</v>
      </c>
      <c r="I2">
        <v>6</v>
      </c>
      <c r="J2">
        <v>65</v>
      </c>
      <c r="K2" t="s">
        <v>121</v>
      </c>
      <c r="L2" t="s">
        <v>122</v>
      </c>
      <c r="M2">
        <v>33736494</v>
      </c>
      <c r="N2">
        <v>17</v>
      </c>
      <c r="O2" t="s">
        <v>123</v>
      </c>
      <c r="P2">
        <v>10</v>
      </c>
    </row>
    <row r="3" spans="1:16" x14ac:dyDescent="0.25">
      <c r="A3" t="s">
        <v>124</v>
      </c>
      <c r="B3" t="s">
        <v>125</v>
      </c>
      <c r="C3" t="s">
        <v>126</v>
      </c>
      <c r="D3">
        <v>74</v>
      </c>
      <c r="E3">
        <v>0</v>
      </c>
      <c r="F3">
        <v>98</v>
      </c>
      <c r="G3">
        <v>47</v>
      </c>
      <c r="H3" t="s">
        <v>127</v>
      </c>
      <c r="I3">
        <v>99</v>
      </c>
      <c r="J3">
        <v>99</v>
      </c>
      <c r="K3" t="s">
        <v>121</v>
      </c>
      <c r="L3" t="s">
        <v>128</v>
      </c>
      <c r="M3">
        <v>11274196</v>
      </c>
      <c r="N3">
        <v>1</v>
      </c>
      <c r="O3" t="s">
        <v>129</v>
      </c>
      <c r="P3">
        <v>16</v>
      </c>
    </row>
    <row r="4" spans="1:16" x14ac:dyDescent="0.25">
      <c r="A4" t="s">
        <v>130</v>
      </c>
      <c r="B4" t="s">
        <v>120</v>
      </c>
      <c r="C4" t="s">
        <v>131</v>
      </c>
      <c r="D4">
        <v>288</v>
      </c>
      <c r="E4">
        <v>21</v>
      </c>
      <c r="F4">
        <v>94</v>
      </c>
      <c r="G4">
        <v>9</v>
      </c>
      <c r="H4">
        <v>18</v>
      </c>
      <c r="I4">
        <v>94</v>
      </c>
      <c r="J4">
        <v>94</v>
      </c>
      <c r="K4" t="s">
        <v>132</v>
      </c>
      <c r="L4" t="s">
        <v>133</v>
      </c>
      <c r="M4">
        <v>119927</v>
      </c>
      <c r="N4">
        <v>7</v>
      </c>
      <c r="O4" t="s">
        <v>134</v>
      </c>
      <c r="P4">
        <v>10</v>
      </c>
    </row>
    <row r="5" spans="1:16" x14ac:dyDescent="0.25">
      <c r="A5" t="s">
        <v>135</v>
      </c>
      <c r="B5" t="s">
        <v>120</v>
      </c>
      <c r="C5" t="s">
        <v>136</v>
      </c>
      <c r="D5">
        <v>357</v>
      </c>
      <c r="E5">
        <v>45</v>
      </c>
      <c r="F5">
        <v>84</v>
      </c>
      <c r="G5">
        <v>1809</v>
      </c>
      <c r="H5">
        <v>29</v>
      </c>
      <c r="I5">
        <v>83</v>
      </c>
      <c r="J5">
        <v>84</v>
      </c>
      <c r="K5" t="s">
        <v>137</v>
      </c>
      <c r="L5" t="s">
        <v>138</v>
      </c>
      <c r="M5">
        <v>22834522</v>
      </c>
      <c r="N5">
        <v>5</v>
      </c>
      <c r="O5" t="s">
        <v>139</v>
      </c>
      <c r="P5">
        <v>10</v>
      </c>
    </row>
    <row r="6" spans="1:16" x14ac:dyDescent="0.25">
      <c r="A6" t="s">
        <v>140</v>
      </c>
      <c r="B6" t="s">
        <v>120</v>
      </c>
      <c r="C6" t="s">
        <v>141</v>
      </c>
      <c r="D6">
        <v>64</v>
      </c>
      <c r="E6">
        <v>2</v>
      </c>
      <c r="F6">
        <v>55</v>
      </c>
      <c r="G6">
        <v>195</v>
      </c>
      <c r="H6">
        <v>67</v>
      </c>
      <c r="I6">
        <v>91</v>
      </c>
      <c r="J6">
        <v>91</v>
      </c>
      <c r="K6" t="s">
        <v>121</v>
      </c>
      <c r="L6" t="s">
        <v>142</v>
      </c>
      <c r="M6">
        <v>3584861</v>
      </c>
      <c r="N6" t="s">
        <v>143</v>
      </c>
      <c r="O6" t="s">
        <v>144</v>
      </c>
      <c r="P6">
        <v>16</v>
      </c>
    </row>
    <row r="7" spans="1:16" x14ac:dyDescent="0.25">
      <c r="A7" t="s">
        <v>145</v>
      </c>
      <c r="B7" t="s">
        <v>120</v>
      </c>
      <c r="C7" t="s">
        <v>146</v>
      </c>
      <c r="D7">
        <v>85</v>
      </c>
      <c r="E7">
        <v>157</v>
      </c>
      <c r="F7">
        <v>99</v>
      </c>
      <c r="G7">
        <v>42361</v>
      </c>
      <c r="H7" t="s">
        <v>147</v>
      </c>
      <c r="I7">
        <v>99</v>
      </c>
      <c r="J7">
        <v>99</v>
      </c>
      <c r="K7" t="s">
        <v>121</v>
      </c>
      <c r="L7" t="s">
        <v>148</v>
      </c>
      <c r="M7">
        <v>137122</v>
      </c>
      <c r="N7">
        <v>3</v>
      </c>
      <c r="O7" t="s">
        <v>149</v>
      </c>
      <c r="P7">
        <v>13</v>
      </c>
    </row>
    <row r="8" spans="1:16" x14ac:dyDescent="0.25">
      <c r="A8" t="s">
        <v>150</v>
      </c>
      <c r="B8" t="s">
        <v>120</v>
      </c>
      <c r="C8" t="s">
        <v>151</v>
      </c>
      <c r="D8">
        <v>258</v>
      </c>
      <c r="E8">
        <v>236</v>
      </c>
      <c r="F8">
        <v>81</v>
      </c>
      <c r="G8">
        <v>5020</v>
      </c>
      <c r="H8">
        <v>21</v>
      </c>
      <c r="I8">
        <v>78</v>
      </c>
      <c r="J8">
        <v>81</v>
      </c>
      <c r="K8" t="s">
        <v>152</v>
      </c>
      <c r="N8">
        <v>9</v>
      </c>
    </row>
    <row r="9" spans="1:16" x14ac:dyDescent="0.25">
      <c r="A9" t="s">
        <v>153</v>
      </c>
      <c r="B9" t="s">
        <v>125</v>
      </c>
      <c r="C9">
        <v>86</v>
      </c>
      <c r="D9">
        <v>71</v>
      </c>
      <c r="E9">
        <v>0</v>
      </c>
      <c r="G9">
        <v>9</v>
      </c>
      <c r="H9" t="s">
        <v>154</v>
      </c>
      <c r="I9">
        <v>93</v>
      </c>
      <c r="J9">
        <v>93</v>
      </c>
      <c r="K9" t="s">
        <v>121</v>
      </c>
      <c r="L9" t="s">
        <v>155</v>
      </c>
      <c r="M9">
        <v>5683483</v>
      </c>
      <c r="N9">
        <v>1</v>
      </c>
      <c r="O9" t="s">
        <v>156</v>
      </c>
      <c r="P9">
        <v>19</v>
      </c>
    </row>
    <row r="10" spans="1:16" x14ac:dyDescent="0.25">
      <c r="A10" t="s">
        <v>157</v>
      </c>
      <c r="B10" t="s">
        <v>120</v>
      </c>
      <c r="C10" t="s">
        <v>158</v>
      </c>
      <c r="D10">
        <v>249</v>
      </c>
      <c r="E10">
        <v>37</v>
      </c>
      <c r="F10">
        <v>88</v>
      </c>
      <c r="G10">
        <v>23</v>
      </c>
      <c r="H10">
        <v>28</v>
      </c>
      <c r="I10">
        <v>88</v>
      </c>
      <c r="J10">
        <v>88</v>
      </c>
      <c r="K10" t="s">
        <v>132</v>
      </c>
      <c r="L10" t="s">
        <v>159</v>
      </c>
      <c r="M10">
        <v>27582821</v>
      </c>
      <c r="N10">
        <v>6</v>
      </c>
      <c r="O10" t="s">
        <v>160</v>
      </c>
      <c r="P10">
        <v>11</v>
      </c>
    </row>
    <row r="11" spans="1:16" x14ac:dyDescent="0.25">
      <c r="A11" t="s">
        <v>161</v>
      </c>
      <c r="B11" t="s">
        <v>120</v>
      </c>
      <c r="C11">
        <v>59</v>
      </c>
      <c r="D11">
        <v>284</v>
      </c>
      <c r="E11">
        <v>26</v>
      </c>
      <c r="F11">
        <v>54</v>
      </c>
      <c r="G11">
        <v>243</v>
      </c>
      <c r="H11">
        <v>23</v>
      </c>
      <c r="I11">
        <v>42</v>
      </c>
      <c r="J11">
        <v>54</v>
      </c>
      <c r="K11" t="s">
        <v>162</v>
      </c>
      <c r="L11" t="s">
        <v>163</v>
      </c>
      <c r="M11">
        <v>1291533</v>
      </c>
      <c r="N11">
        <v>7</v>
      </c>
      <c r="O11" t="s">
        <v>164</v>
      </c>
      <c r="P11">
        <v>8</v>
      </c>
    </row>
    <row r="12" spans="1:16" x14ac:dyDescent="0.25">
      <c r="A12" t="s">
        <v>165</v>
      </c>
      <c r="B12" t="s">
        <v>120</v>
      </c>
      <c r="C12" t="s">
        <v>166</v>
      </c>
      <c r="D12">
        <v>181</v>
      </c>
      <c r="E12">
        <v>910</v>
      </c>
      <c r="F12">
        <v>87</v>
      </c>
      <c r="G12">
        <v>90387</v>
      </c>
      <c r="H12">
        <v>18</v>
      </c>
      <c r="I12">
        <v>86</v>
      </c>
      <c r="J12">
        <v>87</v>
      </c>
      <c r="K12" t="s">
        <v>152</v>
      </c>
      <c r="L12" t="s">
        <v>167</v>
      </c>
      <c r="M12">
        <v>1395398</v>
      </c>
      <c r="N12">
        <v>26</v>
      </c>
      <c r="O12" t="s">
        <v>168</v>
      </c>
      <c r="P12">
        <v>11</v>
      </c>
    </row>
    <row r="13" spans="1:16" x14ac:dyDescent="0.25">
      <c r="A13" t="s">
        <v>169</v>
      </c>
      <c r="B13" t="s">
        <v>120</v>
      </c>
      <c r="C13" t="s">
        <v>170</v>
      </c>
      <c r="D13">
        <v>176</v>
      </c>
      <c r="E13">
        <v>114</v>
      </c>
      <c r="F13">
        <v>78</v>
      </c>
      <c r="G13">
        <v>15099</v>
      </c>
      <c r="H13">
        <v>27</v>
      </c>
      <c r="I13">
        <v>8</v>
      </c>
      <c r="J13">
        <v>78</v>
      </c>
      <c r="K13" t="s">
        <v>137</v>
      </c>
      <c r="L13" t="s">
        <v>171</v>
      </c>
      <c r="M13">
        <v>258162113</v>
      </c>
      <c r="N13">
        <v>1</v>
      </c>
      <c r="O13" t="s">
        <v>172</v>
      </c>
      <c r="P13">
        <v>12</v>
      </c>
    </row>
    <row r="14" spans="1:16" x14ac:dyDescent="0.25">
      <c r="A14" t="s">
        <v>173</v>
      </c>
      <c r="B14" t="s">
        <v>120</v>
      </c>
      <c r="C14" t="s">
        <v>174</v>
      </c>
      <c r="D14">
        <v>83</v>
      </c>
      <c r="E14">
        <v>18</v>
      </c>
      <c r="F14">
        <v>98</v>
      </c>
      <c r="G14">
        <v>615</v>
      </c>
      <c r="H14" t="s">
        <v>175</v>
      </c>
      <c r="I14">
        <v>98</v>
      </c>
      <c r="J14">
        <v>98</v>
      </c>
      <c r="K14" t="s">
        <v>121</v>
      </c>
      <c r="N14">
        <v>8</v>
      </c>
      <c r="O14" t="s">
        <v>176</v>
      </c>
      <c r="P14">
        <v>14</v>
      </c>
    </row>
    <row r="15" spans="1:16" x14ac:dyDescent="0.25">
      <c r="A15" t="s">
        <v>177</v>
      </c>
      <c r="B15" t="s">
        <v>125</v>
      </c>
      <c r="C15" t="s">
        <v>178</v>
      </c>
      <c r="D15">
        <v>64</v>
      </c>
      <c r="E15">
        <v>0</v>
      </c>
      <c r="F15">
        <v>95</v>
      </c>
      <c r="G15">
        <v>4</v>
      </c>
      <c r="H15" t="s">
        <v>179</v>
      </c>
      <c r="I15">
        <v>95</v>
      </c>
      <c r="J15">
        <v>95</v>
      </c>
      <c r="K15" t="s">
        <v>121</v>
      </c>
      <c r="L15" t="s">
        <v>180</v>
      </c>
      <c r="M15">
        <v>4676835</v>
      </c>
      <c r="N15" t="s">
        <v>137</v>
      </c>
      <c r="O15" t="s">
        <v>181</v>
      </c>
      <c r="P15">
        <v>18</v>
      </c>
    </row>
    <row r="16" spans="1:16" x14ac:dyDescent="0.25">
      <c r="A16" t="s">
        <v>182</v>
      </c>
      <c r="B16" t="s">
        <v>120</v>
      </c>
      <c r="C16" t="s">
        <v>183</v>
      </c>
      <c r="D16">
        <v>58</v>
      </c>
      <c r="E16">
        <v>0</v>
      </c>
      <c r="F16">
        <v>96</v>
      </c>
      <c r="G16">
        <v>80</v>
      </c>
      <c r="H16" t="s">
        <v>184</v>
      </c>
      <c r="I16">
        <v>95</v>
      </c>
      <c r="J16">
        <v>95</v>
      </c>
      <c r="K16" t="s">
        <v>121</v>
      </c>
      <c r="L16" t="s">
        <v>185</v>
      </c>
      <c r="M16">
        <v>8381</v>
      </c>
      <c r="N16">
        <v>1</v>
      </c>
      <c r="O16" t="s">
        <v>186</v>
      </c>
      <c r="P16">
        <v>16</v>
      </c>
    </row>
    <row r="17" spans="1:16" x14ac:dyDescent="0.25">
      <c r="A17" t="s">
        <v>187</v>
      </c>
      <c r="B17" t="s">
        <v>125</v>
      </c>
      <c r="C17" t="s">
        <v>188</v>
      </c>
      <c r="D17">
        <v>55</v>
      </c>
      <c r="E17">
        <v>2</v>
      </c>
      <c r="G17">
        <v>35</v>
      </c>
      <c r="H17">
        <v>29</v>
      </c>
      <c r="I17">
        <v>99</v>
      </c>
      <c r="J17">
        <v>96</v>
      </c>
      <c r="K17" t="s">
        <v>121</v>
      </c>
      <c r="L17" t="s">
        <v>189</v>
      </c>
      <c r="M17">
        <v>127141</v>
      </c>
      <c r="N17">
        <v>2</v>
      </c>
      <c r="O17" t="s">
        <v>190</v>
      </c>
      <c r="P17">
        <v>15</v>
      </c>
    </row>
    <row r="18" spans="1:16" x14ac:dyDescent="0.25">
      <c r="A18" t="s">
        <v>191</v>
      </c>
      <c r="B18" t="s">
        <v>120</v>
      </c>
      <c r="C18" t="s">
        <v>192</v>
      </c>
      <c r="D18">
        <v>249</v>
      </c>
      <c r="E18">
        <v>54</v>
      </c>
      <c r="F18">
        <v>89</v>
      </c>
      <c r="G18">
        <v>95</v>
      </c>
      <c r="H18">
        <v>22</v>
      </c>
      <c r="I18">
        <v>83</v>
      </c>
      <c r="J18">
        <v>89</v>
      </c>
      <c r="K18" t="s">
        <v>152</v>
      </c>
      <c r="L18" t="s">
        <v>193</v>
      </c>
      <c r="M18">
        <v>47236259</v>
      </c>
      <c r="N18">
        <v>7</v>
      </c>
      <c r="O18" t="s">
        <v>194</v>
      </c>
      <c r="P18">
        <v>11</v>
      </c>
    </row>
    <row r="19" spans="1:16" x14ac:dyDescent="0.25">
      <c r="A19" t="s">
        <v>195</v>
      </c>
      <c r="B19" t="s">
        <v>125</v>
      </c>
      <c r="C19">
        <v>82</v>
      </c>
      <c r="D19">
        <v>63</v>
      </c>
      <c r="E19">
        <v>0</v>
      </c>
      <c r="F19">
        <v>94</v>
      </c>
      <c r="G19">
        <v>0</v>
      </c>
      <c r="H19" t="s">
        <v>196</v>
      </c>
      <c r="I19">
        <v>99</v>
      </c>
      <c r="J19">
        <v>99</v>
      </c>
      <c r="K19" t="s">
        <v>121</v>
      </c>
      <c r="L19" t="s">
        <v>197</v>
      </c>
      <c r="M19">
        <v>56964</v>
      </c>
      <c r="N19">
        <v>1</v>
      </c>
      <c r="O19" t="s">
        <v>198</v>
      </c>
      <c r="P19">
        <v>13</v>
      </c>
    </row>
    <row r="20" spans="1:16" x14ac:dyDescent="0.25">
      <c r="A20" t="s">
        <v>199</v>
      </c>
      <c r="B20" t="s">
        <v>120</v>
      </c>
      <c r="C20" t="s">
        <v>200</v>
      </c>
      <c r="D20">
        <v>355</v>
      </c>
      <c r="E20">
        <v>60</v>
      </c>
      <c r="F20">
        <v>8</v>
      </c>
      <c r="G20">
        <v>79</v>
      </c>
      <c r="H20">
        <v>22</v>
      </c>
      <c r="I20">
        <v>8</v>
      </c>
      <c r="J20">
        <v>8</v>
      </c>
      <c r="K20" t="s">
        <v>137</v>
      </c>
      <c r="L20" t="s">
        <v>201</v>
      </c>
      <c r="M20">
        <v>281691</v>
      </c>
      <c r="N20">
        <v>3</v>
      </c>
      <c r="O20" t="s">
        <v>164</v>
      </c>
      <c r="P20">
        <v>9</v>
      </c>
    </row>
    <row r="21" spans="1:16" x14ac:dyDescent="0.25">
      <c r="A21" t="s">
        <v>202</v>
      </c>
      <c r="B21" t="s">
        <v>120</v>
      </c>
      <c r="C21" t="s">
        <v>203</v>
      </c>
      <c r="D21">
        <v>344</v>
      </c>
      <c r="E21">
        <v>483</v>
      </c>
      <c r="F21">
        <v>49</v>
      </c>
      <c r="G21">
        <v>12423</v>
      </c>
      <c r="H21">
        <v>25</v>
      </c>
      <c r="I21">
        <v>49</v>
      </c>
      <c r="J21">
        <v>49</v>
      </c>
      <c r="K21" t="s">
        <v>137</v>
      </c>
      <c r="L21" t="s">
        <v>204</v>
      </c>
      <c r="M21">
        <v>181181744</v>
      </c>
      <c r="N21">
        <v>9</v>
      </c>
      <c r="O21" t="s">
        <v>205</v>
      </c>
      <c r="P21">
        <v>10</v>
      </c>
    </row>
    <row r="22" spans="1:16" x14ac:dyDescent="0.25">
      <c r="A22" t="s">
        <v>206</v>
      </c>
      <c r="B22" t="s">
        <v>125</v>
      </c>
      <c r="C22" t="s">
        <v>207</v>
      </c>
      <c r="D22">
        <v>59</v>
      </c>
      <c r="E22">
        <v>0</v>
      </c>
      <c r="G22">
        <v>14</v>
      </c>
      <c r="H22" t="s">
        <v>208</v>
      </c>
      <c r="I22">
        <v>95</v>
      </c>
      <c r="J22">
        <v>95</v>
      </c>
      <c r="K22" t="s">
        <v>121</v>
      </c>
      <c r="L22" t="s">
        <v>209</v>
      </c>
      <c r="M22">
        <v>518867</v>
      </c>
      <c r="N22" t="s">
        <v>210</v>
      </c>
      <c r="O22" t="s">
        <v>211</v>
      </c>
      <c r="P22">
        <v>17</v>
      </c>
    </row>
    <row r="23" spans="1:16" x14ac:dyDescent="0.25">
      <c r="A23" t="s">
        <v>212</v>
      </c>
      <c r="B23" t="s">
        <v>125</v>
      </c>
      <c r="C23" t="s">
        <v>213</v>
      </c>
      <c r="D23">
        <v>117</v>
      </c>
      <c r="E23">
        <v>2</v>
      </c>
      <c r="F23">
        <v>96</v>
      </c>
      <c r="G23">
        <v>0</v>
      </c>
      <c r="H23" t="s">
        <v>214</v>
      </c>
      <c r="I23">
        <v>92</v>
      </c>
      <c r="J23">
        <v>98</v>
      </c>
      <c r="K23" t="s">
        <v>121</v>
      </c>
      <c r="L23" t="s">
        <v>215</v>
      </c>
      <c r="M23">
        <v>37986412</v>
      </c>
      <c r="N23">
        <v>1</v>
      </c>
      <c r="O23" t="s">
        <v>216</v>
      </c>
      <c r="P23">
        <v>16</v>
      </c>
    </row>
    <row r="24" spans="1:16" x14ac:dyDescent="0.25">
      <c r="A24" t="s">
        <v>217</v>
      </c>
      <c r="B24" t="s">
        <v>120</v>
      </c>
      <c r="C24">
        <v>51</v>
      </c>
      <c r="D24">
        <v>413</v>
      </c>
      <c r="E24">
        <v>22</v>
      </c>
      <c r="F24">
        <v>86</v>
      </c>
      <c r="G24">
        <v>607</v>
      </c>
      <c r="H24">
        <v>24</v>
      </c>
      <c r="I24">
        <v>86</v>
      </c>
      <c r="J24">
        <v>86</v>
      </c>
      <c r="K24" t="s">
        <v>162</v>
      </c>
      <c r="L24" t="s">
        <v>218</v>
      </c>
      <c r="M24">
        <v>723725</v>
      </c>
      <c r="N24">
        <v>7</v>
      </c>
      <c r="O24" t="s">
        <v>219</v>
      </c>
      <c r="P24">
        <v>9</v>
      </c>
    </row>
    <row r="25" spans="1:16" x14ac:dyDescent="0.25">
      <c r="A25" t="s">
        <v>220</v>
      </c>
      <c r="B25" t="s">
        <v>120</v>
      </c>
      <c r="C25">
        <v>55</v>
      </c>
      <c r="D25">
        <v>312</v>
      </c>
      <c r="E25">
        <v>50</v>
      </c>
      <c r="F25">
        <v>42</v>
      </c>
      <c r="G25">
        <v>7497</v>
      </c>
      <c r="H25">
        <v>24</v>
      </c>
      <c r="I25">
        <v>47</v>
      </c>
      <c r="J25">
        <v>42</v>
      </c>
      <c r="K25" t="s">
        <v>132</v>
      </c>
      <c r="L25" t="s">
        <v>221</v>
      </c>
      <c r="N25">
        <v>6</v>
      </c>
    </row>
    <row r="26" spans="1:16" x14ac:dyDescent="0.25">
      <c r="A26" t="s">
        <v>222</v>
      </c>
      <c r="B26" t="s">
        <v>120</v>
      </c>
      <c r="C26" t="s">
        <v>223</v>
      </c>
      <c r="D26">
        <v>328</v>
      </c>
      <c r="E26">
        <v>42</v>
      </c>
      <c r="F26">
        <v>75</v>
      </c>
      <c r="G26">
        <v>17</v>
      </c>
      <c r="H26" t="s">
        <v>224</v>
      </c>
      <c r="I26">
        <v>75</v>
      </c>
      <c r="J26">
        <v>75</v>
      </c>
      <c r="K26" t="s">
        <v>137</v>
      </c>
      <c r="L26" t="s">
        <v>225</v>
      </c>
      <c r="M26" t="s">
        <v>226</v>
      </c>
      <c r="N26">
        <v>4</v>
      </c>
      <c r="O26" t="s">
        <v>227</v>
      </c>
      <c r="P26">
        <v>13</v>
      </c>
    </row>
    <row r="27" spans="1:16" x14ac:dyDescent="0.25">
      <c r="A27" t="s">
        <v>228</v>
      </c>
      <c r="B27" t="s">
        <v>120</v>
      </c>
      <c r="C27" t="s">
        <v>136</v>
      </c>
      <c r="D27">
        <v>332</v>
      </c>
      <c r="E27">
        <v>26</v>
      </c>
      <c r="F27">
        <v>31</v>
      </c>
      <c r="G27">
        <v>878</v>
      </c>
      <c r="I27">
        <v>41</v>
      </c>
      <c r="J27">
        <v>31</v>
      </c>
      <c r="K27" t="s">
        <v>137</v>
      </c>
      <c r="L27" t="s">
        <v>229</v>
      </c>
      <c r="M27">
        <v>11882136</v>
      </c>
      <c r="O27" t="s">
        <v>230</v>
      </c>
      <c r="P27">
        <v>4</v>
      </c>
    </row>
    <row r="28" spans="1:16" x14ac:dyDescent="0.25">
      <c r="A28" t="s">
        <v>231</v>
      </c>
      <c r="B28" t="s">
        <v>120</v>
      </c>
      <c r="C28" t="s">
        <v>232</v>
      </c>
      <c r="D28">
        <v>225</v>
      </c>
      <c r="E28">
        <v>58</v>
      </c>
      <c r="F28">
        <v>93</v>
      </c>
      <c r="G28">
        <v>3585</v>
      </c>
      <c r="I28">
        <v>93</v>
      </c>
      <c r="J28">
        <v>93</v>
      </c>
      <c r="K28" t="s">
        <v>137</v>
      </c>
      <c r="L28" t="s">
        <v>233</v>
      </c>
      <c r="M28">
        <v>3864783</v>
      </c>
      <c r="O28" t="s">
        <v>234</v>
      </c>
      <c r="P28">
        <v>7</v>
      </c>
    </row>
    <row r="29" spans="1:16" x14ac:dyDescent="0.25">
      <c r="A29" t="s">
        <v>235</v>
      </c>
      <c r="B29" t="s">
        <v>125</v>
      </c>
      <c r="C29" t="s">
        <v>236</v>
      </c>
      <c r="D29">
        <v>53</v>
      </c>
      <c r="E29">
        <v>0</v>
      </c>
      <c r="F29">
        <v>67</v>
      </c>
      <c r="G29">
        <v>22</v>
      </c>
      <c r="H29" t="s">
        <v>237</v>
      </c>
      <c r="I29">
        <v>98</v>
      </c>
      <c r="J29">
        <v>98</v>
      </c>
      <c r="K29" t="s">
        <v>121</v>
      </c>
      <c r="L29" t="s">
        <v>238</v>
      </c>
      <c r="M29">
        <v>9799186</v>
      </c>
      <c r="N29">
        <v>1</v>
      </c>
      <c r="O29" t="s">
        <v>239</v>
      </c>
      <c r="P29">
        <v>15</v>
      </c>
    </row>
    <row r="30" spans="1:16" x14ac:dyDescent="0.25">
      <c r="A30" t="s">
        <v>240</v>
      </c>
      <c r="B30" t="s">
        <v>120</v>
      </c>
      <c r="C30" t="s">
        <v>241</v>
      </c>
      <c r="D30">
        <v>291</v>
      </c>
      <c r="E30">
        <v>66</v>
      </c>
      <c r="F30">
        <v>78</v>
      </c>
      <c r="G30">
        <v>478</v>
      </c>
      <c r="H30">
        <v>18</v>
      </c>
      <c r="I30">
        <v>82</v>
      </c>
      <c r="J30">
        <v>78</v>
      </c>
      <c r="K30" t="s">
        <v>137</v>
      </c>
      <c r="L30" t="s">
        <v>242</v>
      </c>
      <c r="M30">
        <v>414487</v>
      </c>
      <c r="N30">
        <v>5</v>
      </c>
      <c r="O30" t="s">
        <v>234</v>
      </c>
      <c r="P30">
        <v>10</v>
      </c>
    </row>
    <row r="31" spans="1:16" x14ac:dyDescent="0.25">
      <c r="A31" t="s">
        <v>243</v>
      </c>
      <c r="B31" t="s">
        <v>125</v>
      </c>
      <c r="C31" t="s">
        <v>244</v>
      </c>
      <c r="D31">
        <v>13</v>
      </c>
      <c r="E31">
        <v>23</v>
      </c>
      <c r="F31">
        <v>92</v>
      </c>
      <c r="G31">
        <v>188</v>
      </c>
      <c r="H31" t="s">
        <v>245</v>
      </c>
      <c r="I31">
        <v>93</v>
      </c>
      <c r="J31">
        <v>95</v>
      </c>
      <c r="K31" t="s">
        <v>121</v>
      </c>
      <c r="N31" t="s">
        <v>210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Obliczenia</vt:lpstr>
      <vt:lpstr>Dane czyste</vt:lpstr>
      <vt:lpstr>Dane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Kacper</cp:lastModifiedBy>
  <dcterms:created xsi:type="dcterms:W3CDTF">2023-01-04T17:16:55Z</dcterms:created>
  <dcterms:modified xsi:type="dcterms:W3CDTF">2023-01-12T17:38:17Z</dcterms:modified>
</cp:coreProperties>
</file>