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Kadambini sinha\Desktop\folder\"/>
    </mc:Choice>
  </mc:AlternateContent>
  <xr:revisionPtr revIDLastSave="0" documentId="13_ncr:1_{198D1021-15A0-4476-A541-FE39A4E10E17}" xr6:coauthVersionLast="47" xr6:coauthVersionMax="47" xr10:uidLastSave="{00000000-0000-0000-0000-000000000000}"/>
  <bookViews>
    <workbookView xWindow="-120" yWindow="-120" windowWidth="20730" windowHeight="11160" xr2:uid="{26D4546B-D2A1-4444-8EAF-A6228F96F0C1}"/>
  </bookViews>
  <sheets>
    <sheet name="Data" sheetId="1" r:id="rId1"/>
    <sheet name="Quick statistics" sheetId="2" r:id="rId2"/>
    <sheet name="EDA" sheetId="3" r:id="rId3"/>
    <sheet name="Sales by country" sheetId="4" r:id="rId4"/>
    <sheet name="Pivot table" sheetId="5" r:id="rId5"/>
    <sheet name="Top five items" sheetId="9" r:id="rId6"/>
    <sheet name="Anomaly detection" sheetId="10" r:id="rId7"/>
    <sheet name="Best sales person by country" sheetId="11" r:id="rId8"/>
    <sheet name="Profits by product" sheetId="13" r:id="rId9"/>
    <sheet name="Country level sales report" sheetId="14" r:id="rId10"/>
  </sheets>
  <definedNames>
    <definedName name="_xlnm._FilterDatabase" localSheetId="0" hidden="1">Data!$C$11:$G$11</definedName>
    <definedName name="_xlnm._FilterDatabase" localSheetId="3" hidden="1">'Sales by country'!$C$4:$F$10</definedName>
    <definedName name="_xlchart.v1.0" hidden="1">'Anomaly detection'!$S$6:$S$305</definedName>
    <definedName name="_xlchart.v1.1" hidden="1">'Anomaly detection'!$Q$6:$Q$305</definedName>
    <definedName name="_xlchart.v1.2" hidden="1">'Anomaly detection'!$S$6:$S$305</definedName>
    <definedName name="_xlcn.WorksheetConnection_beginnerDAcourseblank.xlsxdata1" hidden="1">data[]</definedName>
    <definedName name="Slicer_Geography">#N/A</definedName>
    <definedName name="Slicer_Sales_Person">#N/A</definedName>
  </definedNames>
  <calcPr calcId="181029"/>
  <pivotCaches>
    <pivotCache cacheId="0" r:id="rId11"/>
    <pivotCache cacheId="1" r:id="rId12"/>
    <pivotCache cacheId="2" r:id="rId13"/>
  </pivotCaches>
  <extLst>
    <ext xmlns:x14="http://schemas.microsoft.com/office/spreadsheetml/2009/9/main" uri="{876F7934-8845-4945-9796-88D515C7AA90}">
      <x14:pivotCaches>
        <pivotCache cacheId="3"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0" i="14" l="1"/>
  <c r="L12" i="14"/>
  <c r="L18" i="14"/>
  <c r="L14" i="14"/>
  <c r="L15" i="14"/>
  <c r="L11" i="14"/>
  <c r="L19" i="14"/>
  <c r="L13" i="14"/>
  <c r="L17" i="14"/>
  <c r="K20" i="14"/>
  <c r="K12" i="14"/>
  <c r="K18" i="14"/>
  <c r="K14" i="14"/>
  <c r="K15" i="14"/>
  <c r="K11" i="14"/>
  <c r="K19" i="14"/>
  <c r="K13" i="14"/>
  <c r="K17" i="14"/>
  <c r="L16" i="14"/>
  <c r="K16" i="14"/>
  <c r="G14" i="14"/>
  <c r="F14" i="14"/>
  <c r="G11" i="14"/>
  <c r="F11" i="14"/>
  <c r="G8" i="14"/>
  <c r="I108" i="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F12" i="14"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F13" i="14"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D6" i="4"/>
  <c r="F6" i="4"/>
  <c r="F5" i="4"/>
  <c r="F9" i="4"/>
  <c r="F8" i="4"/>
  <c r="F7" i="4"/>
  <c r="F10" i="4"/>
  <c r="D10" i="4"/>
  <c r="D5" i="4"/>
  <c r="D9" i="4"/>
  <c r="D8" i="4"/>
  <c r="D7" i="4"/>
  <c r="E8" i="2"/>
  <c r="D8" i="2"/>
  <c r="E7" i="2"/>
  <c r="D7" i="2"/>
  <c r="E12" i="2"/>
  <c r="D12" i="2"/>
  <c r="E11" i="2"/>
  <c r="D11" i="2"/>
  <c r="E6" i="2"/>
  <c r="D6" i="2"/>
  <c r="E5" i="2"/>
  <c r="D5" i="2"/>
  <c r="G13" i="14" l="1"/>
  <c r="G12" i="14"/>
  <c r="E9" i="2"/>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7CDBC9-5EEC-4BC2-8EB8-86C5C4925FF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E9045F6-B91F-46AC-9AC7-FB4384FDD1B3}" name="WorksheetConnection_beginner-DA-course-blank.xlsx!data" type="102" refreshedVersion="7"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<sst xmlns="http://schemas.openxmlformats.org/spreadsheetml/2006/main" count="2867" uniqueCount="87">
  <si>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</si>
  <si>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</si>
  <si>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</si>
  <si>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</si>
  <si>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</si>
  <si>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</si>
  <si>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</si>
  <si>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</si>
  <si>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</si>
  <si>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</si>
  <si>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</si>
  <si>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</si>
  <si>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</si>
  <si>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</si>
  <si>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</si>
  <si>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</si>
  <si>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</si>
  <si>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</si>
  <si>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</si>
  <si>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</si>
  <si>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</si>
  <si>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</si>
  <si>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</si>
  <si>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</si>
  <si>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</si>
  <si>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</si>
  <si>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</si>
  <si>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</si>
  <si>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</si>
  <si>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</si>
  <si>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</si>
  <si>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</si>
  <si>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</si>
  <si>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</si>
  <si>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</si>
  <si>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</si>
  <si>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</si>
  <si>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</si>
  <si>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</si>
  <si>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</si>
  <si>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</si>
  <si>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</si>
  <si>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</si>
  <si>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</si>
  <si>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</si>
  <si>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</si>
  <si>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</si>
  <si>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</si>
  <si>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</si>
  <si>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</si>
  <si>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</si>
  <si>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</si>
  <si>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</si>
  <si>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</si>
  <si>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</si>
  <si>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 xml:space="preserve">  Data Analysis</t>
  </si>
  <si>
    <t>Average</t>
  </si>
  <si>
    <t>Median</t>
  </si>
  <si>
    <t>Min</t>
  </si>
  <si>
    <t>Max</t>
  </si>
  <si>
    <t>Range</t>
  </si>
  <si>
    <t>First Q</t>
  </si>
  <si>
    <t>Third Q</t>
  </si>
  <si>
    <t>Exploratory Data Analysis (EDA) with Conditional Formatting</t>
  </si>
  <si>
    <t>Sales by country</t>
  </si>
  <si>
    <t>Country</t>
  </si>
  <si>
    <t xml:space="preserve">   Data analysis</t>
  </si>
  <si>
    <t xml:space="preserve"> </t>
  </si>
  <si>
    <t>Sales by country (using pivot table)</t>
  </si>
  <si>
    <t>Row Labels</t>
  </si>
  <si>
    <t>Grand Total</t>
  </si>
  <si>
    <t>Sum of Amount</t>
  </si>
  <si>
    <t>Sum of Units</t>
  </si>
  <si>
    <t>sales per unit</t>
  </si>
  <si>
    <t>Cost</t>
  </si>
  <si>
    <t>profit</t>
  </si>
  <si>
    <t>Countries</t>
  </si>
  <si>
    <t>Pick a country</t>
  </si>
  <si>
    <t>Quick summary</t>
  </si>
  <si>
    <t xml:space="preserve">Number of transactions </t>
  </si>
  <si>
    <t>Total</t>
  </si>
  <si>
    <t>Sales</t>
  </si>
  <si>
    <t>Profit</t>
  </si>
  <si>
    <t>Quantity</t>
  </si>
  <si>
    <t>By sales person</t>
  </si>
  <si>
    <t>Sales person</t>
  </si>
  <si>
    <t>Sales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</si>
</sst>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 #,##0.00"/>
    <numFmt numFmtId="167" formatCode="&quot;₹&quot;\ #,##0"/>
    <numFmt numFmtId="168" formatCode="&quot;₹&quot;\ #,##0.00;#,##0.00\ \-&quot;₹&quot;;&quot;₹&quot;\ #,##0.00"/>
    <numFmt numFmtId="169" formatCode="&quot;₹&quot;\ #,##0;#,##0\ \-&quot;₹&quot;;&quot;₹&quot;\ #,##0"/>
  </numFmts>
  <fonts count="13" x14ac:knownFonts="1">
    <font>
      <sz val="11"/>
      <color theme="1"/>
      <name val="Calibri"/>
      <family val="2"/>
      <scheme val="minor"/>
    </font>
    <font>
      <sz val="28"/>
      <color theme="1"/>
      <name val="Segoe UI Light"/>
      <family val="2"/>
    </font>
    <font>
      <b/>
      <sz val="11"/>
      <color theme="1"/>
      <name val="Calibri"/>
      <family val="2"/>
      <scheme val="minor"/>
    </font>
    <font>
      <sz val="12"/>
      <color theme="1"/>
      <name val="Calibri"/>
      <family val="2"/>
      <scheme val="minor"/>
    </font>
    <font>
      <sz val="26"/>
      <color theme="1"/>
      <name val="Calibri"/>
      <family val="2"/>
      <scheme val="minor"/>
    </font>
    <font>
      <sz val="28"/>
      <color theme="1"/>
      <name val="Calibri"/>
      <family val="2"/>
      <scheme val="minor"/>
    </font>
    <font>
      <b/>
      <sz val="28"/>
      <color theme="1"/>
      <name val="Calibri"/>
      <family val="2"/>
      <scheme val="minor"/>
    </font>
    <font>
      <b/>
      <sz val="36"/>
      <color theme="1"/>
      <name val="Calibri"/>
      <family val="2"/>
      <scheme val="minor"/>
    </font>
    <font>
      <sz val="11"/>
      <color theme="8" tint="-0.249977111117893"/>
      <name val="Calibri"/>
      <family val="2"/>
      <scheme val="minor"/>
    </font>
    <font>
      <sz val="11"/>
      <color theme="0" tint="-0.34998626667073579"/>
      <name val="Calibri"/>
      <family val="2"/>
      <scheme val="minor"/>
    </font>
    <font>
      <sz val="11"/>
      <color theme="5" tint="-0.499984740745262"/>
      <name val="Calibri"/>
      <family val="2"/>
      <scheme val="minor"/>
    </font>
    <font>
      <b/>
      <sz val="11"/>
      <color theme="2" tint="-0.499984740745262"/>
      <name val="Calibri"/>
      <family val="2"/>
      <scheme val="minor"/>
    </font>
    <font>
      <b/>
      <sz val="12"/>
      <color theme="1"/>
      <name val="Calibri"/>
      <family val="2"/>
      <scheme val="minor"/>
    </font>
  </fonts>
  <fills count="13">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CC00"/>
        <bgColor indexed="64"/>
      </patternFill>
    </fill>
  </fills>
  <borders count="10">
    <border>
      <left/>
      <right/>
      <top/>
      <bottom/>
      <diagonal/>
    </border>
    <border>
      <left/>
      <right/>
      <top style="dotted">
        <color theme="0" tint="-0.24994659260841701"/>
      </top>
      <bottom style="dotted">
        <color theme="0" tint="-0.24994659260841701"/>
      </bottom>
      <diagonal/>
    </border>
    <border>
      <left/>
      <right/>
      <top/>
      <bottom style="thin">
        <color theme="0" tint="-0.24994659260841701"/>
      </bottom>
      <diagonal/>
    </border>
    <border>
      <left/>
      <right/>
      <top style="thin">
        <color auto="1"/>
      </top>
      <bottom style="thin">
        <color auto="1"/>
      </bottom>
      <diagonal/>
    </border>
    <border>
      <left/>
      <right/>
      <top style="thin">
        <color theme="0" tint="-0.34998626667073579"/>
      </top>
      <bottom style="thin">
        <color theme="0" tint="-0.34998626667073579"/>
      </bottom>
      <diagonal/>
    </border>
    <border>
      <left/>
      <right/>
      <top/>
      <bottom style="thin">
        <color theme="0" tint="-0.34998626667073579"/>
      </bottom>
      <diagonal/>
    </border>
    <border>
      <left/>
      <right/>
      <top/>
      <bottom style="medium">
        <color theme="0" tint="-0.34998626667073579"/>
      </bottom>
      <diagonal/>
    </border>
    <border>
      <left/>
      <right/>
      <top/>
      <bottom style="medium">
        <color indexed="64"/>
      </bottom>
      <diagonal/>
    </border>
    <border>
      <left/>
      <right/>
      <top style="medium">
        <color indexed="64"/>
      </top>
      <bottom style="medium">
        <color theme="0" tint="-0.34998626667073579"/>
      </bottom>
      <diagonal/>
    </border>
    <border>
      <left/>
      <right/>
      <top style="medium">
        <color theme="0" tint="-0.34998626667073579"/>
      </top>
      <bottom style="medium">
        <color theme="0" tint="-0.34998626667073579"/>
      </bottom>
      <diagonal/>
    </border>
  </borders>
  <cellStyleXfs count="5">
    <xf numFmtId="0" fontId="0" fillId="0" borderId="0"/>
    <xf numFmtId="0" fontId="2" fillId="10" borderId="2" applyFont="0" applyFill="0" applyAlignment="0"/>
    <xf numFmtId="0" fontId="2" fillId="10" borderId="2" applyFont="0" applyFill="0" applyAlignment="0"/>
    <xf numFmtId="0" fontId="2" fillId="10" borderId="3" applyFont="0" applyFill="0" applyAlignment="0"/>
    <xf numFmtId="0" fontId="2" fillId="10" borderId="4" applyFont="0" applyFill="0" applyAlignment="0"/>
  </cellStyleXfs>
  <cellXfs count="6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0" borderId="0" xfId="0" applyNumberFormat="1"/>
    <xf numFmtId="0" fontId="8" fillId="4" borderId="0" xfId="0" applyFont="1" applyFill="1"/>
    <xf numFmtId="0" fontId="0" fillId="5" borderId="0" xfId="0" applyFill="1"/>
    <xf numFmtId="0" fontId="0" fillId="6" borderId="0" xfId="0" applyFill="1"/>
    <xf numFmtId="0" fontId="7" fillId="7" borderId="0" xfId="0" applyNumberFormat="1" applyFont="1" applyFill="1"/>
    <xf numFmtId="0" fontId="5" fillId="7" borderId="0" xfId="0" applyFont="1" applyFill="1"/>
    <xf numFmtId="0" fontId="0" fillId="7" borderId="0" xfId="0" applyFill="1"/>
    <xf numFmtId="0" fontId="6" fillId="7" borderId="0" xfId="0" applyFont="1" applyFill="1" applyAlignment="1">
      <alignment vertical="center"/>
    </xf>
    <xf numFmtId="0" fontId="4" fillId="7" borderId="0" xfId="0" applyFont="1" applyFill="1" applyAlignment="1">
      <alignment vertical="center"/>
    </xf>
    <xf numFmtId="0" fontId="0" fillId="8" borderId="0" xfId="0" applyFill="1"/>
    <xf numFmtId="0" fontId="0" fillId="4" borderId="0" xfId="0" applyFill="1"/>
    <xf numFmtId="0" fontId="6" fillId="6" borderId="0" xfId="0" applyFont="1" applyFill="1" applyAlignment="1">
      <alignment vertical="center"/>
    </xf>
    <xf numFmtId="0" fontId="4" fillId="6" borderId="0" xfId="0" applyFont="1" applyFill="1" applyAlignment="1">
      <alignment vertical="center"/>
    </xf>
    <xf numFmtId="0" fontId="0" fillId="9" borderId="0" xfId="0" applyFill="1"/>
    <xf numFmtId="166" fontId="0" fillId="0" borderId="0" xfId="0" applyNumberFormat="1"/>
    <xf numFmtId="167" fontId="0" fillId="0" borderId="0" xfId="0" applyNumberFormat="1"/>
    <xf numFmtId="0" fontId="0" fillId="0" borderId="0" xfId="0" applyBorder="1"/>
    <xf numFmtId="0" fontId="0" fillId="0" borderId="4" xfId="0" applyBorder="1"/>
    <xf numFmtId="167" fontId="0" fillId="0" borderId="4" xfId="0" applyNumberFormat="1" applyBorder="1"/>
    <xf numFmtId="3" fontId="9" fillId="0" borderId="4" xfId="0" applyNumberFormat="1" applyFont="1" applyBorder="1"/>
    <xf numFmtId="0" fontId="0" fillId="0" borderId="5" xfId="0" applyBorder="1"/>
    <xf numFmtId="167" fontId="0" fillId="0" borderId="5" xfId="0" applyNumberFormat="1" applyBorder="1"/>
    <xf numFmtId="3" fontId="9" fillId="0" borderId="5" xfId="0" applyNumberFormat="1" applyFont="1" applyBorder="1"/>
    <xf numFmtId="0" fontId="2" fillId="10" borderId="5" xfId="0" applyFont="1" applyFill="1" applyBorder="1"/>
    <xf numFmtId="0" fontId="2" fillId="10" borderId="5" xfId="0" applyFont="1" applyFill="1" applyBorder="1" applyAlignment="1">
      <alignment horizontal="right"/>
    </xf>
    <xf numFmtId="0" fontId="0" fillId="0" borderId="6" xfId="0" applyBorder="1"/>
    <xf numFmtId="167" fontId="0" fillId="0" borderId="6" xfId="0" applyNumberFormat="1" applyBorder="1"/>
    <xf numFmtId="0" fontId="0" fillId="0" borderId="0" xfId="0" pivotButton="1"/>
    <xf numFmtId="0" fontId="0" fillId="0" borderId="0" xfId="0" applyAlignment="1">
      <alignment horizontal="left"/>
    </xf>
    <xf numFmtId="0" fontId="10" fillId="0" borderId="0" xfId="0" applyNumberFormat="1" applyFont="1"/>
    <xf numFmtId="168" fontId="0" fillId="0" borderId="0" xfId="0" applyNumberFormat="1"/>
    <xf numFmtId="0" fontId="0" fillId="0" borderId="0" xfId="0" applyAlignment="1">
      <alignment horizontal="left" indent="1"/>
    </xf>
    <xf numFmtId="169" fontId="0" fillId="0" borderId="0" xfId="0" applyNumberFormat="1"/>
    <xf numFmtId="0" fontId="11" fillId="0" borderId="0" xfId="0" applyFont="1"/>
    <xf numFmtId="0" fontId="0" fillId="12" borderId="0" xfId="0" applyFill="1"/>
    <xf numFmtId="0" fontId="0" fillId="12" borderId="7" xfId="0" applyFill="1" applyBorder="1"/>
    <xf numFmtId="0" fontId="0" fillId="0" borderId="8" xfId="0" applyBorder="1"/>
    <xf numFmtId="0" fontId="0" fillId="0" borderId="9" xfId="0" applyBorder="1"/>
    <xf numFmtId="167" fontId="0" fillId="0" borderId="9" xfId="0" applyNumberFormat="1" applyBorder="1"/>
    <xf numFmtId="3" fontId="0" fillId="0" borderId="9" xfId="0" applyNumberFormat="1" applyBorder="1"/>
    <xf numFmtId="0" fontId="0" fillId="11" borderId="6" xfId="0" applyFill="1" applyBorder="1"/>
    <xf numFmtId="0" fontId="2" fillId="11" borderId="6" xfId="0" applyFont="1" applyFill="1" applyBorder="1" applyAlignment="1">
      <alignment horizontal="right"/>
    </xf>
    <xf numFmtId="0" fontId="2" fillId="11" borderId="6" xfId="0" applyFont="1" applyFill="1" applyBorder="1"/>
    <xf numFmtId="0" fontId="12" fillId="12" borderId="0" xfId="0" applyFont="1" applyFill="1"/>
    <xf numFmtId="0" fontId="3" fillId="12" borderId="0" xfId="0" applyFont="1" applyFill="1"/>
    <xf numFmtId="0" fontId="12" fillId="12" borderId="7" xfId="0" applyFont="1" applyFill="1" applyBorder="1"/>
    <xf numFmtId="0" fontId="3" fillId="12" borderId="7" xfId="0" applyFont="1" applyFill="1" applyBorder="1"/>
    <xf numFmtId="0" fontId="2" fillId="11" borderId="0" xfId="0" applyFont="1" applyFill="1"/>
  </cellXfs>
  <cellStyles count="5">
    <cellStyle name="Normal" xfId="0" builtinId="0"/>
    <cellStyle name="Style 1" xfId="1" xr:uid="{73EECE5E-C727-4554-80BC-2687C37D6CED}"/>
    <cellStyle name="Style 2" xfId="2" xr:uid="{FF44C713-8BDF-4960-A6F3-371F2AB339FC}"/>
    <cellStyle name="Style 3" xfId="3" xr:uid="{F6A482B1-2213-4B9D-9A8B-611A3BA9CB6F}"/>
    <cellStyle name="Style 4" xfId="4" xr:uid="{AD7EDF0F-F37C-4AC1-95B9-2386BD5222DA}"/>
  </cellStyles>
  <dxfs count="15">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theme="5" tint="-0.499984740745262"/>
      </font>
    </dxf>
    <dxf>
      <numFmt numFmtId="3" formatCode="#,##0"/>
    </dxf>
    <dxf>
      <numFmt numFmtId="167" formatCode="&quot;₹&quot;\ #,##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6" formatCode="&quot;₹&quot;\ #,##0.00"/>
    </dxf>
    <dxf>
      <numFmt numFmtId="166" formatCode="&quot;₹&quot;\ #,##0.0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colors>
    <mruColors>
      <color rgb="FFFFCC00"/>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584BA39A-0C7E-4C6E-B210-182CE002A07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plotArea>
      <cx:plotAreaRegion>
        <cx:series layoutId="boxWhisker" uniqueId="{FE460606-2844-4A82-9279-C13F4D38EB6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47624</xdr:colOff>
      <xdr:row>3</xdr:row>
      <xdr:rowOff>171451</xdr:rowOff>
    </xdr:from>
    <xdr:to>
      <xdr:col>13</xdr:col>
      <xdr:colOff>542925</xdr:colOff>
      <xdr:row>12</xdr:row>
      <xdr:rowOff>142875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6986E63D-D69B-4AC9-8101-D7A41449A47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829299" y="1152526"/>
              <a:ext cx="2933701" cy="1685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85725</xdr:colOff>
      <xdr:row>4</xdr:row>
      <xdr:rowOff>157162</xdr:rowOff>
    </xdr:from>
    <xdr:to>
      <xdr:col>4</xdr:col>
      <xdr:colOff>209550</xdr:colOff>
      <xdr:row>18</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29358A7-B608-4083-A07B-679A820C31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04925" y="919162"/>
              <a:ext cx="1343025" cy="26622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47625</xdr:colOff>
      <xdr:row>4</xdr:row>
      <xdr:rowOff>61912</xdr:rowOff>
    </xdr:from>
    <xdr:to>
      <xdr:col>13</xdr:col>
      <xdr:colOff>352425</xdr:colOff>
      <xdr:row>18</xdr:row>
      <xdr:rowOff>138112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79EA55F-EAF2-4393-970D-88A750E10B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705225" y="82391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57150</xdr:colOff>
      <xdr:row>4</xdr:row>
      <xdr:rowOff>47625</xdr:rowOff>
    </xdr:from>
    <xdr:to>
      <xdr:col>9</xdr:col>
      <xdr:colOff>57150</xdr:colOff>
      <xdr:row>17</xdr:row>
      <xdr:rowOff>95250</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A6CE5758-B851-437B-A50A-E4EDE190E70E}"/>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676775" y="809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dambini sinha" refreshedDate="44448.609824884261" createdVersion="7" refreshedVersion="7" minRefreshableVersion="3" recordCount="300" xr:uid="{1916FAEA-637F-4535-91C9-C1EB97DADF75}">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4049902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dambini sinha" refreshedDate="44449.655597337965" backgroundQuery="1" createdVersion="7" refreshedVersion="7" minRefreshableVersion="3" recordCount="0" supportSubquery="1" supportAdvancedDrill="1" xr:uid="{C6ABEE06-E44E-43FB-9881-77708275E157}">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dambini sinha" refreshedDate="44449.658347569442" backgroundQuery="1" createdVersion="7" refreshedVersion="7" minRefreshableVersion="3" recordCount="0" supportSubquery="1" supportAdvancedDrill="1" xr:uid="{FE7DC034-3B73-4F5C-8255-1B29F2B60140}">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1" level="32767"/>
  </cacheFields>
  <cacheHierarchies count="14">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Cost per unit]" caption="Cost per unit" attribute="1" defaultMemberUniqueName="[data].[Cost per unit].[All]" allUniqueName="[data].[Cost per unit].[All]" dimensionUniqueName="[data]" displayFolder="" count="2" memberValueDatatype="5" unbalanced="0"/>
    <cacheHierarchy uniqueName="[data].[Cost]" caption="Cost" attribute="1" defaultMemberUniqueName="[data].[Cost].[All]" allUniqueName="[data].[Cost].[All]" dimensionUniqueName="[data]" displayFolder="" count="2"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dambini sinha" refreshedDate="44449.658342592593" backgroundQuery="1" createdVersion="3" refreshedVersion="7" minRefreshableVersion="3" recordCount="0" supportSubquery="1" supportAdvancedDrill="1" xr:uid="{64293683-E1AD-46DC-BF33-A4E28854F99E}">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4858702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447CAB-DA0E-4135-8B40-CFF2C956B66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5:F12"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7">
    <i>
      <x v="2"/>
    </i>
    <i>
      <x v="1"/>
    </i>
    <i>
      <x v="3"/>
    </i>
    <i>
      <x v="5"/>
    </i>
    <i>
      <x v="4"/>
    </i>
    <i>
      <x/>
    </i>
    <i t="grand">
      <x/>
    </i>
  </rowItems>
  <colFields count="1">
    <field x="-2"/>
  </colFields>
  <colItems count="3">
    <i>
      <x/>
    </i>
    <i i="1">
      <x v="1"/>
    </i>
    <i i="2">
      <x v="2"/>
    </i>
  </colItems>
  <dataFields count="3">
    <dataField name="Sum of Amount" fld="3" baseField="0" baseItem="0" numFmtId="167"/>
    <dataField name=" " fld="3" baseField="0" baseItem="0"/>
    <dataField name="Sum of Units" fld="4" baseField="0" baseItem="0" numFmtId="3"/>
  </dataFields>
  <formats count="3">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2"/>
          </reference>
        </references>
      </pivotArea>
    </format>
    <format dxfId="3">
      <pivotArea field="1" grandRow="1" outline="0" collapsedLevelsAreSubtotals="1" axis="axisRow" fieldPosition="0">
        <references count="1">
          <reference field="4294967294" count="1" selected="0">
            <x v="1"/>
          </reference>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0DCA5D-19E9-4AE3-A28A-60CF91339269}"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32AB48-A6CE-482E-A807-76E22821639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5:D18" firstHeaderRow="1" firstDataRow="1" firstDataCol="1"/>
  <pivotFields count="5">
    <pivotField axis="axisRow" showAll="0" measureFilter="1">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s>
  <rowFields count="2">
    <field x="1"/>
    <field x="0"/>
  </rowFields>
  <rowItems count="13">
    <i>
      <x v="4"/>
    </i>
    <i r="1">
      <x/>
    </i>
    <i>
      <x v="3"/>
    </i>
    <i r="1">
      <x v="3"/>
    </i>
    <i>
      <x v="2"/>
    </i>
    <i r="1">
      <x v="5"/>
    </i>
    <i>
      <x v="1"/>
    </i>
    <i r="1">
      <x v="5"/>
    </i>
    <i>
      <x v="5"/>
    </i>
    <i r="1">
      <x v="9"/>
    </i>
    <i>
      <x/>
    </i>
    <i r="1">
      <x v="5"/>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981ED0-44DE-4380-A132-9970CBCDF177}"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5:D28" firstHeaderRow="1" firstDataRow="1" firstDataCol="1"/>
  <pivotFields count="2">
    <pivotField axis="axisRow" allDrilled="1" subtotalTop="0" showAll="0"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CC357E8-D3DF-4460-BC49-709C4E099FD3}" sourceName="Sales Person">
  <pivotTables>
    <pivotTable tabId="5" name="PivotTable1"/>
  </pivotTables>
  <data>
    <tabular pivotCacheId="404990232">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0631ED75-18AC-4312-AF23-30824623E242}" sourceName="[data].[Geography]">
  <pivotTables>
    <pivotTable tabId="13" name="PivotTable4"/>
  </pivotTables>
  <data>
    <olap pivotCacheId="1548587022">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3E043B6-6241-4983-AB10-894B265C8543}"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0710FDF9-49DE-44C2-B9BA-7E6AA6110DC1}" cache="Slicer_Geography"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AA11:AB33" totalsRowShown="0">
  <autoFilter ref="AA11:AB33" xr:uid="{6DAC1E92-D947-4232-891E-65555AD7A47E}"/>
  <tableColumns count="2">
    <tableColumn id="1" xr3:uid="{1B8963D1-E60F-4400-A175-651A513B826F}" name="Product"/>
    <tableColumn id="2" xr3:uid="{1798A7DA-FB9F-46D3-AA0A-B6BCA4A81AC3}" name="Cost per unit"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A67EAF-3A74-4534-9E6F-EA7118AA484A}" name="data" displayName="data" ref="C11:I311" totalsRowShown="0" headerRowDxfId="13">
  <tableColumns count="7">
    <tableColumn id="1" xr3:uid="{989FADC7-4F73-485A-8ABC-6CA7BCF8C862}" name="Sales Person"/>
    <tableColumn id="2" xr3:uid="{027CBFAA-768B-4272-9EB6-8146B8366A66}" name="Geography"/>
    <tableColumn id="3" xr3:uid="{7A146B26-0A19-4305-BB38-13B340DC8173}" name="Product"/>
    <tableColumn id="4" xr3:uid="{CC7AAD63-1E4B-41EF-8F40-B5E0C786D739}" name="Amount" dataDxfId="12"/>
    <tableColumn id="5" xr3:uid="{137509B4-9FBC-4FAA-B493-D33D0DDFA0C4}" name="Units" dataDxfId="11"/>
    <tableColumn id="6" xr3:uid="{9A412DE9-D41E-4A03-AD86-1C844C23F912}" name="Cost per unit" dataDxfId="10">
      <calculatedColumnFormula>VLOOKUP(data[[#This Row],[Product]],products[#All],2,FALSE)</calculatedColumnFormula>
    </tableColumn>
    <tableColumn id="7" xr3:uid="{6C9783E5-5258-4D9D-9577-13C9935CAD19}" name="Cost" dataDxfId="9">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F8140A-4529-4DAD-A4AE-74DEB405CDBD}" name="data5" displayName="data5" ref="C4:G304" totalsRowShown="0" headerRowDxfId="8">
  <sortState xmlns:xlrd2="http://schemas.microsoft.com/office/spreadsheetml/2017/richdata2" ref="C5:G304">
    <sortCondition descending="1" ref="G4:G304"/>
  </sortState>
  <tableColumns count="5">
    <tableColumn id="1" xr3:uid="{676C66F8-9579-4960-BC98-21C3A4B7B91D}" name="Sales Person"/>
    <tableColumn id="2" xr3:uid="{7C1D0E69-C0E3-46B1-BC20-333EE9F0640F}" name="Geography"/>
    <tableColumn id="3" xr3:uid="{507C41E4-D830-4739-ADAA-08C39693F5F0}" name="Product"/>
    <tableColumn id="4" xr3:uid="{853BFE9B-0979-4141-B4DF-68E426993D2A}" name="Amount" dataDxfId="7"/>
    <tableColumn id="5" xr3:uid="{387D31AE-A48E-4CB2-B926-CED1D574F059}" name="Units"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B7F2A4A-2F5D-4480-A222-1430E383AD3F}" name="data10" displayName="data10" ref="P5:T305" totalsRowShown="0" headerRowDxfId="2">
  <autoFilter ref="P5:T305" xr:uid="{CB7F2A4A-2F5D-4480-A222-1430E383AD3F}"/>
  <tableColumns count="5">
    <tableColumn id="1" xr3:uid="{4CB7CD21-90BD-4CFA-94CF-6CB04F94A781}" name="Sales Person"/>
    <tableColumn id="2" xr3:uid="{E7DD7D5F-3388-4AF6-9D9E-11FCFA60EAF5}" name="Geography"/>
    <tableColumn id="3" xr3:uid="{5BC10D77-C651-4E21-AEBA-D68EFA80CCA6}" name="Product"/>
    <tableColumn id="4" xr3:uid="{5DB04B97-0150-487A-B5F9-395A22DB7EEE}" name="Amount" dataDxfId="1"/>
    <tableColumn id="5" xr3:uid="{2442D696-AD0E-4F20-AD7F-9F8EBF0A6133}"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B658"/>
  <sheetViews>
    <sheetView showGridLines="0" tabSelected="1" topLeftCell="B1" zoomScale="98" zoomScaleNormal="98" workbookViewId="0">
      <selection activeCell="D3" sqref="D3"/>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2.85546875" customWidth="1"/>
    <col min="9" max="9" width="9.7109375" bestFit="1" customWidth="1"/>
    <col min="10" max="11" width="9.7109375" customWidth="1"/>
    <col min="12" max="12" width="3.85546875" customWidth="1"/>
    <col min="13" max="13" width="53.85546875" customWidth="1"/>
    <col min="27" max="27" width="21.85546875" bestFit="1" customWidth="1"/>
    <col min="28" max="28" width="14.42578125" customWidth="1"/>
    <col min="33" max="33" width="21.85546875" customWidth="1"/>
  </cols>
  <sheetData>
    <row r="1" spans="1:28" s="2" customFormat="1" ht="52.5" customHeight="1" x14ac:dyDescent="0.25">
      <c r="A1" s="1"/>
      <c r="C1" s="3" t="s">
        <v>86</v>
      </c>
    </row>
    <row r="11" spans="1:28" x14ac:dyDescent="0.25">
      <c r="C11" s="6" t="s">
        <v>11</v>
      </c>
      <c r="D11" s="6" t="s">
        <v>12</v>
      </c>
      <c r="E11" s="6" t="s">
        <v>0</v>
      </c>
      <c r="F11" s="10" t="s">
        <v>1</v>
      </c>
      <c r="G11" s="10" t="s">
        <v>49</v>
      </c>
      <c r="H11" s="6" t="s">
        <v>50</v>
      </c>
      <c r="I11" s="6" t="s">
        <v>74</v>
      </c>
      <c r="J11" s="6"/>
      <c r="K11" s="6"/>
      <c r="L11" s="9" t="s">
        <v>42</v>
      </c>
      <c r="M11" s="2"/>
      <c r="AA11" t="s">
        <v>0</v>
      </c>
      <c r="AB11" t="s">
        <v>50</v>
      </c>
    </row>
    <row r="12" spans="1:28" x14ac:dyDescent="0.25">
      <c r="C12" t="s">
        <v>40</v>
      </c>
      <c r="D12" t="s">
        <v>37</v>
      </c>
      <c r="E12" t="s">
        <v>30</v>
      </c>
      <c r="F12" s="4">
        <v>1624</v>
      </c>
      <c r="G12" s="5">
        <v>114</v>
      </c>
      <c r="H12" s="26">
        <f>VLOOKUP(data[[#This Row],[Product]],products[#All],2,FALSE)</f>
        <v>14.49</v>
      </c>
      <c r="I12" s="26">
        <f>data[[#This Row],[Cost per unit]]*data[[#This Row],[Units]]</f>
        <v>1651.8600000000001</v>
      </c>
      <c r="J12" s="26"/>
      <c r="K12" s="26"/>
      <c r="L12" s="7">
        <v>1</v>
      </c>
      <c r="M12" s="8" t="s">
        <v>43</v>
      </c>
      <c r="AA12" t="s">
        <v>13</v>
      </c>
      <c r="AB12" s="11">
        <v>9.33</v>
      </c>
    </row>
    <row r="13" spans="1:28" x14ac:dyDescent="0.25">
      <c r="C13" t="s">
        <v>8</v>
      </c>
      <c r="D13" t="s">
        <v>35</v>
      </c>
      <c r="E13" t="s">
        <v>32</v>
      </c>
      <c r="F13" s="4">
        <v>6706</v>
      </c>
      <c r="G13" s="5">
        <v>459</v>
      </c>
      <c r="H13" s="26">
        <f>VLOOKUP(data[[#This Row],[Product]],products[#All],2,FALSE)</f>
        <v>8.65</v>
      </c>
      <c r="I13" s="26">
        <f>data[[#This Row],[Cost per unit]]*data[[#This Row],[Units]]</f>
        <v>3970.3500000000004</v>
      </c>
      <c r="J13" s="26"/>
      <c r="K13" s="26"/>
      <c r="L13" s="7">
        <v>2</v>
      </c>
      <c r="M13" s="8" t="s">
        <v>52</v>
      </c>
      <c r="AA13" t="s">
        <v>14</v>
      </c>
      <c r="AB13" s="11">
        <v>11.7</v>
      </c>
    </row>
    <row r="14" spans="1:28" x14ac:dyDescent="0.25">
      <c r="C14" t="s">
        <v>9</v>
      </c>
      <c r="D14" t="s">
        <v>35</v>
      </c>
      <c r="E14" t="s">
        <v>4</v>
      </c>
      <c r="F14" s="4">
        <v>959</v>
      </c>
      <c r="G14" s="5">
        <v>147</v>
      </c>
      <c r="H14" s="26">
        <f>VLOOKUP(data[[#This Row],[Product]],products[#All],2,FALSE)</f>
        <v>11.88</v>
      </c>
      <c r="I14" s="26">
        <f>data[[#This Row],[Cost per unit]]*data[[#This Row],[Units]]</f>
        <v>1746.3600000000001</v>
      </c>
      <c r="J14" s="26"/>
      <c r="K14" s="26"/>
      <c r="L14" s="7">
        <v>3</v>
      </c>
      <c r="M14" s="8" t="s">
        <v>44</v>
      </c>
      <c r="AA14" t="s">
        <v>4</v>
      </c>
      <c r="AB14" s="11">
        <v>11.88</v>
      </c>
    </row>
    <row r="15" spans="1:28" x14ac:dyDescent="0.25">
      <c r="C15" t="s">
        <v>41</v>
      </c>
      <c r="D15" t="s">
        <v>36</v>
      </c>
      <c r="E15" t="s">
        <v>18</v>
      </c>
      <c r="F15" s="4">
        <v>9632</v>
      </c>
      <c r="G15" s="5">
        <v>288</v>
      </c>
      <c r="H15" s="26">
        <f>VLOOKUP(data[[#This Row],[Product]],products[#All],2,FALSE)</f>
        <v>6.47</v>
      </c>
      <c r="I15" s="26">
        <f>data[[#This Row],[Cost per unit]]*data[[#This Row],[Units]]</f>
        <v>1863.36</v>
      </c>
      <c r="J15" s="26"/>
      <c r="K15" s="26"/>
      <c r="L15" s="7">
        <v>4</v>
      </c>
      <c r="M15" s="8" t="s">
        <v>45</v>
      </c>
      <c r="AA15" t="s">
        <v>15</v>
      </c>
      <c r="AB15" s="11">
        <v>11.73</v>
      </c>
    </row>
    <row r="16" spans="1:28" x14ac:dyDescent="0.25">
      <c r="C16" t="s">
        <v>6</v>
      </c>
      <c r="D16" t="s">
        <v>39</v>
      </c>
      <c r="E16" t="s">
        <v>25</v>
      </c>
      <c r="F16" s="4">
        <v>2100</v>
      </c>
      <c r="G16" s="5">
        <v>414</v>
      </c>
      <c r="H16" s="26">
        <f>VLOOKUP(data[[#This Row],[Product]],products[#All],2,FALSE)</f>
        <v>13.15</v>
      </c>
      <c r="I16" s="26">
        <f>data[[#This Row],[Cost per unit]]*data[[#This Row],[Units]]</f>
        <v>5444.1</v>
      </c>
      <c r="J16" s="26"/>
      <c r="K16" s="26"/>
      <c r="L16" s="7">
        <v>5</v>
      </c>
      <c r="M16" s="8" t="s">
        <v>53</v>
      </c>
      <c r="AA16" t="s">
        <v>16</v>
      </c>
      <c r="AB16" s="11">
        <v>8.7899999999999991</v>
      </c>
    </row>
    <row r="17" spans="3:28" x14ac:dyDescent="0.25">
      <c r="C17" t="s">
        <v>40</v>
      </c>
      <c r="D17" t="s">
        <v>35</v>
      </c>
      <c r="E17" t="s">
        <v>33</v>
      </c>
      <c r="F17" s="4">
        <v>8869</v>
      </c>
      <c r="G17" s="5">
        <v>432</v>
      </c>
      <c r="H17" s="26">
        <f>VLOOKUP(data[[#This Row],[Product]],products[#All],2,FALSE)</f>
        <v>12.37</v>
      </c>
      <c r="I17" s="26">
        <f>data[[#This Row],[Cost per unit]]*data[[#This Row],[Units]]</f>
        <v>5343.8399999999992</v>
      </c>
      <c r="J17" s="26"/>
      <c r="K17" s="26"/>
      <c r="L17" s="7">
        <v>6</v>
      </c>
      <c r="M17" s="8" t="s">
        <v>54</v>
      </c>
      <c r="AA17" t="s">
        <v>17</v>
      </c>
      <c r="AB17" s="11">
        <v>3.11</v>
      </c>
    </row>
    <row r="18" spans="3:28" x14ac:dyDescent="0.25">
      <c r="C18" t="s">
        <v>6</v>
      </c>
      <c r="D18" t="s">
        <v>38</v>
      </c>
      <c r="E18" t="s">
        <v>31</v>
      </c>
      <c r="F18" s="4">
        <v>2681</v>
      </c>
      <c r="G18" s="5">
        <v>54</v>
      </c>
      <c r="H18" s="26">
        <f>VLOOKUP(data[[#This Row],[Product]],products[#All],2,FALSE)</f>
        <v>5.79</v>
      </c>
      <c r="I18" s="26">
        <f>data[[#This Row],[Cost per unit]]*data[[#This Row],[Units]]</f>
        <v>312.66000000000003</v>
      </c>
      <c r="J18" s="26"/>
      <c r="K18" s="26"/>
      <c r="L18" s="7">
        <v>7</v>
      </c>
      <c r="M18" s="8" t="s">
        <v>48</v>
      </c>
      <c r="AA18" t="s">
        <v>18</v>
      </c>
      <c r="AB18" s="11">
        <v>6.47</v>
      </c>
    </row>
    <row r="19" spans="3:28" x14ac:dyDescent="0.25">
      <c r="C19" t="s">
        <v>8</v>
      </c>
      <c r="D19" t="s">
        <v>35</v>
      </c>
      <c r="E19" t="s">
        <v>22</v>
      </c>
      <c r="F19" s="4">
        <v>5012</v>
      </c>
      <c r="G19" s="5">
        <v>210</v>
      </c>
      <c r="H19" s="26">
        <f>VLOOKUP(data[[#This Row],[Product]],products[#All],2,FALSE)</f>
        <v>9.77</v>
      </c>
      <c r="I19" s="26">
        <f>data[[#This Row],[Cost per unit]]*data[[#This Row],[Units]]</f>
        <v>2051.6999999999998</v>
      </c>
      <c r="J19" s="26"/>
      <c r="K19" s="26"/>
      <c r="L19" s="7">
        <v>8</v>
      </c>
      <c r="M19" s="8" t="s">
        <v>51</v>
      </c>
      <c r="AA19" t="s">
        <v>19</v>
      </c>
      <c r="AB19" s="11">
        <v>7.64</v>
      </c>
    </row>
    <row r="20" spans="3:28" x14ac:dyDescent="0.25">
      <c r="C20" t="s">
        <v>7</v>
      </c>
      <c r="D20" t="s">
        <v>38</v>
      </c>
      <c r="E20" t="s">
        <v>14</v>
      </c>
      <c r="F20" s="4">
        <v>1281</v>
      </c>
      <c r="G20" s="5">
        <v>75</v>
      </c>
      <c r="H20" s="26">
        <f>VLOOKUP(data[[#This Row],[Product]],products[#All],2,FALSE)</f>
        <v>11.7</v>
      </c>
      <c r="I20" s="26">
        <f>data[[#This Row],[Cost per unit]]*data[[#This Row],[Units]]</f>
        <v>877.5</v>
      </c>
      <c r="J20" s="26"/>
      <c r="K20" s="26"/>
      <c r="L20" s="7">
        <v>9</v>
      </c>
      <c r="M20" s="8" t="s">
        <v>46</v>
      </c>
      <c r="AA20" t="s">
        <v>20</v>
      </c>
      <c r="AB20" s="11">
        <v>10.62</v>
      </c>
    </row>
    <row r="21" spans="3:28" x14ac:dyDescent="0.25">
      <c r="C21" t="s">
        <v>5</v>
      </c>
      <c r="D21" t="s">
        <v>37</v>
      </c>
      <c r="E21" t="s">
        <v>14</v>
      </c>
      <c r="F21" s="4">
        <v>4991</v>
      </c>
      <c r="G21" s="5">
        <v>12</v>
      </c>
      <c r="H21" s="26">
        <f>VLOOKUP(data[[#This Row],[Product]],products[#All],2,FALSE)</f>
        <v>11.7</v>
      </c>
      <c r="I21" s="26">
        <f>data[[#This Row],[Cost per unit]]*data[[#This Row],[Units]]</f>
        <v>140.39999999999998</v>
      </c>
      <c r="J21" s="26"/>
      <c r="K21" s="26"/>
      <c r="L21" s="7">
        <v>10</v>
      </c>
      <c r="M21" s="8" t="s">
        <v>47</v>
      </c>
      <c r="AA21" t="s">
        <v>21</v>
      </c>
      <c r="AB21" s="11">
        <v>9</v>
      </c>
    </row>
    <row r="22" spans="3:28" x14ac:dyDescent="0.25">
      <c r="C22" t="s">
        <v>2</v>
      </c>
      <c r="D22" t="s">
        <v>39</v>
      </c>
      <c r="E22" t="s">
        <v>25</v>
      </c>
      <c r="F22" s="4">
        <v>1785</v>
      </c>
      <c r="G22" s="5">
        <v>462</v>
      </c>
      <c r="H22" s="26">
        <f>VLOOKUP(data[[#This Row],[Product]],products[#All],2,FALSE)</f>
        <v>13.15</v>
      </c>
      <c r="I22" s="26">
        <f>data[[#This Row],[Cost per unit]]*data[[#This Row],[Units]]</f>
        <v>6075.3</v>
      </c>
      <c r="J22" s="26"/>
      <c r="K22" s="26"/>
      <c r="AA22" t="s">
        <v>22</v>
      </c>
      <c r="AB22" s="11">
        <v>9.77</v>
      </c>
    </row>
    <row r="23" spans="3:28" x14ac:dyDescent="0.25">
      <c r="C23" t="s">
        <v>3</v>
      </c>
      <c r="D23" t="s">
        <v>37</v>
      </c>
      <c r="E23" t="s">
        <v>17</v>
      </c>
      <c r="F23" s="4">
        <v>3983</v>
      </c>
      <c r="G23" s="5">
        <v>144</v>
      </c>
      <c r="H23" s="26">
        <f>VLOOKUP(data[[#This Row],[Product]],products[#All],2,FALSE)</f>
        <v>3.11</v>
      </c>
      <c r="I23" s="26">
        <f>data[[#This Row],[Cost per unit]]*data[[#This Row],[Units]]</f>
        <v>447.84</v>
      </c>
      <c r="J23" s="26"/>
      <c r="K23" s="26"/>
      <c r="AA23" t="s">
        <v>23</v>
      </c>
      <c r="AB23" s="11">
        <v>6.49</v>
      </c>
    </row>
    <row r="24" spans="3:28" x14ac:dyDescent="0.25">
      <c r="C24" t="s">
        <v>9</v>
      </c>
      <c r="D24" t="s">
        <v>38</v>
      </c>
      <c r="E24" t="s">
        <v>16</v>
      </c>
      <c r="F24" s="4">
        <v>2646</v>
      </c>
      <c r="G24" s="5">
        <v>120</v>
      </c>
      <c r="H24" s="26">
        <f>VLOOKUP(data[[#This Row],[Product]],products[#All],2,FALSE)</f>
        <v>8.7899999999999991</v>
      </c>
      <c r="I24" s="26">
        <f>data[[#This Row],[Cost per unit]]*data[[#This Row],[Units]]</f>
        <v>1054.8</v>
      </c>
      <c r="J24" s="26"/>
      <c r="K24" s="26"/>
      <c r="AA24" t="s">
        <v>24</v>
      </c>
      <c r="AB24" s="11">
        <v>4.97</v>
      </c>
    </row>
    <row r="25" spans="3:28" x14ac:dyDescent="0.25">
      <c r="C25" t="s">
        <v>2</v>
      </c>
      <c r="D25" t="s">
        <v>34</v>
      </c>
      <c r="E25" t="s">
        <v>13</v>
      </c>
      <c r="F25" s="4">
        <v>252</v>
      </c>
      <c r="G25" s="5">
        <v>54</v>
      </c>
      <c r="H25" s="26">
        <f>VLOOKUP(data[[#This Row],[Product]],products[#All],2,FALSE)</f>
        <v>9.33</v>
      </c>
      <c r="I25" s="26">
        <f>data[[#This Row],[Cost per unit]]*data[[#This Row],[Units]]</f>
        <v>503.82</v>
      </c>
      <c r="J25" s="26"/>
      <c r="K25" s="26"/>
      <c r="AA25" t="s">
        <v>25</v>
      </c>
      <c r="AB25" s="11">
        <v>13.15</v>
      </c>
    </row>
    <row r="26" spans="3:28" x14ac:dyDescent="0.25">
      <c r="C26" t="s">
        <v>3</v>
      </c>
      <c r="D26" t="s">
        <v>35</v>
      </c>
      <c r="E26" t="s">
        <v>25</v>
      </c>
      <c r="F26" s="4">
        <v>2464</v>
      </c>
      <c r="G26" s="5">
        <v>234</v>
      </c>
      <c r="H26" s="26">
        <f>VLOOKUP(data[[#This Row],[Product]],products[#All],2,FALSE)</f>
        <v>13.15</v>
      </c>
      <c r="I26" s="26">
        <f>data[[#This Row],[Cost per unit]]*data[[#This Row],[Units]]</f>
        <v>3077.1</v>
      </c>
      <c r="J26" s="26"/>
      <c r="K26" s="26"/>
      <c r="AA26" t="s">
        <v>26</v>
      </c>
      <c r="AB26" s="11">
        <v>5.6</v>
      </c>
    </row>
    <row r="27" spans="3:28" x14ac:dyDescent="0.25">
      <c r="C27" t="s">
        <v>3</v>
      </c>
      <c r="D27" t="s">
        <v>35</v>
      </c>
      <c r="E27" t="s">
        <v>29</v>
      </c>
      <c r="F27" s="4">
        <v>2114</v>
      </c>
      <c r="G27" s="5">
        <v>66</v>
      </c>
      <c r="H27" s="26">
        <f>VLOOKUP(data[[#This Row],[Product]],products[#All],2,FALSE)</f>
        <v>7.16</v>
      </c>
      <c r="I27" s="26">
        <f>data[[#This Row],[Cost per unit]]*data[[#This Row],[Units]]</f>
        <v>472.56</v>
      </c>
      <c r="J27" s="26"/>
      <c r="K27" s="26"/>
      <c r="AA27" t="s">
        <v>27</v>
      </c>
      <c r="AB27" s="11">
        <v>16.73</v>
      </c>
    </row>
    <row r="28" spans="3:28" x14ac:dyDescent="0.25">
      <c r="C28" t="s">
        <v>6</v>
      </c>
      <c r="D28" t="s">
        <v>37</v>
      </c>
      <c r="E28" t="s">
        <v>31</v>
      </c>
      <c r="F28" s="4">
        <v>7693</v>
      </c>
      <c r="G28" s="5">
        <v>87</v>
      </c>
      <c r="H28" s="26">
        <f>VLOOKUP(data[[#This Row],[Product]],products[#All],2,FALSE)</f>
        <v>5.79</v>
      </c>
      <c r="I28" s="26">
        <f>data[[#This Row],[Cost per unit]]*data[[#This Row],[Units]]</f>
        <v>503.73</v>
      </c>
      <c r="J28" s="26"/>
      <c r="K28" s="26"/>
      <c r="AA28" t="s">
        <v>28</v>
      </c>
      <c r="AB28" s="11">
        <v>10.38</v>
      </c>
    </row>
    <row r="29" spans="3:28" x14ac:dyDescent="0.25">
      <c r="C29" t="s">
        <v>5</v>
      </c>
      <c r="D29" t="s">
        <v>34</v>
      </c>
      <c r="E29" t="s">
        <v>20</v>
      </c>
      <c r="F29" s="4">
        <v>15610</v>
      </c>
      <c r="G29" s="5">
        <v>339</v>
      </c>
      <c r="H29" s="26">
        <f>VLOOKUP(data[[#This Row],[Product]],products[#All],2,FALSE)</f>
        <v>10.62</v>
      </c>
      <c r="I29" s="26">
        <f>data[[#This Row],[Cost per unit]]*data[[#This Row],[Units]]</f>
        <v>3600.18</v>
      </c>
      <c r="J29" s="26"/>
      <c r="K29" s="26"/>
      <c r="AA29" t="s">
        <v>29</v>
      </c>
      <c r="AB29" s="11">
        <v>7.16</v>
      </c>
    </row>
    <row r="30" spans="3:28" x14ac:dyDescent="0.25">
      <c r="C30" t="s">
        <v>41</v>
      </c>
      <c r="D30" t="s">
        <v>34</v>
      </c>
      <c r="E30" t="s">
        <v>22</v>
      </c>
      <c r="F30" s="4">
        <v>336</v>
      </c>
      <c r="G30" s="5">
        <v>144</v>
      </c>
      <c r="H30" s="26">
        <f>VLOOKUP(data[[#This Row],[Product]],products[#All],2,FALSE)</f>
        <v>9.77</v>
      </c>
      <c r="I30" s="26">
        <f>data[[#This Row],[Cost per unit]]*data[[#This Row],[Units]]</f>
        <v>1406.8799999999999</v>
      </c>
      <c r="J30" s="26"/>
      <c r="K30" s="26"/>
      <c r="AA30" t="s">
        <v>30</v>
      </c>
      <c r="AB30" s="11">
        <v>14.49</v>
      </c>
    </row>
    <row r="31" spans="3:28" x14ac:dyDescent="0.25">
      <c r="C31" t="s">
        <v>2</v>
      </c>
      <c r="D31" t="s">
        <v>39</v>
      </c>
      <c r="E31" t="s">
        <v>20</v>
      </c>
      <c r="F31" s="4">
        <v>9443</v>
      </c>
      <c r="G31" s="5">
        <v>162</v>
      </c>
      <c r="H31" s="26">
        <f>VLOOKUP(data[[#This Row],[Product]],products[#All],2,FALSE)</f>
        <v>10.62</v>
      </c>
      <c r="I31" s="26">
        <f>data[[#This Row],[Cost per unit]]*data[[#This Row],[Units]]</f>
        <v>1720.4399999999998</v>
      </c>
      <c r="J31" s="26"/>
      <c r="K31" s="26"/>
      <c r="AA31" t="s">
        <v>31</v>
      </c>
      <c r="AB31" s="11">
        <v>5.79</v>
      </c>
    </row>
    <row r="32" spans="3:28" x14ac:dyDescent="0.25">
      <c r="C32" t="s">
        <v>9</v>
      </c>
      <c r="D32" t="s">
        <v>34</v>
      </c>
      <c r="E32" t="s">
        <v>23</v>
      </c>
      <c r="F32" s="4">
        <v>8155</v>
      </c>
      <c r="G32" s="5">
        <v>90</v>
      </c>
      <c r="H32" s="26">
        <f>VLOOKUP(data[[#This Row],[Product]],products[#All],2,FALSE)</f>
        <v>6.49</v>
      </c>
      <c r="I32" s="26">
        <f>data[[#This Row],[Cost per unit]]*data[[#This Row],[Units]]</f>
        <v>584.1</v>
      </c>
      <c r="J32" s="26"/>
      <c r="K32" s="26"/>
      <c r="AA32" t="s">
        <v>32</v>
      </c>
      <c r="AB32" s="11">
        <v>8.65</v>
      </c>
    </row>
    <row r="33" spans="3:28" x14ac:dyDescent="0.25">
      <c r="C33" t="s">
        <v>8</v>
      </c>
      <c r="D33" t="s">
        <v>38</v>
      </c>
      <c r="E33" t="s">
        <v>23</v>
      </c>
      <c r="F33" s="4">
        <v>1701</v>
      </c>
      <c r="G33" s="5">
        <v>234</v>
      </c>
      <c r="H33" s="26">
        <f>VLOOKUP(data[[#This Row],[Product]],products[#All],2,FALSE)</f>
        <v>6.49</v>
      </c>
      <c r="I33" s="26">
        <f>data[[#This Row],[Cost per unit]]*data[[#This Row],[Units]]</f>
        <v>1518.66</v>
      </c>
      <c r="J33" s="26"/>
      <c r="K33" s="26"/>
      <c r="AA33" t="s">
        <v>33</v>
      </c>
      <c r="AB33" s="11">
        <v>12.37</v>
      </c>
    </row>
    <row r="34" spans="3:28" x14ac:dyDescent="0.25">
      <c r="C34" t="s">
        <v>10</v>
      </c>
      <c r="D34" t="s">
        <v>38</v>
      </c>
      <c r="E34" t="s">
        <v>22</v>
      </c>
      <c r="F34" s="4">
        <v>2205</v>
      </c>
      <c r="G34" s="5">
        <v>141</v>
      </c>
      <c r="H34" s="26">
        <f>VLOOKUP(data[[#This Row],[Product]],products[#All],2,FALSE)</f>
        <v>9.77</v>
      </c>
      <c r="I34" s="26">
        <f>data[[#This Row],[Cost per unit]]*data[[#This Row],[Units]]</f>
        <v>1377.57</v>
      </c>
      <c r="J34" s="26"/>
      <c r="K34" s="26"/>
    </row>
    <row r="35" spans="3:28" x14ac:dyDescent="0.25">
      <c r="C35" t="s">
        <v>8</v>
      </c>
      <c r="D35" t="s">
        <v>37</v>
      </c>
      <c r="E35" t="s">
        <v>19</v>
      </c>
      <c r="F35" s="4">
        <v>1771</v>
      </c>
      <c r="G35" s="5">
        <v>204</v>
      </c>
      <c r="H35" s="26">
        <f>VLOOKUP(data[[#This Row],[Product]],products[#All],2,FALSE)</f>
        <v>7.64</v>
      </c>
      <c r="I35" s="26">
        <f>data[[#This Row],[Cost per unit]]*data[[#This Row],[Units]]</f>
        <v>1558.56</v>
      </c>
      <c r="J35" s="26"/>
      <c r="K35" s="26"/>
    </row>
    <row r="36" spans="3:28" x14ac:dyDescent="0.25">
      <c r="C36" t="s">
        <v>41</v>
      </c>
      <c r="D36" t="s">
        <v>35</v>
      </c>
      <c r="E36" t="s">
        <v>15</v>
      </c>
      <c r="F36" s="4">
        <v>2114</v>
      </c>
      <c r="G36" s="5">
        <v>186</v>
      </c>
      <c r="H36" s="26">
        <f>VLOOKUP(data[[#This Row],[Product]],products[#All],2,FALSE)</f>
        <v>11.73</v>
      </c>
      <c r="I36" s="26">
        <f>data[[#This Row],[Cost per unit]]*data[[#This Row],[Units]]</f>
        <v>2181.7800000000002</v>
      </c>
      <c r="J36" s="26"/>
      <c r="K36" s="26"/>
    </row>
    <row r="37" spans="3:28" x14ac:dyDescent="0.25">
      <c r="C37" t="s">
        <v>41</v>
      </c>
      <c r="D37" t="s">
        <v>36</v>
      </c>
      <c r="E37" t="s">
        <v>13</v>
      </c>
      <c r="F37" s="4">
        <v>10311</v>
      </c>
      <c r="G37" s="5">
        <v>231</v>
      </c>
      <c r="H37" s="26">
        <f>VLOOKUP(data[[#This Row],[Product]],products[#All],2,FALSE)</f>
        <v>9.33</v>
      </c>
      <c r="I37" s="26">
        <f>data[[#This Row],[Cost per unit]]*data[[#This Row],[Units]]</f>
        <v>2155.23</v>
      </c>
      <c r="J37" s="26"/>
      <c r="K37" s="26"/>
    </row>
    <row r="38" spans="3:28" x14ac:dyDescent="0.25">
      <c r="C38" t="s">
        <v>3</v>
      </c>
      <c r="D38" t="s">
        <v>39</v>
      </c>
      <c r="E38" t="s">
        <v>16</v>
      </c>
      <c r="F38" s="4">
        <v>21</v>
      </c>
      <c r="G38" s="5">
        <v>168</v>
      </c>
      <c r="H38" s="26">
        <f>VLOOKUP(data[[#This Row],[Product]],products[#All],2,FALSE)</f>
        <v>8.7899999999999991</v>
      </c>
      <c r="I38" s="26">
        <f>data[[#This Row],[Cost per unit]]*data[[#This Row],[Units]]</f>
        <v>1476.7199999999998</v>
      </c>
      <c r="J38" s="26"/>
      <c r="K38" s="26"/>
    </row>
    <row r="39" spans="3:28" x14ac:dyDescent="0.25">
      <c r="C39" t="s">
        <v>10</v>
      </c>
      <c r="D39" t="s">
        <v>35</v>
      </c>
      <c r="E39" t="s">
        <v>20</v>
      </c>
      <c r="F39" s="4">
        <v>1974</v>
      </c>
      <c r="G39" s="5">
        <v>195</v>
      </c>
      <c r="H39" s="26">
        <f>VLOOKUP(data[[#This Row],[Product]],products[#All],2,FALSE)</f>
        <v>10.62</v>
      </c>
      <c r="I39" s="26">
        <f>data[[#This Row],[Cost per unit]]*data[[#This Row],[Units]]</f>
        <v>2070.8999999999996</v>
      </c>
      <c r="J39" s="26"/>
      <c r="K39" s="26"/>
    </row>
    <row r="40" spans="3:28" x14ac:dyDescent="0.25">
      <c r="C40" t="s">
        <v>5</v>
      </c>
      <c r="D40" t="s">
        <v>36</v>
      </c>
      <c r="E40" t="s">
        <v>23</v>
      </c>
      <c r="F40" s="4">
        <v>6314</v>
      </c>
      <c r="G40" s="5">
        <v>15</v>
      </c>
      <c r="H40" s="26">
        <f>VLOOKUP(data[[#This Row],[Product]],products[#All],2,FALSE)</f>
        <v>6.49</v>
      </c>
      <c r="I40" s="26">
        <f>data[[#This Row],[Cost per unit]]*data[[#This Row],[Units]]</f>
        <v>97.350000000000009</v>
      </c>
      <c r="J40" s="26"/>
      <c r="K40" s="26"/>
    </row>
    <row r="41" spans="3:28" x14ac:dyDescent="0.25">
      <c r="C41" t="s">
        <v>10</v>
      </c>
      <c r="D41" t="s">
        <v>37</v>
      </c>
      <c r="E41" t="s">
        <v>23</v>
      </c>
      <c r="F41" s="4">
        <v>4683</v>
      </c>
      <c r="G41" s="5">
        <v>30</v>
      </c>
      <c r="H41" s="26">
        <f>VLOOKUP(data[[#This Row],[Product]],products[#All],2,FALSE)</f>
        <v>6.49</v>
      </c>
      <c r="I41" s="26">
        <f>data[[#This Row],[Cost per unit]]*data[[#This Row],[Units]]</f>
        <v>194.70000000000002</v>
      </c>
      <c r="J41" s="26"/>
      <c r="K41" s="26"/>
    </row>
    <row r="42" spans="3:28" x14ac:dyDescent="0.25">
      <c r="C42" t="s">
        <v>41</v>
      </c>
      <c r="D42" t="s">
        <v>37</v>
      </c>
      <c r="E42" t="s">
        <v>24</v>
      </c>
      <c r="F42" s="4">
        <v>6398</v>
      </c>
      <c r="G42" s="5">
        <v>102</v>
      </c>
      <c r="H42" s="26">
        <f>VLOOKUP(data[[#This Row],[Product]],products[#All],2,FALSE)</f>
        <v>4.97</v>
      </c>
      <c r="I42" s="26">
        <f>data[[#This Row],[Cost per unit]]*data[[#This Row],[Units]]</f>
        <v>506.94</v>
      </c>
      <c r="J42" s="26"/>
      <c r="K42" s="26"/>
    </row>
    <row r="43" spans="3:28" x14ac:dyDescent="0.25">
      <c r="C43" t="s">
        <v>2</v>
      </c>
      <c r="D43" t="s">
        <v>35</v>
      </c>
      <c r="E43" t="s">
        <v>19</v>
      </c>
      <c r="F43" s="4">
        <v>553</v>
      </c>
      <c r="G43" s="5">
        <v>15</v>
      </c>
      <c r="H43" s="26">
        <f>VLOOKUP(data[[#This Row],[Product]],products[#All],2,FALSE)</f>
        <v>7.64</v>
      </c>
      <c r="I43" s="26">
        <f>data[[#This Row],[Cost per unit]]*data[[#This Row],[Units]]</f>
        <v>114.6</v>
      </c>
      <c r="J43" s="26"/>
      <c r="K43" s="26"/>
    </row>
    <row r="44" spans="3:28" x14ac:dyDescent="0.25">
      <c r="C44" t="s">
        <v>8</v>
      </c>
      <c r="D44" t="s">
        <v>39</v>
      </c>
      <c r="E44" t="s">
        <v>30</v>
      </c>
      <c r="F44" s="4">
        <v>7021</v>
      </c>
      <c r="G44" s="5">
        <v>183</v>
      </c>
      <c r="H44" s="26">
        <f>VLOOKUP(data[[#This Row],[Product]],products[#All],2,FALSE)</f>
        <v>14.49</v>
      </c>
      <c r="I44" s="26">
        <f>data[[#This Row],[Cost per unit]]*data[[#This Row],[Units]]</f>
        <v>2651.67</v>
      </c>
      <c r="J44" s="26"/>
      <c r="K44" s="26"/>
    </row>
    <row r="45" spans="3:28" x14ac:dyDescent="0.25">
      <c r="C45" t="s">
        <v>40</v>
      </c>
      <c r="D45" t="s">
        <v>39</v>
      </c>
      <c r="E45" t="s">
        <v>22</v>
      </c>
      <c r="F45" s="4">
        <v>5817</v>
      </c>
      <c r="G45" s="5">
        <v>12</v>
      </c>
      <c r="H45" s="26">
        <f>VLOOKUP(data[[#This Row],[Product]],products[#All],2,FALSE)</f>
        <v>9.77</v>
      </c>
      <c r="I45" s="26">
        <f>data[[#This Row],[Cost per unit]]*data[[#This Row],[Units]]</f>
        <v>117.24</v>
      </c>
      <c r="J45" s="26"/>
      <c r="K45" s="26"/>
    </row>
    <row r="46" spans="3:28" x14ac:dyDescent="0.25">
      <c r="C46" t="s">
        <v>41</v>
      </c>
      <c r="D46" t="s">
        <v>39</v>
      </c>
      <c r="E46" t="s">
        <v>14</v>
      </c>
      <c r="F46" s="4">
        <v>3976</v>
      </c>
      <c r="G46" s="5">
        <v>72</v>
      </c>
      <c r="H46" s="26">
        <f>VLOOKUP(data[[#This Row],[Product]],products[#All],2,FALSE)</f>
        <v>11.7</v>
      </c>
      <c r="I46" s="26">
        <f>data[[#This Row],[Cost per unit]]*data[[#This Row],[Units]]</f>
        <v>842.4</v>
      </c>
      <c r="J46" s="26"/>
      <c r="K46" s="26"/>
    </row>
    <row r="47" spans="3:28" x14ac:dyDescent="0.25">
      <c r="C47" t="s">
        <v>6</v>
      </c>
      <c r="D47" t="s">
        <v>38</v>
      </c>
      <c r="E47" t="s">
        <v>27</v>
      </c>
      <c r="F47" s="4">
        <v>1134</v>
      </c>
      <c r="G47" s="5">
        <v>282</v>
      </c>
      <c r="H47" s="26">
        <f>VLOOKUP(data[[#This Row],[Product]],products[#All],2,FALSE)</f>
        <v>16.73</v>
      </c>
      <c r="I47" s="26">
        <f>data[[#This Row],[Cost per unit]]*data[[#This Row],[Units]]</f>
        <v>4717.8599999999997</v>
      </c>
      <c r="J47" s="26"/>
      <c r="K47" s="26"/>
    </row>
    <row r="48" spans="3:28" x14ac:dyDescent="0.25">
      <c r="C48" t="s">
        <v>2</v>
      </c>
      <c r="D48" t="s">
        <v>39</v>
      </c>
      <c r="E48" t="s">
        <v>28</v>
      </c>
      <c r="F48" s="4">
        <v>6027</v>
      </c>
      <c r="G48" s="5">
        <v>144</v>
      </c>
      <c r="H48" s="26">
        <f>VLOOKUP(data[[#This Row],[Product]],products[#All],2,FALSE)</f>
        <v>10.38</v>
      </c>
      <c r="I48" s="26">
        <f>data[[#This Row],[Cost per unit]]*data[[#This Row],[Units]]</f>
        <v>1494.72</v>
      </c>
      <c r="J48" s="26"/>
      <c r="K48" s="26"/>
    </row>
    <row r="49" spans="3:11" x14ac:dyDescent="0.25">
      <c r="C49" t="s">
        <v>6</v>
      </c>
      <c r="D49" t="s">
        <v>37</v>
      </c>
      <c r="E49" t="s">
        <v>16</v>
      </c>
      <c r="F49" s="4">
        <v>1904</v>
      </c>
      <c r="G49" s="5">
        <v>405</v>
      </c>
      <c r="H49" s="26">
        <f>VLOOKUP(data[[#This Row],[Product]],products[#All],2,FALSE)</f>
        <v>8.7899999999999991</v>
      </c>
      <c r="I49" s="26">
        <f>data[[#This Row],[Cost per unit]]*data[[#This Row],[Units]]</f>
        <v>3559.95</v>
      </c>
      <c r="J49" s="26"/>
      <c r="K49" s="26"/>
    </row>
    <row r="50" spans="3:11" x14ac:dyDescent="0.25">
      <c r="C50" t="s">
        <v>7</v>
      </c>
      <c r="D50" t="s">
        <v>34</v>
      </c>
      <c r="E50" t="s">
        <v>32</v>
      </c>
      <c r="F50" s="4">
        <v>3262</v>
      </c>
      <c r="G50" s="5">
        <v>75</v>
      </c>
      <c r="H50" s="26">
        <f>VLOOKUP(data[[#This Row],[Product]],products[#All],2,FALSE)</f>
        <v>8.65</v>
      </c>
      <c r="I50" s="26">
        <f>data[[#This Row],[Cost per unit]]*data[[#This Row],[Units]]</f>
        <v>648.75</v>
      </c>
      <c r="J50" s="26"/>
      <c r="K50" s="26"/>
    </row>
    <row r="51" spans="3:11" x14ac:dyDescent="0.25">
      <c r="C51" t="s">
        <v>40</v>
      </c>
      <c r="D51" t="s">
        <v>34</v>
      </c>
      <c r="E51" t="s">
        <v>27</v>
      </c>
      <c r="F51" s="4">
        <v>2289</v>
      </c>
      <c r="G51" s="5">
        <v>135</v>
      </c>
      <c r="H51" s="26">
        <f>VLOOKUP(data[[#This Row],[Product]],products[#All],2,FALSE)</f>
        <v>16.73</v>
      </c>
      <c r="I51" s="26">
        <f>data[[#This Row],[Cost per unit]]*data[[#This Row],[Units]]</f>
        <v>2258.5500000000002</v>
      </c>
      <c r="J51" s="26"/>
      <c r="K51" s="26"/>
    </row>
    <row r="52" spans="3:11" x14ac:dyDescent="0.25">
      <c r="C52" t="s">
        <v>5</v>
      </c>
      <c r="D52" t="s">
        <v>34</v>
      </c>
      <c r="E52" t="s">
        <v>27</v>
      </c>
      <c r="F52" s="4">
        <v>6986</v>
      </c>
      <c r="G52" s="5">
        <v>21</v>
      </c>
      <c r="H52" s="26">
        <f>VLOOKUP(data[[#This Row],[Product]],products[#All],2,FALSE)</f>
        <v>16.73</v>
      </c>
      <c r="I52" s="26">
        <f>data[[#This Row],[Cost per unit]]*data[[#This Row],[Units]]</f>
        <v>351.33</v>
      </c>
      <c r="J52" s="26"/>
      <c r="K52" s="26"/>
    </row>
    <row r="53" spans="3:11" x14ac:dyDescent="0.25">
      <c r="C53" t="s">
        <v>2</v>
      </c>
      <c r="D53" t="s">
        <v>38</v>
      </c>
      <c r="E53" t="s">
        <v>23</v>
      </c>
      <c r="F53" s="4">
        <v>4417</v>
      </c>
      <c r="G53" s="5">
        <v>153</v>
      </c>
      <c r="H53" s="26">
        <f>VLOOKUP(data[[#This Row],[Product]],products[#All],2,FALSE)</f>
        <v>6.49</v>
      </c>
      <c r="I53" s="26">
        <f>data[[#This Row],[Cost per unit]]*data[[#This Row],[Units]]</f>
        <v>992.97</v>
      </c>
      <c r="J53" s="26"/>
      <c r="K53" s="26"/>
    </row>
    <row r="54" spans="3:11" x14ac:dyDescent="0.25">
      <c r="C54" t="s">
        <v>6</v>
      </c>
      <c r="D54" t="s">
        <v>34</v>
      </c>
      <c r="E54" t="s">
        <v>15</v>
      </c>
      <c r="F54" s="4">
        <v>1442</v>
      </c>
      <c r="G54" s="5">
        <v>15</v>
      </c>
      <c r="H54" s="26">
        <f>VLOOKUP(data[[#This Row],[Product]],products[#All],2,FALSE)</f>
        <v>11.73</v>
      </c>
      <c r="I54" s="26">
        <f>data[[#This Row],[Cost per unit]]*data[[#This Row],[Units]]</f>
        <v>175.95000000000002</v>
      </c>
      <c r="J54" s="26"/>
      <c r="K54" s="26"/>
    </row>
    <row r="55" spans="3:11" x14ac:dyDescent="0.25">
      <c r="C55" t="s">
        <v>3</v>
      </c>
      <c r="D55" t="s">
        <v>35</v>
      </c>
      <c r="E55" t="s">
        <v>14</v>
      </c>
      <c r="F55" s="4">
        <v>2415</v>
      </c>
      <c r="G55" s="5">
        <v>255</v>
      </c>
      <c r="H55" s="26">
        <f>VLOOKUP(data[[#This Row],[Product]],products[#All],2,FALSE)</f>
        <v>11.7</v>
      </c>
      <c r="I55" s="26">
        <f>data[[#This Row],[Cost per unit]]*data[[#This Row],[Units]]</f>
        <v>2983.5</v>
      </c>
      <c r="J55" s="26"/>
      <c r="K55" s="26"/>
    </row>
    <row r="56" spans="3:11" x14ac:dyDescent="0.25">
      <c r="C56" t="s">
        <v>2</v>
      </c>
      <c r="D56" t="s">
        <v>37</v>
      </c>
      <c r="E56" t="s">
        <v>19</v>
      </c>
      <c r="F56" s="4">
        <v>238</v>
      </c>
      <c r="G56" s="5">
        <v>18</v>
      </c>
      <c r="H56" s="26">
        <f>VLOOKUP(data[[#This Row],[Product]],products[#All],2,FALSE)</f>
        <v>7.64</v>
      </c>
      <c r="I56" s="26">
        <f>data[[#This Row],[Cost per unit]]*data[[#This Row],[Units]]</f>
        <v>137.51999999999998</v>
      </c>
      <c r="J56" s="26"/>
      <c r="K56" s="26"/>
    </row>
    <row r="57" spans="3:11" x14ac:dyDescent="0.25">
      <c r="C57" t="s">
        <v>6</v>
      </c>
      <c r="D57" t="s">
        <v>37</v>
      </c>
      <c r="E57" t="s">
        <v>23</v>
      </c>
      <c r="F57" s="4">
        <v>4949</v>
      </c>
      <c r="G57" s="5">
        <v>189</v>
      </c>
      <c r="H57" s="26">
        <f>VLOOKUP(data[[#This Row],[Product]],products[#All],2,FALSE)</f>
        <v>6.49</v>
      </c>
      <c r="I57" s="26">
        <f>data[[#This Row],[Cost per unit]]*data[[#This Row],[Units]]</f>
        <v>1226.6100000000001</v>
      </c>
      <c r="J57" s="26"/>
      <c r="K57" s="26"/>
    </row>
    <row r="58" spans="3:11" x14ac:dyDescent="0.25">
      <c r="C58" t="s">
        <v>5</v>
      </c>
      <c r="D58" t="s">
        <v>38</v>
      </c>
      <c r="E58" t="s">
        <v>32</v>
      </c>
      <c r="F58" s="4">
        <v>5075</v>
      </c>
      <c r="G58" s="5">
        <v>21</v>
      </c>
      <c r="H58" s="26">
        <f>VLOOKUP(data[[#This Row],[Product]],products[#All],2,FALSE)</f>
        <v>8.65</v>
      </c>
      <c r="I58" s="26">
        <f>data[[#This Row],[Cost per unit]]*data[[#This Row],[Units]]</f>
        <v>181.65</v>
      </c>
      <c r="J58" s="26"/>
      <c r="K58" s="26"/>
    </row>
    <row r="59" spans="3:11" x14ac:dyDescent="0.25">
      <c r="C59" t="s">
        <v>3</v>
      </c>
      <c r="D59" t="s">
        <v>36</v>
      </c>
      <c r="E59" t="s">
        <v>16</v>
      </c>
      <c r="F59" s="4">
        <v>9198</v>
      </c>
      <c r="G59" s="5">
        <v>36</v>
      </c>
      <c r="H59" s="26">
        <f>VLOOKUP(data[[#This Row],[Product]],products[#All],2,FALSE)</f>
        <v>8.7899999999999991</v>
      </c>
      <c r="I59" s="26">
        <f>data[[#This Row],[Cost per unit]]*data[[#This Row],[Units]]</f>
        <v>316.43999999999994</v>
      </c>
      <c r="J59" s="26"/>
      <c r="K59" s="26"/>
    </row>
    <row r="60" spans="3:11" x14ac:dyDescent="0.25">
      <c r="C60" t="s">
        <v>6</v>
      </c>
      <c r="D60" t="s">
        <v>34</v>
      </c>
      <c r="E60" t="s">
        <v>29</v>
      </c>
      <c r="F60" s="4">
        <v>3339</v>
      </c>
      <c r="G60" s="5">
        <v>75</v>
      </c>
      <c r="H60" s="26">
        <f>VLOOKUP(data[[#This Row],[Product]],products[#All],2,FALSE)</f>
        <v>7.16</v>
      </c>
      <c r="I60" s="26">
        <f>data[[#This Row],[Cost per unit]]*data[[#This Row],[Units]]</f>
        <v>537</v>
      </c>
      <c r="J60" s="26"/>
      <c r="K60" s="26"/>
    </row>
    <row r="61" spans="3:11" x14ac:dyDescent="0.25">
      <c r="C61" t="s">
        <v>40</v>
      </c>
      <c r="D61" t="s">
        <v>34</v>
      </c>
      <c r="E61" t="s">
        <v>17</v>
      </c>
      <c r="F61" s="4">
        <v>5019</v>
      </c>
      <c r="G61" s="5">
        <v>156</v>
      </c>
      <c r="H61" s="26">
        <f>VLOOKUP(data[[#This Row],[Product]],products[#All],2,FALSE)</f>
        <v>3.11</v>
      </c>
      <c r="I61" s="26">
        <f>data[[#This Row],[Cost per unit]]*data[[#This Row],[Units]]</f>
        <v>485.15999999999997</v>
      </c>
      <c r="J61" s="26"/>
      <c r="K61" s="26"/>
    </row>
    <row r="62" spans="3:11" x14ac:dyDescent="0.25">
      <c r="C62" t="s">
        <v>5</v>
      </c>
      <c r="D62" t="s">
        <v>36</v>
      </c>
      <c r="E62" t="s">
        <v>16</v>
      </c>
      <c r="F62" s="4">
        <v>16184</v>
      </c>
      <c r="G62" s="5">
        <v>39</v>
      </c>
      <c r="H62" s="26">
        <f>VLOOKUP(data[[#This Row],[Product]],products[#All],2,FALSE)</f>
        <v>8.7899999999999991</v>
      </c>
      <c r="I62" s="26">
        <f>data[[#This Row],[Cost per unit]]*data[[#This Row],[Units]]</f>
        <v>342.80999999999995</v>
      </c>
      <c r="J62" s="26"/>
      <c r="K62" s="26"/>
    </row>
    <row r="63" spans="3:11" x14ac:dyDescent="0.25">
      <c r="C63" t="s">
        <v>6</v>
      </c>
      <c r="D63" t="s">
        <v>36</v>
      </c>
      <c r="E63" t="s">
        <v>21</v>
      </c>
      <c r="F63" s="4">
        <v>497</v>
      </c>
      <c r="G63" s="5">
        <v>63</v>
      </c>
      <c r="H63" s="26">
        <f>VLOOKUP(data[[#This Row],[Product]],products[#All],2,FALSE)</f>
        <v>9</v>
      </c>
      <c r="I63" s="26">
        <f>data[[#This Row],[Cost per unit]]*data[[#This Row],[Units]]</f>
        <v>567</v>
      </c>
      <c r="J63" s="26"/>
      <c r="K63" s="26"/>
    </row>
    <row r="64" spans="3:11" x14ac:dyDescent="0.25">
      <c r="C64" t="s">
        <v>2</v>
      </c>
      <c r="D64" t="s">
        <v>36</v>
      </c>
      <c r="E64" t="s">
        <v>29</v>
      </c>
      <c r="F64" s="4">
        <v>8211</v>
      </c>
      <c r="G64" s="5">
        <v>75</v>
      </c>
      <c r="H64" s="26">
        <f>VLOOKUP(data[[#This Row],[Product]],products[#All],2,FALSE)</f>
        <v>7.16</v>
      </c>
      <c r="I64" s="26">
        <f>data[[#This Row],[Cost per unit]]*data[[#This Row],[Units]]</f>
        <v>537</v>
      </c>
      <c r="J64" s="26"/>
      <c r="K64" s="26"/>
    </row>
    <row r="65" spans="3:11" x14ac:dyDescent="0.25">
      <c r="C65" t="s">
        <v>2</v>
      </c>
      <c r="D65" t="s">
        <v>38</v>
      </c>
      <c r="E65" t="s">
        <v>28</v>
      </c>
      <c r="F65" s="4">
        <v>6580</v>
      </c>
      <c r="G65" s="5">
        <v>183</v>
      </c>
      <c r="H65" s="26">
        <f>VLOOKUP(data[[#This Row],[Product]],products[#All],2,FALSE)</f>
        <v>10.38</v>
      </c>
      <c r="I65" s="26">
        <f>data[[#This Row],[Cost per unit]]*data[[#This Row],[Units]]</f>
        <v>1899.5400000000002</v>
      </c>
      <c r="J65" s="26"/>
      <c r="K65" s="26"/>
    </row>
    <row r="66" spans="3:11" x14ac:dyDescent="0.25">
      <c r="C66" t="s">
        <v>41</v>
      </c>
      <c r="D66" t="s">
        <v>35</v>
      </c>
      <c r="E66" t="s">
        <v>13</v>
      </c>
      <c r="F66" s="4">
        <v>4760</v>
      </c>
      <c r="G66" s="5">
        <v>69</v>
      </c>
      <c r="H66" s="26">
        <f>VLOOKUP(data[[#This Row],[Product]],products[#All],2,FALSE)</f>
        <v>9.33</v>
      </c>
      <c r="I66" s="26">
        <f>data[[#This Row],[Cost per unit]]*data[[#This Row],[Units]]</f>
        <v>643.77</v>
      </c>
      <c r="J66" s="26"/>
      <c r="K66" s="26"/>
    </row>
    <row r="67" spans="3:11" x14ac:dyDescent="0.25">
      <c r="C67" t="s">
        <v>40</v>
      </c>
      <c r="D67" t="s">
        <v>36</v>
      </c>
      <c r="E67" t="s">
        <v>25</v>
      </c>
      <c r="F67" s="4">
        <v>5439</v>
      </c>
      <c r="G67" s="5">
        <v>30</v>
      </c>
      <c r="H67" s="26">
        <f>VLOOKUP(data[[#This Row],[Product]],products[#All],2,FALSE)</f>
        <v>13.15</v>
      </c>
      <c r="I67" s="26">
        <f>data[[#This Row],[Cost per unit]]*data[[#This Row],[Units]]</f>
        <v>394.5</v>
      </c>
      <c r="J67" s="26"/>
      <c r="K67" s="26"/>
    </row>
    <row r="68" spans="3:11" x14ac:dyDescent="0.25">
      <c r="C68" t="s">
        <v>41</v>
      </c>
      <c r="D68" t="s">
        <v>34</v>
      </c>
      <c r="E68" t="s">
        <v>17</v>
      </c>
      <c r="F68" s="4">
        <v>1463</v>
      </c>
      <c r="G68" s="5">
        <v>39</v>
      </c>
      <c r="H68" s="26">
        <f>VLOOKUP(data[[#This Row],[Product]],products[#All],2,FALSE)</f>
        <v>3.11</v>
      </c>
      <c r="I68" s="26">
        <f>data[[#This Row],[Cost per unit]]*data[[#This Row],[Units]]</f>
        <v>121.28999999999999</v>
      </c>
      <c r="J68" s="26"/>
      <c r="K68" s="26"/>
    </row>
    <row r="69" spans="3:11" x14ac:dyDescent="0.25">
      <c r="C69" t="s">
        <v>3</v>
      </c>
      <c r="D69" t="s">
        <v>34</v>
      </c>
      <c r="E69" t="s">
        <v>32</v>
      </c>
      <c r="F69" s="4">
        <v>7777</v>
      </c>
      <c r="G69" s="5">
        <v>504</v>
      </c>
      <c r="H69" s="26">
        <f>VLOOKUP(data[[#This Row],[Product]],products[#All],2,FALSE)</f>
        <v>8.65</v>
      </c>
      <c r="I69" s="26">
        <f>data[[#This Row],[Cost per unit]]*data[[#This Row],[Units]]</f>
        <v>4359.6000000000004</v>
      </c>
      <c r="J69" s="26"/>
      <c r="K69" s="26"/>
    </row>
    <row r="70" spans="3:11" x14ac:dyDescent="0.25">
      <c r="C70" t="s">
        <v>9</v>
      </c>
      <c r="D70" t="s">
        <v>37</v>
      </c>
      <c r="E70" t="s">
        <v>29</v>
      </c>
      <c r="F70" s="4">
        <v>1085</v>
      </c>
      <c r="G70" s="5">
        <v>273</v>
      </c>
      <c r="H70" s="26">
        <f>VLOOKUP(data[[#This Row],[Product]],products[#All],2,FALSE)</f>
        <v>7.16</v>
      </c>
      <c r="I70" s="26">
        <f>data[[#This Row],[Cost per unit]]*data[[#This Row],[Units]]</f>
        <v>1954.68</v>
      </c>
      <c r="J70" s="26"/>
      <c r="K70" s="26"/>
    </row>
    <row r="71" spans="3:11" x14ac:dyDescent="0.25">
      <c r="C71" t="s">
        <v>5</v>
      </c>
      <c r="D71" t="s">
        <v>37</v>
      </c>
      <c r="E71" t="s">
        <v>31</v>
      </c>
      <c r="F71" s="4">
        <v>182</v>
      </c>
      <c r="G71" s="5">
        <v>48</v>
      </c>
      <c r="H71" s="26">
        <f>VLOOKUP(data[[#This Row],[Product]],products[#All],2,FALSE)</f>
        <v>5.79</v>
      </c>
      <c r="I71" s="26">
        <f>data[[#This Row],[Cost per unit]]*data[[#This Row],[Units]]</f>
        <v>277.92</v>
      </c>
      <c r="J71" s="26"/>
      <c r="K71" s="26"/>
    </row>
    <row r="72" spans="3:11" x14ac:dyDescent="0.25">
      <c r="C72" t="s">
        <v>6</v>
      </c>
      <c r="D72" t="s">
        <v>34</v>
      </c>
      <c r="E72" t="s">
        <v>27</v>
      </c>
      <c r="F72" s="4">
        <v>4242</v>
      </c>
      <c r="G72" s="5">
        <v>207</v>
      </c>
      <c r="H72" s="26">
        <f>VLOOKUP(data[[#This Row],[Product]],products[#All],2,FALSE)</f>
        <v>16.73</v>
      </c>
      <c r="I72" s="26">
        <f>data[[#This Row],[Cost per unit]]*data[[#This Row],[Units]]</f>
        <v>3463.11</v>
      </c>
      <c r="J72" s="26"/>
      <c r="K72" s="26"/>
    </row>
    <row r="73" spans="3:11" x14ac:dyDescent="0.25">
      <c r="C73" t="s">
        <v>6</v>
      </c>
      <c r="D73" t="s">
        <v>36</v>
      </c>
      <c r="E73" t="s">
        <v>32</v>
      </c>
      <c r="F73" s="4">
        <v>6118</v>
      </c>
      <c r="G73" s="5">
        <v>9</v>
      </c>
      <c r="H73" s="26">
        <f>VLOOKUP(data[[#This Row],[Product]],products[#All],2,FALSE)</f>
        <v>8.65</v>
      </c>
      <c r="I73" s="26">
        <f>data[[#This Row],[Cost per unit]]*data[[#This Row],[Units]]</f>
        <v>77.850000000000009</v>
      </c>
      <c r="J73" s="26"/>
      <c r="K73" s="26"/>
    </row>
    <row r="74" spans="3:11" x14ac:dyDescent="0.25">
      <c r="C74" t="s">
        <v>10</v>
      </c>
      <c r="D74" t="s">
        <v>36</v>
      </c>
      <c r="E74" t="s">
        <v>23</v>
      </c>
      <c r="F74" s="4">
        <v>2317</v>
      </c>
      <c r="G74" s="5">
        <v>261</v>
      </c>
      <c r="H74" s="26">
        <f>VLOOKUP(data[[#This Row],[Product]],products[#All],2,FALSE)</f>
        <v>6.49</v>
      </c>
      <c r="I74" s="26">
        <f>data[[#This Row],[Cost per unit]]*data[[#This Row],[Units]]</f>
        <v>1693.89</v>
      </c>
      <c r="J74" s="26"/>
      <c r="K74" s="26"/>
    </row>
    <row r="75" spans="3:11" x14ac:dyDescent="0.25">
      <c r="C75" t="s">
        <v>6</v>
      </c>
      <c r="D75" t="s">
        <v>38</v>
      </c>
      <c r="E75" t="s">
        <v>16</v>
      </c>
      <c r="F75" s="4">
        <v>938</v>
      </c>
      <c r="G75" s="5">
        <v>6</v>
      </c>
      <c r="H75" s="26">
        <f>VLOOKUP(data[[#This Row],[Product]],products[#All],2,FALSE)</f>
        <v>8.7899999999999991</v>
      </c>
      <c r="I75" s="26">
        <f>data[[#This Row],[Cost per unit]]*data[[#This Row],[Units]]</f>
        <v>52.739999999999995</v>
      </c>
      <c r="J75" s="26"/>
      <c r="K75" s="26"/>
    </row>
    <row r="76" spans="3:11" x14ac:dyDescent="0.25">
      <c r="C76" t="s">
        <v>8</v>
      </c>
      <c r="D76" t="s">
        <v>37</v>
      </c>
      <c r="E76" t="s">
        <v>15</v>
      </c>
      <c r="F76" s="4">
        <v>9709</v>
      </c>
      <c r="G76" s="5">
        <v>30</v>
      </c>
      <c r="H76" s="26">
        <f>VLOOKUP(data[[#This Row],[Product]],products[#All],2,FALSE)</f>
        <v>11.73</v>
      </c>
      <c r="I76" s="26">
        <f>data[[#This Row],[Cost per unit]]*data[[#This Row],[Units]]</f>
        <v>351.90000000000003</v>
      </c>
      <c r="J76" s="26"/>
      <c r="K76" s="26"/>
    </row>
    <row r="77" spans="3:11" x14ac:dyDescent="0.25">
      <c r="C77" t="s">
        <v>7</v>
      </c>
      <c r="D77" t="s">
        <v>34</v>
      </c>
      <c r="E77" t="s">
        <v>20</v>
      </c>
      <c r="F77" s="4">
        <v>2205</v>
      </c>
      <c r="G77" s="5">
        <v>138</v>
      </c>
      <c r="H77" s="26">
        <f>VLOOKUP(data[[#This Row],[Product]],products[#All],2,FALSE)</f>
        <v>10.62</v>
      </c>
      <c r="I77" s="26">
        <f>data[[#This Row],[Cost per unit]]*data[[#This Row],[Units]]</f>
        <v>1465.56</v>
      </c>
      <c r="J77" s="26"/>
      <c r="K77" s="26"/>
    </row>
    <row r="78" spans="3:11" x14ac:dyDescent="0.25">
      <c r="C78" t="s">
        <v>7</v>
      </c>
      <c r="D78" t="s">
        <v>37</v>
      </c>
      <c r="E78" t="s">
        <v>17</v>
      </c>
      <c r="F78" s="4">
        <v>4487</v>
      </c>
      <c r="G78" s="5">
        <v>111</v>
      </c>
      <c r="H78" s="26">
        <f>VLOOKUP(data[[#This Row],[Product]],products[#All],2,FALSE)</f>
        <v>3.11</v>
      </c>
      <c r="I78" s="26">
        <f>data[[#This Row],[Cost per unit]]*data[[#This Row],[Units]]</f>
        <v>345.21</v>
      </c>
      <c r="J78" s="26"/>
      <c r="K78" s="26"/>
    </row>
    <row r="79" spans="3:11" x14ac:dyDescent="0.25">
      <c r="C79" t="s">
        <v>5</v>
      </c>
      <c r="D79" t="s">
        <v>35</v>
      </c>
      <c r="E79" t="s">
        <v>18</v>
      </c>
      <c r="F79" s="4">
        <v>2415</v>
      </c>
      <c r="G79" s="5">
        <v>15</v>
      </c>
      <c r="H79" s="26">
        <f>VLOOKUP(data[[#This Row],[Product]],products[#All],2,FALSE)</f>
        <v>6.47</v>
      </c>
      <c r="I79" s="26">
        <f>data[[#This Row],[Cost per unit]]*data[[#This Row],[Units]]</f>
        <v>97.05</v>
      </c>
      <c r="J79" s="26"/>
      <c r="K79" s="26"/>
    </row>
    <row r="80" spans="3:11" x14ac:dyDescent="0.25">
      <c r="C80" t="s">
        <v>40</v>
      </c>
      <c r="D80" t="s">
        <v>34</v>
      </c>
      <c r="E80" t="s">
        <v>19</v>
      </c>
      <c r="F80" s="4">
        <v>4018</v>
      </c>
      <c r="G80" s="5">
        <v>162</v>
      </c>
      <c r="H80" s="26">
        <f>VLOOKUP(data[[#This Row],[Product]],products[#All],2,FALSE)</f>
        <v>7.64</v>
      </c>
      <c r="I80" s="26">
        <f>data[[#This Row],[Cost per unit]]*data[[#This Row],[Units]]</f>
        <v>1237.6799999999998</v>
      </c>
      <c r="J80" s="26"/>
      <c r="K80" s="26"/>
    </row>
    <row r="81" spans="3:11" x14ac:dyDescent="0.25">
      <c r="C81" t="s">
        <v>5</v>
      </c>
      <c r="D81" t="s">
        <v>34</v>
      </c>
      <c r="E81" t="s">
        <v>19</v>
      </c>
      <c r="F81" s="4">
        <v>861</v>
      </c>
      <c r="G81" s="5">
        <v>195</v>
      </c>
      <c r="H81" s="26">
        <f>VLOOKUP(data[[#This Row],[Product]],products[#All],2,FALSE)</f>
        <v>7.64</v>
      </c>
      <c r="I81" s="26">
        <f>data[[#This Row],[Cost per unit]]*data[[#This Row],[Units]]</f>
        <v>1489.8</v>
      </c>
      <c r="J81" s="26"/>
      <c r="K81" s="26"/>
    </row>
    <row r="82" spans="3:11" x14ac:dyDescent="0.25">
      <c r="C82" t="s">
        <v>10</v>
      </c>
      <c r="D82" t="s">
        <v>38</v>
      </c>
      <c r="E82" t="s">
        <v>14</v>
      </c>
      <c r="F82" s="4">
        <v>5586</v>
      </c>
      <c r="G82" s="5">
        <v>525</v>
      </c>
      <c r="H82" s="26">
        <f>VLOOKUP(data[[#This Row],[Product]],products[#All],2,FALSE)</f>
        <v>11.7</v>
      </c>
      <c r="I82" s="26">
        <f>data[[#This Row],[Cost per unit]]*data[[#This Row],[Units]]</f>
        <v>6142.5</v>
      </c>
      <c r="J82" s="26"/>
      <c r="K82" s="26"/>
    </row>
    <row r="83" spans="3:11" x14ac:dyDescent="0.25">
      <c r="C83" t="s">
        <v>7</v>
      </c>
      <c r="D83" t="s">
        <v>34</v>
      </c>
      <c r="E83" t="s">
        <v>33</v>
      </c>
      <c r="F83" s="4">
        <v>2226</v>
      </c>
      <c r="G83" s="5">
        <v>48</v>
      </c>
      <c r="H83" s="26">
        <f>VLOOKUP(data[[#This Row],[Product]],products[#All],2,FALSE)</f>
        <v>12.37</v>
      </c>
      <c r="I83" s="26">
        <f>data[[#This Row],[Cost per unit]]*data[[#This Row],[Units]]</f>
        <v>593.76</v>
      </c>
      <c r="J83" s="26"/>
      <c r="K83" s="26"/>
    </row>
    <row r="84" spans="3:11" x14ac:dyDescent="0.25">
      <c r="C84" t="s">
        <v>9</v>
      </c>
      <c r="D84" t="s">
        <v>34</v>
      </c>
      <c r="E84" t="s">
        <v>28</v>
      </c>
      <c r="F84" s="4">
        <v>14329</v>
      </c>
      <c r="G84" s="5">
        <v>150</v>
      </c>
      <c r="H84" s="26">
        <f>VLOOKUP(data[[#This Row],[Product]],products[#All],2,FALSE)</f>
        <v>10.38</v>
      </c>
      <c r="I84" s="26">
        <f>data[[#This Row],[Cost per unit]]*data[[#This Row],[Units]]</f>
        <v>1557.0000000000002</v>
      </c>
      <c r="J84" s="26"/>
      <c r="K84" s="26"/>
    </row>
    <row r="85" spans="3:11" x14ac:dyDescent="0.25">
      <c r="C85" t="s">
        <v>9</v>
      </c>
      <c r="D85" t="s">
        <v>34</v>
      </c>
      <c r="E85" t="s">
        <v>20</v>
      </c>
      <c r="F85" s="4">
        <v>8463</v>
      </c>
      <c r="G85" s="5">
        <v>492</v>
      </c>
      <c r="H85" s="26">
        <f>VLOOKUP(data[[#This Row],[Product]],products[#All],2,FALSE)</f>
        <v>10.62</v>
      </c>
      <c r="I85" s="26">
        <f>data[[#This Row],[Cost per unit]]*data[[#This Row],[Units]]</f>
        <v>5225.04</v>
      </c>
      <c r="J85" s="26"/>
      <c r="K85" s="26"/>
    </row>
    <row r="86" spans="3:11" x14ac:dyDescent="0.25">
      <c r="C86" t="s">
        <v>5</v>
      </c>
      <c r="D86" t="s">
        <v>34</v>
      </c>
      <c r="E86" t="s">
        <v>29</v>
      </c>
      <c r="F86" s="4">
        <v>2891</v>
      </c>
      <c r="G86" s="5">
        <v>102</v>
      </c>
      <c r="H86" s="26">
        <f>VLOOKUP(data[[#This Row],[Product]],products[#All],2,FALSE)</f>
        <v>7.16</v>
      </c>
      <c r="I86" s="26">
        <f>data[[#This Row],[Cost per unit]]*data[[#This Row],[Units]]</f>
        <v>730.32</v>
      </c>
      <c r="J86" s="26"/>
      <c r="K86" s="26"/>
    </row>
    <row r="87" spans="3:11" x14ac:dyDescent="0.25">
      <c r="C87" t="s">
        <v>3</v>
      </c>
      <c r="D87" t="s">
        <v>36</v>
      </c>
      <c r="E87" t="s">
        <v>23</v>
      </c>
      <c r="F87" s="4">
        <v>3773</v>
      </c>
      <c r="G87" s="5">
        <v>165</v>
      </c>
      <c r="H87" s="26">
        <f>VLOOKUP(data[[#This Row],[Product]],products[#All],2,FALSE)</f>
        <v>6.49</v>
      </c>
      <c r="I87" s="26">
        <f>data[[#This Row],[Cost per unit]]*data[[#This Row],[Units]]</f>
        <v>1070.8500000000001</v>
      </c>
      <c r="J87" s="26"/>
      <c r="K87" s="26"/>
    </row>
    <row r="88" spans="3:11" x14ac:dyDescent="0.25">
      <c r="C88" t="s">
        <v>41</v>
      </c>
      <c r="D88" t="s">
        <v>36</v>
      </c>
      <c r="E88" t="s">
        <v>28</v>
      </c>
      <c r="F88" s="4">
        <v>854</v>
      </c>
      <c r="G88" s="5">
        <v>309</v>
      </c>
      <c r="H88" s="26">
        <f>VLOOKUP(data[[#This Row],[Product]],products[#All],2,FALSE)</f>
        <v>10.38</v>
      </c>
      <c r="I88" s="26">
        <f>data[[#This Row],[Cost per unit]]*data[[#This Row],[Units]]</f>
        <v>3207.42</v>
      </c>
      <c r="J88" s="26"/>
      <c r="K88" s="26"/>
    </row>
    <row r="89" spans="3:11" x14ac:dyDescent="0.25">
      <c r="C89" t="s">
        <v>6</v>
      </c>
      <c r="D89" t="s">
        <v>36</v>
      </c>
      <c r="E89" t="s">
        <v>17</v>
      </c>
      <c r="F89" s="4">
        <v>4970</v>
      </c>
      <c r="G89" s="5">
        <v>156</v>
      </c>
      <c r="H89" s="26">
        <f>VLOOKUP(data[[#This Row],[Product]],products[#All],2,FALSE)</f>
        <v>3.11</v>
      </c>
      <c r="I89" s="26">
        <f>data[[#This Row],[Cost per unit]]*data[[#This Row],[Units]]</f>
        <v>485.15999999999997</v>
      </c>
      <c r="J89" s="26"/>
      <c r="K89" s="26"/>
    </row>
    <row r="90" spans="3:11" x14ac:dyDescent="0.25">
      <c r="C90" t="s">
        <v>9</v>
      </c>
      <c r="D90" t="s">
        <v>35</v>
      </c>
      <c r="E90" t="s">
        <v>26</v>
      </c>
      <c r="F90" s="4">
        <v>98</v>
      </c>
      <c r="G90" s="5">
        <v>159</v>
      </c>
      <c r="H90" s="26">
        <f>VLOOKUP(data[[#This Row],[Product]],products[#All],2,FALSE)</f>
        <v>5.6</v>
      </c>
      <c r="I90" s="26">
        <f>data[[#This Row],[Cost per unit]]*data[[#This Row],[Units]]</f>
        <v>890.4</v>
      </c>
      <c r="J90" s="26"/>
      <c r="K90" s="26"/>
    </row>
    <row r="91" spans="3:11" x14ac:dyDescent="0.25">
      <c r="C91" t="s">
        <v>5</v>
      </c>
      <c r="D91" t="s">
        <v>35</v>
      </c>
      <c r="E91" t="s">
        <v>15</v>
      </c>
      <c r="F91" s="4">
        <v>13391</v>
      </c>
      <c r="G91" s="5">
        <v>201</v>
      </c>
      <c r="H91" s="26">
        <f>VLOOKUP(data[[#This Row],[Product]],products[#All],2,FALSE)</f>
        <v>11.73</v>
      </c>
      <c r="I91" s="26">
        <f>data[[#This Row],[Cost per unit]]*data[[#This Row],[Units]]</f>
        <v>2357.73</v>
      </c>
      <c r="J91" s="26"/>
      <c r="K91" s="26"/>
    </row>
    <row r="92" spans="3:11" x14ac:dyDescent="0.25">
      <c r="C92" t="s">
        <v>8</v>
      </c>
      <c r="D92" t="s">
        <v>39</v>
      </c>
      <c r="E92" t="s">
        <v>31</v>
      </c>
      <c r="F92" s="4">
        <v>8890</v>
      </c>
      <c r="G92" s="5">
        <v>210</v>
      </c>
      <c r="H92" s="26">
        <f>VLOOKUP(data[[#This Row],[Product]],products[#All],2,FALSE)</f>
        <v>5.79</v>
      </c>
      <c r="I92" s="26">
        <f>data[[#This Row],[Cost per unit]]*data[[#This Row],[Units]]</f>
        <v>1215.9000000000001</v>
      </c>
      <c r="J92" s="26"/>
      <c r="K92" s="26"/>
    </row>
    <row r="93" spans="3:11" x14ac:dyDescent="0.25">
      <c r="C93" t="s">
        <v>2</v>
      </c>
      <c r="D93" t="s">
        <v>38</v>
      </c>
      <c r="E93" t="s">
        <v>13</v>
      </c>
      <c r="F93" s="4">
        <v>56</v>
      </c>
      <c r="G93" s="5">
        <v>51</v>
      </c>
      <c r="H93" s="26">
        <f>VLOOKUP(data[[#This Row],[Product]],products[#All],2,FALSE)</f>
        <v>9.33</v>
      </c>
      <c r="I93" s="26">
        <f>data[[#This Row],[Cost per unit]]*data[[#This Row],[Units]]</f>
        <v>475.83</v>
      </c>
      <c r="J93" s="26"/>
      <c r="K93" s="26"/>
    </row>
    <row r="94" spans="3:11" x14ac:dyDescent="0.25">
      <c r="C94" t="s">
        <v>3</v>
      </c>
      <c r="D94" t="s">
        <v>36</v>
      </c>
      <c r="E94" t="s">
        <v>25</v>
      </c>
      <c r="F94" s="4">
        <v>3339</v>
      </c>
      <c r="G94" s="5">
        <v>39</v>
      </c>
      <c r="H94" s="26">
        <f>VLOOKUP(data[[#This Row],[Product]],products[#All],2,FALSE)</f>
        <v>13.15</v>
      </c>
      <c r="I94" s="26">
        <f>data[[#This Row],[Cost per unit]]*data[[#This Row],[Units]]</f>
        <v>512.85</v>
      </c>
      <c r="J94" s="26"/>
      <c r="K94" s="26"/>
    </row>
    <row r="95" spans="3:11" x14ac:dyDescent="0.25">
      <c r="C95" t="s">
        <v>10</v>
      </c>
      <c r="D95" t="s">
        <v>35</v>
      </c>
      <c r="E95" t="s">
        <v>18</v>
      </c>
      <c r="F95" s="4">
        <v>3808</v>
      </c>
      <c r="G95" s="5">
        <v>279</v>
      </c>
      <c r="H95" s="26">
        <f>VLOOKUP(data[[#This Row],[Product]],products[#All],2,FALSE)</f>
        <v>6.47</v>
      </c>
      <c r="I95" s="26">
        <f>data[[#This Row],[Cost per unit]]*data[[#This Row],[Units]]</f>
        <v>1805.1299999999999</v>
      </c>
      <c r="J95" s="26"/>
      <c r="K95" s="26"/>
    </row>
    <row r="96" spans="3:11" x14ac:dyDescent="0.25">
      <c r="C96" t="s">
        <v>10</v>
      </c>
      <c r="D96" t="s">
        <v>38</v>
      </c>
      <c r="E96" t="s">
        <v>13</v>
      </c>
      <c r="F96" s="4">
        <v>63</v>
      </c>
      <c r="G96" s="5">
        <v>123</v>
      </c>
      <c r="H96" s="26">
        <f>VLOOKUP(data[[#This Row],[Product]],products[#All],2,FALSE)</f>
        <v>9.33</v>
      </c>
      <c r="I96" s="26">
        <f>data[[#This Row],[Cost per unit]]*data[[#This Row],[Units]]</f>
        <v>1147.5899999999999</v>
      </c>
      <c r="J96" s="26"/>
      <c r="K96" s="26"/>
    </row>
    <row r="97" spans="3:11" x14ac:dyDescent="0.25">
      <c r="C97" t="s">
        <v>2</v>
      </c>
      <c r="D97" t="s">
        <v>39</v>
      </c>
      <c r="E97" t="s">
        <v>27</v>
      </c>
      <c r="F97" s="4">
        <v>7812</v>
      </c>
      <c r="G97" s="5">
        <v>81</v>
      </c>
      <c r="H97" s="26">
        <f>VLOOKUP(data[[#This Row],[Product]],products[#All],2,FALSE)</f>
        <v>16.73</v>
      </c>
      <c r="I97" s="26">
        <f>data[[#This Row],[Cost per unit]]*data[[#This Row],[Units]]</f>
        <v>1355.13</v>
      </c>
      <c r="J97" s="26"/>
      <c r="K97" s="26"/>
    </row>
    <row r="98" spans="3:11" x14ac:dyDescent="0.25">
      <c r="C98" t="s">
        <v>40</v>
      </c>
      <c r="D98" t="s">
        <v>37</v>
      </c>
      <c r="E98" t="s">
        <v>19</v>
      </c>
      <c r="F98" s="4">
        <v>7693</v>
      </c>
      <c r="G98" s="5">
        <v>21</v>
      </c>
      <c r="H98" s="26">
        <f>VLOOKUP(data[[#This Row],[Product]],products[#All],2,FALSE)</f>
        <v>7.64</v>
      </c>
      <c r="I98" s="26">
        <f>data[[#This Row],[Cost per unit]]*data[[#This Row],[Units]]</f>
        <v>160.44</v>
      </c>
      <c r="J98" s="26"/>
      <c r="K98" s="26"/>
    </row>
    <row r="99" spans="3:11" x14ac:dyDescent="0.25">
      <c r="C99" t="s">
        <v>3</v>
      </c>
      <c r="D99" t="s">
        <v>36</v>
      </c>
      <c r="E99" t="s">
        <v>28</v>
      </c>
      <c r="F99" s="4">
        <v>973</v>
      </c>
      <c r="G99" s="5">
        <v>162</v>
      </c>
      <c r="H99" s="26">
        <f>VLOOKUP(data[[#This Row],[Product]],products[#All],2,FALSE)</f>
        <v>10.38</v>
      </c>
      <c r="I99" s="26">
        <f>data[[#This Row],[Cost per unit]]*data[[#This Row],[Units]]</f>
        <v>1681.5600000000002</v>
      </c>
      <c r="J99" s="26"/>
      <c r="K99" s="26"/>
    </row>
    <row r="100" spans="3:11" x14ac:dyDescent="0.25">
      <c r="C100" t="s">
        <v>10</v>
      </c>
      <c r="D100" t="s">
        <v>35</v>
      </c>
      <c r="E100" t="s">
        <v>21</v>
      </c>
      <c r="F100" s="4">
        <v>567</v>
      </c>
      <c r="G100" s="5">
        <v>228</v>
      </c>
      <c r="H100" s="26">
        <f>VLOOKUP(data[[#This Row],[Product]],products[#All],2,FALSE)</f>
        <v>9</v>
      </c>
      <c r="I100" s="26">
        <f>data[[#This Row],[Cost per unit]]*data[[#This Row],[Units]]</f>
        <v>2052</v>
      </c>
      <c r="J100" s="26"/>
      <c r="K100" s="26"/>
    </row>
    <row r="101" spans="3:11" x14ac:dyDescent="0.25">
      <c r="C101" t="s">
        <v>10</v>
      </c>
      <c r="D101" t="s">
        <v>36</v>
      </c>
      <c r="E101" t="s">
        <v>29</v>
      </c>
      <c r="F101" s="4">
        <v>2471</v>
      </c>
      <c r="G101" s="5">
        <v>342</v>
      </c>
      <c r="H101" s="26">
        <f>VLOOKUP(data[[#This Row],[Product]],products[#All],2,FALSE)</f>
        <v>7.16</v>
      </c>
      <c r="I101" s="26">
        <f>data[[#This Row],[Cost per unit]]*data[[#This Row],[Units]]</f>
        <v>2448.7200000000003</v>
      </c>
      <c r="J101" s="26"/>
      <c r="K101" s="26"/>
    </row>
    <row r="102" spans="3:11" x14ac:dyDescent="0.25">
      <c r="C102" t="s">
        <v>5</v>
      </c>
      <c r="D102" t="s">
        <v>38</v>
      </c>
      <c r="E102" t="s">
        <v>13</v>
      </c>
      <c r="F102" s="4">
        <v>7189</v>
      </c>
      <c r="G102" s="5">
        <v>54</v>
      </c>
      <c r="H102" s="26">
        <f>VLOOKUP(data[[#This Row],[Product]],products[#All],2,FALSE)</f>
        <v>9.33</v>
      </c>
      <c r="I102" s="26">
        <f>data[[#This Row],[Cost per unit]]*data[[#This Row],[Units]]</f>
        <v>503.82</v>
      </c>
      <c r="J102" s="26"/>
      <c r="K102" s="26"/>
    </row>
    <row r="103" spans="3:11" x14ac:dyDescent="0.25">
      <c r="C103" t="s">
        <v>41</v>
      </c>
      <c r="D103" t="s">
        <v>35</v>
      </c>
      <c r="E103" t="s">
        <v>28</v>
      </c>
      <c r="F103" s="4">
        <v>7455</v>
      </c>
      <c r="G103" s="5">
        <v>216</v>
      </c>
      <c r="H103" s="26">
        <f>VLOOKUP(data[[#This Row],[Product]],products[#All],2,FALSE)</f>
        <v>10.38</v>
      </c>
      <c r="I103" s="26">
        <f>data[[#This Row],[Cost per unit]]*data[[#This Row],[Units]]</f>
        <v>2242.0800000000004</v>
      </c>
      <c r="J103" s="26"/>
      <c r="K103" s="26"/>
    </row>
    <row r="104" spans="3:11" x14ac:dyDescent="0.25">
      <c r="C104" t="s">
        <v>3</v>
      </c>
      <c r="D104" t="s">
        <v>34</v>
      </c>
      <c r="E104" t="s">
        <v>26</v>
      </c>
      <c r="F104" s="4">
        <v>3108</v>
      </c>
      <c r="G104" s="5">
        <v>54</v>
      </c>
      <c r="H104" s="26">
        <f>VLOOKUP(data[[#This Row],[Product]],products[#All],2,FALSE)</f>
        <v>5.6</v>
      </c>
      <c r="I104" s="26">
        <f>data[[#This Row],[Cost per unit]]*data[[#This Row],[Units]]</f>
        <v>302.39999999999998</v>
      </c>
      <c r="J104" s="26"/>
      <c r="K104" s="26"/>
    </row>
    <row r="105" spans="3:11" x14ac:dyDescent="0.25">
      <c r="C105" t="s">
        <v>6</v>
      </c>
      <c r="D105" t="s">
        <v>38</v>
      </c>
      <c r="E105" t="s">
        <v>25</v>
      </c>
      <c r="F105" s="4">
        <v>469</v>
      </c>
      <c r="G105" s="5">
        <v>75</v>
      </c>
      <c r="H105" s="26">
        <f>VLOOKUP(data[[#This Row],[Product]],products[#All],2,FALSE)</f>
        <v>13.15</v>
      </c>
      <c r="I105" s="26">
        <f>data[[#This Row],[Cost per unit]]*data[[#This Row],[Units]]</f>
        <v>986.25</v>
      </c>
      <c r="J105" s="26"/>
      <c r="K105" s="26"/>
    </row>
    <row r="106" spans="3:11" x14ac:dyDescent="0.25">
      <c r="C106" t="s">
        <v>9</v>
      </c>
      <c r="D106" t="s">
        <v>37</v>
      </c>
      <c r="E106" t="s">
        <v>23</v>
      </c>
      <c r="F106" s="4">
        <v>2737</v>
      </c>
      <c r="G106" s="5">
        <v>93</v>
      </c>
      <c r="H106" s="26">
        <f>VLOOKUP(data[[#This Row],[Product]],products[#All],2,FALSE)</f>
        <v>6.49</v>
      </c>
      <c r="I106" s="26">
        <f>data[[#This Row],[Cost per unit]]*data[[#This Row],[Units]]</f>
        <v>603.57000000000005</v>
      </c>
      <c r="J106" s="26"/>
      <c r="K106" s="26"/>
    </row>
    <row r="107" spans="3:11" x14ac:dyDescent="0.25">
      <c r="C107" t="s">
        <v>9</v>
      </c>
      <c r="D107" t="s">
        <v>37</v>
      </c>
      <c r="E107" t="s">
        <v>25</v>
      </c>
      <c r="F107" s="4">
        <v>4305</v>
      </c>
      <c r="G107" s="5">
        <v>156</v>
      </c>
      <c r="H107" s="26">
        <f>VLOOKUP(data[[#This Row],[Product]],products[#All],2,FALSE)</f>
        <v>13.15</v>
      </c>
      <c r="I107" s="26">
        <f>data[[#This Row],[Cost per unit]]*data[[#This Row],[Units]]</f>
        <v>2051.4</v>
      </c>
      <c r="J107" s="26"/>
      <c r="K107" s="26"/>
    </row>
    <row r="108" spans="3:11" x14ac:dyDescent="0.25">
      <c r="C108" t="s">
        <v>9</v>
      </c>
      <c r="D108" t="s">
        <v>38</v>
      </c>
      <c r="E108" t="s">
        <v>17</v>
      </c>
      <c r="F108" s="4">
        <v>2408</v>
      </c>
      <c r="G108" s="5">
        <v>9</v>
      </c>
      <c r="H108" s="26">
        <f>VLOOKUP(data[[#This Row],[Product]],products[#All],2,FALSE)</f>
        <v>3.11</v>
      </c>
      <c r="I108" s="26">
        <f>data[[#This Row],[Cost per unit]]*data[[#This Row],[Units]]</f>
        <v>27.99</v>
      </c>
      <c r="J108" s="26"/>
      <c r="K108" s="26"/>
    </row>
    <row r="109" spans="3:11" x14ac:dyDescent="0.25">
      <c r="C109" t="s">
        <v>3</v>
      </c>
      <c r="D109" t="s">
        <v>36</v>
      </c>
      <c r="E109" t="s">
        <v>19</v>
      </c>
      <c r="F109" s="4">
        <v>1281</v>
      </c>
      <c r="G109" s="5">
        <v>18</v>
      </c>
      <c r="H109" s="26">
        <f>VLOOKUP(data[[#This Row],[Product]],products[#All],2,FALSE)</f>
        <v>7.64</v>
      </c>
      <c r="I109" s="26">
        <f>data[[#This Row],[Cost per unit]]*data[[#This Row],[Units]]</f>
        <v>137.51999999999998</v>
      </c>
      <c r="J109" s="26"/>
      <c r="K109" s="26"/>
    </row>
    <row r="110" spans="3:11" x14ac:dyDescent="0.25">
      <c r="C110" t="s">
        <v>40</v>
      </c>
      <c r="D110" t="s">
        <v>35</v>
      </c>
      <c r="E110" t="s">
        <v>32</v>
      </c>
      <c r="F110" s="4">
        <v>12348</v>
      </c>
      <c r="G110" s="5">
        <v>234</v>
      </c>
      <c r="H110" s="26">
        <f>VLOOKUP(data[[#This Row],[Product]],products[#All],2,FALSE)</f>
        <v>8.65</v>
      </c>
      <c r="I110" s="26">
        <f>data[[#This Row],[Cost per unit]]*data[[#This Row],[Units]]</f>
        <v>2024.1000000000001</v>
      </c>
      <c r="J110" s="26"/>
      <c r="K110" s="26"/>
    </row>
    <row r="111" spans="3:11" x14ac:dyDescent="0.25">
      <c r="C111" t="s">
        <v>3</v>
      </c>
      <c r="D111" t="s">
        <v>34</v>
      </c>
      <c r="E111" t="s">
        <v>28</v>
      </c>
      <c r="F111" s="4">
        <v>3689</v>
      </c>
      <c r="G111" s="5">
        <v>312</v>
      </c>
      <c r="H111" s="26">
        <f>VLOOKUP(data[[#This Row],[Product]],products[#All],2,FALSE)</f>
        <v>10.38</v>
      </c>
      <c r="I111" s="26">
        <f>data[[#This Row],[Cost per unit]]*data[[#This Row],[Units]]</f>
        <v>3238.5600000000004</v>
      </c>
      <c r="J111" s="26"/>
      <c r="K111" s="26"/>
    </row>
    <row r="112" spans="3:11" x14ac:dyDescent="0.25">
      <c r="C112" t="s">
        <v>7</v>
      </c>
      <c r="D112" t="s">
        <v>36</v>
      </c>
      <c r="E112" t="s">
        <v>19</v>
      </c>
      <c r="F112" s="4">
        <v>2870</v>
      </c>
      <c r="G112" s="5">
        <v>300</v>
      </c>
      <c r="H112" s="26">
        <f>VLOOKUP(data[[#This Row],[Product]],products[#All],2,FALSE)</f>
        <v>7.64</v>
      </c>
      <c r="I112" s="26">
        <f>data[[#This Row],[Cost per unit]]*data[[#This Row],[Units]]</f>
        <v>2292</v>
      </c>
      <c r="J112" s="26"/>
      <c r="K112" s="26"/>
    </row>
    <row r="113" spans="3:11" x14ac:dyDescent="0.25">
      <c r="C113" t="s">
        <v>2</v>
      </c>
      <c r="D113" t="s">
        <v>36</v>
      </c>
      <c r="E113" t="s">
        <v>27</v>
      </c>
      <c r="F113" s="4">
        <v>798</v>
      </c>
      <c r="G113" s="5">
        <v>519</v>
      </c>
      <c r="H113" s="26">
        <f>VLOOKUP(data[[#This Row],[Product]],products[#All],2,FALSE)</f>
        <v>16.73</v>
      </c>
      <c r="I113" s="26">
        <f>data[[#This Row],[Cost per unit]]*data[[#This Row],[Units]]</f>
        <v>8682.8700000000008</v>
      </c>
      <c r="J113" s="26"/>
      <c r="K113" s="26"/>
    </row>
    <row r="114" spans="3:11" x14ac:dyDescent="0.25">
      <c r="C114" t="s">
        <v>41</v>
      </c>
      <c r="D114" t="s">
        <v>37</v>
      </c>
      <c r="E114" t="s">
        <v>21</v>
      </c>
      <c r="F114" s="4">
        <v>2933</v>
      </c>
      <c r="G114" s="5">
        <v>9</v>
      </c>
      <c r="H114" s="26">
        <f>VLOOKUP(data[[#This Row],[Product]],products[#All],2,FALSE)</f>
        <v>9</v>
      </c>
      <c r="I114" s="26">
        <f>data[[#This Row],[Cost per unit]]*data[[#This Row],[Units]]</f>
        <v>81</v>
      </c>
      <c r="J114" s="26"/>
      <c r="K114" s="26"/>
    </row>
    <row r="115" spans="3:11" x14ac:dyDescent="0.25">
      <c r="C115" t="s">
        <v>5</v>
      </c>
      <c r="D115" t="s">
        <v>35</v>
      </c>
      <c r="E115" t="s">
        <v>4</v>
      </c>
      <c r="F115" s="4">
        <v>2744</v>
      </c>
      <c r="G115" s="5">
        <v>9</v>
      </c>
      <c r="H115" s="26">
        <f>VLOOKUP(data[[#This Row],[Product]],products[#All],2,FALSE)</f>
        <v>11.88</v>
      </c>
      <c r="I115" s="26">
        <f>data[[#This Row],[Cost per unit]]*data[[#This Row],[Units]]</f>
        <v>106.92</v>
      </c>
      <c r="J115" s="26"/>
      <c r="K115" s="26"/>
    </row>
    <row r="116" spans="3:11" x14ac:dyDescent="0.25">
      <c r="C116" t="s">
        <v>40</v>
      </c>
      <c r="D116" t="s">
        <v>36</v>
      </c>
      <c r="E116" t="s">
        <v>33</v>
      </c>
      <c r="F116" s="4">
        <v>9772</v>
      </c>
      <c r="G116" s="5">
        <v>90</v>
      </c>
      <c r="H116" s="26">
        <f>VLOOKUP(data[[#This Row],[Product]],products[#All],2,FALSE)</f>
        <v>12.37</v>
      </c>
      <c r="I116" s="26">
        <f>data[[#This Row],[Cost per unit]]*data[[#This Row],[Units]]</f>
        <v>1113.3</v>
      </c>
      <c r="J116" s="26"/>
      <c r="K116" s="26"/>
    </row>
    <row r="117" spans="3:11" x14ac:dyDescent="0.25">
      <c r="C117" t="s">
        <v>7</v>
      </c>
      <c r="D117" t="s">
        <v>34</v>
      </c>
      <c r="E117" t="s">
        <v>25</v>
      </c>
      <c r="F117" s="4">
        <v>1568</v>
      </c>
      <c r="G117" s="5">
        <v>96</v>
      </c>
      <c r="H117" s="26">
        <f>VLOOKUP(data[[#This Row],[Product]],products[#All],2,FALSE)</f>
        <v>13.15</v>
      </c>
      <c r="I117" s="26">
        <f>data[[#This Row],[Cost per unit]]*data[[#This Row],[Units]]</f>
        <v>1262.4000000000001</v>
      </c>
      <c r="J117" s="26"/>
      <c r="K117" s="26"/>
    </row>
    <row r="118" spans="3:11" x14ac:dyDescent="0.25">
      <c r="C118" t="s">
        <v>2</v>
      </c>
      <c r="D118" t="s">
        <v>36</v>
      </c>
      <c r="E118" t="s">
        <v>16</v>
      </c>
      <c r="F118" s="4">
        <v>11417</v>
      </c>
      <c r="G118" s="5">
        <v>21</v>
      </c>
      <c r="H118" s="26">
        <f>VLOOKUP(data[[#This Row],[Product]],products[#All],2,FALSE)</f>
        <v>8.7899999999999991</v>
      </c>
      <c r="I118" s="26">
        <f>data[[#This Row],[Cost per unit]]*data[[#This Row],[Units]]</f>
        <v>184.58999999999997</v>
      </c>
      <c r="J118" s="26"/>
      <c r="K118" s="26"/>
    </row>
    <row r="119" spans="3:11" x14ac:dyDescent="0.25">
      <c r="C119" t="s">
        <v>40</v>
      </c>
      <c r="D119" t="s">
        <v>34</v>
      </c>
      <c r="E119" t="s">
        <v>26</v>
      </c>
      <c r="F119" s="4">
        <v>6748</v>
      </c>
      <c r="G119" s="5">
        <v>48</v>
      </c>
      <c r="H119" s="26">
        <f>VLOOKUP(data[[#This Row],[Product]],products[#All],2,FALSE)</f>
        <v>5.6</v>
      </c>
      <c r="I119" s="26">
        <f>data[[#This Row],[Cost per unit]]*data[[#This Row],[Units]]</f>
        <v>268.79999999999995</v>
      </c>
      <c r="J119" s="26"/>
      <c r="K119" s="26"/>
    </row>
    <row r="120" spans="3:11" x14ac:dyDescent="0.25">
      <c r="C120" t="s">
        <v>10</v>
      </c>
      <c r="D120" t="s">
        <v>36</v>
      </c>
      <c r="E120" t="s">
        <v>27</v>
      </c>
      <c r="F120" s="4">
        <v>1407</v>
      </c>
      <c r="G120" s="5">
        <v>72</v>
      </c>
      <c r="H120" s="26">
        <f>VLOOKUP(data[[#This Row],[Product]],products[#All],2,FALSE)</f>
        <v>16.73</v>
      </c>
      <c r="I120" s="26">
        <f>data[[#This Row],[Cost per unit]]*data[[#This Row],[Units]]</f>
        <v>1204.56</v>
      </c>
      <c r="J120" s="26"/>
      <c r="K120" s="26"/>
    </row>
    <row r="121" spans="3:11" x14ac:dyDescent="0.25">
      <c r="C121" t="s">
        <v>8</v>
      </c>
      <c r="D121" t="s">
        <v>35</v>
      </c>
      <c r="E121" t="s">
        <v>29</v>
      </c>
      <c r="F121" s="4">
        <v>2023</v>
      </c>
      <c r="G121" s="5">
        <v>168</v>
      </c>
      <c r="H121" s="26">
        <f>VLOOKUP(data[[#This Row],[Product]],products[#All],2,FALSE)</f>
        <v>7.16</v>
      </c>
      <c r="I121" s="26">
        <f>data[[#This Row],[Cost per unit]]*data[[#This Row],[Units]]</f>
        <v>1202.8800000000001</v>
      </c>
      <c r="J121" s="26"/>
      <c r="K121" s="26"/>
    </row>
    <row r="122" spans="3:11" x14ac:dyDescent="0.25">
      <c r="C122" t="s">
        <v>5</v>
      </c>
      <c r="D122" t="s">
        <v>39</v>
      </c>
      <c r="E122" t="s">
        <v>26</v>
      </c>
      <c r="F122" s="4">
        <v>5236</v>
      </c>
      <c r="G122" s="5">
        <v>51</v>
      </c>
      <c r="H122" s="26">
        <f>VLOOKUP(data[[#This Row],[Product]],products[#All],2,FALSE)</f>
        <v>5.6</v>
      </c>
      <c r="I122" s="26">
        <f>data[[#This Row],[Cost per unit]]*data[[#This Row],[Units]]</f>
        <v>285.59999999999997</v>
      </c>
      <c r="J122" s="26"/>
      <c r="K122" s="26"/>
    </row>
    <row r="123" spans="3:11" x14ac:dyDescent="0.25">
      <c r="C123" t="s">
        <v>41</v>
      </c>
      <c r="D123" t="s">
        <v>36</v>
      </c>
      <c r="E123" t="s">
        <v>19</v>
      </c>
      <c r="F123" s="4">
        <v>1925</v>
      </c>
      <c r="G123" s="5">
        <v>192</v>
      </c>
      <c r="H123" s="26">
        <f>VLOOKUP(data[[#This Row],[Product]],products[#All],2,FALSE)</f>
        <v>7.64</v>
      </c>
      <c r="I123" s="26">
        <f>data[[#This Row],[Cost per unit]]*data[[#This Row],[Units]]</f>
        <v>1466.8799999999999</v>
      </c>
      <c r="J123" s="26"/>
      <c r="K123" s="26"/>
    </row>
    <row r="124" spans="3:11" x14ac:dyDescent="0.25">
      <c r="C124" t="s">
        <v>7</v>
      </c>
      <c r="D124" t="s">
        <v>37</v>
      </c>
      <c r="E124" t="s">
        <v>14</v>
      </c>
      <c r="F124" s="4">
        <v>6608</v>
      </c>
      <c r="G124" s="5">
        <v>225</v>
      </c>
      <c r="H124" s="26">
        <f>VLOOKUP(data[[#This Row],[Product]],products[#All],2,FALSE)</f>
        <v>11.7</v>
      </c>
      <c r="I124" s="26">
        <f>data[[#This Row],[Cost per unit]]*data[[#This Row],[Units]]</f>
        <v>2632.5</v>
      </c>
      <c r="J124" s="26"/>
      <c r="K124" s="26"/>
    </row>
    <row r="125" spans="3:11" x14ac:dyDescent="0.25">
      <c r="C125" t="s">
        <v>6</v>
      </c>
      <c r="D125" t="s">
        <v>34</v>
      </c>
      <c r="E125" t="s">
        <v>26</v>
      </c>
      <c r="F125" s="4">
        <v>8008</v>
      </c>
      <c r="G125" s="5">
        <v>456</v>
      </c>
      <c r="H125" s="26">
        <f>VLOOKUP(data[[#This Row],[Product]],products[#All],2,FALSE)</f>
        <v>5.6</v>
      </c>
      <c r="I125" s="26">
        <f>data[[#This Row],[Cost per unit]]*data[[#This Row],[Units]]</f>
        <v>2553.6</v>
      </c>
      <c r="J125" s="26"/>
      <c r="K125" s="26"/>
    </row>
    <row r="126" spans="3:11" x14ac:dyDescent="0.25">
      <c r="C126" t="s">
        <v>10</v>
      </c>
      <c r="D126" t="s">
        <v>34</v>
      </c>
      <c r="E126" t="s">
        <v>25</v>
      </c>
      <c r="F126" s="4">
        <v>1428</v>
      </c>
      <c r="G126" s="5">
        <v>93</v>
      </c>
      <c r="H126" s="26">
        <f>VLOOKUP(data[[#This Row],[Product]],products[#All],2,FALSE)</f>
        <v>13.15</v>
      </c>
      <c r="I126" s="26">
        <f>data[[#This Row],[Cost per unit]]*data[[#This Row],[Units]]</f>
        <v>1222.95</v>
      </c>
      <c r="J126" s="26"/>
      <c r="K126" s="26"/>
    </row>
    <row r="127" spans="3:11" x14ac:dyDescent="0.25">
      <c r="C127" t="s">
        <v>6</v>
      </c>
      <c r="D127" t="s">
        <v>34</v>
      </c>
      <c r="E127" t="s">
        <v>4</v>
      </c>
      <c r="F127" s="4">
        <v>525</v>
      </c>
      <c r="G127" s="5">
        <v>48</v>
      </c>
      <c r="H127" s="26">
        <f>VLOOKUP(data[[#This Row],[Product]],products[#All],2,FALSE)</f>
        <v>11.88</v>
      </c>
      <c r="I127" s="26">
        <f>data[[#This Row],[Cost per unit]]*data[[#This Row],[Units]]</f>
        <v>570.24</v>
      </c>
      <c r="J127" s="26"/>
      <c r="K127" s="26"/>
    </row>
    <row r="128" spans="3:11" x14ac:dyDescent="0.25">
      <c r="C128" t="s">
        <v>6</v>
      </c>
      <c r="D128" t="s">
        <v>37</v>
      </c>
      <c r="E128" t="s">
        <v>18</v>
      </c>
      <c r="F128" s="4">
        <v>1505</v>
      </c>
      <c r="G128" s="5">
        <v>102</v>
      </c>
      <c r="H128" s="26">
        <f>VLOOKUP(data[[#This Row],[Product]],products[#All],2,FALSE)</f>
        <v>6.47</v>
      </c>
      <c r="I128" s="26">
        <f>data[[#This Row],[Cost per unit]]*data[[#This Row],[Units]]</f>
        <v>659.93999999999994</v>
      </c>
      <c r="J128" s="26"/>
      <c r="K128" s="26"/>
    </row>
    <row r="129" spans="3:11" x14ac:dyDescent="0.25">
      <c r="C129" t="s">
        <v>7</v>
      </c>
      <c r="D129" t="s">
        <v>35</v>
      </c>
      <c r="E129" t="s">
        <v>30</v>
      </c>
      <c r="F129" s="4">
        <v>6755</v>
      </c>
      <c r="G129" s="5">
        <v>252</v>
      </c>
      <c r="H129" s="26">
        <f>VLOOKUP(data[[#This Row],[Product]],products[#All],2,FALSE)</f>
        <v>14.49</v>
      </c>
      <c r="I129" s="26">
        <f>data[[#This Row],[Cost per unit]]*data[[#This Row],[Units]]</f>
        <v>3651.48</v>
      </c>
      <c r="J129" s="26"/>
      <c r="K129" s="26"/>
    </row>
    <row r="130" spans="3:11" x14ac:dyDescent="0.25">
      <c r="C130" t="s">
        <v>2</v>
      </c>
      <c r="D130" t="s">
        <v>37</v>
      </c>
      <c r="E130" t="s">
        <v>18</v>
      </c>
      <c r="F130" s="4">
        <v>11571</v>
      </c>
      <c r="G130" s="5">
        <v>138</v>
      </c>
      <c r="H130" s="26">
        <f>VLOOKUP(data[[#This Row],[Product]],products[#All],2,FALSE)</f>
        <v>6.47</v>
      </c>
      <c r="I130" s="26">
        <f>data[[#This Row],[Cost per unit]]*data[[#This Row],[Units]]</f>
        <v>892.86</v>
      </c>
      <c r="J130" s="26"/>
      <c r="K130" s="26"/>
    </row>
    <row r="131" spans="3:11" x14ac:dyDescent="0.25">
      <c r="C131" t="s">
        <v>40</v>
      </c>
      <c r="D131" t="s">
        <v>38</v>
      </c>
      <c r="E131" t="s">
        <v>25</v>
      </c>
      <c r="F131" s="4">
        <v>2541</v>
      </c>
      <c r="G131" s="5">
        <v>90</v>
      </c>
      <c r="H131" s="26">
        <f>VLOOKUP(data[[#This Row],[Product]],products[#All],2,FALSE)</f>
        <v>13.15</v>
      </c>
      <c r="I131" s="26">
        <f>data[[#This Row],[Cost per unit]]*data[[#This Row],[Units]]</f>
        <v>1183.5</v>
      </c>
      <c r="J131" s="26"/>
      <c r="K131" s="26"/>
    </row>
    <row r="132" spans="3:11" x14ac:dyDescent="0.25">
      <c r="C132" t="s">
        <v>41</v>
      </c>
      <c r="D132" t="s">
        <v>37</v>
      </c>
      <c r="E132" t="s">
        <v>30</v>
      </c>
      <c r="F132" s="4">
        <v>1526</v>
      </c>
      <c r="G132" s="5">
        <v>240</v>
      </c>
      <c r="H132" s="26">
        <f>VLOOKUP(data[[#This Row],[Product]],products[#All],2,FALSE)</f>
        <v>14.49</v>
      </c>
      <c r="I132" s="26">
        <f>data[[#This Row],[Cost per unit]]*data[[#This Row],[Units]]</f>
        <v>3477.6</v>
      </c>
      <c r="J132" s="26"/>
      <c r="K132" s="26"/>
    </row>
    <row r="133" spans="3:11" x14ac:dyDescent="0.25">
      <c r="C133" t="s">
        <v>40</v>
      </c>
      <c r="D133" t="s">
        <v>38</v>
      </c>
      <c r="E133" t="s">
        <v>4</v>
      </c>
      <c r="F133" s="4">
        <v>6125</v>
      </c>
      <c r="G133" s="5">
        <v>102</v>
      </c>
      <c r="H133" s="26">
        <f>VLOOKUP(data[[#This Row],[Product]],products[#All],2,FALSE)</f>
        <v>11.88</v>
      </c>
      <c r="I133" s="26">
        <f>data[[#This Row],[Cost per unit]]*data[[#This Row],[Units]]</f>
        <v>1211.76</v>
      </c>
      <c r="J133" s="26"/>
      <c r="K133" s="26"/>
    </row>
    <row r="134" spans="3:11" x14ac:dyDescent="0.25">
      <c r="C134" t="s">
        <v>41</v>
      </c>
      <c r="D134" t="s">
        <v>35</v>
      </c>
      <c r="E134" t="s">
        <v>27</v>
      </c>
      <c r="F134" s="4">
        <v>847</v>
      </c>
      <c r="G134" s="5">
        <v>129</v>
      </c>
      <c r="H134" s="26">
        <f>VLOOKUP(data[[#This Row],[Product]],products[#All],2,FALSE)</f>
        <v>16.73</v>
      </c>
      <c r="I134" s="26">
        <f>data[[#This Row],[Cost per unit]]*data[[#This Row],[Units]]</f>
        <v>2158.17</v>
      </c>
      <c r="J134" s="26"/>
      <c r="K134" s="26"/>
    </row>
    <row r="135" spans="3:11" x14ac:dyDescent="0.25">
      <c r="C135" t="s">
        <v>8</v>
      </c>
      <c r="D135" t="s">
        <v>35</v>
      </c>
      <c r="E135" t="s">
        <v>27</v>
      </c>
      <c r="F135" s="4">
        <v>4753</v>
      </c>
      <c r="G135" s="5">
        <v>300</v>
      </c>
      <c r="H135" s="26">
        <f>VLOOKUP(data[[#This Row],[Product]],products[#All],2,FALSE)</f>
        <v>16.73</v>
      </c>
      <c r="I135" s="26">
        <f>data[[#This Row],[Cost per unit]]*data[[#This Row],[Units]]</f>
        <v>5019</v>
      </c>
      <c r="J135" s="26"/>
      <c r="K135" s="26"/>
    </row>
    <row r="136" spans="3:11" x14ac:dyDescent="0.25">
      <c r="C136" t="s">
        <v>6</v>
      </c>
      <c r="D136" t="s">
        <v>38</v>
      </c>
      <c r="E136" t="s">
        <v>33</v>
      </c>
      <c r="F136" s="4">
        <v>959</v>
      </c>
      <c r="G136" s="5">
        <v>135</v>
      </c>
      <c r="H136" s="26">
        <f>VLOOKUP(data[[#This Row],[Product]],products[#All],2,FALSE)</f>
        <v>12.37</v>
      </c>
      <c r="I136" s="26">
        <f>data[[#This Row],[Cost per unit]]*data[[#This Row],[Units]]</f>
        <v>1669.9499999999998</v>
      </c>
      <c r="J136" s="26"/>
      <c r="K136" s="26"/>
    </row>
    <row r="137" spans="3:11" x14ac:dyDescent="0.25">
      <c r="C137" t="s">
        <v>7</v>
      </c>
      <c r="D137" t="s">
        <v>35</v>
      </c>
      <c r="E137" t="s">
        <v>24</v>
      </c>
      <c r="F137" s="4">
        <v>2793</v>
      </c>
      <c r="G137" s="5">
        <v>114</v>
      </c>
      <c r="H137" s="26">
        <f>VLOOKUP(data[[#This Row],[Product]],products[#All],2,FALSE)</f>
        <v>4.97</v>
      </c>
      <c r="I137" s="26">
        <f>data[[#This Row],[Cost per unit]]*data[[#This Row],[Units]]</f>
        <v>566.57999999999993</v>
      </c>
      <c r="J137" s="26"/>
      <c r="K137" s="26"/>
    </row>
    <row r="138" spans="3:11" x14ac:dyDescent="0.25">
      <c r="C138" t="s">
        <v>7</v>
      </c>
      <c r="D138" t="s">
        <v>35</v>
      </c>
      <c r="E138" t="s">
        <v>14</v>
      </c>
      <c r="F138" s="4">
        <v>4606</v>
      </c>
      <c r="G138" s="5">
        <v>63</v>
      </c>
      <c r="H138" s="26">
        <f>VLOOKUP(data[[#This Row],[Product]],products[#All],2,FALSE)</f>
        <v>11.7</v>
      </c>
      <c r="I138" s="26">
        <f>data[[#This Row],[Cost per unit]]*data[[#This Row],[Units]]</f>
        <v>737.09999999999991</v>
      </c>
      <c r="J138" s="26"/>
      <c r="K138" s="26"/>
    </row>
    <row r="139" spans="3:11" x14ac:dyDescent="0.25">
      <c r="C139" t="s">
        <v>7</v>
      </c>
      <c r="D139" t="s">
        <v>36</v>
      </c>
      <c r="E139" t="s">
        <v>29</v>
      </c>
      <c r="F139" s="4">
        <v>5551</v>
      </c>
      <c r="G139" s="5">
        <v>252</v>
      </c>
      <c r="H139" s="26">
        <f>VLOOKUP(data[[#This Row],[Product]],products[#All],2,FALSE)</f>
        <v>7.16</v>
      </c>
      <c r="I139" s="26">
        <f>data[[#This Row],[Cost per unit]]*data[[#This Row],[Units]]</f>
        <v>1804.32</v>
      </c>
      <c r="J139" s="26"/>
      <c r="K139" s="26"/>
    </row>
    <row r="140" spans="3:11" x14ac:dyDescent="0.25">
      <c r="C140" t="s">
        <v>10</v>
      </c>
      <c r="D140" t="s">
        <v>36</v>
      </c>
      <c r="E140" t="s">
        <v>32</v>
      </c>
      <c r="F140" s="4">
        <v>6657</v>
      </c>
      <c r="G140" s="5">
        <v>303</v>
      </c>
      <c r="H140" s="26">
        <f>VLOOKUP(data[[#This Row],[Product]],products[#All],2,FALSE)</f>
        <v>8.65</v>
      </c>
      <c r="I140" s="26">
        <f>data[[#This Row],[Cost per unit]]*data[[#This Row],[Units]]</f>
        <v>2620.9500000000003</v>
      </c>
      <c r="J140" s="26"/>
      <c r="K140" s="26"/>
    </row>
    <row r="141" spans="3:11" x14ac:dyDescent="0.25">
      <c r="C141" t="s">
        <v>7</v>
      </c>
      <c r="D141" t="s">
        <v>39</v>
      </c>
      <c r="E141" t="s">
        <v>17</v>
      </c>
      <c r="F141" s="4">
        <v>4438</v>
      </c>
      <c r="G141" s="5">
        <v>246</v>
      </c>
      <c r="H141" s="26">
        <f>VLOOKUP(data[[#This Row],[Product]],products[#All],2,FALSE)</f>
        <v>3.11</v>
      </c>
      <c r="I141" s="26">
        <f>data[[#This Row],[Cost per unit]]*data[[#This Row],[Units]]</f>
        <v>765.06</v>
      </c>
      <c r="J141" s="26"/>
      <c r="K141" s="26"/>
    </row>
    <row r="142" spans="3:11" x14ac:dyDescent="0.25">
      <c r="C142" t="s">
        <v>8</v>
      </c>
      <c r="D142" t="s">
        <v>38</v>
      </c>
      <c r="E142" t="s">
        <v>22</v>
      </c>
      <c r="F142" s="4">
        <v>168</v>
      </c>
      <c r="G142" s="5">
        <v>84</v>
      </c>
      <c r="H142" s="26">
        <f>VLOOKUP(data[[#This Row],[Product]],products[#All],2,FALSE)</f>
        <v>9.77</v>
      </c>
      <c r="I142" s="26">
        <f>data[[#This Row],[Cost per unit]]*data[[#This Row],[Units]]</f>
        <v>820.68</v>
      </c>
      <c r="J142" s="26"/>
      <c r="K142" s="26"/>
    </row>
    <row r="143" spans="3:11" x14ac:dyDescent="0.25">
      <c r="C143" t="s">
        <v>7</v>
      </c>
      <c r="D143" t="s">
        <v>34</v>
      </c>
      <c r="E143" t="s">
        <v>17</v>
      </c>
      <c r="F143" s="4">
        <v>7777</v>
      </c>
      <c r="G143" s="5">
        <v>39</v>
      </c>
      <c r="H143" s="26">
        <f>VLOOKUP(data[[#This Row],[Product]],products[#All],2,FALSE)</f>
        <v>3.11</v>
      </c>
      <c r="I143" s="26">
        <f>data[[#This Row],[Cost per unit]]*data[[#This Row],[Units]]</f>
        <v>121.28999999999999</v>
      </c>
      <c r="J143" s="26"/>
      <c r="K143" s="26"/>
    </row>
    <row r="144" spans="3:11" x14ac:dyDescent="0.25">
      <c r="C144" t="s">
        <v>5</v>
      </c>
      <c r="D144" t="s">
        <v>36</v>
      </c>
      <c r="E144" t="s">
        <v>17</v>
      </c>
      <c r="F144" s="4">
        <v>3339</v>
      </c>
      <c r="G144" s="5">
        <v>348</v>
      </c>
      <c r="H144" s="26">
        <f>VLOOKUP(data[[#This Row],[Product]],products[#All],2,FALSE)</f>
        <v>3.11</v>
      </c>
      <c r="I144" s="26">
        <f>data[[#This Row],[Cost per unit]]*data[[#This Row],[Units]]</f>
        <v>1082.28</v>
      </c>
      <c r="J144" s="26"/>
      <c r="K144" s="26"/>
    </row>
    <row r="145" spans="3:11" x14ac:dyDescent="0.25">
      <c r="C145" t="s">
        <v>7</v>
      </c>
      <c r="D145" t="s">
        <v>37</v>
      </c>
      <c r="E145" t="s">
        <v>33</v>
      </c>
      <c r="F145" s="4">
        <v>6391</v>
      </c>
      <c r="G145" s="5">
        <v>48</v>
      </c>
      <c r="H145" s="26">
        <f>VLOOKUP(data[[#This Row],[Product]],products[#All],2,FALSE)</f>
        <v>12.37</v>
      </c>
      <c r="I145" s="26">
        <f>data[[#This Row],[Cost per unit]]*data[[#This Row],[Units]]</f>
        <v>593.76</v>
      </c>
      <c r="J145" s="26"/>
      <c r="K145" s="26"/>
    </row>
    <row r="146" spans="3:11" x14ac:dyDescent="0.25">
      <c r="C146" t="s">
        <v>5</v>
      </c>
      <c r="D146" t="s">
        <v>37</v>
      </c>
      <c r="E146" t="s">
        <v>22</v>
      </c>
      <c r="F146" s="4">
        <v>518</v>
      </c>
      <c r="G146" s="5">
        <v>75</v>
      </c>
      <c r="H146" s="26">
        <f>VLOOKUP(data[[#This Row],[Product]],products[#All],2,FALSE)</f>
        <v>9.77</v>
      </c>
      <c r="I146" s="26">
        <f>data[[#This Row],[Cost per unit]]*data[[#This Row],[Units]]</f>
        <v>732.75</v>
      </c>
      <c r="J146" s="26"/>
      <c r="K146" s="26"/>
    </row>
    <row r="147" spans="3:11" x14ac:dyDescent="0.25">
      <c r="C147" t="s">
        <v>7</v>
      </c>
      <c r="D147" t="s">
        <v>38</v>
      </c>
      <c r="E147" t="s">
        <v>28</v>
      </c>
      <c r="F147" s="4">
        <v>5677</v>
      </c>
      <c r="G147" s="5">
        <v>258</v>
      </c>
      <c r="H147" s="26">
        <f>VLOOKUP(data[[#This Row],[Product]],products[#All],2,FALSE)</f>
        <v>10.38</v>
      </c>
      <c r="I147" s="26">
        <f>data[[#This Row],[Cost per unit]]*data[[#This Row],[Units]]</f>
        <v>2678.0400000000004</v>
      </c>
      <c r="J147" s="26"/>
      <c r="K147" s="26"/>
    </row>
    <row r="148" spans="3:11" x14ac:dyDescent="0.25">
      <c r="C148" t="s">
        <v>6</v>
      </c>
      <c r="D148" t="s">
        <v>39</v>
      </c>
      <c r="E148" t="s">
        <v>17</v>
      </c>
      <c r="F148" s="4">
        <v>6048</v>
      </c>
      <c r="G148" s="5">
        <v>27</v>
      </c>
      <c r="H148" s="26">
        <f>VLOOKUP(data[[#This Row],[Product]],products[#All],2,FALSE)</f>
        <v>3.11</v>
      </c>
      <c r="I148" s="26">
        <f>data[[#This Row],[Cost per unit]]*data[[#This Row],[Units]]</f>
        <v>83.97</v>
      </c>
      <c r="J148" s="26"/>
      <c r="K148" s="26"/>
    </row>
    <row r="149" spans="3:11" x14ac:dyDescent="0.25">
      <c r="C149" t="s">
        <v>8</v>
      </c>
      <c r="D149" t="s">
        <v>38</v>
      </c>
      <c r="E149" t="s">
        <v>32</v>
      </c>
      <c r="F149" s="4">
        <v>3752</v>
      </c>
      <c r="G149" s="5">
        <v>213</v>
      </c>
      <c r="H149" s="26">
        <f>VLOOKUP(data[[#This Row],[Product]],products[#All],2,FALSE)</f>
        <v>8.65</v>
      </c>
      <c r="I149" s="26">
        <f>data[[#This Row],[Cost per unit]]*data[[#This Row],[Units]]</f>
        <v>1842.45</v>
      </c>
      <c r="J149" s="26"/>
      <c r="K149" s="26"/>
    </row>
    <row r="150" spans="3:11" x14ac:dyDescent="0.25">
      <c r="C150" t="s">
        <v>5</v>
      </c>
      <c r="D150" t="s">
        <v>35</v>
      </c>
      <c r="E150" t="s">
        <v>29</v>
      </c>
      <c r="F150" s="4">
        <v>4480</v>
      </c>
      <c r="G150" s="5">
        <v>357</v>
      </c>
      <c r="H150" s="26">
        <f>VLOOKUP(data[[#This Row],[Product]],products[#All],2,FALSE)</f>
        <v>7.16</v>
      </c>
      <c r="I150" s="26">
        <f>data[[#This Row],[Cost per unit]]*data[[#This Row],[Units]]</f>
        <v>2556.12</v>
      </c>
      <c r="J150" s="26"/>
      <c r="K150" s="26"/>
    </row>
    <row r="151" spans="3:11" x14ac:dyDescent="0.25">
      <c r="C151" t="s">
        <v>9</v>
      </c>
      <c r="D151" t="s">
        <v>37</v>
      </c>
      <c r="E151" t="s">
        <v>4</v>
      </c>
      <c r="F151" s="4">
        <v>259</v>
      </c>
      <c r="G151" s="5">
        <v>207</v>
      </c>
      <c r="H151" s="26">
        <f>VLOOKUP(data[[#This Row],[Product]],products[#All],2,FALSE)</f>
        <v>11.88</v>
      </c>
      <c r="I151" s="26">
        <f>data[[#This Row],[Cost per unit]]*data[[#This Row],[Units]]</f>
        <v>2459.1600000000003</v>
      </c>
      <c r="J151" s="26"/>
      <c r="K151" s="26"/>
    </row>
    <row r="152" spans="3:11" x14ac:dyDescent="0.25">
      <c r="C152" t="s">
        <v>8</v>
      </c>
      <c r="D152" t="s">
        <v>37</v>
      </c>
      <c r="E152" t="s">
        <v>30</v>
      </c>
      <c r="F152" s="4">
        <v>42</v>
      </c>
      <c r="G152" s="5">
        <v>150</v>
      </c>
      <c r="H152" s="26">
        <f>VLOOKUP(data[[#This Row],[Product]],products[#All],2,FALSE)</f>
        <v>14.49</v>
      </c>
      <c r="I152" s="26">
        <f>data[[#This Row],[Cost per unit]]*data[[#This Row],[Units]]</f>
        <v>2173.5</v>
      </c>
      <c r="J152" s="26"/>
      <c r="K152" s="26"/>
    </row>
    <row r="153" spans="3:11" x14ac:dyDescent="0.25">
      <c r="C153" t="s">
        <v>41</v>
      </c>
      <c r="D153" t="s">
        <v>36</v>
      </c>
      <c r="E153" t="s">
        <v>26</v>
      </c>
      <c r="F153" s="4">
        <v>98</v>
      </c>
      <c r="G153" s="5">
        <v>204</v>
      </c>
      <c r="H153" s="26">
        <f>VLOOKUP(data[[#This Row],[Product]],products[#All],2,FALSE)</f>
        <v>5.6</v>
      </c>
      <c r="I153" s="26">
        <f>data[[#This Row],[Cost per unit]]*data[[#This Row],[Units]]</f>
        <v>1142.3999999999999</v>
      </c>
      <c r="J153" s="26"/>
      <c r="K153" s="26"/>
    </row>
    <row r="154" spans="3:11" x14ac:dyDescent="0.25">
      <c r="C154" t="s">
        <v>7</v>
      </c>
      <c r="D154" t="s">
        <v>35</v>
      </c>
      <c r="E154" t="s">
        <v>27</v>
      </c>
      <c r="F154" s="4">
        <v>2478</v>
      </c>
      <c r="G154" s="5">
        <v>21</v>
      </c>
      <c r="H154" s="26">
        <f>VLOOKUP(data[[#This Row],[Product]],products[#All],2,FALSE)</f>
        <v>16.73</v>
      </c>
      <c r="I154" s="26">
        <f>data[[#This Row],[Cost per unit]]*data[[#This Row],[Units]]</f>
        <v>351.33</v>
      </c>
      <c r="J154" s="26"/>
      <c r="K154" s="26"/>
    </row>
    <row r="155" spans="3:11" x14ac:dyDescent="0.25">
      <c r="C155" t="s">
        <v>41</v>
      </c>
      <c r="D155" t="s">
        <v>34</v>
      </c>
      <c r="E155" t="s">
        <v>33</v>
      </c>
      <c r="F155" s="4">
        <v>7847</v>
      </c>
      <c r="G155" s="5">
        <v>174</v>
      </c>
      <c r="H155" s="26">
        <f>VLOOKUP(data[[#This Row],[Product]],products[#All],2,FALSE)</f>
        <v>12.37</v>
      </c>
      <c r="I155" s="26">
        <f>data[[#This Row],[Cost per unit]]*data[[#This Row],[Units]]</f>
        <v>2152.3799999999997</v>
      </c>
      <c r="J155" s="26"/>
      <c r="K155" s="26"/>
    </row>
    <row r="156" spans="3:11" x14ac:dyDescent="0.25">
      <c r="C156" t="s">
        <v>2</v>
      </c>
      <c r="D156" t="s">
        <v>37</v>
      </c>
      <c r="E156" t="s">
        <v>17</v>
      </c>
      <c r="F156" s="4">
        <v>9926</v>
      </c>
      <c r="G156" s="5">
        <v>201</v>
      </c>
      <c r="H156" s="26">
        <f>VLOOKUP(data[[#This Row],[Product]],products[#All],2,FALSE)</f>
        <v>3.11</v>
      </c>
      <c r="I156" s="26">
        <f>data[[#This Row],[Cost per unit]]*data[[#This Row],[Units]]</f>
        <v>625.11</v>
      </c>
      <c r="J156" s="26"/>
      <c r="K156" s="26"/>
    </row>
    <row r="157" spans="3:11" x14ac:dyDescent="0.25">
      <c r="C157" t="s">
        <v>8</v>
      </c>
      <c r="D157" t="s">
        <v>38</v>
      </c>
      <c r="E157" t="s">
        <v>13</v>
      </c>
      <c r="F157" s="4">
        <v>819</v>
      </c>
      <c r="G157" s="5">
        <v>510</v>
      </c>
      <c r="H157" s="26">
        <f>VLOOKUP(data[[#This Row],[Product]],products[#All],2,FALSE)</f>
        <v>9.33</v>
      </c>
      <c r="I157" s="26">
        <f>data[[#This Row],[Cost per unit]]*data[[#This Row],[Units]]</f>
        <v>4758.3</v>
      </c>
      <c r="J157" s="26"/>
      <c r="K157" s="26"/>
    </row>
    <row r="158" spans="3:11" x14ac:dyDescent="0.25">
      <c r="C158" t="s">
        <v>6</v>
      </c>
      <c r="D158" t="s">
        <v>39</v>
      </c>
      <c r="E158" t="s">
        <v>29</v>
      </c>
      <c r="F158" s="4">
        <v>3052</v>
      </c>
      <c r="G158" s="5">
        <v>378</v>
      </c>
      <c r="H158" s="26">
        <f>VLOOKUP(data[[#This Row],[Product]],products[#All],2,FALSE)</f>
        <v>7.16</v>
      </c>
      <c r="I158" s="26">
        <f>data[[#This Row],[Cost per unit]]*data[[#This Row],[Units]]</f>
        <v>2706.48</v>
      </c>
      <c r="J158" s="26"/>
      <c r="K158" s="26"/>
    </row>
    <row r="159" spans="3:11" x14ac:dyDescent="0.25">
      <c r="C159" t="s">
        <v>9</v>
      </c>
      <c r="D159" t="s">
        <v>34</v>
      </c>
      <c r="E159" t="s">
        <v>21</v>
      </c>
      <c r="F159" s="4">
        <v>6832</v>
      </c>
      <c r="G159" s="5">
        <v>27</v>
      </c>
      <c r="H159" s="26">
        <f>VLOOKUP(data[[#This Row],[Product]],products[#All],2,FALSE)</f>
        <v>9</v>
      </c>
      <c r="I159" s="26">
        <f>data[[#This Row],[Cost per unit]]*data[[#This Row],[Units]]</f>
        <v>243</v>
      </c>
      <c r="J159" s="26"/>
      <c r="K159" s="26"/>
    </row>
    <row r="160" spans="3:11" x14ac:dyDescent="0.25">
      <c r="C160" t="s">
        <v>2</v>
      </c>
      <c r="D160" t="s">
        <v>39</v>
      </c>
      <c r="E160" t="s">
        <v>16</v>
      </c>
      <c r="F160" s="4">
        <v>2016</v>
      </c>
      <c r="G160" s="5">
        <v>117</v>
      </c>
      <c r="H160" s="26">
        <f>VLOOKUP(data[[#This Row],[Product]],products[#All],2,FALSE)</f>
        <v>8.7899999999999991</v>
      </c>
      <c r="I160" s="26">
        <f>data[[#This Row],[Cost per unit]]*data[[#This Row],[Units]]</f>
        <v>1028.4299999999998</v>
      </c>
      <c r="J160" s="26"/>
      <c r="K160" s="26"/>
    </row>
    <row r="161" spans="3:11" x14ac:dyDescent="0.25">
      <c r="C161" t="s">
        <v>6</v>
      </c>
      <c r="D161" t="s">
        <v>38</v>
      </c>
      <c r="E161" t="s">
        <v>21</v>
      </c>
      <c r="F161" s="4">
        <v>7322</v>
      </c>
      <c r="G161" s="5">
        <v>36</v>
      </c>
      <c r="H161" s="26">
        <f>VLOOKUP(data[[#This Row],[Product]],products[#All],2,FALSE)</f>
        <v>9</v>
      </c>
      <c r="I161" s="26">
        <f>data[[#This Row],[Cost per unit]]*data[[#This Row],[Units]]</f>
        <v>324</v>
      </c>
      <c r="J161" s="26"/>
      <c r="K161" s="26"/>
    </row>
    <row r="162" spans="3:11" x14ac:dyDescent="0.25">
      <c r="C162" t="s">
        <v>8</v>
      </c>
      <c r="D162" t="s">
        <v>35</v>
      </c>
      <c r="E162" t="s">
        <v>33</v>
      </c>
      <c r="F162" s="4">
        <v>357</v>
      </c>
      <c r="G162" s="5">
        <v>126</v>
      </c>
      <c r="H162" s="26">
        <f>VLOOKUP(data[[#This Row],[Product]],products[#All],2,FALSE)</f>
        <v>12.37</v>
      </c>
      <c r="I162" s="26">
        <f>data[[#This Row],[Cost per unit]]*data[[#This Row],[Units]]</f>
        <v>1558.62</v>
      </c>
      <c r="J162" s="26"/>
      <c r="K162" s="26"/>
    </row>
    <row r="163" spans="3:11" x14ac:dyDescent="0.25">
      <c r="C163" t="s">
        <v>9</v>
      </c>
      <c r="D163" t="s">
        <v>39</v>
      </c>
      <c r="E163" t="s">
        <v>25</v>
      </c>
      <c r="F163" s="4">
        <v>3192</v>
      </c>
      <c r="G163" s="5">
        <v>72</v>
      </c>
      <c r="H163" s="26">
        <f>VLOOKUP(data[[#This Row],[Product]],products[#All],2,FALSE)</f>
        <v>13.15</v>
      </c>
      <c r="I163" s="26">
        <f>data[[#This Row],[Cost per unit]]*data[[#This Row],[Units]]</f>
        <v>946.80000000000007</v>
      </c>
      <c r="J163" s="26"/>
      <c r="K163" s="26"/>
    </row>
    <row r="164" spans="3:11" x14ac:dyDescent="0.25">
      <c r="C164" t="s">
        <v>7</v>
      </c>
      <c r="D164" t="s">
        <v>36</v>
      </c>
      <c r="E164" t="s">
        <v>22</v>
      </c>
      <c r="F164" s="4">
        <v>8435</v>
      </c>
      <c r="G164" s="5">
        <v>42</v>
      </c>
      <c r="H164" s="26">
        <f>VLOOKUP(data[[#This Row],[Product]],products[#All],2,FALSE)</f>
        <v>9.77</v>
      </c>
      <c r="I164" s="26">
        <f>data[[#This Row],[Cost per unit]]*data[[#This Row],[Units]]</f>
        <v>410.34</v>
      </c>
      <c r="J164" s="26"/>
      <c r="K164" s="26"/>
    </row>
    <row r="165" spans="3:11" x14ac:dyDescent="0.25">
      <c r="C165" t="s">
        <v>40</v>
      </c>
      <c r="D165" t="s">
        <v>39</v>
      </c>
      <c r="E165" t="s">
        <v>29</v>
      </c>
      <c r="F165" s="4">
        <v>0</v>
      </c>
      <c r="G165" s="5">
        <v>135</v>
      </c>
      <c r="H165" s="26">
        <f>VLOOKUP(data[[#This Row],[Product]],products[#All],2,FALSE)</f>
        <v>7.16</v>
      </c>
      <c r="I165" s="26">
        <f>data[[#This Row],[Cost per unit]]*data[[#This Row],[Units]]</f>
        <v>966.6</v>
      </c>
      <c r="J165" s="26"/>
      <c r="K165" s="26"/>
    </row>
    <row r="166" spans="3:11" x14ac:dyDescent="0.25">
      <c r="C166" t="s">
        <v>7</v>
      </c>
      <c r="D166" t="s">
        <v>34</v>
      </c>
      <c r="E166" t="s">
        <v>24</v>
      </c>
      <c r="F166" s="4">
        <v>8862</v>
      </c>
      <c r="G166" s="5">
        <v>189</v>
      </c>
      <c r="H166" s="26">
        <f>VLOOKUP(data[[#This Row],[Product]],products[#All],2,FALSE)</f>
        <v>4.97</v>
      </c>
      <c r="I166" s="26">
        <f>data[[#This Row],[Cost per unit]]*data[[#This Row],[Units]]</f>
        <v>939.32999999999993</v>
      </c>
      <c r="J166" s="26"/>
      <c r="K166" s="26"/>
    </row>
    <row r="167" spans="3:11" x14ac:dyDescent="0.25">
      <c r="C167" t="s">
        <v>6</v>
      </c>
      <c r="D167" t="s">
        <v>37</v>
      </c>
      <c r="E167" t="s">
        <v>28</v>
      </c>
      <c r="F167" s="4">
        <v>3556</v>
      </c>
      <c r="G167" s="5">
        <v>459</v>
      </c>
      <c r="H167" s="26">
        <f>VLOOKUP(data[[#This Row],[Product]],products[#All],2,FALSE)</f>
        <v>10.38</v>
      </c>
      <c r="I167" s="26">
        <f>data[[#This Row],[Cost per unit]]*data[[#This Row],[Units]]</f>
        <v>4764.42</v>
      </c>
      <c r="J167" s="26"/>
      <c r="K167" s="26"/>
    </row>
    <row r="168" spans="3:11" x14ac:dyDescent="0.25">
      <c r="C168" t="s">
        <v>5</v>
      </c>
      <c r="D168" t="s">
        <v>34</v>
      </c>
      <c r="E168" t="s">
        <v>15</v>
      </c>
      <c r="F168" s="4">
        <v>7280</v>
      </c>
      <c r="G168" s="5">
        <v>201</v>
      </c>
      <c r="H168" s="26">
        <f>VLOOKUP(data[[#This Row],[Product]],products[#All],2,FALSE)</f>
        <v>11.73</v>
      </c>
      <c r="I168" s="26">
        <f>data[[#This Row],[Cost per unit]]*data[[#This Row],[Units]]</f>
        <v>2357.73</v>
      </c>
      <c r="J168" s="26"/>
      <c r="K168" s="26"/>
    </row>
    <row r="169" spans="3:11" x14ac:dyDescent="0.25">
      <c r="C169" t="s">
        <v>6</v>
      </c>
      <c r="D169" t="s">
        <v>34</v>
      </c>
      <c r="E169" t="s">
        <v>30</v>
      </c>
      <c r="F169" s="4">
        <v>3402</v>
      </c>
      <c r="G169" s="5">
        <v>366</v>
      </c>
      <c r="H169" s="26">
        <f>VLOOKUP(data[[#This Row],[Product]],products[#All],2,FALSE)</f>
        <v>14.49</v>
      </c>
      <c r="I169" s="26">
        <f>data[[#This Row],[Cost per unit]]*data[[#This Row],[Units]]</f>
        <v>5303.34</v>
      </c>
      <c r="J169" s="26"/>
      <c r="K169" s="26"/>
    </row>
    <row r="170" spans="3:11" x14ac:dyDescent="0.25">
      <c r="C170" t="s">
        <v>3</v>
      </c>
      <c r="D170" t="s">
        <v>37</v>
      </c>
      <c r="E170" t="s">
        <v>29</v>
      </c>
      <c r="F170" s="4">
        <v>4592</v>
      </c>
      <c r="G170" s="5">
        <v>324</v>
      </c>
      <c r="H170" s="26">
        <f>VLOOKUP(data[[#This Row],[Product]],products[#All],2,FALSE)</f>
        <v>7.16</v>
      </c>
      <c r="I170" s="26">
        <f>data[[#This Row],[Cost per unit]]*data[[#This Row],[Units]]</f>
        <v>2319.84</v>
      </c>
      <c r="J170" s="26"/>
      <c r="K170" s="26"/>
    </row>
    <row r="171" spans="3:11" x14ac:dyDescent="0.25">
      <c r="C171" t="s">
        <v>9</v>
      </c>
      <c r="D171" t="s">
        <v>35</v>
      </c>
      <c r="E171" t="s">
        <v>15</v>
      </c>
      <c r="F171" s="4">
        <v>7833</v>
      </c>
      <c r="G171" s="5">
        <v>243</v>
      </c>
      <c r="H171" s="26">
        <f>VLOOKUP(data[[#This Row],[Product]],products[#All],2,FALSE)</f>
        <v>11.73</v>
      </c>
      <c r="I171" s="26">
        <f>data[[#This Row],[Cost per unit]]*data[[#This Row],[Units]]</f>
        <v>2850.3900000000003</v>
      </c>
      <c r="J171" s="26"/>
      <c r="K171" s="26"/>
    </row>
    <row r="172" spans="3:11" x14ac:dyDescent="0.25">
      <c r="C172" t="s">
        <v>2</v>
      </c>
      <c r="D172" t="s">
        <v>39</v>
      </c>
      <c r="E172" t="s">
        <v>21</v>
      </c>
      <c r="F172" s="4">
        <v>7651</v>
      </c>
      <c r="G172" s="5">
        <v>213</v>
      </c>
      <c r="H172" s="26">
        <f>VLOOKUP(data[[#This Row],[Product]],products[#All],2,FALSE)</f>
        <v>9</v>
      </c>
      <c r="I172" s="26">
        <f>data[[#This Row],[Cost per unit]]*data[[#This Row],[Units]]</f>
        <v>1917</v>
      </c>
      <c r="J172" s="26"/>
      <c r="K172" s="26"/>
    </row>
    <row r="173" spans="3:11" x14ac:dyDescent="0.25">
      <c r="C173" t="s">
        <v>40</v>
      </c>
      <c r="D173" t="s">
        <v>35</v>
      </c>
      <c r="E173" t="s">
        <v>30</v>
      </c>
      <c r="F173" s="4">
        <v>2275</v>
      </c>
      <c r="G173" s="5">
        <v>447</v>
      </c>
      <c r="H173" s="26">
        <f>VLOOKUP(data[[#This Row],[Product]],products[#All],2,FALSE)</f>
        <v>14.49</v>
      </c>
      <c r="I173" s="26">
        <f>data[[#This Row],[Cost per unit]]*data[[#This Row],[Units]]</f>
        <v>6477.03</v>
      </c>
      <c r="J173" s="26"/>
      <c r="K173" s="26"/>
    </row>
    <row r="174" spans="3:11" x14ac:dyDescent="0.25">
      <c r="C174" t="s">
        <v>40</v>
      </c>
      <c r="D174" t="s">
        <v>38</v>
      </c>
      <c r="E174" t="s">
        <v>13</v>
      </c>
      <c r="F174" s="4">
        <v>5670</v>
      </c>
      <c r="G174" s="5">
        <v>297</v>
      </c>
      <c r="H174" s="26">
        <f>VLOOKUP(data[[#This Row],[Product]],products[#All],2,FALSE)</f>
        <v>9.33</v>
      </c>
      <c r="I174" s="26">
        <f>data[[#This Row],[Cost per unit]]*data[[#This Row],[Units]]</f>
        <v>2771.01</v>
      </c>
      <c r="J174" s="26"/>
      <c r="K174" s="26"/>
    </row>
    <row r="175" spans="3:11" x14ac:dyDescent="0.25">
      <c r="C175" t="s">
        <v>7</v>
      </c>
      <c r="D175" t="s">
        <v>35</v>
      </c>
      <c r="E175" t="s">
        <v>16</v>
      </c>
      <c r="F175" s="4">
        <v>2135</v>
      </c>
      <c r="G175" s="5">
        <v>27</v>
      </c>
      <c r="H175" s="26">
        <f>VLOOKUP(data[[#This Row],[Product]],products[#All],2,FALSE)</f>
        <v>8.7899999999999991</v>
      </c>
      <c r="I175" s="26">
        <f>data[[#This Row],[Cost per unit]]*data[[#This Row],[Units]]</f>
        <v>237.32999999999998</v>
      </c>
      <c r="J175" s="26"/>
      <c r="K175" s="26"/>
    </row>
    <row r="176" spans="3:11" x14ac:dyDescent="0.25">
      <c r="C176" t="s">
        <v>40</v>
      </c>
      <c r="D176" t="s">
        <v>34</v>
      </c>
      <c r="E176" t="s">
        <v>23</v>
      </c>
      <c r="F176" s="4">
        <v>2779</v>
      </c>
      <c r="G176" s="5">
        <v>75</v>
      </c>
      <c r="H176" s="26">
        <f>VLOOKUP(data[[#This Row],[Product]],products[#All],2,FALSE)</f>
        <v>6.49</v>
      </c>
      <c r="I176" s="26">
        <f>data[[#This Row],[Cost per unit]]*data[[#This Row],[Units]]</f>
        <v>486.75</v>
      </c>
      <c r="J176" s="26"/>
      <c r="K176" s="26"/>
    </row>
    <row r="177" spans="3:11" x14ac:dyDescent="0.25">
      <c r="C177" t="s">
        <v>10</v>
      </c>
      <c r="D177" t="s">
        <v>39</v>
      </c>
      <c r="E177" t="s">
        <v>33</v>
      </c>
      <c r="F177" s="4">
        <v>12950</v>
      </c>
      <c r="G177" s="5">
        <v>30</v>
      </c>
      <c r="H177" s="26">
        <f>VLOOKUP(data[[#This Row],[Product]],products[#All],2,FALSE)</f>
        <v>12.37</v>
      </c>
      <c r="I177" s="26">
        <f>data[[#This Row],[Cost per unit]]*data[[#This Row],[Units]]</f>
        <v>371.09999999999997</v>
      </c>
      <c r="J177" s="26"/>
      <c r="K177" s="26"/>
    </row>
    <row r="178" spans="3:11" x14ac:dyDescent="0.25">
      <c r="C178" t="s">
        <v>7</v>
      </c>
      <c r="D178" t="s">
        <v>36</v>
      </c>
      <c r="E178" t="s">
        <v>18</v>
      </c>
      <c r="F178" s="4">
        <v>2646</v>
      </c>
      <c r="G178" s="5">
        <v>177</v>
      </c>
      <c r="H178" s="26">
        <f>VLOOKUP(data[[#This Row],[Product]],products[#All],2,FALSE)</f>
        <v>6.47</v>
      </c>
      <c r="I178" s="26">
        <f>data[[#This Row],[Cost per unit]]*data[[#This Row],[Units]]</f>
        <v>1145.19</v>
      </c>
      <c r="J178" s="26"/>
      <c r="K178" s="26"/>
    </row>
    <row r="179" spans="3:11" x14ac:dyDescent="0.25">
      <c r="C179" t="s">
        <v>40</v>
      </c>
      <c r="D179" t="s">
        <v>34</v>
      </c>
      <c r="E179" t="s">
        <v>33</v>
      </c>
      <c r="F179" s="4">
        <v>3794</v>
      </c>
      <c r="G179" s="5">
        <v>159</v>
      </c>
      <c r="H179" s="26">
        <f>VLOOKUP(data[[#This Row],[Product]],products[#All],2,FALSE)</f>
        <v>12.37</v>
      </c>
      <c r="I179" s="26">
        <f>data[[#This Row],[Cost per unit]]*data[[#This Row],[Units]]</f>
        <v>1966.83</v>
      </c>
      <c r="J179" s="26"/>
      <c r="K179" s="26"/>
    </row>
    <row r="180" spans="3:11" x14ac:dyDescent="0.25">
      <c r="C180" t="s">
        <v>3</v>
      </c>
      <c r="D180" t="s">
        <v>35</v>
      </c>
      <c r="E180" t="s">
        <v>33</v>
      </c>
      <c r="F180" s="4">
        <v>819</v>
      </c>
      <c r="G180" s="5">
        <v>306</v>
      </c>
      <c r="H180" s="26">
        <f>VLOOKUP(data[[#This Row],[Product]],products[#All],2,FALSE)</f>
        <v>12.37</v>
      </c>
      <c r="I180" s="26">
        <f>data[[#This Row],[Cost per unit]]*data[[#This Row],[Units]]</f>
        <v>3785.22</v>
      </c>
      <c r="J180" s="26"/>
      <c r="K180" s="26"/>
    </row>
    <row r="181" spans="3:11" x14ac:dyDescent="0.25">
      <c r="C181" t="s">
        <v>3</v>
      </c>
      <c r="D181" t="s">
        <v>34</v>
      </c>
      <c r="E181" t="s">
        <v>20</v>
      </c>
      <c r="F181" s="4">
        <v>2583</v>
      </c>
      <c r="G181" s="5">
        <v>18</v>
      </c>
      <c r="H181" s="26">
        <f>VLOOKUP(data[[#This Row],[Product]],products[#All],2,FALSE)</f>
        <v>10.62</v>
      </c>
      <c r="I181" s="26">
        <f>data[[#This Row],[Cost per unit]]*data[[#This Row],[Units]]</f>
        <v>191.16</v>
      </c>
      <c r="J181" s="26"/>
      <c r="K181" s="26"/>
    </row>
    <row r="182" spans="3:11" x14ac:dyDescent="0.25">
      <c r="C182" t="s">
        <v>7</v>
      </c>
      <c r="D182" t="s">
        <v>35</v>
      </c>
      <c r="E182" t="s">
        <v>19</v>
      </c>
      <c r="F182" s="4">
        <v>4585</v>
      </c>
      <c r="G182" s="5">
        <v>240</v>
      </c>
      <c r="H182" s="26">
        <f>VLOOKUP(data[[#This Row],[Product]],products[#All],2,FALSE)</f>
        <v>7.64</v>
      </c>
      <c r="I182" s="26">
        <f>data[[#This Row],[Cost per unit]]*data[[#This Row],[Units]]</f>
        <v>1833.6</v>
      </c>
      <c r="J182" s="26"/>
      <c r="K182" s="26"/>
    </row>
    <row r="183" spans="3:11" x14ac:dyDescent="0.25">
      <c r="C183" t="s">
        <v>5</v>
      </c>
      <c r="D183" t="s">
        <v>34</v>
      </c>
      <c r="E183" t="s">
        <v>33</v>
      </c>
      <c r="F183" s="4">
        <v>1652</v>
      </c>
      <c r="G183" s="5">
        <v>93</v>
      </c>
      <c r="H183" s="26">
        <f>VLOOKUP(data[[#This Row],[Product]],products[#All],2,FALSE)</f>
        <v>12.37</v>
      </c>
      <c r="I183" s="26">
        <f>data[[#This Row],[Cost per unit]]*data[[#This Row],[Units]]</f>
        <v>1150.4099999999999</v>
      </c>
      <c r="J183" s="26"/>
      <c r="K183" s="26"/>
    </row>
    <row r="184" spans="3:11" x14ac:dyDescent="0.25">
      <c r="C184" t="s">
        <v>10</v>
      </c>
      <c r="D184" t="s">
        <v>34</v>
      </c>
      <c r="E184" t="s">
        <v>26</v>
      </c>
      <c r="F184" s="4">
        <v>4991</v>
      </c>
      <c r="G184" s="5">
        <v>9</v>
      </c>
      <c r="H184" s="26">
        <f>VLOOKUP(data[[#This Row],[Product]],products[#All],2,FALSE)</f>
        <v>5.6</v>
      </c>
      <c r="I184" s="26">
        <f>data[[#This Row],[Cost per unit]]*data[[#This Row],[Units]]</f>
        <v>50.4</v>
      </c>
      <c r="J184" s="26"/>
      <c r="K184" s="26"/>
    </row>
    <row r="185" spans="3:11" x14ac:dyDescent="0.25">
      <c r="C185" t="s">
        <v>8</v>
      </c>
      <c r="D185" t="s">
        <v>34</v>
      </c>
      <c r="E185" t="s">
        <v>16</v>
      </c>
      <c r="F185" s="4">
        <v>2009</v>
      </c>
      <c r="G185" s="5">
        <v>219</v>
      </c>
      <c r="H185" s="26">
        <f>VLOOKUP(data[[#This Row],[Product]],products[#All],2,FALSE)</f>
        <v>8.7899999999999991</v>
      </c>
      <c r="I185" s="26">
        <f>data[[#This Row],[Cost per unit]]*data[[#This Row],[Units]]</f>
        <v>1925.0099999999998</v>
      </c>
      <c r="J185" s="26"/>
      <c r="K185" s="26"/>
    </row>
    <row r="186" spans="3:11" x14ac:dyDescent="0.25">
      <c r="C186" t="s">
        <v>2</v>
      </c>
      <c r="D186" t="s">
        <v>39</v>
      </c>
      <c r="E186" t="s">
        <v>22</v>
      </c>
      <c r="F186" s="4">
        <v>1568</v>
      </c>
      <c r="G186" s="5">
        <v>141</v>
      </c>
      <c r="H186" s="26">
        <f>VLOOKUP(data[[#This Row],[Product]],products[#All],2,FALSE)</f>
        <v>9.77</v>
      </c>
      <c r="I186" s="26">
        <f>data[[#This Row],[Cost per unit]]*data[[#This Row],[Units]]</f>
        <v>1377.57</v>
      </c>
      <c r="J186" s="26"/>
      <c r="K186" s="26"/>
    </row>
    <row r="187" spans="3:11" x14ac:dyDescent="0.25">
      <c r="C187" t="s">
        <v>41</v>
      </c>
      <c r="D187" t="s">
        <v>37</v>
      </c>
      <c r="E187" t="s">
        <v>20</v>
      </c>
      <c r="F187" s="4">
        <v>3388</v>
      </c>
      <c r="G187" s="5">
        <v>123</v>
      </c>
      <c r="H187" s="26">
        <f>VLOOKUP(data[[#This Row],[Product]],products[#All],2,FALSE)</f>
        <v>10.62</v>
      </c>
      <c r="I187" s="26">
        <f>data[[#This Row],[Cost per unit]]*data[[#This Row],[Units]]</f>
        <v>1306.26</v>
      </c>
      <c r="J187" s="26"/>
      <c r="K187" s="26"/>
    </row>
    <row r="188" spans="3:11" x14ac:dyDescent="0.25">
      <c r="C188" t="s">
        <v>40</v>
      </c>
      <c r="D188" t="s">
        <v>38</v>
      </c>
      <c r="E188" t="s">
        <v>24</v>
      </c>
      <c r="F188" s="4">
        <v>623</v>
      </c>
      <c r="G188" s="5">
        <v>51</v>
      </c>
      <c r="H188" s="26">
        <f>VLOOKUP(data[[#This Row],[Product]],products[#All],2,FALSE)</f>
        <v>4.97</v>
      </c>
      <c r="I188" s="26">
        <f>data[[#This Row],[Cost per unit]]*data[[#This Row],[Units]]</f>
        <v>253.47</v>
      </c>
      <c r="J188" s="26"/>
      <c r="K188" s="26"/>
    </row>
    <row r="189" spans="3:11" x14ac:dyDescent="0.25">
      <c r="C189" t="s">
        <v>6</v>
      </c>
      <c r="D189" t="s">
        <v>36</v>
      </c>
      <c r="E189" t="s">
        <v>4</v>
      </c>
      <c r="F189" s="4">
        <v>10073</v>
      </c>
      <c r="G189" s="5">
        <v>120</v>
      </c>
      <c r="H189" s="26">
        <f>VLOOKUP(data[[#This Row],[Product]],products[#All],2,FALSE)</f>
        <v>11.88</v>
      </c>
      <c r="I189" s="26">
        <f>data[[#This Row],[Cost per unit]]*data[[#This Row],[Units]]</f>
        <v>1425.6000000000001</v>
      </c>
      <c r="J189" s="26"/>
      <c r="K189" s="26"/>
    </row>
    <row r="190" spans="3:11" x14ac:dyDescent="0.25">
      <c r="C190" t="s">
        <v>8</v>
      </c>
      <c r="D190" t="s">
        <v>39</v>
      </c>
      <c r="E190" t="s">
        <v>26</v>
      </c>
      <c r="F190" s="4">
        <v>1561</v>
      </c>
      <c r="G190" s="5">
        <v>27</v>
      </c>
      <c r="H190" s="26">
        <f>VLOOKUP(data[[#This Row],[Product]],products[#All],2,FALSE)</f>
        <v>5.6</v>
      </c>
      <c r="I190" s="26">
        <f>data[[#This Row],[Cost per unit]]*data[[#This Row],[Units]]</f>
        <v>151.19999999999999</v>
      </c>
      <c r="J190" s="26"/>
      <c r="K190" s="26"/>
    </row>
    <row r="191" spans="3:11" x14ac:dyDescent="0.25">
      <c r="C191" t="s">
        <v>9</v>
      </c>
      <c r="D191" t="s">
        <v>36</v>
      </c>
      <c r="E191" t="s">
        <v>27</v>
      </c>
      <c r="F191" s="4">
        <v>11522</v>
      </c>
      <c r="G191" s="5">
        <v>204</v>
      </c>
      <c r="H191" s="26">
        <f>VLOOKUP(data[[#This Row],[Product]],products[#All],2,FALSE)</f>
        <v>16.73</v>
      </c>
      <c r="I191" s="26">
        <f>data[[#This Row],[Cost per unit]]*data[[#This Row],[Units]]</f>
        <v>3412.92</v>
      </c>
      <c r="J191" s="26"/>
      <c r="K191" s="26"/>
    </row>
    <row r="192" spans="3:11" x14ac:dyDescent="0.25">
      <c r="C192" t="s">
        <v>6</v>
      </c>
      <c r="D192" t="s">
        <v>38</v>
      </c>
      <c r="E192" t="s">
        <v>13</v>
      </c>
      <c r="F192" s="4">
        <v>2317</v>
      </c>
      <c r="G192" s="5">
        <v>123</v>
      </c>
      <c r="H192" s="26">
        <f>VLOOKUP(data[[#This Row],[Product]],products[#All],2,FALSE)</f>
        <v>9.33</v>
      </c>
      <c r="I192" s="26">
        <f>data[[#This Row],[Cost per unit]]*data[[#This Row],[Units]]</f>
        <v>1147.5899999999999</v>
      </c>
      <c r="J192" s="26"/>
      <c r="K192" s="26"/>
    </row>
    <row r="193" spans="3:11" x14ac:dyDescent="0.25">
      <c r="C193" t="s">
        <v>10</v>
      </c>
      <c r="D193" t="s">
        <v>37</v>
      </c>
      <c r="E193" t="s">
        <v>28</v>
      </c>
      <c r="F193" s="4">
        <v>3059</v>
      </c>
      <c r="G193" s="5">
        <v>27</v>
      </c>
      <c r="H193" s="26">
        <f>VLOOKUP(data[[#This Row],[Product]],products[#All],2,FALSE)</f>
        <v>10.38</v>
      </c>
      <c r="I193" s="26">
        <f>data[[#This Row],[Cost per unit]]*data[[#This Row],[Units]]</f>
        <v>280.26000000000005</v>
      </c>
      <c r="J193" s="26"/>
      <c r="K193" s="26"/>
    </row>
    <row r="194" spans="3:11" x14ac:dyDescent="0.25">
      <c r="C194" t="s">
        <v>41</v>
      </c>
      <c r="D194" t="s">
        <v>37</v>
      </c>
      <c r="E194" t="s">
        <v>26</v>
      </c>
      <c r="F194" s="4">
        <v>2324</v>
      </c>
      <c r="G194" s="5">
        <v>177</v>
      </c>
      <c r="H194" s="26">
        <f>VLOOKUP(data[[#This Row],[Product]],products[#All],2,FALSE)</f>
        <v>5.6</v>
      </c>
      <c r="I194" s="26">
        <f>data[[#This Row],[Cost per unit]]*data[[#This Row],[Units]]</f>
        <v>991.19999999999993</v>
      </c>
      <c r="J194" s="26"/>
      <c r="K194" s="26"/>
    </row>
    <row r="195" spans="3:11" x14ac:dyDescent="0.25">
      <c r="C195" t="s">
        <v>3</v>
      </c>
      <c r="D195" t="s">
        <v>39</v>
      </c>
      <c r="E195" t="s">
        <v>26</v>
      </c>
      <c r="F195" s="4">
        <v>4956</v>
      </c>
      <c r="G195" s="5">
        <v>171</v>
      </c>
      <c r="H195" s="26">
        <f>VLOOKUP(data[[#This Row],[Product]],products[#All],2,FALSE)</f>
        <v>5.6</v>
      </c>
      <c r="I195" s="26">
        <f>data[[#This Row],[Cost per unit]]*data[[#This Row],[Units]]</f>
        <v>957.59999999999991</v>
      </c>
      <c r="J195" s="26"/>
      <c r="K195" s="26"/>
    </row>
    <row r="196" spans="3:11" x14ac:dyDescent="0.25">
      <c r="C196" t="s">
        <v>10</v>
      </c>
      <c r="D196" t="s">
        <v>34</v>
      </c>
      <c r="E196" t="s">
        <v>19</v>
      </c>
      <c r="F196" s="4">
        <v>5355</v>
      </c>
      <c r="G196" s="5">
        <v>204</v>
      </c>
      <c r="H196" s="26">
        <f>VLOOKUP(data[[#This Row],[Product]],products[#All],2,FALSE)</f>
        <v>7.64</v>
      </c>
      <c r="I196" s="26">
        <f>data[[#This Row],[Cost per unit]]*data[[#This Row],[Units]]</f>
        <v>1558.56</v>
      </c>
      <c r="J196" s="26"/>
      <c r="K196" s="26"/>
    </row>
    <row r="197" spans="3:11" x14ac:dyDescent="0.25">
      <c r="C197" t="s">
        <v>3</v>
      </c>
      <c r="D197" t="s">
        <v>34</v>
      </c>
      <c r="E197" t="s">
        <v>14</v>
      </c>
      <c r="F197" s="4">
        <v>7259</v>
      </c>
      <c r="G197" s="5">
        <v>276</v>
      </c>
      <c r="H197" s="26">
        <f>VLOOKUP(data[[#This Row],[Product]],products[#All],2,FALSE)</f>
        <v>11.7</v>
      </c>
      <c r="I197" s="26">
        <f>data[[#This Row],[Cost per unit]]*data[[#This Row],[Units]]</f>
        <v>3229.2</v>
      </c>
      <c r="J197" s="26"/>
      <c r="K197" s="26"/>
    </row>
    <row r="198" spans="3:11" x14ac:dyDescent="0.25">
      <c r="C198" t="s">
        <v>8</v>
      </c>
      <c r="D198" t="s">
        <v>37</v>
      </c>
      <c r="E198" t="s">
        <v>26</v>
      </c>
      <c r="F198" s="4">
        <v>6279</v>
      </c>
      <c r="G198" s="5">
        <v>45</v>
      </c>
      <c r="H198" s="26">
        <f>VLOOKUP(data[[#This Row],[Product]],products[#All],2,FALSE)</f>
        <v>5.6</v>
      </c>
      <c r="I198" s="26">
        <f>data[[#This Row],[Cost per unit]]*data[[#This Row],[Units]]</f>
        <v>251.99999999999997</v>
      </c>
      <c r="J198" s="26"/>
      <c r="K198" s="26"/>
    </row>
    <row r="199" spans="3:11" x14ac:dyDescent="0.25">
      <c r="C199" t="s">
        <v>40</v>
      </c>
      <c r="D199" t="s">
        <v>38</v>
      </c>
      <c r="E199" t="s">
        <v>29</v>
      </c>
      <c r="F199" s="4">
        <v>2541</v>
      </c>
      <c r="G199" s="5">
        <v>45</v>
      </c>
      <c r="H199" s="26">
        <f>VLOOKUP(data[[#This Row],[Product]],products[#All],2,FALSE)</f>
        <v>7.16</v>
      </c>
      <c r="I199" s="26">
        <f>data[[#This Row],[Cost per unit]]*data[[#This Row],[Units]]</f>
        <v>322.2</v>
      </c>
      <c r="J199" s="26"/>
      <c r="K199" s="26"/>
    </row>
    <row r="200" spans="3:11" x14ac:dyDescent="0.25">
      <c r="C200" t="s">
        <v>6</v>
      </c>
      <c r="D200" t="s">
        <v>35</v>
      </c>
      <c r="E200" t="s">
        <v>27</v>
      </c>
      <c r="F200" s="4">
        <v>3864</v>
      </c>
      <c r="G200" s="5">
        <v>177</v>
      </c>
      <c r="H200" s="26">
        <f>VLOOKUP(data[[#This Row],[Product]],products[#All],2,FALSE)</f>
        <v>16.73</v>
      </c>
      <c r="I200" s="26">
        <f>data[[#This Row],[Cost per unit]]*data[[#This Row],[Units]]</f>
        <v>2961.21</v>
      </c>
      <c r="J200" s="26"/>
      <c r="K200" s="26"/>
    </row>
    <row r="201" spans="3:11" x14ac:dyDescent="0.25">
      <c r="C201" t="s">
        <v>5</v>
      </c>
      <c r="D201" t="s">
        <v>36</v>
      </c>
      <c r="E201" t="s">
        <v>13</v>
      </c>
      <c r="F201" s="4">
        <v>6146</v>
      </c>
      <c r="G201" s="5">
        <v>63</v>
      </c>
      <c r="H201" s="26">
        <f>VLOOKUP(data[[#This Row],[Product]],products[#All],2,FALSE)</f>
        <v>9.33</v>
      </c>
      <c r="I201" s="26">
        <f>data[[#This Row],[Cost per unit]]*data[[#This Row],[Units]]</f>
        <v>587.79</v>
      </c>
      <c r="J201" s="26"/>
      <c r="K201" s="26"/>
    </row>
    <row r="202" spans="3:11" x14ac:dyDescent="0.25">
      <c r="C202" t="s">
        <v>9</v>
      </c>
      <c r="D202" t="s">
        <v>39</v>
      </c>
      <c r="E202" t="s">
        <v>18</v>
      </c>
      <c r="F202" s="4">
        <v>2639</v>
      </c>
      <c r="G202" s="5">
        <v>204</v>
      </c>
      <c r="H202" s="26">
        <f>VLOOKUP(data[[#This Row],[Product]],products[#All],2,FALSE)</f>
        <v>6.47</v>
      </c>
      <c r="I202" s="26">
        <f>data[[#This Row],[Cost per unit]]*data[[#This Row],[Units]]</f>
        <v>1319.8799999999999</v>
      </c>
      <c r="J202" s="26"/>
      <c r="K202" s="26"/>
    </row>
    <row r="203" spans="3:11" x14ac:dyDescent="0.25">
      <c r="C203" t="s">
        <v>8</v>
      </c>
      <c r="D203" t="s">
        <v>37</v>
      </c>
      <c r="E203" t="s">
        <v>22</v>
      </c>
      <c r="F203" s="4">
        <v>1890</v>
      </c>
      <c r="G203" s="5">
        <v>195</v>
      </c>
      <c r="H203" s="26">
        <f>VLOOKUP(data[[#This Row],[Product]],products[#All],2,FALSE)</f>
        <v>9.77</v>
      </c>
      <c r="I203" s="26">
        <f>data[[#This Row],[Cost per unit]]*data[[#This Row],[Units]]</f>
        <v>1905.1499999999999</v>
      </c>
      <c r="J203" s="26"/>
      <c r="K203" s="26"/>
    </row>
    <row r="204" spans="3:11" x14ac:dyDescent="0.25">
      <c r="C204" t="s">
        <v>7</v>
      </c>
      <c r="D204" t="s">
        <v>34</v>
      </c>
      <c r="E204" t="s">
        <v>14</v>
      </c>
      <c r="F204" s="4">
        <v>1932</v>
      </c>
      <c r="G204" s="5">
        <v>369</v>
      </c>
      <c r="H204" s="26">
        <f>VLOOKUP(data[[#This Row],[Product]],products[#All],2,FALSE)</f>
        <v>11.7</v>
      </c>
      <c r="I204" s="26">
        <f>data[[#This Row],[Cost per unit]]*data[[#This Row],[Units]]</f>
        <v>4317.3</v>
      </c>
      <c r="J204" s="26"/>
      <c r="K204" s="26"/>
    </row>
    <row r="205" spans="3:11" x14ac:dyDescent="0.25">
      <c r="C205" t="s">
        <v>3</v>
      </c>
      <c r="D205" t="s">
        <v>34</v>
      </c>
      <c r="E205" t="s">
        <v>25</v>
      </c>
      <c r="F205" s="4">
        <v>6300</v>
      </c>
      <c r="G205" s="5">
        <v>42</v>
      </c>
      <c r="H205" s="26">
        <f>VLOOKUP(data[[#This Row],[Product]],products[#All],2,FALSE)</f>
        <v>13.15</v>
      </c>
      <c r="I205" s="26">
        <f>data[[#This Row],[Cost per unit]]*data[[#This Row],[Units]]</f>
        <v>552.30000000000007</v>
      </c>
      <c r="J205" s="26"/>
      <c r="K205" s="26"/>
    </row>
    <row r="206" spans="3:11" x14ac:dyDescent="0.25">
      <c r="C206" t="s">
        <v>6</v>
      </c>
      <c r="D206" t="s">
        <v>37</v>
      </c>
      <c r="E206" t="s">
        <v>30</v>
      </c>
      <c r="F206" s="4">
        <v>560</v>
      </c>
      <c r="G206" s="5">
        <v>81</v>
      </c>
      <c r="H206" s="26">
        <f>VLOOKUP(data[[#This Row],[Product]],products[#All],2,FALSE)</f>
        <v>14.49</v>
      </c>
      <c r="I206" s="26">
        <f>data[[#This Row],[Cost per unit]]*data[[#This Row],[Units]]</f>
        <v>1173.69</v>
      </c>
      <c r="J206" s="26"/>
      <c r="K206" s="26"/>
    </row>
    <row r="207" spans="3:11" x14ac:dyDescent="0.25">
      <c r="C207" t="s">
        <v>9</v>
      </c>
      <c r="D207" t="s">
        <v>37</v>
      </c>
      <c r="E207" t="s">
        <v>26</v>
      </c>
      <c r="F207" s="4">
        <v>2856</v>
      </c>
      <c r="G207" s="5">
        <v>246</v>
      </c>
      <c r="H207" s="26">
        <f>VLOOKUP(data[[#This Row],[Product]],products[#All],2,FALSE)</f>
        <v>5.6</v>
      </c>
      <c r="I207" s="26">
        <f>data[[#This Row],[Cost per unit]]*data[[#This Row],[Units]]</f>
        <v>1377.6</v>
      </c>
      <c r="J207" s="26"/>
      <c r="K207" s="26"/>
    </row>
    <row r="208" spans="3:11" x14ac:dyDescent="0.25">
      <c r="C208" t="s">
        <v>9</v>
      </c>
      <c r="D208" t="s">
        <v>34</v>
      </c>
      <c r="E208" t="s">
        <v>17</v>
      </c>
      <c r="F208" s="4">
        <v>707</v>
      </c>
      <c r="G208" s="5">
        <v>174</v>
      </c>
      <c r="H208" s="26">
        <f>VLOOKUP(data[[#This Row],[Product]],products[#All],2,FALSE)</f>
        <v>3.11</v>
      </c>
      <c r="I208" s="26">
        <f>data[[#This Row],[Cost per unit]]*data[[#This Row],[Units]]</f>
        <v>541.14</v>
      </c>
      <c r="J208" s="26"/>
      <c r="K208" s="26"/>
    </row>
    <row r="209" spans="3:11" x14ac:dyDescent="0.25">
      <c r="C209" t="s">
        <v>8</v>
      </c>
      <c r="D209" t="s">
        <v>35</v>
      </c>
      <c r="E209" t="s">
        <v>30</v>
      </c>
      <c r="F209" s="4">
        <v>3598</v>
      </c>
      <c r="G209" s="5">
        <v>81</v>
      </c>
      <c r="H209" s="26">
        <f>VLOOKUP(data[[#This Row],[Product]],products[#All],2,FALSE)</f>
        <v>14.49</v>
      </c>
      <c r="I209" s="26">
        <f>data[[#This Row],[Cost per unit]]*data[[#This Row],[Units]]</f>
        <v>1173.69</v>
      </c>
      <c r="J209" s="26"/>
      <c r="K209" s="26"/>
    </row>
    <row r="210" spans="3:11" x14ac:dyDescent="0.25">
      <c r="C210" t="s">
        <v>40</v>
      </c>
      <c r="D210" t="s">
        <v>35</v>
      </c>
      <c r="E210" t="s">
        <v>22</v>
      </c>
      <c r="F210" s="4">
        <v>6853</v>
      </c>
      <c r="G210" s="5">
        <v>372</v>
      </c>
      <c r="H210" s="26">
        <f>VLOOKUP(data[[#This Row],[Product]],products[#All],2,FALSE)</f>
        <v>9.77</v>
      </c>
      <c r="I210" s="26">
        <f>data[[#This Row],[Cost per unit]]*data[[#This Row],[Units]]</f>
        <v>3634.44</v>
      </c>
      <c r="J210" s="26"/>
      <c r="K210" s="26"/>
    </row>
    <row r="211" spans="3:11" x14ac:dyDescent="0.25">
      <c r="C211" t="s">
        <v>40</v>
      </c>
      <c r="D211" t="s">
        <v>35</v>
      </c>
      <c r="E211" t="s">
        <v>16</v>
      </c>
      <c r="F211" s="4">
        <v>4725</v>
      </c>
      <c r="G211" s="5">
        <v>174</v>
      </c>
      <c r="H211" s="26">
        <f>VLOOKUP(data[[#This Row],[Product]],products[#All],2,FALSE)</f>
        <v>8.7899999999999991</v>
      </c>
      <c r="I211" s="26">
        <f>data[[#This Row],[Cost per unit]]*data[[#This Row],[Units]]</f>
        <v>1529.4599999999998</v>
      </c>
      <c r="J211" s="26"/>
      <c r="K211" s="26"/>
    </row>
    <row r="212" spans="3:11" x14ac:dyDescent="0.25">
      <c r="C212" t="s">
        <v>41</v>
      </c>
      <c r="D212" t="s">
        <v>36</v>
      </c>
      <c r="E212" t="s">
        <v>32</v>
      </c>
      <c r="F212" s="4">
        <v>10304</v>
      </c>
      <c r="G212" s="5">
        <v>84</v>
      </c>
      <c r="H212" s="26">
        <f>VLOOKUP(data[[#This Row],[Product]],products[#All],2,FALSE)</f>
        <v>8.65</v>
      </c>
      <c r="I212" s="26">
        <f>data[[#This Row],[Cost per unit]]*data[[#This Row],[Units]]</f>
        <v>726.6</v>
      </c>
      <c r="J212" s="26"/>
      <c r="K212" s="26"/>
    </row>
    <row r="213" spans="3:11" x14ac:dyDescent="0.25">
      <c r="C213" t="s">
        <v>41</v>
      </c>
      <c r="D213" t="s">
        <v>34</v>
      </c>
      <c r="E213" t="s">
        <v>16</v>
      </c>
      <c r="F213" s="4">
        <v>1274</v>
      </c>
      <c r="G213" s="5">
        <v>225</v>
      </c>
      <c r="H213" s="26">
        <f>VLOOKUP(data[[#This Row],[Product]],products[#All],2,FALSE)</f>
        <v>8.7899999999999991</v>
      </c>
      <c r="I213" s="26">
        <f>data[[#This Row],[Cost per unit]]*data[[#This Row],[Units]]</f>
        <v>1977.7499999999998</v>
      </c>
      <c r="J213" s="26"/>
      <c r="K213" s="26"/>
    </row>
    <row r="214" spans="3:11" x14ac:dyDescent="0.25">
      <c r="C214" t="s">
        <v>5</v>
      </c>
      <c r="D214" t="s">
        <v>36</v>
      </c>
      <c r="E214" t="s">
        <v>30</v>
      </c>
      <c r="F214" s="4">
        <v>1526</v>
      </c>
      <c r="G214" s="5">
        <v>105</v>
      </c>
      <c r="H214" s="26">
        <f>VLOOKUP(data[[#This Row],[Product]],products[#All],2,FALSE)</f>
        <v>14.49</v>
      </c>
      <c r="I214" s="26">
        <f>data[[#This Row],[Cost per unit]]*data[[#This Row],[Units]]</f>
        <v>1521.45</v>
      </c>
      <c r="J214" s="26"/>
      <c r="K214" s="26"/>
    </row>
    <row r="215" spans="3:11" x14ac:dyDescent="0.25">
      <c r="C215" t="s">
        <v>40</v>
      </c>
      <c r="D215" t="s">
        <v>39</v>
      </c>
      <c r="E215" t="s">
        <v>28</v>
      </c>
      <c r="F215" s="4">
        <v>3101</v>
      </c>
      <c r="G215" s="5">
        <v>225</v>
      </c>
      <c r="H215" s="26">
        <f>VLOOKUP(data[[#This Row],[Product]],products[#All],2,FALSE)</f>
        <v>10.38</v>
      </c>
      <c r="I215" s="26">
        <f>data[[#This Row],[Cost per unit]]*data[[#This Row],[Units]]</f>
        <v>2335.5</v>
      </c>
      <c r="J215" s="26"/>
      <c r="K215" s="26"/>
    </row>
    <row r="216" spans="3:11" x14ac:dyDescent="0.25">
      <c r="C216" t="s">
        <v>2</v>
      </c>
      <c r="D216" t="s">
        <v>37</v>
      </c>
      <c r="E216" t="s">
        <v>14</v>
      </c>
      <c r="F216" s="4">
        <v>1057</v>
      </c>
      <c r="G216" s="5">
        <v>54</v>
      </c>
      <c r="H216" s="26">
        <f>VLOOKUP(data[[#This Row],[Product]],products[#All],2,FALSE)</f>
        <v>11.7</v>
      </c>
      <c r="I216" s="26">
        <f>data[[#This Row],[Cost per unit]]*data[[#This Row],[Units]]</f>
        <v>631.79999999999995</v>
      </c>
      <c r="J216" s="26"/>
      <c r="K216" s="26"/>
    </row>
    <row r="217" spans="3:11" x14ac:dyDescent="0.25">
      <c r="C217" t="s">
        <v>7</v>
      </c>
      <c r="D217" t="s">
        <v>37</v>
      </c>
      <c r="E217" t="s">
        <v>26</v>
      </c>
      <c r="F217" s="4">
        <v>5306</v>
      </c>
      <c r="G217" s="5">
        <v>0</v>
      </c>
      <c r="H217" s="26">
        <f>VLOOKUP(data[[#This Row],[Product]],products[#All],2,FALSE)</f>
        <v>5.6</v>
      </c>
      <c r="I217" s="26">
        <f>data[[#This Row],[Cost per unit]]*data[[#This Row],[Units]]</f>
        <v>0</v>
      </c>
      <c r="J217" s="26"/>
      <c r="K217" s="26"/>
    </row>
    <row r="218" spans="3:11" x14ac:dyDescent="0.25">
      <c r="C218" t="s">
        <v>5</v>
      </c>
      <c r="D218" t="s">
        <v>39</v>
      </c>
      <c r="E218" t="s">
        <v>24</v>
      </c>
      <c r="F218" s="4">
        <v>4018</v>
      </c>
      <c r="G218" s="5">
        <v>171</v>
      </c>
      <c r="H218" s="26">
        <f>VLOOKUP(data[[#This Row],[Product]],products[#All],2,FALSE)</f>
        <v>4.97</v>
      </c>
      <c r="I218" s="26">
        <f>data[[#This Row],[Cost per unit]]*data[[#This Row],[Units]]</f>
        <v>849.87</v>
      </c>
      <c r="J218" s="26"/>
      <c r="K218" s="26"/>
    </row>
    <row r="219" spans="3:11" x14ac:dyDescent="0.25">
      <c r="C219" t="s">
        <v>9</v>
      </c>
      <c r="D219" t="s">
        <v>34</v>
      </c>
      <c r="E219" t="s">
        <v>16</v>
      </c>
      <c r="F219" s="4">
        <v>938</v>
      </c>
      <c r="G219" s="5">
        <v>189</v>
      </c>
      <c r="H219" s="26">
        <f>VLOOKUP(data[[#This Row],[Product]],products[#All],2,FALSE)</f>
        <v>8.7899999999999991</v>
      </c>
      <c r="I219" s="26">
        <f>data[[#This Row],[Cost per unit]]*data[[#This Row],[Units]]</f>
        <v>1661.31</v>
      </c>
      <c r="J219" s="26"/>
      <c r="K219" s="26"/>
    </row>
    <row r="220" spans="3:11" x14ac:dyDescent="0.25">
      <c r="C220" t="s">
        <v>7</v>
      </c>
      <c r="D220" t="s">
        <v>38</v>
      </c>
      <c r="E220" t="s">
        <v>18</v>
      </c>
      <c r="F220" s="4">
        <v>1778</v>
      </c>
      <c r="G220" s="5">
        <v>270</v>
      </c>
      <c r="H220" s="26">
        <f>VLOOKUP(data[[#This Row],[Product]],products[#All],2,FALSE)</f>
        <v>6.47</v>
      </c>
      <c r="I220" s="26">
        <f>data[[#This Row],[Cost per unit]]*data[[#This Row],[Units]]</f>
        <v>1746.8999999999999</v>
      </c>
      <c r="J220" s="26"/>
      <c r="K220" s="26"/>
    </row>
    <row r="221" spans="3:11" x14ac:dyDescent="0.25">
      <c r="C221" t="s">
        <v>6</v>
      </c>
      <c r="D221" t="s">
        <v>39</v>
      </c>
      <c r="E221" t="s">
        <v>30</v>
      </c>
      <c r="F221" s="4">
        <v>1638</v>
      </c>
      <c r="G221" s="5">
        <v>63</v>
      </c>
      <c r="H221" s="26">
        <f>VLOOKUP(data[[#This Row],[Product]],products[#All],2,FALSE)</f>
        <v>14.49</v>
      </c>
      <c r="I221" s="26">
        <f>data[[#This Row],[Cost per unit]]*data[[#This Row],[Units]]</f>
        <v>912.87</v>
      </c>
      <c r="J221" s="26"/>
      <c r="K221" s="26"/>
    </row>
    <row r="222" spans="3:11" x14ac:dyDescent="0.25">
      <c r="C222" t="s">
        <v>41</v>
      </c>
      <c r="D222" t="s">
        <v>38</v>
      </c>
      <c r="E222" t="s">
        <v>25</v>
      </c>
      <c r="F222" s="4">
        <v>154</v>
      </c>
      <c r="G222" s="5">
        <v>21</v>
      </c>
      <c r="H222" s="26">
        <f>VLOOKUP(data[[#This Row],[Product]],products[#All],2,FALSE)</f>
        <v>13.15</v>
      </c>
      <c r="I222" s="26">
        <f>data[[#This Row],[Cost per unit]]*data[[#This Row],[Units]]</f>
        <v>276.15000000000003</v>
      </c>
      <c r="J222" s="26"/>
      <c r="K222" s="26"/>
    </row>
    <row r="223" spans="3:11" x14ac:dyDescent="0.25">
      <c r="C223" t="s">
        <v>7</v>
      </c>
      <c r="D223" t="s">
        <v>37</v>
      </c>
      <c r="E223" t="s">
        <v>22</v>
      </c>
      <c r="F223" s="4">
        <v>9835</v>
      </c>
      <c r="G223" s="5">
        <v>207</v>
      </c>
      <c r="H223" s="26">
        <f>VLOOKUP(data[[#This Row],[Product]],products[#All],2,FALSE)</f>
        <v>9.77</v>
      </c>
      <c r="I223" s="26">
        <f>data[[#This Row],[Cost per unit]]*data[[#This Row],[Units]]</f>
        <v>2022.3899999999999</v>
      </c>
      <c r="J223" s="26"/>
      <c r="K223" s="26"/>
    </row>
    <row r="224" spans="3:11" x14ac:dyDescent="0.25">
      <c r="C224" t="s">
        <v>9</v>
      </c>
      <c r="D224" t="s">
        <v>37</v>
      </c>
      <c r="E224" t="s">
        <v>20</v>
      </c>
      <c r="F224" s="4">
        <v>7273</v>
      </c>
      <c r="G224" s="5">
        <v>96</v>
      </c>
      <c r="H224" s="26">
        <f>VLOOKUP(data[[#This Row],[Product]],products[#All],2,FALSE)</f>
        <v>10.62</v>
      </c>
      <c r="I224" s="26">
        <f>data[[#This Row],[Cost per unit]]*data[[#This Row],[Units]]</f>
        <v>1019.52</v>
      </c>
      <c r="J224" s="26"/>
      <c r="K224" s="26"/>
    </row>
    <row r="225" spans="3:11" x14ac:dyDescent="0.25">
      <c r="C225" t="s">
        <v>5</v>
      </c>
      <c r="D225" t="s">
        <v>39</v>
      </c>
      <c r="E225" t="s">
        <v>22</v>
      </c>
      <c r="F225" s="4">
        <v>6909</v>
      </c>
      <c r="G225" s="5">
        <v>81</v>
      </c>
      <c r="H225" s="26">
        <f>VLOOKUP(data[[#This Row],[Product]],products[#All],2,FALSE)</f>
        <v>9.77</v>
      </c>
      <c r="I225" s="26">
        <f>data[[#This Row],[Cost per unit]]*data[[#This Row],[Units]]</f>
        <v>791.37</v>
      </c>
      <c r="J225" s="26"/>
      <c r="K225" s="26"/>
    </row>
    <row r="226" spans="3:11" x14ac:dyDescent="0.25">
      <c r="C226" t="s">
        <v>9</v>
      </c>
      <c r="D226" t="s">
        <v>39</v>
      </c>
      <c r="E226" t="s">
        <v>24</v>
      </c>
      <c r="F226" s="4">
        <v>3920</v>
      </c>
      <c r="G226" s="5">
        <v>306</v>
      </c>
      <c r="H226" s="26">
        <f>VLOOKUP(data[[#This Row],[Product]],products[#All],2,FALSE)</f>
        <v>4.97</v>
      </c>
      <c r="I226" s="26">
        <f>data[[#This Row],[Cost per unit]]*data[[#This Row],[Units]]</f>
        <v>1520.82</v>
      </c>
      <c r="J226" s="26"/>
      <c r="K226" s="26"/>
    </row>
    <row r="227" spans="3:11" x14ac:dyDescent="0.25">
      <c r="C227" t="s">
        <v>10</v>
      </c>
      <c r="D227" t="s">
        <v>39</v>
      </c>
      <c r="E227" t="s">
        <v>21</v>
      </c>
      <c r="F227" s="4">
        <v>4858</v>
      </c>
      <c r="G227" s="5">
        <v>279</v>
      </c>
      <c r="H227" s="26">
        <f>VLOOKUP(data[[#This Row],[Product]],products[#All],2,FALSE)</f>
        <v>9</v>
      </c>
      <c r="I227" s="26">
        <f>data[[#This Row],[Cost per unit]]*data[[#This Row],[Units]]</f>
        <v>2511</v>
      </c>
      <c r="J227" s="26"/>
      <c r="K227" s="26"/>
    </row>
    <row r="228" spans="3:11" x14ac:dyDescent="0.25">
      <c r="C228" t="s">
        <v>2</v>
      </c>
      <c r="D228" t="s">
        <v>38</v>
      </c>
      <c r="E228" t="s">
        <v>4</v>
      </c>
      <c r="F228" s="4">
        <v>3549</v>
      </c>
      <c r="G228" s="5">
        <v>3</v>
      </c>
      <c r="H228" s="26">
        <f>VLOOKUP(data[[#This Row],[Product]],products[#All],2,FALSE)</f>
        <v>11.88</v>
      </c>
      <c r="I228" s="26">
        <f>data[[#This Row],[Cost per unit]]*data[[#This Row],[Units]]</f>
        <v>35.64</v>
      </c>
      <c r="J228" s="26"/>
      <c r="K228" s="26"/>
    </row>
    <row r="229" spans="3:11" x14ac:dyDescent="0.25">
      <c r="C229" t="s">
        <v>7</v>
      </c>
      <c r="D229" t="s">
        <v>39</v>
      </c>
      <c r="E229" t="s">
        <v>27</v>
      </c>
      <c r="F229" s="4">
        <v>966</v>
      </c>
      <c r="G229" s="5">
        <v>198</v>
      </c>
      <c r="H229" s="26">
        <f>VLOOKUP(data[[#This Row],[Product]],products[#All],2,FALSE)</f>
        <v>16.73</v>
      </c>
      <c r="I229" s="26">
        <f>data[[#This Row],[Cost per unit]]*data[[#This Row],[Units]]</f>
        <v>3312.54</v>
      </c>
      <c r="J229" s="26"/>
      <c r="K229" s="26"/>
    </row>
    <row r="230" spans="3:11" x14ac:dyDescent="0.25">
      <c r="C230" t="s">
        <v>5</v>
      </c>
      <c r="D230" t="s">
        <v>39</v>
      </c>
      <c r="E230" t="s">
        <v>18</v>
      </c>
      <c r="F230" s="4">
        <v>385</v>
      </c>
      <c r="G230" s="5">
        <v>249</v>
      </c>
      <c r="H230" s="26">
        <f>VLOOKUP(data[[#This Row],[Product]],products[#All],2,FALSE)</f>
        <v>6.47</v>
      </c>
      <c r="I230" s="26">
        <f>data[[#This Row],[Cost per unit]]*data[[#This Row],[Units]]</f>
        <v>1611.03</v>
      </c>
      <c r="J230" s="26"/>
      <c r="K230" s="26"/>
    </row>
    <row r="231" spans="3:11" x14ac:dyDescent="0.25">
      <c r="C231" t="s">
        <v>6</v>
      </c>
      <c r="D231" t="s">
        <v>34</v>
      </c>
      <c r="E231" t="s">
        <v>16</v>
      </c>
      <c r="F231" s="4">
        <v>2219</v>
      </c>
      <c r="G231" s="5">
        <v>75</v>
      </c>
      <c r="H231" s="26">
        <f>VLOOKUP(data[[#This Row],[Product]],products[#All],2,FALSE)</f>
        <v>8.7899999999999991</v>
      </c>
      <c r="I231" s="26">
        <f>data[[#This Row],[Cost per unit]]*data[[#This Row],[Units]]</f>
        <v>659.24999999999989</v>
      </c>
      <c r="J231" s="26"/>
      <c r="K231" s="26"/>
    </row>
    <row r="232" spans="3:11" x14ac:dyDescent="0.25">
      <c r="C232" t="s">
        <v>9</v>
      </c>
      <c r="D232" t="s">
        <v>36</v>
      </c>
      <c r="E232" t="s">
        <v>32</v>
      </c>
      <c r="F232" s="4">
        <v>2954</v>
      </c>
      <c r="G232" s="5">
        <v>189</v>
      </c>
      <c r="H232" s="26">
        <f>VLOOKUP(data[[#This Row],[Product]],products[#All],2,FALSE)</f>
        <v>8.65</v>
      </c>
      <c r="I232" s="26">
        <f>data[[#This Row],[Cost per unit]]*data[[#This Row],[Units]]</f>
        <v>1634.8500000000001</v>
      </c>
      <c r="J232" s="26"/>
      <c r="K232" s="26"/>
    </row>
    <row r="233" spans="3:11" x14ac:dyDescent="0.25">
      <c r="C233" t="s">
        <v>7</v>
      </c>
      <c r="D233" t="s">
        <v>36</v>
      </c>
      <c r="E233" t="s">
        <v>32</v>
      </c>
      <c r="F233" s="4">
        <v>280</v>
      </c>
      <c r="G233" s="5">
        <v>87</v>
      </c>
      <c r="H233" s="26">
        <f>VLOOKUP(data[[#This Row],[Product]],products[#All],2,FALSE)</f>
        <v>8.65</v>
      </c>
      <c r="I233" s="26">
        <f>data[[#This Row],[Cost per unit]]*data[[#This Row],[Units]]</f>
        <v>752.55000000000007</v>
      </c>
      <c r="J233" s="26"/>
      <c r="K233" s="26"/>
    </row>
    <row r="234" spans="3:11" x14ac:dyDescent="0.25">
      <c r="C234" t="s">
        <v>41</v>
      </c>
      <c r="D234" t="s">
        <v>36</v>
      </c>
      <c r="E234" t="s">
        <v>30</v>
      </c>
      <c r="F234" s="4">
        <v>6118</v>
      </c>
      <c r="G234" s="5">
        <v>174</v>
      </c>
      <c r="H234" s="26">
        <f>VLOOKUP(data[[#This Row],[Product]],products[#All],2,FALSE)</f>
        <v>14.49</v>
      </c>
      <c r="I234" s="26">
        <f>data[[#This Row],[Cost per unit]]*data[[#This Row],[Units]]</f>
        <v>2521.2600000000002</v>
      </c>
      <c r="J234" s="26"/>
      <c r="K234" s="26"/>
    </row>
    <row r="235" spans="3:11" x14ac:dyDescent="0.25">
      <c r="C235" t="s">
        <v>2</v>
      </c>
      <c r="D235" t="s">
        <v>39</v>
      </c>
      <c r="E235" t="s">
        <v>15</v>
      </c>
      <c r="F235" s="4">
        <v>4802</v>
      </c>
      <c r="G235" s="5">
        <v>36</v>
      </c>
      <c r="H235" s="26">
        <f>VLOOKUP(data[[#This Row],[Product]],products[#All],2,FALSE)</f>
        <v>11.73</v>
      </c>
      <c r="I235" s="26">
        <f>data[[#This Row],[Cost per unit]]*data[[#This Row],[Units]]</f>
        <v>422.28000000000003</v>
      </c>
      <c r="J235" s="26"/>
      <c r="K235" s="26"/>
    </row>
    <row r="236" spans="3:11" x14ac:dyDescent="0.25">
      <c r="C236" t="s">
        <v>9</v>
      </c>
      <c r="D236" t="s">
        <v>38</v>
      </c>
      <c r="E236" t="s">
        <v>24</v>
      </c>
      <c r="F236" s="4">
        <v>4137</v>
      </c>
      <c r="G236" s="5">
        <v>60</v>
      </c>
      <c r="H236" s="26">
        <f>VLOOKUP(data[[#This Row],[Product]],products[#All],2,FALSE)</f>
        <v>4.97</v>
      </c>
      <c r="I236" s="26">
        <f>data[[#This Row],[Cost per unit]]*data[[#This Row],[Units]]</f>
        <v>298.2</v>
      </c>
      <c r="J236" s="26"/>
      <c r="K236" s="26"/>
    </row>
    <row r="237" spans="3:11" x14ac:dyDescent="0.25">
      <c r="C237" t="s">
        <v>3</v>
      </c>
      <c r="D237" t="s">
        <v>35</v>
      </c>
      <c r="E237" t="s">
        <v>23</v>
      </c>
      <c r="F237" s="4">
        <v>2023</v>
      </c>
      <c r="G237" s="5">
        <v>78</v>
      </c>
      <c r="H237" s="26">
        <f>VLOOKUP(data[[#This Row],[Product]],products[#All],2,FALSE)</f>
        <v>6.49</v>
      </c>
      <c r="I237" s="26">
        <f>data[[#This Row],[Cost per unit]]*data[[#This Row],[Units]]</f>
        <v>506.22</v>
      </c>
      <c r="J237" s="26"/>
      <c r="K237" s="26"/>
    </row>
    <row r="238" spans="3:11" x14ac:dyDescent="0.25">
      <c r="C238" t="s">
        <v>9</v>
      </c>
      <c r="D238" t="s">
        <v>36</v>
      </c>
      <c r="E238" t="s">
        <v>30</v>
      </c>
      <c r="F238" s="4">
        <v>9051</v>
      </c>
      <c r="G238" s="5">
        <v>57</v>
      </c>
      <c r="H238" s="26">
        <f>VLOOKUP(data[[#This Row],[Product]],products[#All],2,FALSE)</f>
        <v>14.49</v>
      </c>
      <c r="I238" s="26">
        <f>data[[#This Row],[Cost per unit]]*data[[#This Row],[Units]]</f>
        <v>825.93000000000006</v>
      </c>
      <c r="J238" s="26"/>
      <c r="K238" s="26"/>
    </row>
    <row r="239" spans="3:11" x14ac:dyDescent="0.25">
      <c r="C239" t="s">
        <v>9</v>
      </c>
      <c r="D239" t="s">
        <v>37</v>
      </c>
      <c r="E239" t="s">
        <v>28</v>
      </c>
      <c r="F239" s="4">
        <v>2919</v>
      </c>
      <c r="G239" s="5">
        <v>45</v>
      </c>
      <c r="H239" s="26">
        <f>VLOOKUP(data[[#This Row],[Product]],products[#All],2,FALSE)</f>
        <v>10.38</v>
      </c>
      <c r="I239" s="26">
        <f>data[[#This Row],[Cost per unit]]*data[[#This Row],[Units]]</f>
        <v>467.1</v>
      </c>
      <c r="J239" s="26"/>
      <c r="K239" s="26"/>
    </row>
    <row r="240" spans="3:11" x14ac:dyDescent="0.25">
      <c r="C240" t="s">
        <v>41</v>
      </c>
      <c r="D240" t="s">
        <v>38</v>
      </c>
      <c r="E240" t="s">
        <v>22</v>
      </c>
      <c r="F240" s="4">
        <v>5915</v>
      </c>
      <c r="G240" s="5">
        <v>3</v>
      </c>
      <c r="H240" s="26">
        <f>VLOOKUP(data[[#This Row],[Product]],products[#All],2,FALSE)</f>
        <v>9.77</v>
      </c>
      <c r="I240" s="26">
        <f>data[[#This Row],[Cost per unit]]*data[[#This Row],[Units]]</f>
        <v>29.31</v>
      </c>
      <c r="J240" s="26"/>
      <c r="K240" s="26"/>
    </row>
    <row r="241" spans="3:11" x14ac:dyDescent="0.25">
      <c r="C241" t="s">
        <v>10</v>
      </c>
      <c r="D241" t="s">
        <v>35</v>
      </c>
      <c r="E241" t="s">
        <v>15</v>
      </c>
      <c r="F241" s="4">
        <v>2562</v>
      </c>
      <c r="G241" s="5">
        <v>6</v>
      </c>
      <c r="H241" s="26">
        <f>VLOOKUP(data[[#This Row],[Product]],products[#All],2,FALSE)</f>
        <v>11.73</v>
      </c>
      <c r="I241" s="26">
        <f>data[[#This Row],[Cost per unit]]*data[[#This Row],[Units]]</f>
        <v>70.38</v>
      </c>
      <c r="J241" s="26"/>
      <c r="K241" s="26"/>
    </row>
    <row r="242" spans="3:11" x14ac:dyDescent="0.25">
      <c r="C242" t="s">
        <v>5</v>
      </c>
      <c r="D242" t="s">
        <v>37</v>
      </c>
      <c r="E242" t="s">
        <v>25</v>
      </c>
      <c r="F242" s="4">
        <v>8813</v>
      </c>
      <c r="G242" s="5">
        <v>21</v>
      </c>
      <c r="H242" s="26">
        <f>VLOOKUP(data[[#This Row],[Product]],products[#All],2,FALSE)</f>
        <v>13.15</v>
      </c>
      <c r="I242" s="26">
        <f>data[[#This Row],[Cost per unit]]*data[[#This Row],[Units]]</f>
        <v>276.15000000000003</v>
      </c>
      <c r="J242" s="26"/>
      <c r="K242" s="26"/>
    </row>
    <row r="243" spans="3:11" x14ac:dyDescent="0.25">
      <c r="C243" t="s">
        <v>5</v>
      </c>
      <c r="D243" t="s">
        <v>36</v>
      </c>
      <c r="E243" t="s">
        <v>18</v>
      </c>
      <c r="F243" s="4">
        <v>6111</v>
      </c>
      <c r="G243" s="5">
        <v>3</v>
      </c>
      <c r="H243" s="26">
        <f>VLOOKUP(data[[#This Row],[Product]],products[#All],2,FALSE)</f>
        <v>6.47</v>
      </c>
      <c r="I243" s="26">
        <f>data[[#This Row],[Cost per unit]]*data[[#This Row],[Units]]</f>
        <v>19.41</v>
      </c>
      <c r="J243" s="26"/>
      <c r="K243" s="26"/>
    </row>
    <row r="244" spans="3:11" x14ac:dyDescent="0.25">
      <c r="C244" t="s">
        <v>8</v>
      </c>
      <c r="D244" t="s">
        <v>34</v>
      </c>
      <c r="E244" t="s">
        <v>31</v>
      </c>
      <c r="F244" s="4">
        <v>3507</v>
      </c>
      <c r="G244" s="5">
        <v>288</v>
      </c>
      <c r="H244" s="26">
        <f>VLOOKUP(data[[#This Row],[Product]],products[#All],2,FALSE)</f>
        <v>5.79</v>
      </c>
      <c r="I244" s="26">
        <f>data[[#This Row],[Cost per unit]]*data[[#This Row],[Units]]</f>
        <v>1667.52</v>
      </c>
      <c r="J244" s="26"/>
      <c r="K244" s="26"/>
    </row>
    <row r="245" spans="3:11" x14ac:dyDescent="0.25">
      <c r="C245" t="s">
        <v>6</v>
      </c>
      <c r="D245" t="s">
        <v>36</v>
      </c>
      <c r="E245" t="s">
        <v>13</v>
      </c>
      <c r="F245" s="4">
        <v>4319</v>
      </c>
      <c r="G245" s="5">
        <v>30</v>
      </c>
      <c r="H245" s="26">
        <f>VLOOKUP(data[[#This Row],[Product]],products[#All],2,FALSE)</f>
        <v>9.33</v>
      </c>
      <c r="I245" s="26">
        <f>data[[#This Row],[Cost per unit]]*data[[#This Row],[Units]]</f>
        <v>279.89999999999998</v>
      </c>
      <c r="J245" s="26"/>
      <c r="K245" s="26"/>
    </row>
    <row r="246" spans="3:11" x14ac:dyDescent="0.25">
      <c r="C246" t="s">
        <v>40</v>
      </c>
      <c r="D246" t="s">
        <v>38</v>
      </c>
      <c r="E246" t="s">
        <v>26</v>
      </c>
      <c r="F246" s="4">
        <v>609</v>
      </c>
      <c r="G246" s="5">
        <v>87</v>
      </c>
      <c r="H246" s="26">
        <f>VLOOKUP(data[[#This Row],[Product]],products[#All],2,FALSE)</f>
        <v>5.6</v>
      </c>
      <c r="I246" s="26">
        <f>data[[#This Row],[Cost per unit]]*data[[#This Row],[Units]]</f>
        <v>487.2</v>
      </c>
      <c r="J246" s="26"/>
      <c r="K246" s="26"/>
    </row>
    <row r="247" spans="3:11" x14ac:dyDescent="0.25">
      <c r="C247" t="s">
        <v>40</v>
      </c>
      <c r="D247" t="s">
        <v>39</v>
      </c>
      <c r="E247" t="s">
        <v>27</v>
      </c>
      <c r="F247" s="4">
        <v>6370</v>
      </c>
      <c r="G247" s="5">
        <v>30</v>
      </c>
      <c r="H247" s="26">
        <f>VLOOKUP(data[[#This Row],[Product]],products[#All],2,FALSE)</f>
        <v>16.73</v>
      </c>
      <c r="I247" s="26">
        <f>data[[#This Row],[Cost per unit]]*data[[#This Row],[Units]]</f>
        <v>501.90000000000003</v>
      </c>
      <c r="J247" s="26"/>
      <c r="K247" s="26"/>
    </row>
    <row r="248" spans="3:11" x14ac:dyDescent="0.25">
      <c r="C248" t="s">
        <v>5</v>
      </c>
      <c r="D248" t="s">
        <v>38</v>
      </c>
      <c r="E248" t="s">
        <v>19</v>
      </c>
      <c r="F248" s="4">
        <v>5474</v>
      </c>
      <c r="G248" s="5">
        <v>168</v>
      </c>
      <c r="H248" s="26">
        <f>VLOOKUP(data[[#This Row],[Product]],products[#All],2,FALSE)</f>
        <v>7.64</v>
      </c>
      <c r="I248" s="26">
        <f>data[[#This Row],[Cost per unit]]*data[[#This Row],[Units]]</f>
        <v>1283.52</v>
      </c>
      <c r="J248" s="26"/>
      <c r="K248" s="26"/>
    </row>
    <row r="249" spans="3:11" x14ac:dyDescent="0.25">
      <c r="C249" t="s">
        <v>40</v>
      </c>
      <c r="D249" t="s">
        <v>36</v>
      </c>
      <c r="E249" t="s">
        <v>27</v>
      </c>
      <c r="F249" s="4">
        <v>3164</v>
      </c>
      <c r="G249" s="5">
        <v>306</v>
      </c>
      <c r="H249" s="26">
        <f>VLOOKUP(data[[#This Row],[Product]],products[#All],2,FALSE)</f>
        <v>16.73</v>
      </c>
      <c r="I249" s="26">
        <f>data[[#This Row],[Cost per unit]]*data[[#This Row],[Units]]</f>
        <v>5119.38</v>
      </c>
      <c r="J249" s="26"/>
      <c r="K249" s="26"/>
    </row>
    <row r="250" spans="3:11" x14ac:dyDescent="0.25">
      <c r="C250" t="s">
        <v>6</v>
      </c>
      <c r="D250" t="s">
        <v>35</v>
      </c>
      <c r="E250" t="s">
        <v>4</v>
      </c>
      <c r="F250" s="4">
        <v>1302</v>
      </c>
      <c r="G250" s="5">
        <v>402</v>
      </c>
      <c r="H250" s="26">
        <f>VLOOKUP(data[[#This Row],[Product]],products[#All],2,FALSE)</f>
        <v>11.88</v>
      </c>
      <c r="I250" s="26">
        <f>data[[#This Row],[Cost per unit]]*data[[#This Row],[Units]]</f>
        <v>4775.76</v>
      </c>
      <c r="J250" s="26"/>
      <c r="K250" s="26"/>
    </row>
    <row r="251" spans="3:11" x14ac:dyDescent="0.25">
      <c r="C251" t="s">
        <v>3</v>
      </c>
      <c r="D251" t="s">
        <v>37</v>
      </c>
      <c r="E251" t="s">
        <v>28</v>
      </c>
      <c r="F251" s="4">
        <v>7308</v>
      </c>
      <c r="G251" s="5">
        <v>327</v>
      </c>
      <c r="H251" s="26">
        <f>VLOOKUP(data[[#This Row],[Product]],products[#All],2,FALSE)</f>
        <v>10.38</v>
      </c>
      <c r="I251" s="26">
        <f>data[[#This Row],[Cost per unit]]*data[[#This Row],[Units]]</f>
        <v>3394.26</v>
      </c>
      <c r="J251" s="26"/>
      <c r="K251" s="26"/>
    </row>
    <row r="252" spans="3:11" x14ac:dyDescent="0.25">
      <c r="C252" t="s">
        <v>40</v>
      </c>
      <c r="D252" t="s">
        <v>37</v>
      </c>
      <c r="E252" t="s">
        <v>27</v>
      </c>
      <c r="F252" s="4">
        <v>6132</v>
      </c>
      <c r="G252" s="5">
        <v>93</v>
      </c>
      <c r="H252" s="26">
        <f>VLOOKUP(data[[#This Row],[Product]],products[#All],2,FALSE)</f>
        <v>16.73</v>
      </c>
      <c r="I252" s="26">
        <f>data[[#This Row],[Cost per unit]]*data[[#This Row],[Units]]</f>
        <v>1555.89</v>
      </c>
      <c r="J252" s="26"/>
      <c r="K252" s="26"/>
    </row>
    <row r="253" spans="3:11" x14ac:dyDescent="0.25">
      <c r="C253" t="s">
        <v>10</v>
      </c>
      <c r="D253" t="s">
        <v>35</v>
      </c>
      <c r="E253" t="s">
        <v>14</v>
      </c>
      <c r="F253" s="4">
        <v>3472</v>
      </c>
      <c r="G253" s="5">
        <v>96</v>
      </c>
      <c r="H253" s="26">
        <f>VLOOKUP(data[[#This Row],[Product]],products[#All],2,FALSE)</f>
        <v>11.7</v>
      </c>
      <c r="I253" s="26">
        <f>data[[#This Row],[Cost per unit]]*data[[#This Row],[Units]]</f>
        <v>1123.1999999999998</v>
      </c>
      <c r="J253" s="26"/>
      <c r="K253" s="26"/>
    </row>
    <row r="254" spans="3:11" x14ac:dyDescent="0.25">
      <c r="C254" t="s">
        <v>8</v>
      </c>
      <c r="D254" t="s">
        <v>39</v>
      </c>
      <c r="E254" t="s">
        <v>18</v>
      </c>
      <c r="F254" s="4">
        <v>9660</v>
      </c>
      <c r="G254" s="5">
        <v>27</v>
      </c>
      <c r="H254" s="26">
        <f>VLOOKUP(data[[#This Row],[Product]],products[#All],2,FALSE)</f>
        <v>6.47</v>
      </c>
      <c r="I254" s="26">
        <f>data[[#This Row],[Cost per unit]]*data[[#This Row],[Units]]</f>
        <v>174.69</v>
      </c>
      <c r="J254" s="26"/>
      <c r="K254" s="26"/>
    </row>
    <row r="255" spans="3:11" x14ac:dyDescent="0.25">
      <c r="C255" t="s">
        <v>9</v>
      </c>
      <c r="D255" t="s">
        <v>38</v>
      </c>
      <c r="E255" t="s">
        <v>26</v>
      </c>
      <c r="F255" s="4">
        <v>2436</v>
      </c>
      <c r="G255" s="5">
        <v>99</v>
      </c>
      <c r="H255" s="26">
        <f>VLOOKUP(data[[#This Row],[Product]],products[#All],2,FALSE)</f>
        <v>5.6</v>
      </c>
      <c r="I255" s="26">
        <f>data[[#This Row],[Cost per unit]]*data[[#This Row],[Units]]</f>
        <v>554.4</v>
      </c>
      <c r="J255" s="26"/>
      <c r="K255" s="26"/>
    </row>
    <row r="256" spans="3:11" x14ac:dyDescent="0.25">
      <c r="C256" t="s">
        <v>9</v>
      </c>
      <c r="D256" t="s">
        <v>38</v>
      </c>
      <c r="E256" t="s">
        <v>33</v>
      </c>
      <c r="F256" s="4">
        <v>9506</v>
      </c>
      <c r="G256" s="5">
        <v>87</v>
      </c>
      <c r="H256" s="26">
        <f>VLOOKUP(data[[#This Row],[Product]],products[#All],2,FALSE)</f>
        <v>12.37</v>
      </c>
      <c r="I256" s="26">
        <f>data[[#This Row],[Cost per unit]]*data[[#This Row],[Units]]</f>
        <v>1076.1899999999998</v>
      </c>
      <c r="J256" s="26"/>
      <c r="K256" s="26"/>
    </row>
    <row r="257" spans="3:11" x14ac:dyDescent="0.25">
      <c r="C257" t="s">
        <v>10</v>
      </c>
      <c r="D257" t="s">
        <v>37</v>
      </c>
      <c r="E257" t="s">
        <v>21</v>
      </c>
      <c r="F257" s="4">
        <v>245</v>
      </c>
      <c r="G257" s="5">
        <v>288</v>
      </c>
      <c r="H257" s="26">
        <f>VLOOKUP(data[[#This Row],[Product]],products[#All],2,FALSE)</f>
        <v>9</v>
      </c>
      <c r="I257" s="26">
        <f>data[[#This Row],[Cost per unit]]*data[[#This Row],[Units]]</f>
        <v>2592</v>
      </c>
      <c r="J257" s="26"/>
      <c r="K257" s="26"/>
    </row>
    <row r="258" spans="3:11" x14ac:dyDescent="0.25">
      <c r="C258" t="s">
        <v>8</v>
      </c>
      <c r="D258" t="s">
        <v>35</v>
      </c>
      <c r="E258" t="s">
        <v>20</v>
      </c>
      <c r="F258" s="4">
        <v>2702</v>
      </c>
      <c r="G258" s="5">
        <v>363</v>
      </c>
      <c r="H258" s="26">
        <f>VLOOKUP(data[[#This Row],[Product]],products[#All],2,FALSE)</f>
        <v>10.62</v>
      </c>
      <c r="I258" s="26">
        <f>data[[#This Row],[Cost per unit]]*data[[#This Row],[Units]]</f>
        <v>3855.0599999999995</v>
      </c>
      <c r="J258" s="26"/>
      <c r="K258" s="26"/>
    </row>
    <row r="259" spans="3:11" x14ac:dyDescent="0.25">
      <c r="C259" t="s">
        <v>10</v>
      </c>
      <c r="D259" t="s">
        <v>34</v>
      </c>
      <c r="E259" t="s">
        <v>17</v>
      </c>
      <c r="F259" s="4">
        <v>700</v>
      </c>
      <c r="G259" s="5">
        <v>87</v>
      </c>
      <c r="H259" s="26">
        <f>VLOOKUP(data[[#This Row],[Product]],products[#All],2,FALSE)</f>
        <v>3.11</v>
      </c>
      <c r="I259" s="26">
        <f>data[[#This Row],[Cost per unit]]*data[[#This Row],[Units]]</f>
        <v>270.57</v>
      </c>
      <c r="J259" s="26"/>
      <c r="K259" s="26"/>
    </row>
    <row r="260" spans="3:11" x14ac:dyDescent="0.25">
      <c r="C260" t="s">
        <v>6</v>
      </c>
      <c r="D260" t="s">
        <v>34</v>
      </c>
      <c r="E260" t="s">
        <v>17</v>
      </c>
      <c r="F260" s="4">
        <v>3759</v>
      </c>
      <c r="G260" s="5">
        <v>150</v>
      </c>
      <c r="H260" s="26">
        <f>VLOOKUP(data[[#This Row],[Product]],products[#All],2,FALSE)</f>
        <v>3.11</v>
      </c>
      <c r="I260" s="26">
        <f>data[[#This Row],[Cost per unit]]*data[[#This Row],[Units]]</f>
        <v>466.5</v>
      </c>
      <c r="J260" s="26"/>
      <c r="K260" s="26"/>
    </row>
    <row r="261" spans="3:11" x14ac:dyDescent="0.25">
      <c r="C261" t="s">
        <v>2</v>
      </c>
      <c r="D261" t="s">
        <v>35</v>
      </c>
      <c r="E261" t="s">
        <v>17</v>
      </c>
      <c r="F261" s="4">
        <v>1589</v>
      </c>
      <c r="G261" s="5">
        <v>303</v>
      </c>
      <c r="H261" s="26">
        <f>VLOOKUP(data[[#This Row],[Product]],products[#All],2,FALSE)</f>
        <v>3.11</v>
      </c>
      <c r="I261" s="26">
        <f>data[[#This Row],[Cost per unit]]*data[[#This Row],[Units]]</f>
        <v>942.32999999999993</v>
      </c>
      <c r="J261" s="26"/>
      <c r="K261" s="26"/>
    </row>
    <row r="262" spans="3:11" x14ac:dyDescent="0.25">
      <c r="C262" t="s">
        <v>7</v>
      </c>
      <c r="D262" t="s">
        <v>35</v>
      </c>
      <c r="E262" t="s">
        <v>28</v>
      </c>
      <c r="F262" s="4">
        <v>5194</v>
      </c>
      <c r="G262" s="5">
        <v>288</v>
      </c>
      <c r="H262" s="26">
        <f>VLOOKUP(data[[#This Row],[Product]],products[#All],2,FALSE)</f>
        <v>10.38</v>
      </c>
      <c r="I262" s="26">
        <f>data[[#This Row],[Cost per unit]]*data[[#This Row],[Units]]</f>
        <v>2989.44</v>
      </c>
      <c r="J262" s="26"/>
      <c r="K262" s="26"/>
    </row>
    <row r="263" spans="3:11" x14ac:dyDescent="0.25">
      <c r="C263" t="s">
        <v>10</v>
      </c>
      <c r="D263" t="s">
        <v>36</v>
      </c>
      <c r="E263" t="s">
        <v>13</v>
      </c>
      <c r="F263" s="4">
        <v>945</v>
      </c>
      <c r="G263" s="5">
        <v>75</v>
      </c>
      <c r="H263" s="26">
        <f>VLOOKUP(data[[#This Row],[Product]],products[#All],2,FALSE)</f>
        <v>9.33</v>
      </c>
      <c r="I263" s="26">
        <f>data[[#This Row],[Cost per unit]]*data[[#This Row],[Units]]</f>
        <v>699.75</v>
      </c>
      <c r="J263" s="26"/>
      <c r="K263" s="26"/>
    </row>
    <row r="264" spans="3:11" x14ac:dyDescent="0.25">
      <c r="C264" t="s">
        <v>40</v>
      </c>
      <c r="D264" t="s">
        <v>38</v>
      </c>
      <c r="E264" t="s">
        <v>31</v>
      </c>
      <c r="F264" s="4">
        <v>1988</v>
      </c>
      <c r="G264" s="5">
        <v>39</v>
      </c>
      <c r="H264" s="26">
        <f>VLOOKUP(data[[#This Row],[Product]],products[#All],2,FALSE)</f>
        <v>5.79</v>
      </c>
      <c r="I264" s="26">
        <f>data[[#This Row],[Cost per unit]]*data[[#This Row],[Units]]</f>
        <v>225.81</v>
      </c>
      <c r="J264" s="26"/>
      <c r="K264" s="26"/>
    </row>
    <row r="265" spans="3:11" x14ac:dyDescent="0.25">
      <c r="C265" t="s">
        <v>6</v>
      </c>
      <c r="D265" t="s">
        <v>34</v>
      </c>
      <c r="E265" t="s">
        <v>32</v>
      </c>
      <c r="F265" s="4">
        <v>6734</v>
      </c>
      <c r="G265" s="5">
        <v>123</v>
      </c>
      <c r="H265" s="26">
        <f>VLOOKUP(data[[#This Row],[Product]],products[#All],2,FALSE)</f>
        <v>8.65</v>
      </c>
      <c r="I265" s="26">
        <f>data[[#This Row],[Cost per unit]]*data[[#This Row],[Units]]</f>
        <v>1063.95</v>
      </c>
      <c r="J265" s="26"/>
      <c r="K265" s="26"/>
    </row>
    <row r="266" spans="3:11" x14ac:dyDescent="0.25">
      <c r="C266" t="s">
        <v>40</v>
      </c>
      <c r="D266" t="s">
        <v>36</v>
      </c>
      <c r="E266" t="s">
        <v>4</v>
      </c>
      <c r="F266" s="4">
        <v>217</v>
      </c>
      <c r="G266" s="5">
        <v>36</v>
      </c>
      <c r="H266" s="26">
        <f>VLOOKUP(data[[#This Row],[Product]],products[#All],2,FALSE)</f>
        <v>11.88</v>
      </c>
      <c r="I266" s="26">
        <f>data[[#This Row],[Cost per unit]]*data[[#This Row],[Units]]</f>
        <v>427.68</v>
      </c>
      <c r="J266" s="26"/>
      <c r="K266" s="26"/>
    </row>
    <row r="267" spans="3:11" x14ac:dyDescent="0.25">
      <c r="C267" t="s">
        <v>5</v>
      </c>
      <c r="D267" t="s">
        <v>34</v>
      </c>
      <c r="E267" t="s">
        <v>22</v>
      </c>
      <c r="F267" s="4">
        <v>6279</v>
      </c>
      <c r="G267" s="5">
        <v>237</v>
      </c>
      <c r="H267" s="26">
        <f>VLOOKUP(data[[#This Row],[Product]],products[#All],2,FALSE)</f>
        <v>9.77</v>
      </c>
      <c r="I267" s="26">
        <f>data[[#This Row],[Cost per unit]]*data[[#This Row],[Units]]</f>
        <v>2315.4899999999998</v>
      </c>
      <c r="J267" s="26"/>
      <c r="K267" s="26"/>
    </row>
    <row r="268" spans="3:11" x14ac:dyDescent="0.25">
      <c r="C268" t="s">
        <v>40</v>
      </c>
      <c r="D268" t="s">
        <v>36</v>
      </c>
      <c r="E268" t="s">
        <v>13</v>
      </c>
      <c r="F268" s="4">
        <v>4424</v>
      </c>
      <c r="G268" s="5">
        <v>201</v>
      </c>
      <c r="H268" s="26">
        <f>VLOOKUP(data[[#This Row],[Product]],products[#All],2,FALSE)</f>
        <v>9.33</v>
      </c>
      <c r="I268" s="26">
        <f>data[[#This Row],[Cost per unit]]*data[[#This Row],[Units]]</f>
        <v>1875.33</v>
      </c>
      <c r="J268" s="26"/>
      <c r="K268" s="26"/>
    </row>
    <row r="269" spans="3:11" x14ac:dyDescent="0.25">
      <c r="C269" t="s">
        <v>2</v>
      </c>
      <c r="D269" t="s">
        <v>36</v>
      </c>
      <c r="E269" t="s">
        <v>17</v>
      </c>
      <c r="F269" s="4">
        <v>189</v>
      </c>
      <c r="G269" s="5">
        <v>48</v>
      </c>
      <c r="H269" s="26">
        <f>VLOOKUP(data[[#This Row],[Product]],products[#All],2,FALSE)</f>
        <v>3.11</v>
      </c>
      <c r="I269" s="26">
        <f>data[[#This Row],[Cost per unit]]*data[[#This Row],[Units]]</f>
        <v>149.28</v>
      </c>
      <c r="J269" s="26"/>
      <c r="K269" s="26"/>
    </row>
    <row r="270" spans="3:11" x14ac:dyDescent="0.25">
      <c r="C270" t="s">
        <v>5</v>
      </c>
      <c r="D270" t="s">
        <v>35</v>
      </c>
      <c r="E270" t="s">
        <v>22</v>
      </c>
      <c r="F270" s="4">
        <v>490</v>
      </c>
      <c r="G270" s="5">
        <v>84</v>
      </c>
      <c r="H270" s="26">
        <f>VLOOKUP(data[[#This Row],[Product]],products[#All],2,FALSE)</f>
        <v>9.77</v>
      </c>
      <c r="I270" s="26">
        <f>data[[#This Row],[Cost per unit]]*data[[#This Row],[Units]]</f>
        <v>820.68</v>
      </c>
      <c r="J270" s="26"/>
      <c r="K270" s="26"/>
    </row>
    <row r="271" spans="3:11" x14ac:dyDescent="0.25">
      <c r="C271" t="s">
        <v>8</v>
      </c>
      <c r="D271" t="s">
        <v>37</v>
      </c>
      <c r="E271" t="s">
        <v>21</v>
      </c>
      <c r="F271" s="4">
        <v>434</v>
      </c>
      <c r="G271" s="5">
        <v>87</v>
      </c>
      <c r="H271" s="26">
        <f>VLOOKUP(data[[#This Row],[Product]],products[#All],2,FALSE)</f>
        <v>9</v>
      </c>
      <c r="I271" s="26">
        <f>data[[#This Row],[Cost per unit]]*data[[#This Row],[Units]]</f>
        <v>783</v>
      </c>
      <c r="J271" s="26"/>
      <c r="K271" s="26"/>
    </row>
    <row r="272" spans="3:11" x14ac:dyDescent="0.25">
      <c r="C272" t="s">
        <v>7</v>
      </c>
      <c r="D272" t="s">
        <v>38</v>
      </c>
      <c r="E272" t="s">
        <v>30</v>
      </c>
      <c r="F272" s="4">
        <v>10129</v>
      </c>
      <c r="G272" s="5">
        <v>312</v>
      </c>
      <c r="H272" s="26">
        <f>VLOOKUP(data[[#This Row],[Product]],products[#All],2,FALSE)</f>
        <v>14.49</v>
      </c>
      <c r="I272" s="26">
        <f>data[[#This Row],[Cost per unit]]*data[[#This Row],[Units]]</f>
        <v>4520.88</v>
      </c>
      <c r="J272" s="26"/>
      <c r="K272" s="26"/>
    </row>
    <row r="273" spans="3:11" x14ac:dyDescent="0.25">
      <c r="C273" t="s">
        <v>3</v>
      </c>
      <c r="D273" t="s">
        <v>39</v>
      </c>
      <c r="E273" t="s">
        <v>28</v>
      </c>
      <c r="F273" s="4">
        <v>1652</v>
      </c>
      <c r="G273" s="5">
        <v>102</v>
      </c>
      <c r="H273" s="26">
        <f>VLOOKUP(data[[#This Row],[Product]],products[#All],2,FALSE)</f>
        <v>10.38</v>
      </c>
      <c r="I273" s="26">
        <f>data[[#This Row],[Cost per unit]]*data[[#This Row],[Units]]</f>
        <v>1058.76</v>
      </c>
      <c r="J273" s="26"/>
      <c r="K273" s="26"/>
    </row>
    <row r="274" spans="3:11" x14ac:dyDescent="0.25">
      <c r="C274" t="s">
        <v>8</v>
      </c>
      <c r="D274" t="s">
        <v>38</v>
      </c>
      <c r="E274" t="s">
        <v>21</v>
      </c>
      <c r="F274" s="4">
        <v>6433</v>
      </c>
      <c r="G274" s="5">
        <v>78</v>
      </c>
      <c r="H274" s="26">
        <f>VLOOKUP(data[[#This Row],[Product]],products[#All],2,FALSE)</f>
        <v>9</v>
      </c>
      <c r="I274" s="26">
        <f>data[[#This Row],[Cost per unit]]*data[[#This Row],[Units]]</f>
        <v>702</v>
      </c>
      <c r="J274" s="26"/>
      <c r="K274" s="26"/>
    </row>
    <row r="275" spans="3:11" x14ac:dyDescent="0.25">
      <c r="C275" t="s">
        <v>3</v>
      </c>
      <c r="D275" t="s">
        <v>34</v>
      </c>
      <c r="E275" t="s">
        <v>23</v>
      </c>
      <c r="F275" s="4">
        <v>2212</v>
      </c>
      <c r="G275" s="5">
        <v>117</v>
      </c>
      <c r="H275" s="26">
        <f>VLOOKUP(data[[#This Row],[Product]],products[#All],2,FALSE)</f>
        <v>6.49</v>
      </c>
      <c r="I275" s="26">
        <f>data[[#This Row],[Cost per unit]]*data[[#This Row],[Units]]</f>
        <v>759.33</v>
      </c>
      <c r="J275" s="26"/>
      <c r="K275" s="26"/>
    </row>
    <row r="276" spans="3:11" x14ac:dyDescent="0.25">
      <c r="C276" t="s">
        <v>41</v>
      </c>
      <c r="D276" t="s">
        <v>35</v>
      </c>
      <c r="E276" t="s">
        <v>19</v>
      </c>
      <c r="F276" s="4">
        <v>609</v>
      </c>
      <c r="G276" s="5">
        <v>99</v>
      </c>
      <c r="H276" s="26">
        <f>VLOOKUP(data[[#This Row],[Product]],products[#All],2,FALSE)</f>
        <v>7.64</v>
      </c>
      <c r="I276" s="26">
        <f>data[[#This Row],[Cost per unit]]*data[[#This Row],[Units]]</f>
        <v>756.36</v>
      </c>
      <c r="J276" s="26"/>
      <c r="K276" s="26"/>
    </row>
    <row r="277" spans="3:11" x14ac:dyDescent="0.25">
      <c r="C277" t="s">
        <v>40</v>
      </c>
      <c r="D277" t="s">
        <v>35</v>
      </c>
      <c r="E277" t="s">
        <v>24</v>
      </c>
      <c r="F277" s="4">
        <v>1638</v>
      </c>
      <c r="G277" s="5">
        <v>48</v>
      </c>
      <c r="H277" s="26">
        <f>VLOOKUP(data[[#This Row],[Product]],products[#All],2,FALSE)</f>
        <v>4.97</v>
      </c>
      <c r="I277" s="26">
        <f>data[[#This Row],[Cost per unit]]*data[[#This Row],[Units]]</f>
        <v>238.56</v>
      </c>
      <c r="J277" s="26"/>
      <c r="K277" s="26"/>
    </row>
    <row r="278" spans="3:11" x14ac:dyDescent="0.25">
      <c r="C278" t="s">
        <v>7</v>
      </c>
      <c r="D278" t="s">
        <v>34</v>
      </c>
      <c r="E278" t="s">
        <v>15</v>
      </c>
      <c r="F278" s="4">
        <v>3829</v>
      </c>
      <c r="G278" s="5">
        <v>24</v>
      </c>
      <c r="H278" s="26">
        <f>VLOOKUP(data[[#This Row],[Product]],products[#All],2,FALSE)</f>
        <v>11.73</v>
      </c>
      <c r="I278" s="26">
        <f>data[[#This Row],[Cost per unit]]*data[[#This Row],[Units]]</f>
        <v>281.52</v>
      </c>
      <c r="J278" s="26"/>
      <c r="K278" s="26"/>
    </row>
    <row r="279" spans="3:11" x14ac:dyDescent="0.25">
      <c r="C279" t="s">
        <v>40</v>
      </c>
      <c r="D279" t="s">
        <v>39</v>
      </c>
      <c r="E279" t="s">
        <v>15</v>
      </c>
      <c r="F279" s="4">
        <v>5775</v>
      </c>
      <c r="G279" s="5">
        <v>42</v>
      </c>
      <c r="H279" s="26">
        <f>VLOOKUP(data[[#This Row],[Product]],products[#All],2,FALSE)</f>
        <v>11.73</v>
      </c>
      <c r="I279" s="26">
        <f>data[[#This Row],[Cost per unit]]*data[[#This Row],[Units]]</f>
        <v>492.66</v>
      </c>
      <c r="J279" s="26"/>
      <c r="K279" s="26"/>
    </row>
    <row r="280" spans="3:11" x14ac:dyDescent="0.25">
      <c r="C280" t="s">
        <v>6</v>
      </c>
      <c r="D280" t="s">
        <v>35</v>
      </c>
      <c r="E280" t="s">
        <v>20</v>
      </c>
      <c r="F280" s="4">
        <v>1071</v>
      </c>
      <c r="G280" s="5">
        <v>270</v>
      </c>
      <c r="H280" s="26">
        <f>VLOOKUP(data[[#This Row],[Product]],products[#All],2,FALSE)</f>
        <v>10.62</v>
      </c>
      <c r="I280" s="26">
        <f>data[[#This Row],[Cost per unit]]*data[[#This Row],[Units]]</f>
        <v>2867.3999999999996</v>
      </c>
      <c r="J280" s="26"/>
      <c r="K280" s="26"/>
    </row>
    <row r="281" spans="3:11" x14ac:dyDescent="0.25">
      <c r="C281" t="s">
        <v>8</v>
      </c>
      <c r="D281" t="s">
        <v>36</v>
      </c>
      <c r="E281" t="s">
        <v>23</v>
      </c>
      <c r="F281" s="4">
        <v>5019</v>
      </c>
      <c r="G281" s="5">
        <v>150</v>
      </c>
      <c r="H281" s="26">
        <f>VLOOKUP(data[[#This Row],[Product]],products[#All],2,FALSE)</f>
        <v>6.49</v>
      </c>
      <c r="I281" s="26">
        <f>data[[#This Row],[Cost per unit]]*data[[#This Row],[Units]]</f>
        <v>973.5</v>
      </c>
      <c r="J281" s="26"/>
      <c r="K281" s="26"/>
    </row>
    <row r="282" spans="3:11" x14ac:dyDescent="0.25">
      <c r="C282" t="s">
        <v>2</v>
      </c>
      <c r="D282" t="s">
        <v>37</v>
      </c>
      <c r="E282" t="s">
        <v>15</v>
      </c>
      <c r="F282" s="4">
        <v>2863</v>
      </c>
      <c r="G282" s="5">
        <v>42</v>
      </c>
      <c r="H282" s="26">
        <f>VLOOKUP(data[[#This Row],[Product]],products[#All],2,FALSE)</f>
        <v>11.73</v>
      </c>
      <c r="I282" s="26">
        <f>data[[#This Row],[Cost per unit]]*data[[#This Row],[Units]]</f>
        <v>492.66</v>
      </c>
      <c r="J282" s="26"/>
      <c r="K282" s="26"/>
    </row>
    <row r="283" spans="3:11" x14ac:dyDescent="0.25">
      <c r="C283" t="s">
        <v>40</v>
      </c>
      <c r="D283" t="s">
        <v>35</v>
      </c>
      <c r="E283" t="s">
        <v>29</v>
      </c>
      <c r="F283" s="4">
        <v>1617</v>
      </c>
      <c r="G283" s="5">
        <v>126</v>
      </c>
      <c r="H283" s="26">
        <f>VLOOKUP(data[[#This Row],[Product]],products[#All],2,FALSE)</f>
        <v>7.16</v>
      </c>
      <c r="I283" s="26">
        <f>data[[#This Row],[Cost per unit]]*data[[#This Row],[Units]]</f>
        <v>902.16</v>
      </c>
      <c r="J283" s="26"/>
      <c r="K283" s="26"/>
    </row>
    <row r="284" spans="3:11" x14ac:dyDescent="0.25">
      <c r="C284" t="s">
        <v>6</v>
      </c>
      <c r="D284" t="s">
        <v>37</v>
      </c>
      <c r="E284" t="s">
        <v>26</v>
      </c>
      <c r="F284" s="4">
        <v>6818</v>
      </c>
      <c r="G284" s="5">
        <v>6</v>
      </c>
      <c r="H284" s="26">
        <f>VLOOKUP(data[[#This Row],[Product]],products[#All],2,FALSE)</f>
        <v>5.6</v>
      </c>
      <c r="I284" s="26">
        <f>data[[#This Row],[Cost per unit]]*data[[#This Row],[Units]]</f>
        <v>33.599999999999994</v>
      </c>
      <c r="J284" s="26"/>
      <c r="K284" s="26"/>
    </row>
    <row r="285" spans="3:11" x14ac:dyDescent="0.25">
      <c r="C285" t="s">
        <v>3</v>
      </c>
      <c r="D285" t="s">
        <v>35</v>
      </c>
      <c r="E285" t="s">
        <v>15</v>
      </c>
      <c r="F285" s="4">
        <v>6657</v>
      </c>
      <c r="G285" s="5">
        <v>276</v>
      </c>
      <c r="H285" s="26">
        <f>VLOOKUP(data[[#This Row],[Product]],products[#All],2,FALSE)</f>
        <v>11.73</v>
      </c>
      <c r="I285" s="26">
        <f>data[[#This Row],[Cost per unit]]*data[[#This Row],[Units]]</f>
        <v>3237.48</v>
      </c>
      <c r="J285" s="26"/>
      <c r="K285" s="26"/>
    </row>
    <row r="286" spans="3:11" x14ac:dyDescent="0.25">
      <c r="C286" t="s">
        <v>3</v>
      </c>
      <c r="D286" t="s">
        <v>34</v>
      </c>
      <c r="E286" t="s">
        <v>17</v>
      </c>
      <c r="F286" s="4">
        <v>2919</v>
      </c>
      <c r="G286" s="5">
        <v>93</v>
      </c>
      <c r="H286" s="26">
        <f>VLOOKUP(data[[#This Row],[Product]],products[#All],2,FALSE)</f>
        <v>3.11</v>
      </c>
      <c r="I286" s="26">
        <f>data[[#This Row],[Cost per unit]]*data[[#This Row],[Units]]</f>
        <v>289.22999999999996</v>
      </c>
      <c r="J286" s="26"/>
      <c r="K286" s="26"/>
    </row>
    <row r="287" spans="3:11" x14ac:dyDescent="0.25">
      <c r="C287" t="s">
        <v>2</v>
      </c>
      <c r="D287" t="s">
        <v>36</v>
      </c>
      <c r="E287" t="s">
        <v>31</v>
      </c>
      <c r="F287" s="4">
        <v>3094</v>
      </c>
      <c r="G287" s="5">
        <v>246</v>
      </c>
      <c r="H287" s="26">
        <f>VLOOKUP(data[[#This Row],[Product]],products[#All],2,FALSE)</f>
        <v>5.79</v>
      </c>
      <c r="I287" s="26">
        <f>data[[#This Row],[Cost per unit]]*data[[#This Row],[Units]]</f>
        <v>1424.34</v>
      </c>
      <c r="J287" s="26"/>
      <c r="K287" s="26"/>
    </row>
    <row r="288" spans="3:11" x14ac:dyDescent="0.25">
      <c r="C288" t="s">
        <v>6</v>
      </c>
      <c r="D288" t="s">
        <v>39</v>
      </c>
      <c r="E288" t="s">
        <v>24</v>
      </c>
      <c r="F288" s="4">
        <v>2989</v>
      </c>
      <c r="G288" s="5">
        <v>3</v>
      </c>
      <c r="H288" s="26">
        <f>VLOOKUP(data[[#This Row],[Product]],products[#All],2,FALSE)</f>
        <v>4.97</v>
      </c>
      <c r="I288" s="26">
        <f>data[[#This Row],[Cost per unit]]*data[[#This Row],[Units]]</f>
        <v>14.91</v>
      </c>
      <c r="J288" s="26"/>
      <c r="K288" s="26"/>
    </row>
    <row r="289" spans="3:11" x14ac:dyDescent="0.25">
      <c r="C289" t="s">
        <v>8</v>
      </c>
      <c r="D289" t="s">
        <v>38</v>
      </c>
      <c r="E289" t="s">
        <v>27</v>
      </c>
      <c r="F289" s="4">
        <v>2268</v>
      </c>
      <c r="G289" s="5">
        <v>63</v>
      </c>
      <c r="H289" s="26">
        <f>VLOOKUP(data[[#This Row],[Product]],products[#All],2,FALSE)</f>
        <v>16.73</v>
      </c>
      <c r="I289" s="26">
        <f>data[[#This Row],[Cost per unit]]*data[[#This Row],[Units]]</f>
        <v>1053.99</v>
      </c>
      <c r="J289" s="26"/>
      <c r="K289" s="26"/>
    </row>
    <row r="290" spans="3:11" x14ac:dyDescent="0.25">
      <c r="C290" t="s">
        <v>5</v>
      </c>
      <c r="D290" t="s">
        <v>35</v>
      </c>
      <c r="E290" t="s">
        <v>31</v>
      </c>
      <c r="F290" s="4">
        <v>4753</v>
      </c>
      <c r="G290" s="5">
        <v>246</v>
      </c>
      <c r="H290" s="26">
        <f>VLOOKUP(data[[#This Row],[Product]],products[#All],2,FALSE)</f>
        <v>5.79</v>
      </c>
      <c r="I290" s="26">
        <f>data[[#This Row],[Cost per unit]]*data[[#This Row],[Units]]</f>
        <v>1424.34</v>
      </c>
      <c r="J290" s="26"/>
      <c r="K290" s="26"/>
    </row>
    <row r="291" spans="3:11" x14ac:dyDescent="0.25">
      <c r="C291" t="s">
        <v>2</v>
      </c>
      <c r="D291" t="s">
        <v>34</v>
      </c>
      <c r="E291" t="s">
        <v>19</v>
      </c>
      <c r="F291" s="4">
        <v>7511</v>
      </c>
      <c r="G291" s="5">
        <v>120</v>
      </c>
      <c r="H291" s="26">
        <f>VLOOKUP(data[[#This Row],[Product]],products[#All],2,FALSE)</f>
        <v>7.64</v>
      </c>
      <c r="I291" s="26">
        <f>data[[#This Row],[Cost per unit]]*data[[#This Row],[Units]]</f>
        <v>916.8</v>
      </c>
      <c r="J291" s="26"/>
      <c r="K291" s="26"/>
    </row>
    <row r="292" spans="3:11" x14ac:dyDescent="0.25">
      <c r="C292" t="s">
        <v>2</v>
      </c>
      <c r="D292" t="s">
        <v>38</v>
      </c>
      <c r="E292" t="s">
        <v>31</v>
      </c>
      <c r="F292" s="4">
        <v>4326</v>
      </c>
      <c r="G292" s="5">
        <v>348</v>
      </c>
      <c r="H292" s="26">
        <f>VLOOKUP(data[[#This Row],[Product]],products[#All],2,FALSE)</f>
        <v>5.79</v>
      </c>
      <c r="I292" s="26">
        <f>data[[#This Row],[Cost per unit]]*data[[#This Row],[Units]]</f>
        <v>2014.92</v>
      </c>
      <c r="J292" s="26"/>
      <c r="K292" s="26"/>
    </row>
    <row r="293" spans="3:11" x14ac:dyDescent="0.25">
      <c r="C293" t="s">
        <v>41</v>
      </c>
      <c r="D293" t="s">
        <v>34</v>
      </c>
      <c r="E293" t="s">
        <v>23</v>
      </c>
      <c r="F293" s="4">
        <v>4935</v>
      </c>
      <c r="G293" s="5">
        <v>126</v>
      </c>
      <c r="H293" s="26">
        <f>VLOOKUP(data[[#This Row],[Product]],products[#All],2,FALSE)</f>
        <v>6.49</v>
      </c>
      <c r="I293" s="26">
        <f>data[[#This Row],[Cost per unit]]*data[[#This Row],[Units]]</f>
        <v>817.74</v>
      </c>
      <c r="J293" s="26"/>
      <c r="K293" s="26"/>
    </row>
    <row r="294" spans="3:11" x14ac:dyDescent="0.25">
      <c r="C294" t="s">
        <v>6</v>
      </c>
      <c r="D294" t="s">
        <v>35</v>
      </c>
      <c r="E294" t="s">
        <v>30</v>
      </c>
      <c r="F294" s="4">
        <v>4781</v>
      </c>
      <c r="G294" s="5">
        <v>123</v>
      </c>
      <c r="H294" s="26">
        <f>VLOOKUP(data[[#This Row],[Product]],products[#All],2,FALSE)</f>
        <v>14.49</v>
      </c>
      <c r="I294" s="26">
        <f>data[[#This Row],[Cost per unit]]*data[[#This Row],[Units]]</f>
        <v>1782.27</v>
      </c>
      <c r="J294" s="26"/>
      <c r="K294" s="26"/>
    </row>
    <row r="295" spans="3:11" x14ac:dyDescent="0.25">
      <c r="C295" t="s">
        <v>5</v>
      </c>
      <c r="D295" t="s">
        <v>38</v>
      </c>
      <c r="E295" t="s">
        <v>25</v>
      </c>
      <c r="F295" s="4">
        <v>7483</v>
      </c>
      <c r="G295" s="5">
        <v>45</v>
      </c>
      <c r="H295" s="26">
        <f>VLOOKUP(data[[#This Row],[Product]],products[#All],2,FALSE)</f>
        <v>13.15</v>
      </c>
      <c r="I295" s="26">
        <f>data[[#This Row],[Cost per unit]]*data[[#This Row],[Units]]</f>
        <v>591.75</v>
      </c>
      <c r="J295" s="26"/>
      <c r="K295" s="26"/>
    </row>
    <row r="296" spans="3:11" x14ac:dyDescent="0.25">
      <c r="C296" t="s">
        <v>10</v>
      </c>
      <c r="D296" t="s">
        <v>38</v>
      </c>
      <c r="E296" t="s">
        <v>4</v>
      </c>
      <c r="F296" s="4">
        <v>6860</v>
      </c>
      <c r="G296" s="5">
        <v>126</v>
      </c>
      <c r="H296" s="26">
        <f>VLOOKUP(data[[#This Row],[Product]],products[#All],2,FALSE)</f>
        <v>11.88</v>
      </c>
      <c r="I296" s="26">
        <f>data[[#This Row],[Cost per unit]]*data[[#This Row],[Units]]</f>
        <v>1496.88</v>
      </c>
      <c r="J296" s="26"/>
      <c r="K296" s="26"/>
    </row>
    <row r="297" spans="3:11" x14ac:dyDescent="0.25">
      <c r="C297" t="s">
        <v>40</v>
      </c>
      <c r="D297" t="s">
        <v>37</v>
      </c>
      <c r="E297" t="s">
        <v>29</v>
      </c>
      <c r="F297" s="4">
        <v>9002</v>
      </c>
      <c r="G297" s="5">
        <v>72</v>
      </c>
      <c r="H297" s="26">
        <f>VLOOKUP(data[[#This Row],[Product]],products[#All],2,FALSE)</f>
        <v>7.16</v>
      </c>
      <c r="I297" s="26">
        <f>data[[#This Row],[Cost per unit]]*data[[#This Row],[Units]]</f>
        <v>515.52</v>
      </c>
      <c r="J297" s="26"/>
      <c r="K297" s="26"/>
    </row>
    <row r="298" spans="3:11" x14ac:dyDescent="0.25">
      <c r="C298" t="s">
        <v>6</v>
      </c>
      <c r="D298" t="s">
        <v>36</v>
      </c>
      <c r="E298" t="s">
        <v>29</v>
      </c>
      <c r="F298" s="4">
        <v>1400</v>
      </c>
      <c r="G298" s="5">
        <v>135</v>
      </c>
      <c r="H298" s="26">
        <f>VLOOKUP(data[[#This Row],[Product]],products[#All],2,FALSE)</f>
        <v>7.16</v>
      </c>
      <c r="I298" s="26">
        <f>data[[#This Row],[Cost per unit]]*data[[#This Row],[Units]]</f>
        <v>966.6</v>
      </c>
      <c r="J298" s="26"/>
      <c r="K298" s="26"/>
    </row>
    <row r="299" spans="3:11" x14ac:dyDescent="0.25">
      <c r="C299" t="s">
        <v>10</v>
      </c>
      <c r="D299" t="s">
        <v>34</v>
      </c>
      <c r="E299" t="s">
        <v>22</v>
      </c>
      <c r="F299" s="4">
        <v>4053</v>
      </c>
      <c r="G299" s="5">
        <v>24</v>
      </c>
      <c r="H299" s="26">
        <f>VLOOKUP(data[[#This Row],[Product]],products[#All],2,FALSE)</f>
        <v>9.77</v>
      </c>
      <c r="I299" s="26">
        <f>data[[#This Row],[Cost per unit]]*data[[#This Row],[Units]]</f>
        <v>234.48</v>
      </c>
      <c r="J299" s="26"/>
      <c r="K299" s="26"/>
    </row>
    <row r="300" spans="3:11" x14ac:dyDescent="0.25">
      <c r="C300" t="s">
        <v>7</v>
      </c>
      <c r="D300" t="s">
        <v>36</v>
      </c>
      <c r="E300" t="s">
        <v>31</v>
      </c>
      <c r="F300" s="4">
        <v>2149</v>
      </c>
      <c r="G300" s="5">
        <v>117</v>
      </c>
      <c r="H300" s="26">
        <f>VLOOKUP(data[[#This Row],[Product]],products[#All],2,FALSE)</f>
        <v>5.79</v>
      </c>
      <c r="I300" s="26">
        <f>data[[#This Row],[Cost per unit]]*data[[#This Row],[Units]]</f>
        <v>677.43</v>
      </c>
      <c r="J300" s="26"/>
      <c r="K300" s="26"/>
    </row>
    <row r="301" spans="3:11" x14ac:dyDescent="0.25">
      <c r="C301" t="s">
        <v>3</v>
      </c>
      <c r="D301" t="s">
        <v>39</v>
      </c>
      <c r="E301" t="s">
        <v>29</v>
      </c>
      <c r="F301" s="4">
        <v>3640</v>
      </c>
      <c r="G301" s="5">
        <v>51</v>
      </c>
      <c r="H301" s="26">
        <f>VLOOKUP(data[[#This Row],[Product]],products[#All],2,FALSE)</f>
        <v>7.16</v>
      </c>
      <c r="I301" s="26">
        <f>data[[#This Row],[Cost per unit]]*data[[#This Row],[Units]]</f>
        <v>365.16</v>
      </c>
      <c r="J301" s="26"/>
      <c r="K301" s="26"/>
    </row>
    <row r="302" spans="3:11" x14ac:dyDescent="0.25">
      <c r="C302" t="s">
        <v>2</v>
      </c>
      <c r="D302" t="s">
        <v>39</v>
      </c>
      <c r="E302" t="s">
        <v>23</v>
      </c>
      <c r="F302" s="4">
        <v>630</v>
      </c>
      <c r="G302" s="5">
        <v>36</v>
      </c>
      <c r="H302" s="26">
        <f>VLOOKUP(data[[#This Row],[Product]],products[#All],2,FALSE)</f>
        <v>6.49</v>
      </c>
      <c r="I302" s="26">
        <f>data[[#This Row],[Cost per unit]]*data[[#This Row],[Units]]</f>
        <v>233.64000000000001</v>
      </c>
      <c r="J302" s="26"/>
      <c r="K302" s="26"/>
    </row>
    <row r="303" spans="3:11" x14ac:dyDescent="0.25">
      <c r="C303" t="s">
        <v>9</v>
      </c>
      <c r="D303" t="s">
        <v>35</v>
      </c>
      <c r="E303" t="s">
        <v>27</v>
      </c>
      <c r="F303" s="4">
        <v>2429</v>
      </c>
      <c r="G303" s="5">
        <v>144</v>
      </c>
      <c r="H303" s="26">
        <f>VLOOKUP(data[[#This Row],[Product]],products[#All],2,FALSE)</f>
        <v>16.73</v>
      </c>
      <c r="I303" s="26">
        <f>data[[#This Row],[Cost per unit]]*data[[#This Row],[Units]]</f>
        <v>2409.12</v>
      </c>
      <c r="J303" s="26"/>
      <c r="K303" s="26"/>
    </row>
    <row r="304" spans="3:11" x14ac:dyDescent="0.25">
      <c r="C304" t="s">
        <v>9</v>
      </c>
      <c r="D304" t="s">
        <v>36</v>
      </c>
      <c r="E304" t="s">
        <v>25</v>
      </c>
      <c r="F304" s="4">
        <v>2142</v>
      </c>
      <c r="G304" s="5">
        <v>114</v>
      </c>
      <c r="H304" s="26">
        <f>VLOOKUP(data[[#This Row],[Product]],products[#All],2,FALSE)</f>
        <v>13.15</v>
      </c>
      <c r="I304" s="26">
        <f>data[[#This Row],[Cost per unit]]*data[[#This Row],[Units]]</f>
        <v>1499.1000000000001</v>
      </c>
      <c r="J304" s="26"/>
      <c r="K304" s="26"/>
    </row>
    <row r="305" spans="3:11" x14ac:dyDescent="0.25">
      <c r="C305" t="s">
        <v>7</v>
      </c>
      <c r="D305" t="s">
        <v>37</v>
      </c>
      <c r="E305" t="s">
        <v>30</v>
      </c>
      <c r="F305" s="4">
        <v>6454</v>
      </c>
      <c r="G305" s="5">
        <v>54</v>
      </c>
      <c r="H305" s="26">
        <f>VLOOKUP(data[[#This Row],[Product]],products[#All],2,FALSE)</f>
        <v>14.49</v>
      </c>
      <c r="I305" s="26">
        <f>data[[#This Row],[Cost per unit]]*data[[#This Row],[Units]]</f>
        <v>782.46</v>
      </c>
      <c r="J305" s="26"/>
      <c r="K305" s="26"/>
    </row>
    <row r="306" spans="3:11" x14ac:dyDescent="0.25">
      <c r="C306" t="s">
        <v>7</v>
      </c>
      <c r="D306" t="s">
        <v>37</v>
      </c>
      <c r="E306" t="s">
        <v>16</v>
      </c>
      <c r="F306" s="4">
        <v>4487</v>
      </c>
      <c r="G306" s="5">
        <v>333</v>
      </c>
      <c r="H306" s="26">
        <f>VLOOKUP(data[[#This Row],[Product]],products[#All],2,FALSE)</f>
        <v>8.7899999999999991</v>
      </c>
      <c r="I306" s="26">
        <f>data[[#This Row],[Cost per unit]]*data[[#This Row],[Units]]</f>
        <v>2927.0699999999997</v>
      </c>
      <c r="J306" s="26"/>
      <c r="K306" s="26"/>
    </row>
    <row r="307" spans="3:11" x14ac:dyDescent="0.25">
      <c r="C307" t="s">
        <v>3</v>
      </c>
      <c r="D307" t="s">
        <v>37</v>
      </c>
      <c r="E307" t="s">
        <v>4</v>
      </c>
      <c r="F307" s="4">
        <v>938</v>
      </c>
      <c r="G307" s="5">
        <v>366</v>
      </c>
      <c r="H307" s="26">
        <f>VLOOKUP(data[[#This Row],[Product]],products[#All],2,FALSE)</f>
        <v>11.88</v>
      </c>
      <c r="I307" s="26">
        <f>data[[#This Row],[Cost per unit]]*data[[#This Row],[Units]]</f>
        <v>4348.08</v>
      </c>
      <c r="J307" s="26"/>
      <c r="K307" s="26"/>
    </row>
    <row r="308" spans="3:11" x14ac:dyDescent="0.25">
      <c r="C308" t="s">
        <v>3</v>
      </c>
      <c r="D308" t="s">
        <v>38</v>
      </c>
      <c r="E308" t="s">
        <v>26</v>
      </c>
      <c r="F308" s="4">
        <v>8841</v>
      </c>
      <c r="G308" s="5">
        <v>303</v>
      </c>
      <c r="H308" s="26">
        <f>VLOOKUP(data[[#This Row],[Product]],products[#All],2,FALSE)</f>
        <v>5.6</v>
      </c>
      <c r="I308" s="26">
        <f>data[[#This Row],[Cost per unit]]*data[[#This Row],[Units]]</f>
        <v>1696.8</v>
      </c>
      <c r="J308" s="26"/>
      <c r="K308" s="26"/>
    </row>
    <row r="309" spans="3:11" x14ac:dyDescent="0.25">
      <c r="C309" t="s">
        <v>2</v>
      </c>
      <c r="D309" t="s">
        <v>39</v>
      </c>
      <c r="E309" t="s">
        <v>33</v>
      </c>
      <c r="F309" s="4">
        <v>4018</v>
      </c>
      <c r="G309" s="5">
        <v>126</v>
      </c>
      <c r="H309" s="26">
        <f>VLOOKUP(data[[#This Row],[Product]],products[#All],2,FALSE)</f>
        <v>12.37</v>
      </c>
      <c r="I309" s="26">
        <f>data[[#This Row],[Cost per unit]]*data[[#This Row],[Units]]</f>
        <v>1558.62</v>
      </c>
      <c r="J309" s="26"/>
      <c r="K309" s="26"/>
    </row>
    <row r="310" spans="3:11" x14ac:dyDescent="0.25">
      <c r="C310" t="s">
        <v>41</v>
      </c>
      <c r="D310" t="s">
        <v>37</v>
      </c>
      <c r="E310" t="s">
        <v>15</v>
      </c>
      <c r="F310" s="4">
        <v>714</v>
      </c>
      <c r="G310" s="5">
        <v>231</v>
      </c>
      <c r="H310" s="26">
        <f>VLOOKUP(data[[#This Row],[Product]],products[#All],2,FALSE)</f>
        <v>11.73</v>
      </c>
      <c r="I310" s="26">
        <f>data[[#This Row],[Cost per unit]]*data[[#This Row],[Units]]</f>
        <v>2709.63</v>
      </c>
      <c r="J310" s="26"/>
      <c r="K310" s="26"/>
    </row>
    <row r="311" spans="3:11" x14ac:dyDescent="0.25">
      <c r="C311" t="s">
        <v>9</v>
      </c>
      <c r="D311" t="s">
        <v>38</v>
      </c>
      <c r="E311" t="s">
        <v>25</v>
      </c>
      <c r="F311" s="4">
        <v>3850</v>
      </c>
      <c r="G311" s="5">
        <v>102</v>
      </c>
      <c r="H311" s="26">
        <f>VLOOKUP(data[[#This Row],[Product]],products[#All],2,FALSE)</f>
        <v>13.15</v>
      </c>
      <c r="I311" s="26">
        <f>data[[#This Row],[Cost per unit]]*data[[#This Row],[Units]]</f>
        <v>1341.3</v>
      </c>
      <c r="J311" s="26"/>
      <c r="K311" s="26"/>
    </row>
    <row r="312" spans="3:11" x14ac:dyDescent="0.25">
      <c r="F312" s="4"/>
      <c r="G312" s="5"/>
    </row>
    <row r="313" spans="3:11" x14ac:dyDescent="0.25">
      <c r="F313" s="4"/>
      <c r="G313" s="5"/>
    </row>
    <row r="314" spans="3:11" x14ac:dyDescent="0.25">
      <c r="F314" s="4"/>
      <c r="G314" s="5"/>
    </row>
    <row r="315" spans="3:11" x14ac:dyDescent="0.25">
      <c r="F315" s="4"/>
      <c r="G315" s="5"/>
    </row>
    <row r="316" spans="3:11" x14ac:dyDescent="0.25">
      <c r="F316" s="4"/>
      <c r="G316" s="5"/>
    </row>
    <row r="317" spans="3:11" x14ac:dyDescent="0.25">
      <c r="F317" s="4"/>
      <c r="G317" s="5"/>
    </row>
    <row r="318" spans="3:11" x14ac:dyDescent="0.25">
      <c r="F318" s="4"/>
      <c r="G318" s="5"/>
    </row>
    <row r="319" spans="3:11" x14ac:dyDescent="0.25">
      <c r="F319" s="4"/>
      <c r="G319" s="5"/>
    </row>
    <row r="320" spans="3:11"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E470E-7597-4A7E-8D2A-A5D672603378}">
  <dimension ref="C3:S20"/>
  <sheetViews>
    <sheetView showGridLines="0" workbookViewId="0">
      <selection activeCell="E4" sqref="E4"/>
    </sheetView>
  </sheetViews>
  <sheetFormatPr defaultRowHeight="15" x14ac:dyDescent="0.25"/>
  <cols>
    <col min="6" max="6" width="13.140625" bestFit="1" customWidth="1"/>
    <col min="9" max="9" width="5.85546875" customWidth="1"/>
    <col min="10" max="10" width="15.7109375" customWidth="1"/>
    <col min="11" max="11" width="12.28515625" customWidth="1"/>
    <col min="13" max="13" width="3.28515625" customWidth="1"/>
    <col min="19" max="19" width="12.5703125" bestFit="1" customWidth="1"/>
  </cols>
  <sheetData>
    <row r="3" spans="3:19" x14ac:dyDescent="0.25">
      <c r="S3" t="s">
        <v>76</v>
      </c>
    </row>
    <row r="4" spans="3:19" x14ac:dyDescent="0.25">
      <c r="C4" s="45" t="s">
        <v>77</v>
      </c>
      <c r="E4" s="59" t="s">
        <v>34</v>
      </c>
      <c r="S4" t="s">
        <v>37</v>
      </c>
    </row>
    <row r="5" spans="3:19" x14ac:dyDescent="0.25">
      <c r="S5" t="s">
        <v>35</v>
      </c>
    </row>
    <row r="6" spans="3:19" ht="16.5" thickBot="1" x14ac:dyDescent="0.3">
      <c r="C6" s="57" t="s">
        <v>78</v>
      </c>
      <c r="D6" s="58"/>
      <c r="E6" s="47"/>
      <c r="F6" s="47"/>
      <c r="G6" s="47"/>
      <c r="S6" t="s">
        <v>36</v>
      </c>
    </row>
    <row r="7" spans="3:19" ht="15.75" thickBot="1" x14ac:dyDescent="0.3">
      <c r="D7" s="48"/>
      <c r="E7" s="48"/>
      <c r="F7" s="48"/>
      <c r="G7" s="48"/>
      <c r="S7" t="s">
        <v>39</v>
      </c>
    </row>
    <row r="8" spans="3:19" ht="16.5" thickBot="1" x14ac:dyDescent="0.3">
      <c r="D8" s="49" t="s">
        <v>79</v>
      </c>
      <c r="E8" s="49"/>
      <c r="F8" s="49"/>
      <c r="G8" s="49">
        <f>COUNTIFS(data[[#All],[Geography]],'Country level sales report'!$E$4)</f>
        <v>58</v>
      </c>
      <c r="I8" s="55" t="s">
        <v>84</v>
      </c>
      <c r="J8" s="56"/>
      <c r="K8" s="46"/>
      <c r="L8" s="46"/>
      <c r="M8" s="46"/>
      <c r="S8" t="s">
        <v>38</v>
      </c>
    </row>
    <row r="9" spans="3:19" x14ac:dyDescent="0.25">
      <c r="S9" t="s">
        <v>34</v>
      </c>
    </row>
    <row r="10" spans="3:19" ht="15.75" thickBot="1" x14ac:dyDescent="0.3">
      <c r="D10" s="52"/>
      <c r="E10" s="52"/>
      <c r="F10" s="53" t="s">
        <v>80</v>
      </c>
      <c r="G10" s="53" t="s">
        <v>56</v>
      </c>
      <c r="J10" s="54" t="s">
        <v>85</v>
      </c>
      <c r="K10" s="53" t="s">
        <v>1</v>
      </c>
      <c r="L10" s="53" t="s">
        <v>49</v>
      </c>
      <c r="M10" s="52"/>
    </row>
    <row r="11" spans="3:19" ht="15.75" thickBot="1" x14ac:dyDescent="0.3">
      <c r="D11" s="49" t="s">
        <v>81</v>
      </c>
      <c r="E11" s="49"/>
      <c r="F11" s="50">
        <f>SUMIFS(data[Amount],data[Geography],$E$4)</f>
        <v>252469</v>
      </c>
      <c r="G11" s="50">
        <f>ROUND(AVERAGEIF(data[Geography],$E$4,data[Amount]),0)</f>
        <v>4353</v>
      </c>
      <c r="J11" s="49" t="s">
        <v>5</v>
      </c>
      <c r="K11" s="50">
        <f>SUMIFS(data[Amount],data[Sales Person],J11,data[Geography],$E$4)</f>
        <v>41559</v>
      </c>
      <c r="L11" s="49">
        <f>SUMIFS(data[Units],data[Sales Person],J11,data[Geography],$E$4)</f>
        <v>1188</v>
      </c>
      <c r="M11" s="49">
        <v>41559</v>
      </c>
    </row>
    <row r="12" spans="3:19" ht="15.75" thickBot="1" x14ac:dyDescent="0.3">
      <c r="D12" s="49" t="s">
        <v>74</v>
      </c>
      <c r="E12" s="49"/>
      <c r="F12" s="50">
        <f>ROUND(SUMIFS(data[Cost],data[Geography],$E$4),0)</f>
        <v>80681</v>
      </c>
      <c r="G12" s="50">
        <f>ROUND(AVERAGEIF(data[Geography],$E$4,data[Cost]),0)</f>
        <v>1391</v>
      </c>
      <c r="J12" s="49" t="s">
        <v>9</v>
      </c>
      <c r="K12" s="50">
        <f>SUMIFS(data[Amount],data[Sales Person],J12,data[Geography],$E$4)</f>
        <v>39424</v>
      </c>
      <c r="L12" s="49">
        <f>SUMIFS(data[Units],data[Sales Person],J12,data[Geography],$E$4)</f>
        <v>1122</v>
      </c>
      <c r="M12" s="49">
        <v>39424</v>
      </c>
    </row>
    <row r="13" spans="3:19" ht="15.75" thickBot="1" x14ac:dyDescent="0.3">
      <c r="D13" s="49" t="s">
        <v>82</v>
      </c>
      <c r="E13" s="49"/>
      <c r="F13" s="50">
        <f>ROUND(SUMIFS(data[Amount],data[Geography],$E$4)-SUMIFS(data[Cost],data[Geography],$E$4),0)</f>
        <v>171788</v>
      </c>
      <c r="G13" s="50">
        <f>ROUND(AVERAGEIF(data[Geography],$E$4,data[Amount]) - AVERAGEIF(data[Geography],$E$4,data[Cost]),0)</f>
        <v>2962</v>
      </c>
      <c r="J13" s="49" t="s">
        <v>3</v>
      </c>
      <c r="K13" s="50">
        <f>SUMIFS(data[Amount],data[Sales Person],J13,data[Geography],$E$4)</f>
        <v>35847</v>
      </c>
      <c r="L13" s="49">
        <f>SUMIFS(data[Units],data[Sales Person],J13,data[Geography],$E$4)</f>
        <v>1416</v>
      </c>
      <c r="M13" s="49">
        <v>35847</v>
      </c>
    </row>
    <row r="14" spans="3:19" ht="15.75" thickBot="1" x14ac:dyDescent="0.3">
      <c r="D14" s="49" t="s">
        <v>83</v>
      </c>
      <c r="E14" s="49"/>
      <c r="F14" s="51">
        <f>ROUND(SUMIFS(data[Units],data[Geography],$E$4),0)</f>
        <v>8760</v>
      </c>
      <c r="G14" s="51">
        <f>ROUND(AVERAGEIF(data[Geography],$E$4,data[Units]),0)</f>
        <v>151</v>
      </c>
      <c r="J14" s="49" t="s">
        <v>6</v>
      </c>
      <c r="K14" s="50">
        <f>SUMIFS(data[Amount],data[Sales Person],J14,data[Geography],$E$4)</f>
        <v>33670</v>
      </c>
      <c r="L14" s="49">
        <f>SUMIFS(data[Units],data[Sales Person],J14,data[Geography],$E$4)</f>
        <v>1515</v>
      </c>
      <c r="M14" s="49">
        <v>33670</v>
      </c>
    </row>
    <row r="15" spans="3:19" ht="15.75" thickBot="1" x14ac:dyDescent="0.3">
      <c r="J15" s="49" t="s">
        <v>7</v>
      </c>
      <c r="K15" s="50">
        <f>SUMIFS(data[Amount],data[Sales Person],J15,data[Geography],$E$4)</f>
        <v>31661</v>
      </c>
      <c r="L15" s="49">
        <f>SUMIFS(data[Units],data[Sales Person],J15,data[Geography],$E$4)</f>
        <v>978</v>
      </c>
      <c r="M15" s="49">
        <v>31661</v>
      </c>
    </row>
    <row r="16" spans="3:19" ht="15.75" thickBot="1" x14ac:dyDescent="0.3">
      <c r="J16" s="49" t="s">
        <v>40</v>
      </c>
      <c r="K16" s="50">
        <f>SUMIFS(data[Amount],data[Sales Person],J16,data[Geography],$E$4)</f>
        <v>24647</v>
      </c>
      <c r="L16" s="49">
        <f>SUMIFS(data[Units],data[Sales Person],J16,data[Geography],$E$4)</f>
        <v>735</v>
      </c>
      <c r="M16" s="49">
        <v>24647</v>
      </c>
    </row>
    <row r="17" spans="10:13" ht="15.75" thickBot="1" x14ac:dyDescent="0.3">
      <c r="J17" s="49" t="s">
        <v>10</v>
      </c>
      <c r="K17" s="50">
        <f>SUMIFS(data[Amount],data[Sales Person],J17,data[Geography],$E$4)</f>
        <v>16527</v>
      </c>
      <c r="L17" s="49">
        <f>SUMIFS(data[Units],data[Sales Person],J17,data[Geography],$E$4)</f>
        <v>417</v>
      </c>
      <c r="M17" s="49">
        <v>16527</v>
      </c>
    </row>
    <row r="18" spans="10:13" ht="15.75" thickBot="1" x14ac:dyDescent="0.3">
      <c r="J18" s="49" t="s">
        <v>41</v>
      </c>
      <c r="K18" s="50">
        <f>SUMIFS(data[Amount],data[Sales Person],J18,data[Geography],$E$4)</f>
        <v>15855</v>
      </c>
      <c r="L18" s="49">
        <f>SUMIFS(data[Units],data[Sales Person],J18,data[Geography],$E$4)</f>
        <v>708</v>
      </c>
      <c r="M18" s="49">
        <v>15855</v>
      </c>
    </row>
    <row r="19" spans="10:13" ht="15.75" thickBot="1" x14ac:dyDescent="0.3">
      <c r="J19" s="49" t="s">
        <v>2</v>
      </c>
      <c r="K19" s="50">
        <f>SUMIFS(data[Amount],data[Sales Person],J19,data[Geography],$E$4)</f>
        <v>7763</v>
      </c>
      <c r="L19" s="49">
        <f>SUMIFS(data[Units],data[Sales Person],J19,data[Geography],$E$4)</f>
        <v>174</v>
      </c>
      <c r="M19" s="49">
        <v>7763</v>
      </c>
    </row>
    <row r="20" spans="10:13" ht="15.75" thickBot="1" x14ac:dyDescent="0.3">
      <c r="J20" s="37" t="s">
        <v>8</v>
      </c>
      <c r="K20" s="38">
        <f>SUMIFS(data[Amount],data[Sales Person],J20,data[Geography],$E$4)</f>
        <v>5516</v>
      </c>
      <c r="L20" s="37">
        <f>SUMIFS(data[Units],data[Sales Person],J20,data[Geography],$E$4)</f>
        <v>507</v>
      </c>
      <c r="M20" s="37">
        <v>5516</v>
      </c>
    </row>
  </sheetData>
  <sortState xmlns:xlrd2="http://schemas.microsoft.com/office/spreadsheetml/2017/richdata2" ref="J11:M20">
    <sortCondition descending="1" ref="K11:K20"/>
  </sortState>
  <conditionalFormatting sqref="K11:K20">
    <cfRule type="dataBar" priority="1">
      <dataBar>
        <cfvo type="min"/>
        <cfvo type="max"/>
        <color theme="8" tint="0.39997558519241921"/>
      </dataBar>
      <extLst>
        <ext xmlns:x14="http://schemas.microsoft.com/office/spreadsheetml/2009/9/main" uri="{B025F937-C7B1-47D3-B67F-A62EFF666E3E}">
          <x14:id>{D4C20708-47A7-4D14-8C45-BF385AE72040}</x14:id>
        </ext>
      </extLst>
    </cfRule>
  </conditionalFormatting>
  <dataValidations count="1">
    <dataValidation type="list" allowBlank="1" showInputMessage="1" showErrorMessage="1" sqref="E4" xr:uid="{DB52027F-DB67-457C-98AD-E0726D3BAC8F}">
      <formula1>$S$4:$S$9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4C20708-47A7-4D14-8C45-BF385AE72040}">
            <x14:dataBar minLength="0" maxLength="100" gradient="0">
              <x14:cfvo type="autoMin"/>
              <x14:cfvo type="autoMax"/>
              <x14:negativeFillColor rgb="FFFF0000"/>
              <x14:axisColor rgb="FF000000"/>
            </x14:dataBar>
          </x14:cfRule>
          <xm:sqref>K11:K20</xm:sqref>
        </x14:conditionalFormatting>
        <x14:conditionalFormatting xmlns:xm="http://schemas.microsoft.com/office/excel/2006/main">
          <x14:cfRule type="iconSet" priority="2" id="{DF3C3385-0DF3-4943-B967-6A257216DF4D}">
            <x14:iconSet iconSet="3Symbols" showValue="0" custom="1">
              <x14:cfvo type="percent">
                <xm:f>0</xm:f>
              </x14:cfvo>
              <x14:cfvo type="num">
                <xm:f>0</xm:f>
              </x14:cfvo>
              <x14:cfvo type="num">
                <xm:f>12000</xm:f>
              </x14:cfvo>
              <x14:cfIcon iconSet="NoIcons" iconId="0"/>
              <x14:cfIcon iconSet="3Symbols" iconId="0"/>
              <x14:cfIcon iconSet="3Symbols" iconId="2"/>
            </x14:iconSet>
          </x14:cfRule>
          <xm:sqref>M11:M20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D2E4E-4F2E-421F-917C-DDA918576100}">
  <dimension ref="A1:E12"/>
  <sheetViews>
    <sheetView zoomScaleNormal="100" workbookViewId="0">
      <selection activeCell="C15" sqref="C15"/>
    </sheetView>
  </sheetViews>
  <sheetFormatPr defaultRowHeight="15" x14ac:dyDescent="0.25"/>
  <cols>
    <col min="1" max="1" width="1.7109375" customWidth="1"/>
    <col min="3" max="3" width="9.140625" customWidth="1"/>
  </cols>
  <sheetData>
    <row r="1" spans="1:5" s="18" customFormat="1" ht="63" customHeight="1" x14ac:dyDescent="0.7">
      <c r="A1" s="13"/>
      <c r="B1" s="16">
        <v>1</v>
      </c>
      <c r="C1" s="17" t="s">
        <v>43</v>
      </c>
    </row>
    <row r="2" spans="1:5" s="15" customFormat="1" ht="15.75" customHeight="1" x14ac:dyDescent="0.25">
      <c r="A2" s="14"/>
      <c r="B2" s="15" t="s">
        <v>55</v>
      </c>
    </row>
    <row r="4" spans="1:5" x14ac:dyDescent="0.25">
      <c r="D4" t="s">
        <v>1</v>
      </c>
      <c r="E4" t="s">
        <v>49</v>
      </c>
    </row>
    <row r="5" spans="1:5" x14ac:dyDescent="0.25">
      <c r="C5" t="s">
        <v>56</v>
      </c>
      <c r="D5">
        <f>AVERAGE(data[Amount])</f>
        <v>4136.2299999999996</v>
      </c>
      <c r="E5">
        <f>AVERAGE(data[Units])</f>
        <v>152.19999999999999</v>
      </c>
    </row>
    <row r="6" spans="1:5" x14ac:dyDescent="0.25">
      <c r="C6" t="s">
        <v>57</v>
      </c>
      <c r="D6">
        <f>MEDIAN(data[Amount])</f>
        <v>3437</v>
      </c>
      <c r="E6">
        <f>MEDIAN(data[Units])</f>
        <v>124.5</v>
      </c>
    </row>
    <row r="7" spans="1:5" x14ac:dyDescent="0.25">
      <c r="C7" t="s">
        <v>58</v>
      </c>
      <c r="D7">
        <f>MIN(data[Amount])</f>
        <v>0</v>
      </c>
      <c r="E7">
        <f>MIN(data[Units])</f>
        <v>0</v>
      </c>
    </row>
    <row r="8" spans="1:5" x14ac:dyDescent="0.25">
      <c r="C8" t="s">
        <v>59</v>
      </c>
      <c r="D8">
        <f>MAX(data[Amount])</f>
        <v>16184</v>
      </c>
      <c r="E8">
        <f>MAX(data[Units])</f>
        <v>525</v>
      </c>
    </row>
    <row r="9" spans="1:5" x14ac:dyDescent="0.25">
      <c r="C9" t="s">
        <v>60</v>
      </c>
      <c r="D9">
        <f>D8-D7</f>
        <v>16184</v>
      </c>
      <c r="E9">
        <f>E8-E7</f>
        <v>525</v>
      </c>
    </row>
    <row r="11" spans="1:5" x14ac:dyDescent="0.25">
      <c r="C11" t="s">
        <v>61</v>
      </c>
      <c r="D11">
        <f>_xlfn.PERCENTILE.INC(data[Amount],0.25)</f>
        <v>1652</v>
      </c>
      <c r="E11">
        <f>_xlfn.PERCENTILE.INC(data[Units],0.25)</f>
        <v>54</v>
      </c>
    </row>
    <row r="12" spans="1:5" x14ac:dyDescent="0.25">
      <c r="C12" t="s">
        <v>62</v>
      </c>
      <c r="D12">
        <f>_xlfn.PERCENTILE.EXC(data[Amount],0.75)</f>
        <v>6245.75</v>
      </c>
      <c r="E12">
        <f>_xlfn.PERCENTILE.EXC(data[Units],0.75)</f>
        <v>223.5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61F1A-2911-4FDC-8B9B-76F8527E13AA}">
  <dimension ref="A1:O304"/>
  <sheetViews>
    <sheetView workbookViewId="0">
      <selection activeCell="P13" sqref="P13"/>
    </sheetView>
  </sheetViews>
  <sheetFormatPr defaultRowHeight="15" x14ac:dyDescent="0.25"/>
  <cols>
    <col min="1" max="1" width="1.5703125" customWidth="1"/>
    <col min="3" max="3" width="19.5703125" customWidth="1"/>
    <col min="4" max="4" width="14.7109375" customWidth="1"/>
    <col min="5" max="5" width="21.85546875" bestFit="1" customWidth="1"/>
    <col min="6" max="6" width="13.5703125" customWidth="1"/>
    <col min="7" max="7" width="11.7109375" customWidth="1"/>
  </cols>
  <sheetData>
    <row r="1" spans="1:15" s="18" customFormat="1" ht="60.75" customHeight="1" x14ac:dyDescent="0.25">
      <c r="A1" s="22"/>
      <c r="B1" s="19">
        <v>2</v>
      </c>
      <c r="C1" s="20" t="s">
        <v>63</v>
      </c>
      <c r="D1" s="20"/>
      <c r="E1" s="20"/>
      <c r="F1" s="20"/>
      <c r="G1" s="20"/>
      <c r="H1" s="20"/>
      <c r="I1" s="20"/>
      <c r="J1" s="20"/>
      <c r="K1" s="20"/>
      <c r="L1" s="20"/>
      <c r="M1" s="20"/>
      <c r="N1" s="20"/>
      <c r="O1" s="20"/>
    </row>
    <row r="2" spans="1:15" s="21" customFormat="1" ht="13.5" customHeight="1" x14ac:dyDescent="0.25">
      <c r="A2" s="14"/>
    </row>
    <row r="4" spans="1:15" x14ac:dyDescent="0.25">
      <c r="C4" s="6" t="s">
        <v>11</v>
      </c>
      <c r="D4" s="6" t="s">
        <v>12</v>
      </c>
      <c r="E4" s="6" t="s">
        <v>0</v>
      </c>
      <c r="F4" s="10" t="s">
        <v>1</v>
      </c>
      <c r="G4" s="10" t="s">
        <v>49</v>
      </c>
    </row>
    <row r="5" spans="1:15" x14ac:dyDescent="0.25">
      <c r="C5" t="s">
        <v>10</v>
      </c>
      <c r="D5" t="s">
        <v>38</v>
      </c>
      <c r="E5" t="s">
        <v>14</v>
      </c>
      <c r="F5" s="4">
        <v>5586</v>
      </c>
      <c r="G5" s="5">
        <v>525</v>
      </c>
    </row>
    <row r="6" spans="1:15" x14ac:dyDescent="0.25">
      <c r="C6" t="s">
        <v>2</v>
      </c>
      <c r="D6" t="s">
        <v>36</v>
      </c>
      <c r="E6" t="s">
        <v>27</v>
      </c>
      <c r="F6" s="4">
        <v>798</v>
      </c>
      <c r="G6" s="5">
        <v>519</v>
      </c>
    </row>
    <row r="7" spans="1:15" x14ac:dyDescent="0.25">
      <c r="C7" t="s">
        <v>8</v>
      </c>
      <c r="D7" t="s">
        <v>38</v>
      </c>
      <c r="E7" t="s">
        <v>13</v>
      </c>
      <c r="F7" s="4">
        <v>819</v>
      </c>
      <c r="G7" s="5">
        <v>510</v>
      </c>
    </row>
    <row r="8" spans="1:15" x14ac:dyDescent="0.25">
      <c r="C8" t="s">
        <v>3</v>
      </c>
      <c r="D8" t="s">
        <v>34</v>
      </c>
      <c r="E8" t="s">
        <v>32</v>
      </c>
      <c r="F8" s="4">
        <v>7777</v>
      </c>
      <c r="G8" s="5">
        <v>504</v>
      </c>
    </row>
    <row r="9" spans="1:15" x14ac:dyDescent="0.25">
      <c r="C9" t="s">
        <v>9</v>
      </c>
      <c r="D9" t="s">
        <v>34</v>
      </c>
      <c r="E9" t="s">
        <v>20</v>
      </c>
      <c r="F9" s="4">
        <v>8463</v>
      </c>
      <c r="G9" s="5">
        <v>492</v>
      </c>
    </row>
    <row r="10" spans="1:15" x14ac:dyDescent="0.25">
      <c r="C10" t="s">
        <v>2</v>
      </c>
      <c r="D10" t="s">
        <v>39</v>
      </c>
      <c r="E10" t="s">
        <v>25</v>
      </c>
      <c r="F10" s="4">
        <v>1785</v>
      </c>
      <c r="G10" s="5">
        <v>462</v>
      </c>
    </row>
    <row r="11" spans="1:15" x14ac:dyDescent="0.25">
      <c r="C11" t="s">
        <v>8</v>
      </c>
      <c r="D11" t="s">
        <v>35</v>
      </c>
      <c r="E11" t="s">
        <v>32</v>
      </c>
      <c r="F11" s="4">
        <v>6706</v>
      </c>
      <c r="G11" s="5">
        <v>459</v>
      </c>
    </row>
    <row r="12" spans="1:15" x14ac:dyDescent="0.25">
      <c r="C12" t="s">
        <v>6</v>
      </c>
      <c r="D12" t="s">
        <v>37</v>
      </c>
      <c r="E12" t="s">
        <v>28</v>
      </c>
      <c r="F12" s="4">
        <v>3556</v>
      </c>
      <c r="G12" s="5">
        <v>459</v>
      </c>
    </row>
    <row r="13" spans="1:15" x14ac:dyDescent="0.25">
      <c r="C13" t="s">
        <v>6</v>
      </c>
      <c r="D13" t="s">
        <v>34</v>
      </c>
      <c r="E13" t="s">
        <v>26</v>
      </c>
      <c r="F13" s="4">
        <v>8008</v>
      </c>
      <c r="G13" s="5">
        <v>456</v>
      </c>
    </row>
    <row r="14" spans="1:15" x14ac:dyDescent="0.25">
      <c r="C14" t="s">
        <v>40</v>
      </c>
      <c r="D14" t="s">
        <v>35</v>
      </c>
      <c r="E14" t="s">
        <v>30</v>
      </c>
      <c r="F14" s="4">
        <v>2275</v>
      </c>
      <c r="G14" s="5">
        <v>447</v>
      </c>
    </row>
    <row r="15" spans="1:15" x14ac:dyDescent="0.25">
      <c r="C15" t="s">
        <v>40</v>
      </c>
      <c r="D15" t="s">
        <v>35</v>
      </c>
      <c r="E15" t="s">
        <v>33</v>
      </c>
      <c r="F15" s="4">
        <v>8869</v>
      </c>
      <c r="G15" s="5">
        <v>432</v>
      </c>
    </row>
    <row r="16" spans="1:15" x14ac:dyDescent="0.25">
      <c r="C16" t="s">
        <v>6</v>
      </c>
      <c r="D16" t="s">
        <v>39</v>
      </c>
      <c r="E16" t="s">
        <v>25</v>
      </c>
      <c r="F16" s="4">
        <v>2100</v>
      </c>
      <c r="G16" s="5">
        <v>414</v>
      </c>
    </row>
    <row r="17" spans="3:7" x14ac:dyDescent="0.25">
      <c r="C17" t="s">
        <v>6</v>
      </c>
      <c r="D17" t="s">
        <v>37</v>
      </c>
      <c r="E17" t="s">
        <v>16</v>
      </c>
      <c r="F17" s="4">
        <v>1904</v>
      </c>
      <c r="G17" s="5">
        <v>405</v>
      </c>
    </row>
    <row r="18" spans="3:7" x14ac:dyDescent="0.25">
      <c r="C18" t="s">
        <v>6</v>
      </c>
      <c r="D18" t="s">
        <v>35</v>
      </c>
      <c r="E18" t="s">
        <v>4</v>
      </c>
      <c r="F18" s="4">
        <v>1302</v>
      </c>
      <c r="G18" s="5">
        <v>402</v>
      </c>
    </row>
    <row r="19" spans="3:7" x14ac:dyDescent="0.25">
      <c r="C19" t="s">
        <v>6</v>
      </c>
      <c r="D19" t="s">
        <v>39</v>
      </c>
      <c r="E19" t="s">
        <v>29</v>
      </c>
      <c r="F19" s="4">
        <v>3052</v>
      </c>
      <c r="G19" s="5">
        <v>378</v>
      </c>
    </row>
    <row r="20" spans="3:7" x14ac:dyDescent="0.25">
      <c r="C20" t="s">
        <v>40</v>
      </c>
      <c r="D20" t="s">
        <v>35</v>
      </c>
      <c r="E20" t="s">
        <v>22</v>
      </c>
      <c r="F20" s="4">
        <v>6853</v>
      </c>
      <c r="G20" s="5">
        <v>372</v>
      </c>
    </row>
    <row r="21" spans="3:7" x14ac:dyDescent="0.25">
      <c r="C21" t="s">
        <v>7</v>
      </c>
      <c r="D21" t="s">
        <v>34</v>
      </c>
      <c r="E21" t="s">
        <v>14</v>
      </c>
      <c r="F21" s="4">
        <v>1932</v>
      </c>
      <c r="G21" s="5">
        <v>369</v>
      </c>
    </row>
    <row r="22" spans="3:7" x14ac:dyDescent="0.25">
      <c r="C22" t="s">
        <v>6</v>
      </c>
      <c r="D22" t="s">
        <v>34</v>
      </c>
      <c r="E22" t="s">
        <v>30</v>
      </c>
      <c r="F22" s="4">
        <v>3402</v>
      </c>
      <c r="G22" s="5">
        <v>366</v>
      </c>
    </row>
    <row r="23" spans="3:7" x14ac:dyDescent="0.25">
      <c r="C23" t="s">
        <v>3</v>
      </c>
      <c r="D23" t="s">
        <v>37</v>
      </c>
      <c r="E23" t="s">
        <v>4</v>
      </c>
      <c r="F23" s="4">
        <v>938</v>
      </c>
      <c r="G23" s="5">
        <v>366</v>
      </c>
    </row>
    <row r="24" spans="3:7" x14ac:dyDescent="0.25">
      <c r="C24" t="s">
        <v>8</v>
      </c>
      <c r="D24" t="s">
        <v>35</v>
      </c>
      <c r="E24" t="s">
        <v>20</v>
      </c>
      <c r="F24" s="4">
        <v>2702</v>
      </c>
      <c r="G24" s="5">
        <v>363</v>
      </c>
    </row>
    <row r="25" spans="3:7" x14ac:dyDescent="0.25">
      <c r="C25" t="s">
        <v>5</v>
      </c>
      <c r="D25" t="s">
        <v>35</v>
      </c>
      <c r="E25" t="s">
        <v>29</v>
      </c>
      <c r="F25" s="4">
        <v>4480</v>
      </c>
      <c r="G25" s="5">
        <v>357</v>
      </c>
    </row>
    <row r="26" spans="3:7" x14ac:dyDescent="0.25">
      <c r="C26" t="s">
        <v>5</v>
      </c>
      <c r="D26" t="s">
        <v>36</v>
      </c>
      <c r="E26" t="s">
        <v>17</v>
      </c>
      <c r="F26" s="4">
        <v>3339</v>
      </c>
      <c r="G26" s="5">
        <v>348</v>
      </c>
    </row>
    <row r="27" spans="3:7" x14ac:dyDescent="0.25">
      <c r="C27" t="s">
        <v>2</v>
      </c>
      <c r="D27" t="s">
        <v>38</v>
      </c>
      <c r="E27" t="s">
        <v>31</v>
      </c>
      <c r="F27" s="4">
        <v>4326</v>
      </c>
      <c r="G27" s="5">
        <v>348</v>
      </c>
    </row>
    <row r="28" spans="3:7" x14ac:dyDescent="0.25">
      <c r="C28" t="s">
        <v>10</v>
      </c>
      <c r="D28" t="s">
        <v>36</v>
      </c>
      <c r="E28" t="s">
        <v>29</v>
      </c>
      <c r="F28" s="4">
        <v>2471</v>
      </c>
      <c r="G28" s="5">
        <v>342</v>
      </c>
    </row>
    <row r="29" spans="3:7" x14ac:dyDescent="0.25">
      <c r="C29" t="s">
        <v>5</v>
      </c>
      <c r="D29" t="s">
        <v>34</v>
      </c>
      <c r="E29" t="s">
        <v>20</v>
      </c>
      <c r="F29" s="4">
        <v>15610</v>
      </c>
      <c r="G29" s="5">
        <v>339</v>
      </c>
    </row>
    <row r="30" spans="3:7" x14ac:dyDescent="0.25">
      <c r="C30" t="s">
        <v>7</v>
      </c>
      <c r="D30" t="s">
        <v>37</v>
      </c>
      <c r="E30" t="s">
        <v>16</v>
      </c>
      <c r="F30" s="4">
        <v>4487</v>
      </c>
      <c r="G30" s="5">
        <v>333</v>
      </c>
    </row>
    <row r="31" spans="3:7" x14ac:dyDescent="0.25">
      <c r="C31" t="s">
        <v>3</v>
      </c>
      <c r="D31" t="s">
        <v>37</v>
      </c>
      <c r="E31" t="s">
        <v>28</v>
      </c>
      <c r="F31" s="4">
        <v>7308</v>
      </c>
      <c r="G31" s="5">
        <v>327</v>
      </c>
    </row>
    <row r="32" spans="3:7" x14ac:dyDescent="0.25">
      <c r="C32" t="s">
        <v>3</v>
      </c>
      <c r="D32" t="s">
        <v>37</v>
      </c>
      <c r="E32" t="s">
        <v>29</v>
      </c>
      <c r="F32" s="4">
        <v>4592</v>
      </c>
      <c r="G32" s="5">
        <v>324</v>
      </c>
    </row>
    <row r="33" spans="3:7" x14ac:dyDescent="0.25">
      <c r="C33" t="s">
        <v>3</v>
      </c>
      <c r="D33" t="s">
        <v>34</v>
      </c>
      <c r="E33" t="s">
        <v>28</v>
      </c>
      <c r="F33" s="4">
        <v>3689</v>
      </c>
      <c r="G33" s="5">
        <v>312</v>
      </c>
    </row>
    <row r="34" spans="3:7" x14ac:dyDescent="0.25">
      <c r="C34" t="s">
        <v>7</v>
      </c>
      <c r="D34" t="s">
        <v>38</v>
      </c>
      <c r="E34" t="s">
        <v>30</v>
      </c>
      <c r="F34" s="4">
        <v>10129</v>
      </c>
      <c r="G34" s="5">
        <v>312</v>
      </c>
    </row>
    <row r="35" spans="3:7" x14ac:dyDescent="0.25">
      <c r="C35" t="s">
        <v>41</v>
      </c>
      <c r="D35" t="s">
        <v>36</v>
      </c>
      <c r="E35" t="s">
        <v>28</v>
      </c>
      <c r="F35" s="4">
        <v>854</v>
      </c>
      <c r="G35" s="5">
        <v>309</v>
      </c>
    </row>
    <row r="36" spans="3:7" x14ac:dyDescent="0.25">
      <c r="C36" t="s">
        <v>3</v>
      </c>
      <c r="D36" t="s">
        <v>35</v>
      </c>
      <c r="E36" t="s">
        <v>33</v>
      </c>
      <c r="F36" s="4">
        <v>819</v>
      </c>
      <c r="G36" s="5">
        <v>306</v>
      </c>
    </row>
    <row r="37" spans="3:7" x14ac:dyDescent="0.25">
      <c r="C37" t="s">
        <v>9</v>
      </c>
      <c r="D37" t="s">
        <v>39</v>
      </c>
      <c r="E37" t="s">
        <v>24</v>
      </c>
      <c r="F37" s="4">
        <v>3920</v>
      </c>
      <c r="G37" s="5">
        <v>306</v>
      </c>
    </row>
    <row r="38" spans="3:7" x14ac:dyDescent="0.25">
      <c r="C38" t="s">
        <v>40</v>
      </c>
      <c r="D38" t="s">
        <v>36</v>
      </c>
      <c r="E38" t="s">
        <v>27</v>
      </c>
      <c r="F38" s="4">
        <v>3164</v>
      </c>
      <c r="G38" s="5">
        <v>306</v>
      </c>
    </row>
    <row r="39" spans="3:7" x14ac:dyDescent="0.25">
      <c r="C39" t="s">
        <v>10</v>
      </c>
      <c r="D39" t="s">
        <v>36</v>
      </c>
      <c r="E39" t="s">
        <v>32</v>
      </c>
      <c r="F39" s="4">
        <v>6657</v>
      </c>
      <c r="G39" s="5">
        <v>303</v>
      </c>
    </row>
    <row r="40" spans="3:7" x14ac:dyDescent="0.25">
      <c r="C40" t="s">
        <v>2</v>
      </c>
      <c r="D40" t="s">
        <v>35</v>
      </c>
      <c r="E40" t="s">
        <v>17</v>
      </c>
      <c r="F40" s="4">
        <v>1589</v>
      </c>
      <c r="G40" s="5">
        <v>303</v>
      </c>
    </row>
    <row r="41" spans="3:7" x14ac:dyDescent="0.25">
      <c r="C41" t="s">
        <v>3</v>
      </c>
      <c r="D41" t="s">
        <v>38</v>
      </c>
      <c r="E41" t="s">
        <v>26</v>
      </c>
      <c r="F41" s="4">
        <v>8841</v>
      </c>
      <c r="G41" s="5">
        <v>303</v>
      </c>
    </row>
    <row r="42" spans="3:7" x14ac:dyDescent="0.25">
      <c r="C42" t="s">
        <v>7</v>
      </c>
      <c r="D42" t="s">
        <v>36</v>
      </c>
      <c r="E42" t="s">
        <v>19</v>
      </c>
      <c r="F42" s="4">
        <v>2870</v>
      </c>
      <c r="G42" s="5">
        <v>300</v>
      </c>
    </row>
    <row r="43" spans="3:7" x14ac:dyDescent="0.25">
      <c r="C43" t="s">
        <v>8</v>
      </c>
      <c r="D43" t="s">
        <v>35</v>
      </c>
      <c r="E43" t="s">
        <v>27</v>
      </c>
      <c r="F43" s="4">
        <v>4753</v>
      </c>
      <c r="G43" s="5">
        <v>300</v>
      </c>
    </row>
    <row r="44" spans="3:7" x14ac:dyDescent="0.25">
      <c r="C44" t="s">
        <v>40</v>
      </c>
      <c r="D44" t="s">
        <v>38</v>
      </c>
      <c r="E44" t="s">
        <v>13</v>
      </c>
      <c r="F44" s="4">
        <v>5670</v>
      </c>
      <c r="G44" s="5">
        <v>297</v>
      </c>
    </row>
    <row r="45" spans="3:7" x14ac:dyDescent="0.25">
      <c r="C45" t="s">
        <v>41</v>
      </c>
      <c r="D45" t="s">
        <v>36</v>
      </c>
      <c r="E45" t="s">
        <v>18</v>
      </c>
      <c r="F45" s="4">
        <v>9632</v>
      </c>
      <c r="G45" s="5">
        <v>288</v>
      </c>
    </row>
    <row r="46" spans="3:7" x14ac:dyDescent="0.25">
      <c r="C46" t="s">
        <v>8</v>
      </c>
      <c r="D46" t="s">
        <v>34</v>
      </c>
      <c r="E46" t="s">
        <v>31</v>
      </c>
      <c r="F46" s="4">
        <v>3507</v>
      </c>
      <c r="G46" s="5">
        <v>288</v>
      </c>
    </row>
    <row r="47" spans="3:7" x14ac:dyDescent="0.25">
      <c r="C47" t="s">
        <v>10</v>
      </c>
      <c r="D47" t="s">
        <v>37</v>
      </c>
      <c r="E47" t="s">
        <v>21</v>
      </c>
      <c r="F47" s="4">
        <v>245</v>
      </c>
      <c r="G47" s="5">
        <v>288</v>
      </c>
    </row>
    <row r="48" spans="3:7" x14ac:dyDescent="0.25">
      <c r="C48" t="s">
        <v>7</v>
      </c>
      <c r="D48" t="s">
        <v>35</v>
      </c>
      <c r="E48" t="s">
        <v>28</v>
      </c>
      <c r="F48" s="4">
        <v>5194</v>
      </c>
      <c r="G48" s="5">
        <v>288</v>
      </c>
    </row>
    <row r="49" spans="3:7" x14ac:dyDescent="0.25">
      <c r="C49" t="s">
        <v>6</v>
      </c>
      <c r="D49" t="s">
        <v>38</v>
      </c>
      <c r="E49" t="s">
        <v>27</v>
      </c>
      <c r="F49" s="4">
        <v>1134</v>
      </c>
      <c r="G49" s="5">
        <v>282</v>
      </c>
    </row>
    <row r="50" spans="3:7" x14ac:dyDescent="0.25">
      <c r="C50" t="s">
        <v>10</v>
      </c>
      <c r="D50" t="s">
        <v>35</v>
      </c>
      <c r="E50" t="s">
        <v>18</v>
      </c>
      <c r="F50" s="4">
        <v>3808</v>
      </c>
      <c r="G50" s="5">
        <v>279</v>
      </c>
    </row>
    <row r="51" spans="3:7" x14ac:dyDescent="0.25">
      <c r="C51" t="s">
        <v>10</v>
      </c>
      <c r="D51" t="s">
        <v>39</v>
      </c>
      <c r="E51" t="s">
        <v>21</v>
      </c>
      <c r="F51" s="4">
        <v>4858</v>
      </c>
      <c r="G51" s="5">
        <v>279</v>
      </c>
    </row>
    <row r="52" spans="3:7" x14ac:dyDescent="0.25">
      <c r="C52" t="s">
        <v>3</v>
      </c>
      <c r="D52" t="s">
        <v>34</v>
      </c>
      <c r="E52" t="s">
        <v>14</v>
      </c>
      <c r="F52" s="4">
        <v>7259</v>
      </c>
      <c r="G52" s="5">
        <v>276</v>
      </c>
    </row>
    <row r="53" spans="3:7" x14ac:dyDescent="0.25">
      <c r="C53" t="s">
        <v>3</v>
      </c>
      <c r="D53" t="s">
        <v>35</v>
      </c>
      <c r="E53" t="s">
        <v>15</v>
      </c>
      <c r="F53" s="4">
        <v>6657</v>
      </c>
      <c r="G53" s="5">
        <v>276</v>
      </c>
    </row>
    <row r="54" spans="3:7" x14ac:dyDescent="0.25">
      <c r="C54" t="s">
        <v>9</v>
      </c>
      <c r="D54" t="s">
        <v>37</v>
      </c>
      <c r="E54" t="s">
        <v>29</v>
      </c>
      <c r="F54" s="4">
        <v>1085</v>
      </c>
      <c r="G54" s="5">
        <v>273</v>
      </c>
    </row>
    <row r="55" spans="3:7" x14ac:dyDescent="0.25">
      <c r="C55" t="s">
        <v>7</v>
      </c>
      <c r="D55" t="s">
        <v>38</v>
      </c>
      <c r="E55" t="s">
        <v>18</v>
      </c>
      <c r="F55" s="4">
        <v>1778</v>
      </c>
      <c r="G55" s="5">
        <v>270</v>
      </c>
    </row>
    <row r="56" spans="3:7" x14ac:dyDescent="0.25">
      <c r="C56" t="s">
        <v>6</v>
      </c>
      <c r="D56" t="s">
        <v>35</v>
      </c>
      <c r="E56" t="s">
        <v>20</v>
      </c>
      <c r="F56" s="4">
        <v>1071</v>
      </c>
      <c r="G56" s="5">
        <v>270</v>
      </c>
    </row>
    <row r="57" spans="3:7" x14ac:dyDescent="0.25">
      <c r="C57" t="s">
        <v>10</v>
      </c>
      <c r="D57" t="s">
        <v>36</v>
      </c>
      <c r="E57" t="s">
        <v>23</v>
      </c>
      <c r="F57" s="4">
        <v>2317</v>
      </c>
      <c r="G57" s="5">
        <v>261</v>
      </c>
    </row>
    <row r="58" spans="3:7" x14ac:dyDescent="0.25">
      <c r="C58" t="s">
        <v>7</v>
      </c>
      <c r="D58" t="s">
        <v>38</v>
      </c>
      <c r="E58" t="s">
        <v>28</v>
      </c>
      <c r="F58" s="4">
        <v>5677</v>
      </c>
      <c r="G58" s="5">
        <v>258</v>
      </c>
    </row>
    <row r="59" spans="3:7" x14ac:dyDescent="0.25">
      <c r="C59" t="s">
        <v>3</v>
      </c>
      <c r="D59" t="s">
        <v>35</v>
      </c>
      <c r="E59" t="s">
        <v>14</v>
      </c>
      <c r="F59" s="4">
        <v>2415</v>
      </c>
      <c r="G59" s="5">
        <v>255</v>
      </c>
    </row>
    <row r="60" spans="3:7" x14ac:dyDescent="0.25">
      <c r="C60" t="s">
        <v>7</v>
      </c>
      <c r="D60" t="s">
        <v>35</v>
      </c>
      <c r="E60" t="s">
        <v>30</v>
      </c>
      <c r="F60" s="4">
        <v>6755</v>
      </c>
      <c r="G60" s="5">
        <v>252</v>
      </c>
    </row>
    <row r="61" spans="3:7" x14ac:dyDescent="0.25">
      <c r="C61" t="s">
        <v>7</v>
      </c>
      <c r="D61" t="s">
        <v>36</v>
      </c>
      <c r="E61" t="s">
        <v>29</v>
      </c>
      <c r="F61" s="4">
        <v>5551</v>
      </c>
      <c r="G61" s="5">
        <v>252</v>
      </c>
    </row>
    <row r="62" spans="3:7" x14ac:dyDescent="0.25">
      <c r="C62" t="s">
        <v>5</v>
      </c>
      <c r="D62" t="s">
        <v>39</v>
      </c>
      <c r="E62" t="s">
        <v>18</v>
      </c>
      <c r="F62" s="4">
        <v>385</v>
      </c>
      <c r="G62" s="5">
        <v>249</v>
      </c>
    </row>
    <row r="63" spans="3:7" x14ac:dyDescent="0.25">
      <c r="C63" t="s">
        <v>7</v>
      </c>
      <c r="D63" t="s">
        <v>39</v>
      </c>
      <c r="E63" t="s">
        <v>17</v>
      </c>
      <c r="F63" s="4">
        <v>4438</v>
      </c>
      <c r="G63" s="5">
        <v>246</v>
      </c>
    </row>
    <row r="64" spans="3:7" x14ac:dyDescent="0.25">
      <c r="C64" t="s">
        <v>9</v>
      </c>
      <c r="D64" t="s">
        <v>37</v>
      </c>
      <c r="E64" t="s">
        <v>26</v>
      </c>
      <c r="F64" s="4">
        <v>2856</v>
      </c>
      <c r="G64" s="5">
        <v>246</v>
      </c>
    </row>
    <row r="65" spans="3:7" x14ac:dyDescent="0.25">
      <c r="C65" t="s">
        <v>2</v>
      </c>
      <c r="D65" t="s">
        <v>36</v>
      </c>
      <c r="E65" t="s">
        <v>31</v>
      </c>
      <c r="F65" s="4">
        <v>3094</v>
      </c>
      <c r="G65" s="5">
        <v>246</v>
      </c>
    </row>
    <row r="66" spans="3:7" x14ac:dyDescent="0.25">
      <c r="C66" t="s">
        <v>5</v>
      </c>
      <c r="D66" t="s">
        <v>35</v>
      </c>
      <c r="E66" t="s">
        <v>31</v>
      </c>
      <c r="F66" s="4">
        <v>4753</v>
      </c>
      <c r="G66" s="5">
        <v>246</v>
      </c>
    </row>
    <row r="67" spans="3:7" x14ac:dyDescent="0.25">
      <c r="C67" t="s">
        <v>9</v>
      </c>
      <c r="D67" t="s">
        <v>35</v>
      </c>
      <c r="E67" t="s">
        <v>15</v>
      </c>
      <c r="F67" s="4">
        <v>7833</v>
      </c>
      <c r="G67" s="5">
        <v>243</v>
      </c>
    </row>
    <row r="68" spans="3:7" x14ac:dyDescent="0.25">
      <c r="C68" t="s">
        <v>41</v>
      </c>
      <c r="D68" t="s">
        <v>37</v>
      </c>
      <c r="E68" t="s">
        <v>30</v>
      </c>
      <c r="F68" s="4">
        <v>1526</v>
      </c>
      <c r="G68" s="5">
        <v>240</v>
      </c>
    </row>
    <row r="69" spans="3:7" x14ac:dyDescent="0.25">
      <c r="C69" t="s">
        <v>7</v>
      </c>
      <c r="D69" t="s">
        <v>35</v>
      </c>
      <c r="E69" t="s">
        <v>19</v>
      </c>
      <c r="F69" s="4">
        <v>4585</v>
      </c>
      <c r="G69" s="5">
        <v>240</v>
      </c>
    </row>
    <row r="70" spans="3:7" x14ac:dyDescent="0.25">
      <c r="C70" t="s">
        <v>5</v>
      </c>
      <c r="D70" t="s">
        <v>34</v>
      </c>
      <c r="E70" t="s">
        <v>22</v>
      </c>
      <c r="F70" s="4">
        <v>6279</v>
      </c>
      <c r="G70" s="5">
        <v>237</v>
      </c>
    </row>
    <row r="71" spans="3:7" x14ac:dyDescent="0.25">
      <c r="C71" t="s">
        <v>3</v>
      </c>
      <c r="D71" t="s">
        <v>35</v>
      </c>
      <c r="E71" t="s">
        <v>25</v>
      </c>
      <c r="F71" s="4">
        <v>2464</v>
      </c>
      <c r="G71" s="5">
        <v>234</v>
      </c>
    </row>
    <row r="72" spans="3:7" x14ac:dyDescent="0.25">
      <c r="C72" t="s">
        <v>8</v>
      </c>
      <c r="D72" t="s">
        <v>38</v>
      </c>
      <c r="E72" t="s">
        <v>23</v>
      </c>
      <c r="F72" s="4">
        <v>1701</v>
      </c>
      <c r="G72" s="5">
        <v>234</v>
      </c>
    </row>
    <row r="73" spans="3:7" x14ac:dyDescent="0.25">
      <c r="C73" t="s">
        <v>40</v>
      </c>
      <c r="D73" t="s">
        <v>35</v>
      </c>
      <c r="E73" t="s">
        <v>32</v>
      </c>
      <c r="F73" s="4">
        <v>12348</v>
      </c>
      <c r="G73" s="5">
        <v>234</v>
      </c>
    </row>
    <row r="74" spans="3:7" x14ac:dyDescent="0.25">
      <c r="C74" t="s">
        <v>41</v>
      </c>
      <c r="D74" t="s">
        <v>36</v>
      </c>
      <c r="E74" t="s">
        <v>13</v>
      </c>
      <c r="F74" s="4">
        <v>10311</v>
      </c>
      <c r="G74" s="5">
        <v>231</v>
      </c>
    </row>
    <row r="75" spans="3:7" x14ac:dyDescent="0.25">
      <c r="C75" t="s">
        <v>41</v>
      </c>
      <c r="D75" t="s">
        <v>37</v>
      </c>
      <c r="E75" t="s">
        <v>15</v>
      </c>
      <c r="F75" s="4">
        <v>714</v>
      </c>
      <c r="G75" s="5">
        <v>231</v>
      </c>
    </row>
    <row r="76" spans="3:7" x14ac:dyDescent="0.25">
      <c r="C76" t="s">
        <v>10</v>
      </c>
      <c r="D76" t="s">
        <v>35</v>
      </c>
      <c r="E76" t="s">
        <v>21</v>
      </c>
      <c r="F76" s="4">
        <v>567</v>
      </c>
      <c r="G76" s="5">
        <v>228</v>
      </c>
    </row>
    <row r="77" spans="3:7" x14ac:dyDescent="0.25">
      <c r="C77" t="s">
        <v>7</v>
      </c>
      <c r="D77" t="s">
        <v>37</v>
      </c>
      <c r="E77" t="s">
        <v>14</v>
      </c>
      <c r="F77" s="4">
        <v>6608</v>
      </c>
      <c r="G77" s="5">
        <v>225</v>
      </c>
    </row>
    <row r="78" spans="3:7" x14ac:dyDescent="0.25">
      <c r="C78" t="s">
        <v>41</v>
      </c>
      <c r="D78" t="s">
        <v>34</v>
      </c>
      <c r="E78" t="s">
        <v>16</v>
      </c>
      <c r="F78" s="4">
        <v>1274</v>
      </c>
      <c r="G78" s="5">
        <v>225</v>
      </c>
    </row>
    <row r="79" spans="3:7" x14ac:dyDescent="0.25">
      <c r="C79" t="s">
        <v>40</v>
      </c>
      <c r="D79" t="s">
        <v>39</v>
      </c>
      <c r="E79" t="s">
        <v>28</v>
      </c>
      <c r="F79" s="4">
        <v>3101</v>
      </c>
      <c r="G79" s="5">
        <v>225</v>
      </c>
    </row>
    <row r="80" spans="3:7" x14ac:dyDescent="0.25">
      <c r="C80" t="s">
        <v>8</v>
      </c>
      <c r="D80" t="s">
        <v>34</v>
      </c>
      <c r="E80" t="s">
        <v>16</v>
      </c>
      <c r="F80" s="4">
        <v>2009</v>
      </c>
      <c r="G80" s="5">
        <v>219</v>
      </c>
    </row>
    <row r="81" spans="3:7" x14ac:dyDescent="0.25">
      <c r="C81" t="s">
        <v>41</v>
      </c>
      <c r="D81" t="s">
        <v>35</v>
      </c>
      <c r="E81" t="s">
        <v>28</v>
      </c>
      <c r="F81" s="4">
        <v>7455</v>
      </c>
      <c r="G81" s="5">
        <v>216</v>
      </c>
    </row>
    <row r="82" spans="3:7" x14ac:dyDescent="0.25">
      <c r="C82" t="s">
        <v>8</v>
      </c>
      <c r="D82" t="s">
        <v>38</v>
      </c>
      <c r="E82" t="s">
        <v>32</v>
      </c>
      <c r="F82" s="4">
        <v>3752</v>
      </c>
      <c r="G82" s="5">
        <v>213</v>
      </c>
    </row>
    <row r="83" spans="3:7" x14ac:dyDescent="0.25">
      <c r="C83" t="s">
        <v>2</v>
      </c>
      <c r="D83" t="s">
        <v>39</v>
      </c>
      <c r="E83" t="s">
        <v>21</v>
      </c>
      <c r="F83" s="4">
        <v>7651</v>
      </c>
      <c r="G83" s="5">
        <v>213</v>
      </c>
    </row>
    <row r="84" spans="3:7" x14ac:dyDescent="0.25">
      <c r="C84" t="s">
        <v>8</v>
      </c>
      <c r="D84" t="s">
        <v>35</v>
      </c>
      <c r="E84" t="s">
        <v>22</v>
      </c>
      <c r="F84" s="4">
        <v>5012</v>
      </c>
      <c r="G84" s="5">
        <v>210</v>
      </c>
    </row>
    <row r="85" spans="3:7" x14ac:dyDescent="0.25">
      <c r="C85" t="s">
        <v>8</v>
      </c>
      <c r="D85" t="s">
        <v>39</v>
      </c>
      <c r="E85" t="s">
        <v>31</v>
      </c>
      <c r="F85" s="4">
        <v>8890</v>
      </c>
      <c r="G85" s="5">
        <v>210</v>
      </c>
    </row>
    <row r="86" spans="3:7" x14ac:dyDescent="0.25">
      <c r="C86" t="s">
        <v>6</v>
      </c>
      <c r="D86" t="s">
        <v>34</v>
      </c>
      <c r="E86" t="s">
        <v>27</v>
      </c>
      <c r="F86" s="4">
        <v>4242</v>
      </c>
      <c r="G86" s="5">
        <v>207</v>
      </c>
    </row>
    <row r="87" spans="3:7" x14ac:dyDescent="0.25">
      <c r="C87" t="s">
        <v>9</v>
      </c>
      <c r="D87" t="s">
        <v>37</v>
      </c>
      <c r="E87" t="s">
        <v>4</v>
      </c>
      <c r="F87" s="4">
        <v>259</v>
      </c>
      <c r="G87" s="5">
        <v>207</v>
      </c>
    </row>
    <row r="88" spans="3:7" x14ac:dyDescent="0.25">
      <c r="C88" t="s">
        <v>7</v>
      </c>
      <c r="D88" t="s">
        <v>37</v>
      </c>
      <c r="E88" t="s">
        <v>22</v>
      </c>
      <c r="F88" s="4">
        <v>9835</v>
      </c>
      <c r="G88" s="5">
        <v>207</v>
      </c>
    </row>
    <row r="89" spans="3:7" x14ac:dyDescent="0.25">
      <c r="C89" t="s">
        <v>8</v>
      </c>
      <c r="D89" t="s">
        <v>37</v>
      </c>
      <c r="E89" t="s">
        <v>19</v>
      </c>
      <c r="F89" s="4">
        <v>1771</v>
      </c>
      <c r="G89" s="5">
        <v>204</v>
      </c>
    </row>
    <row r="90" spans="3:7" x14ac:dyDescent="0.25">
      <c r="C90" t="s">
        <v>41</v>
      </c>
      <c r="D90" t="s">
        <v>36</v>
      </c>
      <c r="E90" t="s">
        <v>26</v>
      </c>
      <c r="F90" s="4">
        <v>98</v>
      </c>
      <c r="G90" s="5">
        <v>204</v>
      </c>
    </row>
    <row r="91" spans="3:7" x14ac:dyDescent="0.25">
      <c r="C91" t="s">
        <v>9</v>
      </c>
      <c r="D91" t="s">
        <v>36</v>
      </c>
      <c r="E91" t="s">
        <v>27</v>
      </c>
      <c r="F91" s="4">
        <v>11522</v>
      </c>
      <c r="G91" s="5">
        <v>204</v>
      </c>
    </row>
    <row r="92" spans="3:7" x14ac:dyDescent="0.25">
      <c r="C92" t="s">
        <v>10</v>
      </c>
      <c r="D92" t="s">
        <v>34</v>
      </c>
      <c r="E92" t="s">
        <v>19</v>
      </c>
      <c r="F92" s="4">
        <v>5355</v>
      </c>
      <c r="G92" s="5">
        <v>204</v>
      </c>
    </row>
    <row r="93" spans="3:7" x14ac:dyDescent="0.25">
      <c r="C93" t="s">
        <v>9</v>
      </c>
      <c r="D93" t="s">
        <v>39</v>
      </c>
      <c r="E93" t="s">
        <v>18</v>
      </c>
      <c r="F93" s="4">
        <v>2639</v>
      </c>
      <c r="G93" s="5">
        <v>204</v>
      </c>
    </row>
    <row r="94" spans="3:7" x14ac:dyDescent="0.25">
      <c r="C94" t="s">
        <v>5</v>
      </c>
      <c r="D94" t="s">
        <v>35</v>
      </c>
      <c r="E94" t="s">
        <v>15</v>
      </c>
      <c r="F94" s="4">
        <v>13391</v>
      </c>
      <c r="G94" s="5">
        <v>201</v>
      </c>
    </row>
    <row r="95" spans="3:7" x14ac:dyDescent="0.25">
      <c r="C95" t="s">
        <v>2</v>
      </c>
      <c r="D95" t="s">
        <v>37</v>
      </c>
      <c r="E95" t="s">
        <v>17</v>
      </c>
      <c r="F95" s="4">
        <v>9926</v>
      </c>
      <c r="G95" s="5">
        <v>201</v>
      </c>
    </row>
    <row r="96" spans="3:7" x14ac:dyDescent="0.25">
      <c r="C96" t="s">
        <v>5</v>
      </c>
      <c r="D96" t="s">
        <v>34</v>
      </c>
      <c r="E96" t="s">
        <v>15</v>
      </c>
      <c r="F96" s="4">
        <v>7280</v>
      </c>
      <c r="G96" s="5">
        <v>201</v>
      </c>
    </row>
    <row r="97" spans="3:7" x14ac:dyDescent="0.25">
      <c r="C97" t="s">
        <v>40</v>
      </c>
      <c r="D97" t="s">
        <v>36</v>
      </c>
      <c r="E97" t="s">
        <v>13</v>
      </c>
      <c r="F97" s="4">
        <v>4424</v>
      </c>
      <c r="G97" s="5">
        <v>201</v>
      </c>
    </row>
    <row r="98" spans="3:7" x14ac:dyDescent="0.25">
      <c r="C98" t="s">
        <v>7</v>
      </c>
      <c r="D98" t="s">
        <v>39</v>
      </c>
      <c r="E98" t="s">
        <v>27</v>
      </c>
      <c r="F98" s="4">
        <v>966</v>
      </c>
      <c r="G98" s="5">
        <v>198</v>
      </c>
    </row>
    <row r="99" spans="3:7" x14ac:dyDescent="0.25">
      <c r="C99" t="s">
        <v>10</v>
      </c>
      <c r="D99" t="s">
        <v>35</v>
      </c>
      <c r="E99" t="s">
        <v>20</v>
      </c>
      <c r="F99" s="4">
        <v>1974</v>
      </c>
      <c r="G99" s="5">
        <v>195</v>
      </c>
    </row>
    <row r="100" spans="3:7" x14ac:dyDescent="0.25">
      <c r="C100" t="s">
        <v>5</v>
      </c>
      <c r="D100" t="s">
        <v>34</v>
      </c>
      <c r="E100" t="s">
        <v>19</v>
      </c>
      <c r="F100" s="4">
        <v>861</v>
      </c>
      <c r="G100" s="5">
        <v>195</v>
      </c>
    </row>
    <row r="101" spans="3:7" x14ac:dyDescent="0.25">
      <c r="C101" t="s">
        <v>8</v>
      </c>
      <c r="D101" t="s">
        <v>37</v>
      </c>
      <c r="E101" t="s">
        <v>22</v>
      </c>
      <c r="F101" s="4">
        <v>1890</v>
      </c>
      <c r="G101" s="5">
        <v>195</v>
      </c>
    </row>
    <row r="102" spans="3:7" x14ac:dyDescent="0.25">
      <c r="C102" t="s">
        <v>41</v>
      </c>
      <c r="D102" t="s">
        <v>36</v>
      </c>
      <c r="E102" t="s">
        <v>19</v>
      </c>
      <c r="F102" s="4">
        <v>1925</v>
      </c>
      <c r="G102" s="5">
        <v>192</v>
      </c>
    </row>
    <row r="103" spans="3:7" x14ac:dyDescent="0.25">
      <c r="C103" t="s">
        <v>6</v>
      </c>
      <c r="D103" t="s">
        <v>37</v>
      </c>
      <c r="E103" t="s">
        <v>23</v>
      </c>
      <c r="F103" s="4">
        <v>4949</v>
      </c>
      <c r="G103" s="5">
        <v>189</v>
      </c>
    </row>
    <row r="104" spans="3:7" x14ac:dyDescent="0.25">
      <c r="C104" t="s">
        <v>7</v>
      </c>
      <c r="D104" t="s">
        <v>34</v>
      </c>
      <c r="E104" t="s">
        <v>24</v>
      </c>
      <c r="F104" s="4">
        <v>8862</v>
      </c>
      <c r="G104" s="5">
        <v>189</v>
      </c>
    </row>
    <row r="105" spans="3:7" x14ac:dyDescent="0.25">
      <c r="C105" t="s">
        <v>9</v>
      </c>
      <c r="D105" t="s">
        <v>34</v>
      </c>
      <c r="E105" t="s">
        <v>16</v>
      </c>
      <c r="F105" s="4">
        <v>938</v>
      </c>
      <c r="G105" s="5">
        <v>189</v>
      </c>
    </row>
    <row r="106" spans="3:7" x14ac:dyDescent="0.25">
      <c r="C106" t="s">
        <v>9</v>
      </c>
      <c r="D106" t="s">
        <v>36</v>
      </c>
      <c r="E106" t="s">
        <v>32</v>
      </c>
      <c r="F106" s="4">
        <v>2954</v>
      </c>
      <c r="G106" s="5">
        <v>189</v>
      </c>
    </row>
    <row r="107" spans="3:7" x14ac:dyDescent="0.25">
      <c r="C107" t="s">
        <v>41</v>
      </c>
      <c r="D107" t="s">
        <v>35</v>
      </c>
      <c r="E107" t="s">
        <v>15</v>
      </c>
      <c r="F107" s="4">
        <v>2114</v>
      </c>
      <c r="G107" s="5">
        <v>186</v>
      </c>
    </row>
    <row r="108" spans="3:7" x14ac:dyDescent="0.25">
      <c r="C108" t="s">
        <v>8</v>
      </c>
      <c r="D108" t="s">
        <v>39</v>
      </c>
      <c r="E108" t="s">
        <v>30</v>
      </c>
      <c r="F108" s="4">
        <v>7021</v>
      </c>
      <c r="G108" s="5">
        <v>183</v>
      </c>
    </row>
    <row r="109" spans="3:7" x14ac:dyDescent="0.25">
      <c r="C109" t="s">
        <v>2</v>
      </c>
      <c r="D109" t="s">
        <v>38</v>
      </c>
      <c r="E109" t="s">
        <v>28</v>
      </c>
      <c r="F109" s="4">
        <v>6580</v>
      </c>
      <c r="G109" s="5">
        <v>183</v>
      </c>
    </row>
    <row r="110" spans="3:7" x14ac:dyDescent="0.25">
      <c r="C110" t="s">
        <v>7</v>
      </c>
      <c r="D110" t="s">
        <v>36</v>
      </c>
      <c r="E110" t="s">
        <v>18</v>
      </c>
      <c r="F110" s="4">
        <v>2646</v>
      </c>
      <c r="G110" s="5">
        <v>177</v>
      </c>
    </row>
    <row r="111" spans="3:7" x14ac:dyDescent="0.25">
      <c r="C111" t="s">
        <v>41</v>
      </c>
      <c r="D111" t="s">
        <v>37</v>
      </c>
      <c r="E111" t="s">
        <v>26</v>
      </c>
      <c r="F111" s="4">
        <v>2324</v>
      </c>
      <c r="G111" s="5">
        <v>177</v>
      </c>
    </row>
    <row r="112" spans="3:7" x14ac:dyDescent="0.25">
      <c r="C112" t="s">
        <v>6</v>
      </c>
      <c r="D112" t="s">
        <v>35</v>
      </c>
      <c r="E112" t="s">
        <v>27</v>
      </c>
      <c r="F112" s="4">
        <v>3864</v>
      </c>
      <c r="G112" s="5">
        <v>177</v>
      </c>
    </row>
    <row r="113" spans="3:7" x14ac:dyDescent="0.25">
      <c r="C113" t="s">
        <v>41</v>
      </c>
      <c r="D113" t="s">
        <v>34</v>
      </c>
      <c r="E113" t="s">
        <v>33</v>
      </c>
      <c r="F113" s="4">
        <v>7847</v>
      </c>
      <c r="G113" s="5">
        <v>174</v>
      </c>
    </row>
    <row r="114" spans="3:7" x14ac:dyDescent="0.25">
      <c r="C114" t="s">
        <v>9</v>
      </c>
      <c r="D114" t="s">
        <v>34</v>
      </c>
      <c r="E114" t="s">
        <v>17</v>
      </c>
      <c r="F114" s="4">
        <v>707</v>
      </c>
      <c r="G114" s="5">
        <v>174</v>
      </c>
    </row>
    <row r="115" spans="3:7" x14ac:dyDescent="0.25">
      <c r="C115" t="s">
        <v>40</v>
      </c>
      <c r="D115" t="s">
        <v>35</v>
      </c>
      <c r="E115" t="s">
        <v>16</v>
      </c>
      <c r="F115" s="4">
        <v>4725</v>
      </c>
      <c r="G115" s="5">
        <v>174</v>
      </c>
    </row>
    <row r="116" spans="3:7" x14ac:dyDescent="0.25">
      <c r="C116" t="s">
        <v>41</v>
      </c>
      <c r="D116" t="s">
        <v>36</v>
      </c>
      <c r="E116" t="s">
        <v>30</v>
      </c>
      <c r="F116" s="4">
        <v>6118</v>
      </c>
      <c r="G116" s="5">
        <v>174</v>
      </c>
    </row>
    <row r="117" spans="3:7" x14ac:dyDescent="0.25">
      <c r="C117" t="s">
        <v>3</v>
      </c>
      <c r="D117" t="s">
        <v>39</v>
      </c>
      <c r="E117" t="s">
        <v>26</v>
      </c>
      <c r="F117" s="4">
        <v>4956</v>
      </c>
      <c r="G117" s="5">
        <v>171</v>
      </c>
    </row>
    <row r="118" spans="3:7" x14ac:dyDescent="0.25">
      <c r="C118" t="s">
        <v>5</v>
      </c>
      <c r="D118" t="s">
        <v>39</v>
      </c>
      <c r="E118" t="s">
        <v>24</v>
      </c>
      <c r="F118" s="4">
        <v>4018</v>
      </c>
      <c r="G118" s="5">
        <v>171</v>
      </c>
    </row>
    <row r="119" spans="3:7" x14ac:dyDescent="0.25">
      <c r="C119" t="s">
        <v>3</v>
      </c>
      <c r="D119" t="s">
        <v>39</v>
      </c>
      <c r="E119" t="s">
        <v>16</v>
      </c>
      <c r="F119" s="4">
        <v>21</v>
      </c>
      <c r="G119" s="5">
        <v>168</v>
      </c>
    </row>
    <row r="120" spans="3:7" x14ac:dyDescent="0.25">
      <c r="C120" t="s">
        <v>8</v>
      </c>
      <c r="D120" t="s">
        <v>35</v>
      </c>
      <c r="E120" t="s">
        <v>29</v>
      </c>
      <c r="F120" s="4">
        <v>2023</v>
      </c>
      <c r="G120" s="5">
        <v>168</v>
      </c>
    </row>
    <row r="121" spans="3:7" x14ac:dyDescent="0.25">
      <c r="C121" t="s">
        <v>5</v>
      </c>
      <c r="D121" t="s">
        <v>38</v>
      </c>
      <c r="E121" t="s">
        <v>19</v>
      </c>
      <c r="F121" s="4">
        <v>5474</v>
      </c>
      <c r="G121" s="5">
        <v>168</v>
      </c>
    </row>
    <row r="122" spans="3:7" x14ac:dyDescent="0.25">
      <c r="C122" t="s">
        <v>3</v>
      </c>
      <c r="D122" t="s">
        <v>36</v>
      </c>
      <c r="E122" t="s">
        <v>23</v>
      </c>
      <c r="F122" s="4">
        <v>3773</v>
      </c>
      <c r="G122" s="5">
        <v>165</v>
      </c>
    </row>
    <row r="123" spans="3:7" x14ac:dyDescent="0.25">
      <c r="C123" t="s">
        <v>2</v>
      </c>
      <c r="D123" t="s">
        <v>39</v>
      </c>
      <c r="E123" t="s">
        <v>20</v>
      </c>
      <c r="F123" s="4">
        <v>9443</v>
      </c>
      <c r="G123" s="5">
        <v>162</v>
      </c>
    </row>
    <row r="124" spans="3:7" x14ac:dyDescent="0.25">
      <c r="C124" t="s">
        <v>40</v>
      </c>
      <c r="D124" t="s">
        <v>34</v>
      </c>
      <c r="E124" t="s">
        <v>19</v>
      </c>
      <c r="F124" s="4">
        <v>4018</v>
      </c>
      <c r="G124" s="5">
        <v>162</v>
      </c>
    </row>
    <row r="125" spans="3:7" x14ac:dyDescent="0.25">
      <c r="C125" t="s">
        <v>3</v>
      </c>
      <c r="D125" t="s">
        <v>36</v>
      </c>
      <c r="E125" t="s">
        <v>28</v>
      </c>
      <c r="F125" s="4">
        <v>973</v>
      </c>
      <c r="G125" s="5">
        <v>162</v>
      </c>
    </row>
    <row r="126" spans="3:7" x14ac:dyDescent="0.25">
      <c r="C126" t="s">
        <v>9</v>
      </c>
      <c r="D126" t="s">
        <v>35</v>
      </c>
      <c r="E126" t="s">
        <v>26</v>
      </c>
      <c r="F126" s="4">
        <v>98</v>
      </c>
      <c r="G126" s="5">
        <v>159</v>
      </c>
    </row>
    <row r="127" spans="3:7" x14ac:dyDescent="0.25">
      <c r="C127" t="s">
        <v>40</v>
      </c>
      <c r="D127" t="s">
        <v>34</v>
      </c>
      <c r="E127" t="s">
        <v>33</v>
      </c>
      <c r="F127" s="4">
        <v>3794</v>
      </c>
      <c r="G127" s="5">
        <v>159</v>
      </c>
    </row>
    <row r="128" spans="3:7" x14ac:dyDescent="0.25">
      <c r="C128" t="s">
        <v>40</v>
      </c>
      <c r="D128" t="s">
        <v>34</v>
      </c>
      <c r="E128" t="s">
        <v>17</v>
      </c>
      <c r="F128" s="4">
        <v>5019</v>
      </c>
      <c r="G128" s="5">
        <v>156</v>
      </c>
    </row>
    <row r="129" spans="3:7" x14ac:dyDescent="0.25">
      <c r="C129" t="s">
        <v>6</v>
      </c>
      <c r="D129" t="s">
        <v>36</v>
      </c>
      <c r="E129" t="s">
        <v>17</v>
      </c>
      <c r="F129" s="4">
        <v>4970</v>
      </c>
      <c r="G129" s="5">
        <v>156</v>
      </c>
    </row>
    <row r="130" spans="3:7" x14ac:dyDescent="0.25">
      <c r="C130" t="s">
        <v>9</v>
      </c>
      <c r="D130" t="s">
        <v>37</v>
      </c>
      <c r="E130" t="s">
        <v>25</v>
      </c>
      <c r="F130" s="4">
        <v>4305</v>
      </c>
      <c r="G130" s="5">
        <v>156</v>
      </c>
    </row>
    <row r="131" spans="3:7" x14ac:dyDescent="0.25">
      <c r="C131" t="s">
        <v>2</v>
      </c>
      <c r="D131" t="s">
        <v>38</v>
      </c>
      <c r="E131" t="s">
        <v>23</v>
      </c>
      <c r="F131" s="4">
        <v>4417</v>
      </c>
      <c r="G131" s="5">
        <v>153</v>
      </c>
    </row>
    <row r="132" spans="3:7" x14ac:dyDescent="0.25">
      <c r="C132" t="s">
        <v>9</v>
      </c>
      <c r="D132" t="s">
        <v>34</v>
      </c>
      <c r="E132" t="s">
        <v>28</v>
      </c>
      <c r="F132" s="4">
        <v>14329</v>
      </c>
      <c r="G132" s="5">
        <v>150</v>
      </c>
    </row>
    <row r="133" spans="3:7" x14ac:dyDescent="0.25">
      <c r="C133" t="s">
        <v>8</v>
      </c>
      <c r="D133" t="s">
        <v>37</v>
      </c>
      <c r="E133" t="s">
        <v>30</v>
      </c>
      <c r="F133" s="4">
        <v>42</v>
      </c>
      <c r="G133" s="5">
        <v>150</v>
      </c>
    </row>
    <row r="134" spans="3:7" x14ac:dyDescent="0.25">
      <c r="C134" t="s">
        <v>6</v>
      </c>
      <c r="D134" t="s">
        <v>34</v>
      </c>
      <c r="E134" t="s">
        <v>17</v>
      </c>
      <c r="F134" s="4">
        <v>3759</v>
      </c>
      <c r="G134" s="5">
        <v>150</v>
      </c>
    </row>
    <row r="135" spans="3:7" x14ac:dyDescent="0.25">
      <c r="C135" t="s">
        <v>8</v>
      </c>
      <c r="D135" t="s">
        <v>36</v>
      </c>
      <c r="E135" t="s">
        <v>23</v>
      </c>
      <c r="F135" s="4">
        <v>5019</v>
      </c>
      <c r="G135" s="5">
        <v>150</v>
      </c>
    </row>
    <row r="136" spans="3:7" x14ac:dyDescent="0.25">
      <c r="C136" t="s">
        <v>9</v>
      </c>
      <c r="D136" t="s">
        <v>35</v>
      </c>
      <c r="E136" t="s">
        <v>4</v>
      </c>
      <c r="F136" s="4">
        <v>959</v>
      </c>
      <c r="G136" s="5">
        <v>147</v>
      </c>
    </row>
    <row r="137" spans="3:7" x14ac:dyDescent="0.25">
      <c r="C137" t="s">
        <v>3</v>
      </c>
      <c r="D137" t="s">
        <v>37</v>
      </c>
      <c r="E137" t="s">
        <v>17</v>
      </c>
      <c r="F137" s="4">
        <v>3983</v>
      </c>
      <c r="G137" s="5">
        <v>144</v>
      </c>
    </row>
    <row r="138" spans="3:7" x14ac:dyDescent="0.25">
      <c r="C138" t="s">
        <v>41</v>
      </c>
      <c r="D138" t="s">
        <v>34</v>
      </c>
      <c r="E138" t="s">
        <v>22</v>
      </c>
      <c r="F138" s="4">
        <v>336</v>
      </c>
      <c r="G138" s="5">
        <v>144</v>
      </c>
    </row>
    <row r="139" spans="3:7" x14ac:dyDescent="0.25">
      <c r="C139" t="s">
        <v>2</v>
      </c>
      <c r="D139" t="s">
        <v>39</v>
      </c>
      <c r="E139" t="s">
        <v>28</v>
      </c>
      <c r="F139" s="4">
        <v>6027</v>
      </c>
      <c r="G139" s="5">
        <v>144</v>
      </c>
    </row>
    <row r="140" spans="3:7" x14ac:dyDescent="0.25">
      <c r="C140" t="s">
        <v>9</v>
      </c>
      <c r="D140" t="s">
        <v>35</v>
      </c>
      <c r="E140" t="s">
        <v>27</v>
      </c>
      <c r="F140" s="4">
        <v>2429</v>
      </c>
      <c r="G140" s="5">
        <v>144</v>
      </c>
    </row>
    <row r="141" spans="3:7" x14ac:dyDescent="0.25">
      <c r="C141" t="s">
        <v>10</v>
      </c>
      <c r="D141" t="s">
        <v>38</v>
      </c>
      <c r="E141" t="s">
        <v>22</v>
      </c>
      <c r="F141" s="4">
        <v>2205</v>
      </c>
      <c r="G141" s="5">
        <v>141</v>
      </c>
    </row>
    <row r="142" spans="3:7" x14ac:dyDescent="0.25">
      <c r="C142" t="s">
        <v>2</v>
      </c>
      <c r="D142" t="s">
        <v>39</v>
      </c>
      <c r="E142" t="s">
        <v>22</v>
      </c>
      <c r="F142" s="4">
        <v>1568</v>
      </c>
      <c r="G142" s="5">
        <v>141</v>
      </c>
    </row>
    <row r="143" spans="3:7" x14ac:dyDescent="0.25">
      <c r="C143" t="s">
        <v>7</v>
      </c>
      <c r="D143" t="s">
        <v>34</v>
      </c>
      <c r="E143" t="s">
        <v>20</v>
      </c>
      <c r="F143" s="4">
        <v>2205</v>
      </c>
      <c r="G143" s="5">
        <v>138</v>
      </c>
    </row>
    <row r="144" spans="3:7" x14ac:dyDescent="0.25">
      <c r="C144" t="s">
        <v>2</v>
      </c>
      <c r="D144" t="s">
        <v>37</v>
      </c>
      <c r="E144" t="s">
        <v>18</v>
      </c>
      <c r="F144" s="4">
        <v>11571</v>
      </c>
      <c r="G144" s="5">
        <v>138</v>
      </c>
    </row>
    <row r="145" spans="3:7" x14ac:dyDescent="0.25">
      <c r="C145" t="s">
        <v>40</v>
      </c>
      <c r="D145" t="s">
        <v>34</v>
      </c>
      <c r="E145" t="s">
        <v>27</v>
      </c>
      <c r="F145" s="4">
        <v>2289</v>
      </c>
      <c r="G145" s="5">
        <v>135</v>
      </c>
    </row>
    <row r="146" spans="3:7" x14ac:dyDescent="0.25">
      <c r="C146" t="s">
        <v>6</v>
      </c>
      <c r="D146" t="s">
        <v>38</v>
      </c>
      <c r="E146" t="s">
        <v>33</v>
      </c>
      <c r="F146" s="4">
        <v>959</v>
      </c>
      <c r="G146" s="5">
        <v>135</v>
      </c>
    </row>
    <row r="147" spans="3:7" x14ac:dyDescent="0.25">
      <c r="C147" t="s">
        <v>40</v>
      </c>
      <c r="D147" t="s">
        <v>39</v>
      </c>
      <c r="E147" t="s">
        <v>29</v>
      </c>
      <c r="F147" s="4">
        <v>0</v>
      </c>
      <c r="G147" s="5">
        <v>135</v>
      </c>
    </row>
    <row r="148" spans="3:7" x14ac:dyDescent="0.25">
      <c r="C148" t="s">
        <v>6</v>
      </c>
      <c r="D148" t="s">
        <v>36</v>
      </c>
      <c r="E148" t="s">
        <v>29</v>
      </c>
      <c r="F148" s="4">
        <v>1400</v>
      </c>
      <c r="G148" s="5">
        <v>135</v>
      </c>
    </row>
    <row r="149" spans="3:7" x14ac:dyDescent="0.25">
      <c r="C149" t="s">
        <v>41</v>
      </c>
      <c r="D149" t="s">
        <v>35</v>
      </c>
      <c r="E149" t="s">
        <v>27</v>
      </c>
      <c r="F149" s="4">
        <v>847</v>
      </c>
      <c r="G149" s="5">
        <v>129</v>
      </c>
    </row>
    <row r="150" spans="3:7" x14ac:dyDescent="0.25">
      <c r="C150" t="s">
        <v>8</v>
      </c>
      <c r="D150" t="s">
        <v>35</v>
      </c>
      <c r="E150" t="s">
        <v>33</v>
      </c>
      <c r="F150" s="4">
        <v>357</v>
      </c>
      <c r="G150" s="5">
        <v>126</v>
      </c>
    </row>
    <row r="151" spans="3:7" x14ac:dyDescent="0.25">
      <c r="C151" t="s">
        <v>40</v>
      </c>
      <c r="D151" t="s">
        <v>35</v>
      </c>
      <c r="E151" t="s">
        <v>29</v>
      </c>
      <c r="F151" s="4">
        <v>1617</v>
      </c>
      <c r="G151" s="5">
        <v>126</v>
      </c>
    </row>
    <row r="152" spans="3:7" x14ac:dyDescent="0.25">
      <c r="C152" t="s">
        <v>41</v>
      </c>
      <c r="D152" t="s">
        <v>34</v>
      </c>
      <c r="E152" t="s">
        <v>23</v>
      </c>
      <c r="F152" s="4">
        <v>4935</v>
      </c>
      <c r="G152" s="5">
        <v>126</v>
      </c>
    </row>
    <row r="153" spans="3:7" x14ac:dyDescent="0.25">
      <c r="C153" t="s">
        <v>10</v>
      </c>
      <c r="D153" t="s">
        <v>38</v>
      </c>
      <c r="E153" t="s">
        <v>4</v>
      </c>
      <c r="F153" s="4">
        <v>6860</v>
      </c>
      <c r="G153" s="5">
        <v>126</v>
      </c>
    </row>
    <row r="154" spans="3:7" x14ac:dyDescent="0.25">
      <c r="C154" t="s">
        <v>2</v>
      </c>
      <c r="D154" t="s">
        <v>39</v>
      </c>
      <c r="E154" t="s">
        <v>33</v>
      </c>
      <c r="F154" s="4">
        <v>4018</v>
      </c>
      <c r="G154" s="5">
        <v>126</v>
      </c>
    </row>
    <row r="155" spans="3:7" x14ac:dyDescent="0.25">
      <c r="C155" t="s">
        <v>10</v>
      </c>
      <c r="D155" t="s">
        <v>38</v>
      </c>
      <c r="E155" t="s">
        <v>13</v>
      </c>
      <c r="F155" s="4">
        <v>63</v>
      </c>
      <c r="G155" s="5">
        <v>123</v>
      </c>
    </row>
    <row r="156" spans="3:7" x14ac:dyDescent="0.25">
      <c r="C156" t="s">
        <v>41</v>
      </c>
      <c r="D156" t="s">
        <v>37</v>
      </c>
      <c r="E156" t="s">
        <v>20</v>
      </c>
      <c r="F156" s="4">
        <v>3388</v>
      </c>
      <c r="G156" s="5">
        <v>123</v>
      </c>
    </row>
    <row r="157" spans="3:7" x14ac:dyDescent="0.25">
      <c r="C157" t="s">
        <v>6</v>
      </c>
      <c r="D157" t="s">
        <v>38</v>
      </c>
      <c r="E157" t="s">
        <v>13</v>
      </c>
      <c r="F157" s="4">
        <v>2317</v>
      </c>
      <c r="G157" s="5">
        <v>123</v>
      </c>
    </row>
    <row r="158" spans="3:7" x14ac:dyDescent="0.25">
      <c r="C158" t="s">
        <v>6</v>
      </c>
      <c r="D158" t="s">
        <v>34</v>
      </c>
      <c r="E158" t="s">
        <v>32</v>
      </c>
      <c r="F158" s="4">
        <v>6734</v>
      </c>
      <c r="G158" s="5">
        <v>123</v>
      </c>
    </row>
    <row r="159" spans="3:7" x14ac:dyDescent="0.25">
      <c r="C159" t="s">
        <v>6</v>
      </c>
      <c r="D159" t="s">
        <v>35</v>
      </c>
      <c r="E159" t="s">
        <v>30</v>
      </c>
      <c r="F159" s="4">
        <v>4781</v>
      </c>
      <c r="G159" s="5">
        <v>123</v>
      </c>
    </row>
    <row r="160" spans="3:7" x14ac:dyDescent="0.25">
      <c r="C160" t="s">
        <v>9</v>
      </c>
      <c r="D160" t="s">
        <v>38</v>
      </c>
      <c r="E160" t="s">
        <v>16</v>
      </c>
      <c r="F160" s="4">
        <v>2646</v>
      </c>
      <c r="G160" s="5">
        <v>120</v>
      </c>
    </row>
    <row r="161" spans="3:7" x14ac:dyDescent="0.25">
      <c r="C161" t="s">
        <v>6</v>
      </c>
      <c r="D161" t="s">
        <v>36</v>
      </c>
      <c r="E161" t="s">
        <v>4</v>
      </c>
      <c r="F161" s="4">
        <v>10073</v>
      </c>
      <c r="G161" s="5">
        <v>120</v>
      </c>
    </row>
    <row r="162" spans="3:7" x14ac:dyDescent="0.25">
      <c r="C162" t="s">
        <v>2</v>
      </c>
      <c r="D162" t="s">
        <v>34</v>
      </c>
      <c r="E162" t="s">
        <v>19</v>
      </c>
      <c r="F162" s="4">
        <v>7511</v>
      </c>
      <c r="G162" s="5">
        <v>120</v>
      </c>
    </row>
    <row r="163" spans="3:7" x14ac:dyDescent="0.25">
      <c r="C163" t="s">
        <v>2</v>
      </c>
      <c r="D163" t="s">
        <v>39</v>
      </c>
      <c r="E163" t="s">
        <v>16</v>
      </c>
      <c r="F163" s="4">
        <v>2016</v>
      </c>
      <c r="G163" s="5">
        <v>117</v>
      </c>
    </row>
    <row r="164" spans="3:7" x14ac:dyDescent="0.25">
      <c r="C164" t="s">
        <v>3</v>
      </c>
      <c r="D164" t="s">
        <v>34</v>
      </c>
      <c r="E164" t="s">
        <v>23</v>
      </c>
      <c r="F164" s="4">
        <v>2212</v>
      </c>
      <c r="G164" s="5">
        <v>117</v>
      </c>
    </row>
    <row r="165" spans="3:7" x14ac:dyDescent="0.25">
      <c r="C165" t="s">
        <v>7</v>
      </c>
      <c r="D165" t="s">
        <v>36</v>
      </c>
      <c r="E165" t="s">
        <v>31</v>
      </c>
      <c r="F165" s="4">
        <v>2149</v>
      </c>
      <c r="G165" s="5">
        <v>117</v>
      </c>
    </row>
    <row r="166" spans="3:7" x14ac:dyDescent="0.25">
      <c r="C166" t="s">
        <v>40</v>
      </c>
      <c r="D166" t="s">
        <v>37</v>
      </c>
      <c r="E166" t="s">
        <v>30</v>
      </c>
      <c r="F166" s="4">
        <v>1624</v>
      </c>
      <c r="G166" s="5">
        <v>114</v>
      </c>
    </row>
    <row r="167" spans="3:7" x14ac:dyDescent="0.25">
      <c r="C167" t="s">
        <v>7</v>
      </c>
      <c r="D167" t="s">
        <v>35</v>
      </c>
      <c r="E167" t="s">
        <v>24</v>
      </c>
      <c r="F167" s="4">
        <v>2793</v>
      </c>
      <c r="G167" s="5">
        <v>114</v>
      </c>
    </row>
    <row r="168" spans="3:7" x14ac:dyDescent="0.25">
      <c r="C168" t="s">
        <v>9</v>
      </c>
      <c r="D168" t="s">
        <v>36</v>
      </c>
      <c r="E168" t="s">
        <v>25</v>
      </c>
      <c r="F168" s="4">
        <v>2142</v>
      </c>
      <c r="G168" s="5">
        <v>114</v>
      </c>
    </row>
    <row r="169" spans="3:7" x14ac:dyDescent="0.25">
      <c r="C169" t="s">
        <v>7</v>
      </c>
      <c r="D169" t="s">
        <v>37</v>
      </c>
      <c r="E169" t="s">
        <v>17</v>
      </c>
      <c r="F169" s="4">
        <v>4487</v>
      </c>
      <c r="G169" s="5">
        <v>111</v>
      </c>
    </row>
    <row r="170" spans="3:7" x14ac:dyDescent="0.25">
      <c r="C170" t="s">
        <v>5</v>
      </c>
      <c r="D170" t="s">
        <v>36</v>
      </c>
      <c r="E170" t="s">
        <v>30</v>
      </c>
      <c r="F170" s="4">
        <v>1526</v>
      </c>
      <c r="G170" s="5">
        <v>105</v>
      </c>
    </row>
    <row r="171" spans="3:7" x14ac:dyDescent="0.25">
      <c r="C171" t="s">
        <v>41</v>
      </c>
      <c r="D171" t="s">
        <v>37</v>
      </c>
      <c r="E171" t="s">
        <v>24</v>
      </c>
      <c r="F171" s="4">
        <v>6398</v>
      </c>
      <c r="G171" s="5">
        <v>102</v>
      </c>
    </row>
    <row r="172" spans="3:7" x14ac:dyDescent="0.25">
      <c r="C172" t="s">
        <v>5</v>
      </c>
      <c r="D172" t="s">
        <v>34</v>
      </c>
      <c r="E172" t="s">
        <v>29</v>
      </c>
      <c r="F172" s="4">
        <v>2891</v>
      </c>
      <c r="G172" s="5">
        <v>102</v>
      </c>
    </row>
    <row r="173" spans="3:7" x14ac:dyDescent="0.25">
      <c r="C173" t="s">
        <v>6</v>
      </c>
      <c r="D173" t="s">
        <v>37</v>
      </c>
      <c r="E173" t="s">
        <v>18</v>
      </c>
      <c r="F173" s="4">
        <v>1505</v>
      </c>
      <c r="G173" s="5">
        <v>102</v>
      </c>
    </row>
    <row r="174" spans="3:7" x14ac:dyDescent="0.25">
      <c r="C174" t="s">
        <v>40</v>
      </c>
      <c r="D174" t="s">
        <v>38</v>
      </c>
      <c r="E174" t="s">
        <v>4</v>
      </c>
      <c r="F174" s="4">
        <v>6125</v>
      </c>
      <c r="G174" s="5">
        <v>102</v>
      </c>
    </row>
    <row r="175" spans="3:7" x14ac:dyDescent="0.25">
      <c r="C175" t="s">
        <v>3</v>
      </c>
      <c r="D175" t="s">
        <v>39</v>
      </c>
      <c r="E175" t="s">
        <v>28</v>
      </c>
      <c r="F175" s="4">
        <v>1652</v>
      </c>
      <c r="G175" s="5">
        <v>102</v>
      </c>
    </row>
    <row r="176" spans="3:7" x14ac:dyDescent="0.25">
      <c r="C176" t="s">
        <v>9</v>
      </c>
      <c r="D176" t="s">
        <v>38</v>
      </c>
      <c r="E176" t="s">
        <v>25</v>
      </c>
      <c r="F176" s="4">
        <v>3850</v>
      </c>
      <c r="G176" s="5">
        <v>102</v>
      </c>
    </row>
    <row r="177" spans="3:7" x14ac:dyDescent="0.25">
      <c r="C177" t="s">
        <v>9</v>
      </c>
      <c r="D177" t="s">
        <v>38</v>
      </c>
      <c r="E177" t="s">
        <v>26</v>
      </c>
      <c r="F177" s="4">
        <v>2436</v>
      </c>
      <c r="G177" s="5">
        <v>99</v>
      </c>
    </row>
    <row r="178" spans="3:7" x14ac:dyDescent="0.25">
      <c r="C178" t="s">
        <v>41</v>
      </c>
      <c r="D178" t="s">
        <v>35</v>
      </c>
      <c r="E178" t="s">
        <v>19</v>
      </c>
      <c r="F178" s="4">
        <v>609</v>
      </c>
      <c r="G178" s="5">
        <v>99</v>
      </c>
    </row>
    <row r="179" spans="3:7" x14ac:dyDescent="0.25">
      <c r="C179" t="s">
        <v>7</v>
      </c>
      <c r="D179" t="s">
        <v>34</v>
      </c>
      <c r="E179" t="s">
        <v>25</v>
      </c>
      <c r="F179" s="4">
        <v>1568</v>
      </c>
      <c r="G179" s="5">
        <v>96</v>
      </c>
    </row>
    <row r="180" spans="3:7" x14ac:dyDescent="0.25">
      <c r="C180" t="s">
        <v>9</v>
      </c>
      <c r="D180" t="s">
        <v>37</v>
      </c>
      <c r="E180" t="s">
        <v>20</v>
      </c>
      <c r="F180" s="4">
        <v>7273</v>
      </c>
      <c r="G180" s="5">
        <v>96</v>
      </c>
    </row>
    <row r="181" spans="3:7" x14ac:dyDescent="0.25">
      <c r="C181" t="s">
        <v>10</v>
      </c>
      <c r="D181" t="s">
        <v>35</v>
      </c>
      <c r="E181" t="s">
        <v>14</v>
      </c>
      <c r="F181" s="4">
        <v>3472</v>
      </c>
      <c r="G181" s="5">
        <v>96</v>
      </c>
    </row>
    <row r="182" spans="3:7" x14ac:dyDescent="0.25">
      <c r="C182" t="s">
        <v>9</v>
      </c>
      <c r="D182" t="s">
        <v>37</v>
      </c>
      <c r="E182" t="s">
        <v>23</v>
      </c>
      <c r="F182" s="4">
        <v>2737</v>
      </c>
      <c r="G182" s="5">
        <v>93</v>
      </c>
    </row>
    <row r="183" spans="3:7" x14ac:dyDescent="0.25">
      <c r="C183" t="s">
        <v>10</v>
      </c>
      <c r="D183" t="s">
        <v>34</v>
      </c>
      <c r="E183" t="s">
        <v>25</v>
      </c>
      <c r="F183" s="4">
        <v>1428</v>
      </c>
      <c r="G183" s="5">
        <v>93</v>
      </c>
    </row>
    <row r="184" spans="3:7" x14ac:dyDescent="0.25">
      <c r="C184" t="s">
        <v>5</v>
      </c>
      <c r="D184" t="s">
        <v>34</v>
      </c>
      <c r="E184" t="s">
        <v>33</v>
      </c>
      <c r="F184" s="4">
        <v>1652</v>
      </c>
      <c r="G184" s="5">
        <v>93</v>
      </c>
    </row>
    <row r="185" spans="3:7" x14ac:dyDescent="0.25">
      <c r="C185" t="s">
        <v>40</v>
      </c>
      <c r="D185" t="s">
        <v>37</v>
      </c>
      <c r="E185" t="s">
        <v>27</v>
      </c>
      <c r="F185" s="4">
        <v>6132</v>
      </c>
      <c r="G185" s="5">
        <v>93</v>
      </c>
    </row>
    <row r="186" spans="3:7" x14ac:dyDescent="0.25">
      <c r="C186" t="s">
        <v>3</v>
      </c>
      <c r="D186" t="s">
        <v>34</v>
      </c>
      <c r="E186" t="s">
        <v>17</v>
      </c>
      <c r="F186" s="4">
        <v>2919</v>
      </c>
      <c r="G186" s="5">
        <v>93</v>
      </c>
    </row>
    <row r="187" spans="3:7" x14ac:dyDescent="0.25">
      <c r="C187" t="s">
        <v>9</v>
      </c>
      <c r="D187" t="s">
        <v>34</v>
      </c>
      <c r="E187" t="s">
        <v>23</v>
      </c>
      <c r="F187" s="4">
        <v>8155</v>
      </c>
      <c r="G187" s="5">
        <v>90</v>
      </c>
    </row>
    <row r="188" spans="3:7" x14ac:dyDescent="0.25">
      <c r="C188" t="s">
        <v>40</v>
      </c>
      <c r="D188" t="s">
        <v>36</v>
      </c>
      <c r="E188" t="s">
        <v>33</v>
      </c>
      <c r="F188" s="4">
        <v>9772</v>
      </c>
      <c r="G188" s="5">
        <v>90</v>
      </c>
    </row>
    <row r="189" spans="3:7" x14ac:dyDescent="0.25">
      <c r="C189" t="s">
        <v>40</v>
      </c>
      <c r="D189" t="s">
        <v>38</v>
      </c>
      <c r="E189" t="s">
        <v>25</v>
      </c>
      <c r="F189" s="4">
        <v>2541</v>
      </c>
      <c r="G189" s="5">
        <v>90</v>
      </c>
    </row>
    <row r="190" spans="3:7" x14ac:dyDescent="0.25">
      <c r="C190" t="s">
        <v>6</v>
      </c>
      <c r="D190" t="s">
        <v>37</v>
      </c>
      <c r="E190" t="s">
        <v>31</v>
      </c>
      <c r="F190" s="4">
        <v>7693</v>
      </c>
      <c r="G190" s="5">
        <v>87</v>
      </c>
    </row>
    <row r="191" spans="3:7" x14ac:dyDescent="0.25">
      <c r="C191" t="s">
        <v>7</v>
      </c>
      <c r="D191" t="s">
        <v>36</v>
      </c>
      <c r="E191" t="s">
        <v>32</v>
      </c>
      <c r="F191" s="4">
        <v>280</v>
      </c>
      <c r="G191" s="5">
        <v>87</v>
      </c>
    </row>
    <row r="192" spans="3:7" x14ac:dyDescent="0.25">
      <c r="C192" t="s">
        <v>40</v>
      </c>
      <c r="D192" t="s">
        <v>38</v>
      </c>
      <c r="E192" t="s">
        <v>26</v>
      </c>
      <c r="F192" s="4">
        <v>609</v>
      </c>
      <c r="G192" s="5">
        <v>87</v>
      </c>
    </row>
    <row r="193" spans="3:7" x14ac:dyDescent="0.25">
      <c r="C193" t="s">
        <v>9</v>
      </c>
      <c r="D193" t="s">
        <v>38</v>
      </c>
      <c r="E193" t="s">
        <v>33</v>
      </c>
      <c r="F193" s="4">
        <v>9506</v>
      </c>
      <c r="G193" s="5">
        <v>87</v>
      </c>
    </row>
    <row r="194" spans="3:7" x14ac:dyDescent="0.25">
      <c r="C194" t="s">
        <v>10</v>
      </c>
      <c r="D194" t="s">
        <v>34</v>
      </c>
      <c r="E194" t="s">
        <v>17</v>
      </c>
      <c r="F194" s="4">
        <v>700</v>
      </c>
      <c r="G194" s="5">
        <v>87</v>
      </c>
    </row>
    <row r="195" spans="3:7" x14ac:dyDescent="0.25">
      <c r="C195" t="s">
        <v>8</v>
      </c>
      <c r="D195" t="s">
        <v>37</v>
      </c>
      <c r="E195" t="s">
        <v>21</v>
      </c>
      <c r="F195" s="4">
        <v>434</v>
      </c>
      <c r="G195" s="5">
        <v>87</v>
      </c>
    </row>
    <row r="196" spans="3:7" x14ac:dyDescent="0.25">
      <c r="C196" t="s">
        <v>8</v>
      </c>
      <c r="D196" t="s">
        <v>38</v>
      </c>
      <c r="E196" t="s">
        <v>22</v>
      </c>
      <c r="F196" s="4">
        <v>168</v>
      </c>
      <c r="G196" s="5">
        <v>84</v>
      </c>
    </row>
    <row r="197" spans="3:7" x14ac:dyDescent="0.25">
      <c r="C197" t="s">
        <v>41</v>
      </c>
      <c r="D197" t="s">
        <v>36</v>
      </c>
      <c r="E197" t="s">
        <v>32</v>
      </c>
      <c r="F197" s="4">
        <v>10304</v>
      </c>
      <c r="G197" s="5">
        <v>84</v>
      </c>
    </row>
    <row r="198" spans="3:7" x14ac:dyDescent="0.25">
      <c r="C198" t="s">
        <v>5</v>
      </c>
      <c r="D198" t="s">
        <v>35</v>
      </c>
      <c r="E198" t="s">
        <v>22</v>
      </c>
      <c r="F198" s="4">
        <v>490</v>
      </c>
      <c r="G198" s="5">
        <v>84</v>
      </c>
    </row>
    <row r="199" spans="3:7" x14ac:dyDescent="0.25">
      <c r="C199" t="s">
        <v>2</v>
      </c>
      <c r="D199" t="s">
        <v>39</v>
      </c>
      <c r="E199" t="s">
        <v>27</v>
      </c>
      <c r="F199" s="4">
        <v>7812</v>
      </c>
      <c r="G199" s="5">
        <v>81</v>
      </c>
    </row>
    <row r="200" spans="3:7" x14ac:dyDescent="0.25">
      <c r="C200" t="s">
        <v>6</v>
      </c>
      <c r="D200" t="s">
        <v>37</v>
      </c>
      <c r="E200" t="s">
        <v>30</v>
      </c>
      <c r="F200" s="4">
        <v>560</v>
      </c>
      <c r="G200" s="5">
        <v>81</v>
      </c>
    </row>
    <row r="201" spans="3:7" x14ac:dyDescent="0.25">
      <c r="C201" t="s">
        <v>8</v>
      </c>
      <c r="D201" t="s">
        <v>35</v>
      </c>
      <c r="E201" t="s">
        <v>30</v>
      </c>
      <c r="F201" s="4">
        <v>3598</v>
      </c>
      <c r="G201" s="5">
        <v>81</v>
      </c>
    </row>
    <row r="202" spans="3:7" x14ac:dyDescent="0.25">
      <c r="C202" t="s">
        <v>5</v>
      </c>
      <c r="D202" t="s">
        <v>39</v>
      </c>
      <c r="E202" t="s">
        <v>22</v>
      </c>
      <c r="F202" s="4">
        <v>6909</v>
      </c>
      <c r="G202" s="5">
        <v>81</v>
      </c>
    </row>
    <row r="203" spans="3:7" x14ac:dyDescent="0.25">
      <c r="C203" t="s">
        <v>3</v>
      </c>
      <c r="D203" t="s">
        <v>35</v>
      </c>
      <c r="E203" t="s">
        <v>23</v>
      </c>
      <c r="F203" s="4">
        <v>2023</v>
      </c>
      <c r="G203" s="5">
        <v>78</v>
      </c>
    </row>
    <row r="204" spans="3:7" x14ac:dyDescent="0.25">
      <c r="C204" t="s">
        <v>8</v>
      </c>
      <c r="D204" t="s">
        <v>38</v>
      </c>
      <c r="E204" t="s">
        <v>21</v>
      </c>
      <c r="F204" s="4">
        <v>6433</v>
      </c>
      <c r="G204" s="5">
        <v>78</v>
      </c>
    </row>
    <row r="205" spans="3:7" x14ac:dyDescent="0.25">
      <c r="C205" t="s">
        <v>7</v>
      </c>
      <c r="D205" t="s">
        <v>38</v>
      </c>
      <c r="E205" t="s">
        <v>14</v>
      </c>
      <c r="F205" s="4">
        <v>1281</v>
      </c>
      <c r="G205" s="5">
        <v>75</v>
      </c>
    </row>
    <row r="206" spans="3:7" x14ac:dyDescent="0.25">
      <c r="C206" t="s">
        <v>7</v>
      </c>
      <c r="D206" t="s">
        <v>34</v>
      </c>
      <c r="E206" t="s">
        <v>32</v>
      </c>
      <c r="F206" s="4">
        <v>3262</v>
      </c>
      <c r="G206" s="5">
        <v>75</v>
      </c>
    </row>
    <row r="207" spans="3:7" x14ac:dyDescent="0.25">
      <c r="C207" t="s">
        <v>6</v>
      </c>
      <c r="D207" t="s">
        <v>34</v>
      </c>
      <c r="E207" t="s">
        <v>29</v>
      </c>
      <c r="F207" s="4">
        <v>3339</v>
      </c>
      <c r="G207" s="5">
        <v>75</v>
      </c>
    </row>
    <row r="208" spans="3:7" x14ac:dyDescent="0.25">
      <c r="C208" t="s">
        <v>2</v>
      </c>
      <c r="D208" t="s">
        <v>36</v>
      </c>
      <c r="E208" t="s">
        <v>29</v>
      </c>
      <c r="F208" s="4">
        <v>8211</v>
      </c>
      <c r="G208" s="5">
        <v>75</v>
      </c>
    </row>
    <row r="209" spans="3:7" x14ac:dyDescent="0.25">
      <c r="C209" t="s">
        <v>6</v>
      </c>
      <c r="D209" t="s">
        <v>38</v>
      </c>
      <c r="E209" t="s">
        <v>25</v>
      </c>
      <c r="F209" s="4">
        <v>469</v>
      </c>
      <c r="G209" s="5">
        <v>75</v>
      </c>
    </row>
    <row r="210" spans="3:7" x14ac:dyDescent="0.25">
      <c r="C210" t="s">
        <v>5</v>
      </c>
      <c r="D210" t="s">
        <v>37</v>
      </c>
      <c r="E210" t="s">
        <v>22</v>
      </c>
      <c r="F210" s="4">
        <v>518</v>
      </c>
      <c r="G210" s="5">
        <v>75</v>
      </c>
    </row>
    <row r="211" spans="3:7" x14ac:dyDescent="0.25">
      <c r="C211" t="s">
        <v>40</v>
      </c>
      <c r="D211" t="s">
        <v>34</v>
      </c>
      <c r="E211" t="s">
        <v>23</v>
      </c>
      <c r="F211" s="4">
        <v>2779</v>
      </c>
      <c r="G211" s="5">
        <v>75</v>
      </c>
    </row>
    <row r="212" spans="3:7" x14ac:dyDescent="0.25">
      <c r="C212" t="s">
        <v>6</v>
      </c>
      <c r="D212" t="s">
        <v>34</v>
      </c>
      <c r="E212" t="s">
        <v>16</v>
      </c>
      <c r="F212" s="4">
        <v>2219</v>
      </c>
      <c r="G212" s="5">
        <v>75</v>
      </c>
    </row>
    <row r="213" spans="3:7" x14ac:dyDescent="0.25">
      <c r="C213" t="s">
        <v>10</v>
      </c>
      <c r="D213" t="s">
        <v>36</v>
      </c>
      <c r="E213" t="s">
        <v>13</v>
      </c>
      <c r="F213" s="4">
        <v>945</v>
      </c>
      <c r="G213" s="5">
        <v>75</v>
      </c>
    </row>
    <row r="214" spans="3:7" x14ac:dyDescent="0.25">
      <c r="C214" t="s">
        <v>41</v>
      </c>
      <c r="D214" t="s">
        <v>39</v>
      </c>
      <c r="E214" t="s">
        <v>14</v>
      </c>
      <c r="F214" s="4">
        <v>3976</v>
      </c>
      <c r="G214" s="5">
        <v>72</v>
      </c>
    </row>
    <row r="215" spans="3:7" x14ac:dyDescent="0.25">
      <c r="C215" t="s">
        <v>10</v>
      </c>
      <c r="D215" t="s">
        <v>36</v>
      </c>
      <c r="E215" t="s">
        <v>27</v>
      </c>
      <c r="F215" s="4">
        <v>1407</v>
      </c>
      <c r="G215" s="5">
        <v>72</v>
      </c>
    </row>
    <row r="216" spans="3:7" x14ac:dyDescent="0.25">
      <c r="C216" t="s">
        <v>9</v>
      </c>
      <c r="D216" t="s">
        <v>39</v>
      </c>
      <c r="E216" t="s">
        <v>25</v>
      </c>
      <c r="F216" s="4">
        <v>3192</v>
      </c>
      <c r="G216" s="5">
        <v>72</v>
      </c>
    </row>
    <row r="217" spans="3:7" x14ac:dyDescent="0.25">
      <c r="C217" t="s">
        <v>40</v>
      </c>
      <c r="D217" t="s">
        <v>37</v>
      </c>
      <c r="E217" t="s">
        <v>29</v>
      </c>
      <c r="F217" s="4">
        <v>9002</v>
      </c>
      <c r="G217" s="5">
        <v>72</v>
      </c>
    </row>
    <row r="218" spans="3:7" x14ac:dyDescent="0.25">
      <c r="C218" t="s">
        <v>41</v>
      </c>
      <c r="D218" t="s">
        <v>35</v>
      </c>
      <c r="E218" t="s">
        <v>13</v>
      </c>
      <c r="F218" s="4">
        <v>4760</v>
      </c>
      <c r="G218" s="5">
        <v>69</v>
      </c>
    </row>
    <row r="219" spans="3:7" x14ac:dyDescent="0.25">
      <c r="C219" t="s">
        <v>3</v>
      </c>
      <c r="D219" t="s">
        <v>35</v>
      </c>
      <c r="E219" t="s">
        <v>29</v>
      </c>
      <c r="F219" s="4">
        <v>2114</v>
      </c>
      <c r="G219" s="5">
        <v>66</v>
      </c>
    </row>
    <row r="220" spans="3:7" x14ac:dyDescent="0.25">
      <c r="C220" t="s">
        <v>6</v>
      </c>
      <c r="D220" t="s">
        <v>36</v>
      </c>
      <c r="E220" t="s">
        <v>21</v>
      </c>
      <c r="F220" s="4">
        <v>497</v>
      </c>
      <c r="G220" s="5">
        <v>63</v>
      </c>
    </row>
    <row r="221" spans="3:7" x14ac:dyDescent="0.25">
      <c r="C221" t="s">
        <v>7</v>
      </c>
      <c r="D221" t="s">
        <v>35</v>
      </c>
      <c r="E221" t="s">
        <v>14</v>
      </c>
      <c r="F221" s="4">
        <v>4606</v>
      </c>
      <c r="G221" s="5">
        <v>63</v>
      </c>
    </row>
    <row r="222" spans="3:7" x14ac:dyDescent="0.25">
      <c r="C222" t="s">
        <v>5</v>
      </c>
      <c r="D222" t="s">
        <v>36</v>
      </c>
      <c r="E222" t="s">
        <v>13</v>
      </c>
      <c r="F222" s="4">
        <v>6146</v>
      </c>
      <c r="G222" s="5">
        <v>63</v>
      </c>
    </row>
    <row r="223" spans="3:7" x14ac:dyDescent="0.25">
      <c r="C223" t="s">
        <v>6</v>
      </c>
      <c r="D223" t="s">
        <v>39</v>
      </c>
      <c r="E223" t="s">
        <v>30</v>
      </c>
      <c r="F223" s="4">
        <v>1638</v>
      </c>
      <c r="G223" s="5">
        <v>63</v>
      </c>
    </row>
    <row r="224" spans="3:7" x14ac:dyDescent="0.25">
      <c r="C224" t="s">
        <v>8</v>
      </c>
      <c r="D224" t="s">
        <v>38</v>
      </c>
      <c r="E224" t="s">
        <v>27</v>
      </c>
      <c r="F224" s="4">
        <v>2268</v>
      </c>
      <c r="G224" s="5">
        <v>63</v>
      </c>
    </row>
    <row r="225" spans="3:7" x14ac:dyDescent="0.25">
      <c r="C225" t="s">
        <v>9</v>
      </c>
      <c r="D225" t="s">
        <v>38</v>
      </c>
      <c r="E225" t="s">
        <v>24</v>
      </c>
      <c r="F225" s="4">
        <v>4137</v>
      </c>
      <c r="G225" s="5">
        <v>60</v>
      </c>
    </row>
    <row r="226" spans="3:7" x14ac:dyDescent="0.25">
      <c r="C226" t="s">
        <v>9</v>
      </c>
      <c r="D226" t="s">
        <v>36</v>
      </c>
      <c r="E226" t="s">
        <v>30</v>
      </c>
      <c r="F226" s="4">
        <v>9051</v>
      </c>
      <c r="G226" s="5">
        <v>57</v>
      </c>
    </row>
    <row r="227" spans="3:7" x14ac:dyDescent="0.25">
      <c r="C227" t="s">
        <v>6</v>
      </c>
      <c r="D227" t="s">
        <v>38</v>
      </c>
      <c r="E227" t="s">
        <v>31</v>
      </c>
      <c r="F227" s="4">
        <v>2681</v>
      </c>
      <c r="G227" s="5">
        <v>54</v>
      </c>
    </row>
    <row r="228" spans="3:7" x14ac:dyDescent="0.25">
      <c r="C228" t="s">
        <v>2</v>
      </c>
      <c r="D228" t="s">
        <v>34</v>
      </c>
      <c r="E228" t="s">
        <v>13</v>
      </c>
      <c r="F228" s="4">
        <v>252</v>
      </c>
      <c r="G228" s="5">
        <v>54</v>
      </c>
    </row>
    <row r="229" spans="3:7" x14ac:dyDescent="0.25">
      <c r="C229" t="s">
        <v>5</v>
      </c>
      <c r="D229" t="s">
        <v>38</v>
      </c>
      <c r="E229" t="s">
        <v>13</v>
      </c>
      <c r="F229" s="4">
        <v>7189</v>
      </c>
      <c r="G229" s="5">
        <v>54</v>
      </c>
    </row>
    <row r="230" spans="3:7" x14ac:dyDescent="0.25">
      <c r="C230" t="s">
        <v>3</v>
      </c>
      <c r="D230" t="s">
        <v>34</v>
      </c>
      <c r="E230" t="s">
        <v>26</v>
      </c>
      <c r="F230" s="4">
        <v>3108</v>
      </c>
      <c r="G230" s="5">
        <v>54</v>
      </c>
    </row>
    <row r="231" spans="3:7" x14ac:dyDescent="0.25">
      <c r="C231" t="s">
        <v>2</v>
      </c>
      <c r="D231" t="s">
        <v>37</v>
      </c>
      <c r="E231" t="s">
        <v>14</v>
      </c>
      <c r="F231" s="4">
        <v>1057</v>
      </c>
      <c r="G231" s="5">
        <v>54</v>
      </c>
    </row>
    <row r="232" spans="3:7" x14ac:dyDescent="0.25">
      <c r="C232" t="s">
        <v>7</v>
      </c>
      <c r="D232" t="s">
        <v>37</v>
      </c>
      <c r="E232" t="s">
        <v>30</v>
      </c>
      <c r="F232" s="4">
        <v>6454</v>
      </c>
      <c r="G232" s="5">
        <v>54</v>
      </c>
    </row>
    <row r="233" spans="3:7" x14ac:dyDescent="0.25">
      <c r="C233" t="s">
        <v>2</v>
      </c>
      <c r="D233" t="s">
        <v>38</v>
      </c>
      <c r="E233" t="s">
        <v>13</v>
      </c>
      <c r="F233" s="4">
        <v>56</v>
      </c>
      <c r="G233" s="5">
        <v>51</v>
      </c>
    </row>
    <row r="234" spans="3:7" x14ac:dyDescent="0.25">
      <c r="C234" t="s">
        <v>5</v>
      </c>
      <c r="D234" t="s">
        <v>39</v>
      </c>
      <c r="E234" t="s">
        <v>26</v>
      </c>
      <c r="F234" s="4">
        <v>5236</v>
      </c>
      <c r="G234" s="5">
        <v>51</v>
      </c>
    </row>
    <row r="235" spans="3:7" x14ac:dyDescent="0.25">
      <c r="C235" t="s">
        <v>40</v>
      </c>
      <c r="D235" t="s">
        <v>38</v>
      </c>
      <c r="E235" t="s">
        <v>24</v>
      </c>
      <c r="F235" s="4">
        <v>623</v>
      </c>
      <c r="G235" s="5">
        <v>51</v>
      </c>
    </row>
    <row r="236" spans="3:7" x14ac:dyDescent="0.25">
      <c r="C236" t="s">
        <v>3</v>
      </c>
      <c r="D236" t="s">
        <v>39</v>
      </c>
      <c r="E236" t="s">
        <v>29</v>
      </c>
      <c r="F236" s="4">
        <v>3640</v>
      </c>
      <c r="G236" s="5">
        <v>51</v>
      </c>
    </row>
    <row r="237" spans="3:7" x14ac:dyDescent="0.25">
      <c r="C237" t="s">
        <v>5</v>
      </c>
      <c r="D237" t="s">
        <v>37</v>
      </c>
      <c r="E237" t="s">
        <v>31</v>
      </c>
      <c r="F237" s="4">
        <v>182</v>
      </c>
      <c r="G237" s="5">
        <v>48</v>
      </c>
    </row>
    <row r="238" spans="3:7" x14ac:dyDescent="0.25">
      <c r="C238" t="s">
        <v>7</v>
      </c>
      <c r="D238" t="s">
        <v>34</v>
      </c>
      <c r="E238" t="s">
        <v>33</v>
      </c>
      <c r="F238" s="4">
        <v>2226</v>
      </c>
      <c r="G238" s="5">
        <v>48</v>
      </c>
    </row>
    <row r="239" spans="3:7" x14ac:dyDescent="0.25">
      <c r="C239" t="s">
        <v>40</v>
      </c>
      <c r="D239" t="s">
        <v>34</v>
      </c>
      <c r="E239" t="s">
        <v>26</v>
      </c>
      <c r="F239" s="4">
        <v>6748</v>
      </c>
      <c r="G239" s="5">
        <v>48</v>
      </c>
    </row>
    <row r="240" spans="3:7" x14ac:dyDescent="0.25">
      <c r="C240" t="s">
        <v>6</v>
      </c>
      <c r="D240" t="s">
        <v>34</v>
      </c>
      <c r="E240" t="s">
        <v>4</v>
      </c>
      <c r="F240" s="4">
        <v>525</v>
      </c>
      <c r="G240" s="5">
        <v>48</v>
      </c>
    </row>
    <row r="241" spans="3:7" x14ac:dyDescent="0.25">
      <c r="C241" t="s">
        <v>7</v>
      </c>
      <c r="D241" t="s">
        <v>37</v>
      </c>
      <c r="E241" t="s">
        <v>33</v>
      </c>
      <c r="F241" s="4">
        <v>6391</v>
      </c>
      <c r="G241" s="5">
        <v>48</v>
      </c>
    </row>
    <row r="242" spans="3:7" x14ac:dyDescent="0.25">
      <c r="C242" t="s">
        <v>2</v>
      </c>
      <c r="D242" t="s">
        <v>36</v>
      </c>
      <c r="E242" t="s">
        <v>17</v>
      </c>
      <c r="F242" s="4">
        <v>189</v>
      </c>
      <c r="G242" s="5">
        <v>48</v>
      </c>
    </row>
    <row r="243" spans="3:7" x14ac:dyDescent="0.25">
      <c r="C243" t="s">
        <v>40</v>
      </c>
      <c r="D243" t="s">
        <v>35</v>
      </c>
      <c r="E243" t="s">
        <v>24</v>
      </c>
      <c r="F243" s="4">
        <v>1638</v>
      </c>
      <c r="G243" s="5">
        <v>48</v>
      </c>
    </row>
    <row r="244" spans="3:7" x14ac:dyDescent="0.25">
      <c r="C244" t="s">
        <v>8</v>
      </c>
      <c r="D244" t="s">
        <v>37</v>
      </c>
      <c r="E244" t="s">
        <v>26</v>
      </c>
      <c r="F244" s="4">
        <v>6279</v>
      </c>
      <c r="G244" s="5">
        <v>45</v>
      </c>
    </row>
    <row r="245" spans="3:7" x14ac:dyDescent="0.25">
      <c r="C245" t="s">
        <v>40</v>
      </c>
      <c r="D245" t="s">
        <v>38</v>
      </c>
      <c r="E245" t="s">
        <v>29</v>
      </c>
      <c r="F245" s="4">
        <v>2541</v>
      </c>
      <c r="G245" s="5">
        <v>45</v>
      </c>
    </row>
    <row r="246" spans="3:7" x14ac:dyDescent="0.25">
      <c r="C246" t="s">
        <v>9</v>
      </c>
      <c r="D246" t="s">
        <v>37</v>
      </c>
      <c r="E246" t="s">
        <v>28</v>
      </c>
      <c r="F246" s="4">
        <v>2919</v>
      </c>
      <c r="G246" s="5">
        <v>45</v>
      </c>
    </row>
    <row r="247" spans="3:7" x14ac:dyDescent="0.25">
      <c r="C247" t="s">
        <v>5</v>
      </c>
      <c r="D247" t="s">
        <v>38</v>
      </c>
      <c r="E247" t="s">
        <v>25</v>
      </c>
      <c r="F247" s="4">
        <v>7483</v>
      </c>
      <c r="G247" s="5">
        <v>45</v>
      </c>
    </row>
    <row r="248" spans="3:7" x14ac:dyDescent="0.25">
      <c r="C248" t="s">
        <v>7</v>
      </c>
      <c r="D248" t="s">
        <v>36</v>
      </c>
      <c r="E248" t="s">
        <v>22</v>
      </c>
      <c r="F248" s="4">
        <v>8435</v>
      </c>
      <c r="G248" s="5">
        <v>42</v>
      </c>
    </row>
    <row r="249" spans="3:7" x14ac:dyDescent="0.25">
      <c r="C249" t="s">
        <v>3</v>
      </c>
      <c r="D249" t="s">
        <v>34</v>
      </c>
      <c r="E249" t="s">
        <v>25</v>
      </c>
      <c r="F249" s="4">
        <v>6300</v>
      </c>
      <c r="G249" s="5">
        <v>42</v>
      </c>
    </row>
    <row r="250" spans="3:7" x14ac:dyDescent="0.25">
      <c r="C250" t="s">
        <v>40</v>
      </c>
      <c r="D250" t="s">
        <v>39</v>
      </c>
      <c r="E250" t="s">
        <v>15</v>
      </c>
      <c r="F250" s="4">
        <v>5775</v>
      </c>
      <c r="G250" s="5">
        <v>42</v>
      </c>
    </row>
    <row r="251" spans="3:7" x14ac:dyDescent="0.25">
      <c r="C251" t="s">
        <v>2</v>
      </c>
      <c r="D251" t="s">
        <v>37</v>
      </c>
      <c r="E251" t="s">
        <v>15</v>
      </c>
      <c r="F251" s="4">
        <v>2863</v>
      </c>
      <c r="G251" s="5">
        <v>42</v>
      </c>
    </row>
    <row r="252" spans="3:7" x14ac:dyDescent="0.25">
      <c r="C252" t="s">
        <v>5</v>
      </c>
      <c r="D252" t="s">
        <v>36</v>
      </c>
      <c r="E252" t="s">
        <v>16</v>
      </c>
      <c r="F252" s="4">
        <v>16184</v>
      </c>
      <c r="G252" s="5">
        <v>39</v>
      </c>
    </row>
    <row r="253" spans="3:7" x14ac:dyDescent="0.25">
      <c r="C253" t="s">
        <v>41</v>
      </c>
      <c r="D253" t="s">
        <v>34</v>
      </c>
      <c r="E253" t="s">
        <v>17</v>
      </c>
      <c r="F253" s="4">
        <v>1463</v>
      </c>
      <c r="G253" s="5">
        <v>39</v>
      </c>
    </row>
    <row r="254" spans="3:7" x14ac:dyDescent="0.25">
      <c r="C254" t="s">
        <v>3</v>
      </c>
      <c r="D254" t="s">
        <v>36</v>
      </c>
      <c r="E254" t="s">
        <v>25</v>
      </c>
      <c r="F254" s="4">
        <v>3339</v>
      </c>
      <c r="G254" s="5">
        <v>39</v>
      </c>
    </row>
    <row r="255" spans="3:7" x14ac:dyDescent="0.25">
      <c r="C255" t="s">
        <v>7</v>
      </c>
      <c r="D255" t="s">
        <v>34</v>
      </c>
      <c r="E255" t="s">
        <v>17</v>
      </c>
      <c r="F255" s="4">
        <v>7777</v>
      </c>
      <c r="G255" s="5">
        <v>39</v>
      </c>
    </row>
    <row r="256" spans="3:7" x14ac:dyDescent="0.25">
      <c r="C256" t="s">
        <v>40</v>
      </c>
      <c r="D256" t="s">
        <v>38</v>
      </c>
      <c r="E256" t="s">
        <v>31</v>
      </c>
      <c r="F256" s="4">
        <v>1988</v>
      </c>
      <c r="G256" s="5">
        <v>39</v>
      </c>
    </row>
    <row r="257" spans="3:7" x14ac:dyDescent="0.25">
      <c r="C257" t="s">
        <v>3</v>
      </c>
      <c r="D257" t="s">
        <v>36</v>
      </c>
      <c r="E257" t="s">
        <v>16</v>
      </c>
      <c r="F257" s="4">
        <v>9198</v>
      </c>
      <c r="G257" s="5">
        <v>36</v>
      </c>
    </row>
    <row r="258" spans="3:7" x14ac:dyDescent="0.25">
      <c r="C258" t="s">
        <v>6</v>
      </c>
      <c r="D258" t="s">
        <v>38</v>
      </c>
      <c r="E258" t="s">
        <v>21</v>
      </c>
      <c r="F258" s="4">
        <v>7322</v>
      </c>
      <c r="G258" s="5">
        <v>36</v>
      </c>
    </row>
    <row r="259" spans="3:7" x14ac:dyDescent="0.25">
      <c r="C259" t="s">
        <v>2</v>
      </c>
      <c r="D259" t="s">
        <v>39</v>
      </c>
      <c r="E259" t="s">
        <v>15</v>
      </c>
      <c r="F259" s="4">
        <v>4802</v>
      </c>
      <c r="G259" s="5">
        <v>36</v>
      </c>
    </row>
    <row r="260" spans="3:7" x14ac:dyDescent="0.25">
      <c r="C260" t="s">
        <v>40</v>
      </c>
      <c r="D260" t="s">
        <v>36</v>
      </c>
      <c r="E260" t="s">
        <v>4</v>
      </c>
      <c r="F260" s="4">
        <v>217</v>
      </c>
      <c r="G260" s="5">
        <v>36</v>
      </c>
    </row>
    <row r="261" spans="3:7" x14ac:dyDescent="0.25">
      <c r="C261" t="s">
        <v>2</v>
      </c>
      <c r="D261" t="s">
        <v>39</v>
      </c>
      <c r="E261" t="s">
        <v>23</v>
      </c>
      <c r="F261" s="4">
        <v>630</v>
      </c>
      <c r="G261" s="5">
        <v>36</v>
      </c>
    </row>
    <row r="262" spans="3:7" x14ac:dyDescent="0.25">
      <c r="C262" t="s">
        <v>10</v>
      </c>
      <c r="D262" t="s">
        <v>37</v>
      </c>
      <c r="E262" t="s">
        <v>23</v>
      </c>
      <c r="F262" s="4">
        <v>4683</v>
      </c>
      <c r="G262" s="5">
        <v>30</v>
      </c>
    </row>
    <row r="263" spans="3:7" x14ac:dyDescent="0.25">
      <c r="C263" t="s">
        <v>40</v>
      </c>
      <c r="D263" t="s">
        <v>36</v>
      </c>
      <c r="E263" t="s">
        <v>25</v>
      </c>
      <c r="F263" s="4">
        <v>5439</v>
      </c>
      <c r="G263" s="5">
        <v>30</v>
      </c>
    </row>
    <row r="264" spans="3:7" x14ac:dyDescent="0.25">
      <c r="C264" t="s">
        <v>8</v>
      </c>
      <c r="D264" t="s">
        <v>37</v>
      </c>
      <c r="E264" t="s">
        <v>15</v>
      </c>
      <c r="F264" s="4">
        <v>9709</v>
      </c>
      <c r="G264" s="5">
        <v>30</v>
      </c>
    </row>
    <row r="265" spans="3:7" x14ac:dyDescent="0.25">
      <c r="C265" t="s">
        <v>10</v>
      </c>
      <c r="D265" t="s">
        <v>39</v>
      </c>
      <c r="E265" t="s">
        <v>33</v>
      </c>
      <c r="F265" s="4">
        <v>12950</v>
      </c>
      <c r="G265" s="5">
        <v>30</v>
      </c>
    </row>
    <row r="266" spans="3:7" x14ac:dyDescent="0.25">
      <c r="C266" t="s">
        <v>6</v>
      </c>
      <c r="D266" t="s">
        <v>36</v>
      </c>
      <c r="E266" t="s">
        <v>13</v>
      </c>
      <c r="F266" s="4">
        <v>4319</v>
      </c>
      <c r="G266" s="5">
        <v>30</v>
      </c>
    </row>
    <row r="267" spans="3:7" x14ac:dyDescent="0.25">
      <c r="C267" t="s">
        <v>40</v>
      </c>
      <c r="D267" t="s">
        <v>39</v>
      </c>
      <c r="E267" t="s">
        <v>27</v>
      </c>
      <c r="F267" s="4">
        <v>6370</v>
      </c>
      <c r="G267" s="5">
        <v>30</v>
      </c>
    </row>
    <row r="268" spans="3:7" x14ac:dyDescent="0.25">
      <c r="C268" t="s">
        <v>6</v>
      </c>
      <c r="D268" t="s">
        <v>39</v>
      </c>
      <c r="E268" t="s">
        <v>17</v>
      </c>
      <c r="F268" s="4">
        <v>6048</v>
      </c>
      <c r="G268" s="5">
        <v>27</v>
      </c>
    </row>
    <row r="269" spans="3:7" x14ac:dyDescent="0.25">
      <c r="C269" t="s">
        <v>9</v>
      </c>
      <c r="D269" t="s">
        <v>34</v>
      </c>
      <c r="E269" t="s">
        <v>21</v>
      </c>
      <c r="F269" s="4">
        <v>6832</v>
      </c>
      <c r="G269" s="5">
        <v>27</v>
      </c>
    </row>
    <row r="270" spans="3:7" x14ac:dyDescent="0.25">
      <c r="C270" t="s">
        <v>7</v>
      </c>
      <c r="D270" t="s">
        <v>35</v>
      </c>
      <c r="E270" t="s">
        <v>16</v>
      </c>
      <c r="F270" s="4">
        <v>2135</v>
      </c>
      <c r="G270" s="5">
        <v>27</v>
      </c>
    </row>
    <row r="271" spans="3:7" x14ac:dyDescent="0.25">
      <c r="C271" t="s">
        <v>8</v>
      </c>
      <c r="D271" t="s">
        <v>39</v>
      </c>
      <c r="E271" t="s">
        <v>26</v>
      </c>
      <c r="F271" s="4">
        <v>1561</v>
      </c>
      <c r="G271" s="5">
        <v>27</v>
      </c>
    </row>
    <row r="272" spans="3:7" x14ac:dyDescent="0.25">
      <c r="C272" t="s">
        <v>10</v>
      </c>
      <c r="D272" t="s">
        <v>37</v>
      </c>
      <c r="E272" t="s">
        <v>28</v>
      </c>
      <c r="F272" s="4">
        <v>3059</v>
      </c>
      <c r="G272" s="5">
        <v>27</v>
      </c>
    </row>
    <row r="273" spans="3:7" x14ac:dyDescent="0.25">
      <c r="C273" t="s">
        <v>8</v>
      </c>
      <c r="D273" t="s">
        <v>39</v>
      </c>
      <c r="E273" t="s">
        <v>18</v>
      </c>
      <c r="F273" s="4">
        <v>9660</v>
      </c>
      <c r="G273" s="5">
        <v>27</v>
      </c>
    </row>
    <row r="274" spans="3:7" x14ac:dyDescent="0.25">
      <c r="C274" t="s">
        <v>7</v>
      </c>
      <c r="D274" t="s">
        <v>34</v>
      </c>
      <c r="E274" t="s">
        <v>15</v>
      </c>
      <c r="F274" s="4">
        <v>3829</v>
      </c>
      <c r="G274" s="5">
        <v>24</v>
      </c>
    </row>
    <row r="275" spans="3:7" x14ac:dyDescent="0.25">
      <c r="C275" t="s">
        <v>10</v>
      </c>
      <c r="D275" t="s">
        <v>34</v>
      </c>
      <c r="E275" t="s">
        <v>22</v>
      </c>
      <c r="F275" s="4">
        <v>4053</v>
      </c>
      <c r="G275" s="5">
        <v>24</v>
      </c>
    </row>
    <row r="276" spans="3:7" x14ac:dyDescent="0.25">
      <c r="C276" t="s">
        <v>5</v>
      </c>
      <c r="D276" t="s">
        <v>34</v>
      </c>
      <c r="E276" t="s">
        <v>27</v>
      </c>
      <c r="F276" s="4">
        <v>6986</v>
      </c>
      <c r="G276" s="5">
        <v>21</v>
      </c>
    </row>
    <row r="277" spans="3:7" x14ac:dyDescent="0.25">
      <c r="C277" t="s">
        <v>5</v>
      </c>
      <c r="D277" t="s">
        <v>38</v>
      </c>
      <c r="E277" t="s">
        <v>32</v>
      </c>
      <c r="F277" s="4">
        <v>5075</v>
      </c>
      <c r="G277" s="5">
        <v>21</v>
      </c>
    </row>
    <row r="278" spans="3:7" x14ac:dyDescent="0.25">
      <c r="C278" t="s">
        <v>40</v>
      </c>
      <c r="D278" t="s">
        <v>37</v>
      </c>
      <c r="E278" t="s">
        <v>19</v>
      </c>
      <c r="F278" s="4">
        <v>7693</v>
      </c>
      <c r="G278" s="5">
        <v>21</v>
      </c>
    </row>
    <row r="279" spans="3:7" x14ac:dyDescent="0.25">
      <c r="C279" t="s">
        <v>2</v>
      </c>
      <c r="D279" t="s">
        <v>36</v>
      </c>
      <c r="E279" t="s">
        <v>16</v>
      </c>
      <c r="F279" s="4">
        <v>11417</v>
      </c>
      <c r="G279" s="5">
        <v>21</v>
      </c>
    </row>
    <row r="280" spans="3:7" x14ac:dyDescent="0.25">
      <c r="C280" t="s">
        <v>7</v>
      </c>
      <c r="D280" t="s">
        <v>35</v>
      </c>
      <c r="E280" t="s">
        <v>27</v>
      </c>
      <c r="F280" s="4">
        <v>2478</v>
      </c>
      <c r="G280" s="5">
        <v>21</v>
      </c>
    </row>
    <row r="281" spans="3:7" x14ac:dyDescent="0.25">
      <c r="C281" t="s">
        <v>41</v>
      </c>
      <c r="D281" t="s">
        <v>38</v>
      </c>
      <c r="E281" t="s">
        <v>25</v>
      </c>
      <c r="F281" s="4">
        <v>154</v>
      </c>
      <c r="G281" s="5">
        <v>21</v>
      </c>
    </row>
    <row r="282" spans="3:7" x14ac:dyDescent="0.25">
      <c r="C282" t="s">
        <v>5</v>
      </c>
      <c r="D282" t="s">
        <v>37</v>
      </c>
      <c r="E282" t="s">
        <v>25</v>
      </c>
      <c r="F282" s="4">
        <v>8813</v>
      </c>
      <c r="G282" s="5">
        <v>21</v>
      </c>
    </row>
    <row r="283" spans="3:7" x14ac:dyDescent="0.25">
      <c r="C283" t="s">
        <v>2</v>
      </c>
      <c r="D283" t="s">
        <v>37</v>
      </c>
      <c r="E283" t="s">
        <v>19</v>
      </c>
      <c r="F283" s="4">
        <v>238</v>
      </c>
      <c r="G283" s="5">
        <v>18</v>
      </c>
    </row>
    <row r="284" spans="3:7" x14ac:dyDescent="0.25">
      <c r="C284" t="s">
        <v>3</v>
      </c>
      <c r="D284" t="s">
        <v>36</v>
      </c>
      <c r="E284" t="s">
        <v>19</v>
      </c>
      <c r="F284" s="4">
        <v>1281</v>
      </c>
      <c r="G284" s="5">
        <v>18</v>
      </c>
    </row>
    <row r="285" spans="3:7" x14ac:dyDescent="0.25">
      <c r="C285" t="s">
        <v>3</v>
      </c>
      <c r="D285" t="s">
        <v>34</v>
      </c>
      <c r="E285" t="s">
        <v>20</v>
      </c>
      <c r="F285" s="4">
        <v>2583</v>
      </c>
      <c r="G285" s="5">
        <v>18</v>
      </c>
    </row>
    <row r="286" spans="3:7" x14ac:dyDescent="0.25">
      <c r="C286" t="s">
        <v>5</v>
      </c>
      <c r="D286" t="s">
        <v>36</v>
      </c>
      <c r="E286" t="s">
        <v>23</v>
      </c>
      <c r="F286" s="4">
        <v>6314</v>
      </c>
      <c r="G286" s="5">
        <v>15</v>
      </c>
    </row>
    <row r="287" spans="3:7" x14ac:dyDescent="0.25">
      <c r="C287" t="s">
        <v>2</v>
      </c>
      <c r="D287" t="s">
        <v>35</v>
      </c>
      <c r="E287" t="s">
        <v>19</v>
      </c>
      <c r="F287" s="4">
        <v>553</v>
      </c>
      <c r="G287" s="5">
        <v>15</v>
      </c>
    </row>
    <row r="288" spans="3:7" x14ac:dyDescent="0.25">
      <c r="C288" t="s">
        <v>6</v>
      </c>
      <c r="D288" t="s">
        <v>34</v>
      </c>
      <c r="E288" t="s">
        <v>15</v>
      </c>
      <c r="F288" s="4">
        <v>1442</v>
      </c>
      <c r="G288" s="5">
        <v>15</v>
      </c>
    </row>
    <row r="289" spans="3:7" x14ac:dyDescent="0.25">
      <c r="C289" t="s">
        <v>5</v>
      </c>
      <c r="D289" t="s">
        <v>35</v>
      </c>
      <c r="E289" t="s">
        <v>18</v>
      </c>
      <c r="F289" s="4">
        <v>2415</v>
      </c>
      <c r="G289" s="5">
        <v>15</v>
      </c>
    </row>
    <row r="290" spans="3:7" x14ac:dyDescent="0.25">
      <c r="C290" t="s">
        <v>5</v>
      </c>
      <c r="D290" t="s">
        <v>37</v>
      </c>
      <c r="E290" t="s">
        <v>14</v>
      </c>
      <c r="F290" s="4">
        <v>4991</v>
      </c>
      <c r="G290" s="5">
        <v>12</v>
      </c>
    </row>
    <row r="291" spans="3:7" x14ac:dyDescent="0.25">
      <c r="C291" t="s">
        <v>40</v>
      </c>
      <c r="D291" t="s">
        <v>39</v>
      </c>
      <c r="E291" t="s">
        <v>22</v>
      </c>
      <c r="F291" s="4">
        <v>5817</v>
      </c>
      <c r="G291" s="5">
        <v>12</v>
      </c>
    </row>
    <row r="292" spans="3:7" x14ac:dyDescent="0.25">
      <c r="C292" t="s">
        <v>6</v>
      </c>
      <c r="D292" t="s">
        <v>36</v>
      </c>
      <c r="E292" t="s">
        <v>32</v>
      </c>
      <c r="F292" s="4">
        <v>6118</v>
      </c>
      <c r="G292" s="5">
        <v>9</v>
      </c>
    </row>
    <row r="293" spans="3:7" x14ac:dyDescent="0.25">
      <c r="C293" t="s">
        <v>9</v>
      </c>
      <c r="D293" t="s">
        <v>38</v>
      </c>
      <c r="E293" t="s">
        <v>17</v>
      </c>
      <c r="F293" s="4">
        <v>2408</v>
      </c>
      <c r="G293" s="5">
        <v>9</v>
      </c>
    </row>
    <row r="294" spans="3:7" x14ac:dyDescent="0.25">
      <c r="C294" t="s">
        <v>41</v>
      </c>
      <c r="D294" t="s">
        <v>37</v>
      </c>
      <c r="E294" t="s">
        <v>21</v>
      </c>
      <c r="F294" s="4">
        <v>2933</v>
      </c>
      <c r="G294" s="5">
        <v>9</v>
      </c>
    </row>
    <row r="295" spans="3:7" x14ac:dyDescent="0.25">
      <c r="C295" t="s">
        <v>5</v>
      </c>
      <c r="D295" t="s">
        <v>35</v>
      </c>
      <c r="E295" t="s">
        <v>4</v>
      </c>
      <c r="F295" s="4">
        <v>2744</v>
      </c>
      <c r="G295" s="5">
        <v>9</v>
      </c>
    </row>
    <row r="296" spans="3:7" x14ac:dyDescent="0.25">
      <c r="C296" t="s">
        <v>10</v>
      </c>
      <c r="D296" t="s">
        <v>34</v>
      </c>
      <c r="E296" t="s">
        <v>26</v>
      </c>
      <c r="F296" s="4">
        <v>4991</v>
      </c>
      <c r="G296" s="5">
        <v>9</v>
      </c>
    </row>
    <row r="297" spans="3:7" x14ac:dyDescent="0.25">
      <c r="C297" t="s">
        <v>6</v>
      </c>
      <c r="D297" t="s">
        <v>38</v>
      </c>
      <c r="E297" t="s">
        <v>16</v>
      </c>
      <c r="F297" s="4">
        <v>938</v>
      </c>
      <c r="G297" s="5">
        <v>6</v>
      </c>
    </row>
    <row r="298" spans="3:7" x14ac:dyDescent="0.25">
      <c r="C298" t="s">
        <v>10</v>
      </c>
      <c r="D298" t="s">
        <v>35</v>
      </c>
      <c r="E298" t="s">
        <v>15</v>
      </c>
      <c r="F298" s="4">
        <v>2562</v>
      </c>
      <c r="G298" s="5">
        <v>6</v>
      </c>
    </row>
    <row r="299" spans="3:7" x14ac:dyDescent="0.25">
      <c r="C299" t="s">
        <v>6</v>
      </c>
      <c r="D299" t="s">
        <v>37</v>
      </c>
      <c r="E299" t="s">
        <v>26</v>
      </c>
      <c r="F299" s="4">
        <v>6818</v>
      </c>
      <c r="G299" s="5">
        <v>6</v>
      </c>
    </row>
    <row r="300" spans="3:7" x14ac:dyDescent="0.25">
      <c r="C300" t="s">
        <v>2</v>
      </c>
      <c r="D300" t="s">
        <v>38</v>
      </c>
      <c r="E300" t="s">
        <v>4</v>
      </c>
      <c r="F300" s="4">
        <v>3549</v>
      </c>
      <c r="G300" s="5">
        <v>3</v>
      </c>
    </row>
    <row r="301" spans="3:7" x14ac:dyDescent="0.25">
      <c r="C301" t="s">
        <v>41</v>
      </c>
      <c r="D301" t="s">
        <v>38</v>
      </c>
      <c r="E301" t="s">
        <v>22</v>
      </c>
      <c r="F301" s="4">
        <v>5915</v>
      </c>
      <c r="G301" s="5">
        <v>3</v>
      </c>
    </row>
    <row r="302" spans="3:7" x14ac:dyDescent="0.25">
      <c r="C302" t="s">
        <v>5</v>
      </c>
      <c r="D302" t="s">
        <v>36</v>
      </c>
      <c r="E302" t="s">
        <v>18</v>
      </c>
      <c r="F302" s="4">
        <v>6111</v>
      </c>
      <c r="G302" s="5">
        <v>3</v>
      </c>
    </row>
    <row r="303" spans="3:7" x14ac:dyDescent="0.25">
      <c r="C303" t="s">
        <v>6</v>
      </c>
      <c r="D303" t="s">
        <v>39</v>
      </c>
      <c r="E303" t="s">
        <v>24</v>
      </c>
      <c r="F303" s="4">
        <v>2989</v>
      </c>
      <c r="G303" s="5">
        <v>3</v>
      </c>
    </row>
    <row r="304" spans="3:7" x14ac:dyDescent="0.25">
      <c r="C304" t="s">
        <v>7</v>
      </c>
      <c r="D304" t="s">
        <v>37</v>
      </c>
      <c r="E304" t="s">
        <v>26</v>
      </c>
      <c r="F304" s="4">
        <v>5306</v>
      </c>
      <c r="G304" s="5">
        <v>0</v>
      </c>
    </row>
  </sheetData>
  <conditionalFormatting sqref="F5:F304">
    <cfRule type="colorScale" priority="2">
      <colorScale>
        <cfvo type="min"/>
        <cfvo type="percentile" val="50"/>
        <cfvo type="max"/>
        <color rgb="FFF8696B"/>
        <color rgb="FFFFEB84"/>
        <color rgb="FF63BE7B"/>
      </colorScale>
    </cfRule>
  </conditionalFormatting>
  <conditionalFormatting sqref="G5:G304">
    <cfRule type="dataBar" priority="1">
      <dataBar>
        <cfvo type="min"/>
        <cfvo type="max"/>
        <color rgb="FF638EC6"/>
      </dataBar>
      <extLst>
        <ext xmlns:x14="http://schemas.microsoft.com/office/spreadsheetml/2009/9/main" uri="{B025F937-C7B1-47D3-B67F-A62EFF666E3E}">
          <x14:id>{7E7213DB-B3D1-4AF2-9FCE-1EB95AE95D28}</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7E7213DB-B3D1-4AF2-9FCE-1EB95AE95D28}">
            <x14:dataBar minLength="0" maxLength="100" gradient="0">
              <x14:cfvo type="autoMin"/>
              <x14:cfvo type="autoMax"/>
              <x14:negativeFillColor rgb="FFFF0000"/>
              <x14:axisColor rgb="FF000000"/>
            </x14:dataBar>
          </x14:cfRule>
          <xm:sqref>G5:G304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79E8-B837-4115-B4D4-6E986B12C27E}">
  <dimension ref="A1:F10"/>
  <sheetViews>
    <sheetView showGridLines="0" workbookViewId="0">
      <selection activeCell="P14" sqref="P14"/>
    </sheetView>
  </sheetViews>
  <sheetFormatPr defaultRowHeight="15" x14ac:dyDescent="0.25"/>
  <cols>
    <col min="1" max="1" width="1.85546875" customWidth="1"/>
    <col min="3" max="3" width="12.140625" customWidth="1"/>
    <col min="4" max="4" width="12.28515625" bestFit="1" customWidth="1"/>
    <col min="5" max="5" width="6.42578125" customWidth="1"/>
    <col min="6" max="6" width="10.5703125" customWidth="1"/>
  </cols>
  <sheetData>
    <row r="1" spans="1:6" s="15" customFormat="1" ht="62.25" customHeight="1" x14ac:dyDescent="0.25">
      <c r="A1" s="22"/>
      <c r="B1" s="23">
        <v>3</v>
      </c>
      <c r="C1" s="24" t="s">
        <v>64</v>
      </c>
    </row>
    <row r="2" spans="1:6" s="21" customFormat="1" x14ac:dyDescent="0.25">
      <c r="A2" s="14"/>
      <c r="B2" s="21" t="s">
        <v>66</v>
      </c>
    </row>
    <row r="3" spans="1:6" x14ac:dyDescent="0.25">
      <c r="C3" s="32"/>
      <c r="D3" s="32"/>
      <c r="E3" s="32"/>
      <c r="F3" s="32"/>
    </row>
    <row r="4" spans="1:6" x14ac:dyDescent="0.25">
      <c r="C4" s="35" t="s">
        <v>65</v>
      </c>
      <c r="D4" s="36" t="s">
        <v>1</v>
      </c>
      <c r="E4" s="36"/>
      <c r="F4" s="36" t="s">
        <v>49</v>
      </c>
    </row>
    <row r="5" spans="1:6" x14ac:dyDescent="0.25">
      <c r="C5" s="32" t="s">
        <v>34</v>
      </c>
      <c r="D5" s="33">
        <f>SUMIFS(data[Amount],data[Geography],C5)</f>
        <v>252469</v>
      </c>
      <c r="E5" s="33">
        <v>252469</v>
      </c>
      <c r="F5" s="34">
        <f>SUMIFS(data[Units],data[Geography],C5)</f>
        <v>8760</v>
      </c>
    </row>
    <row r="6" spans="1:6" x14ac:dyDescent="0.25">
      <c r="B6" s="28"/>
      <c r="C6" s="29" t="s">
        <v>36</v>
      </c>
      <c r="D6" s="30">
        <f>SUMIFS(data[Amount],data[Geography],C6)</f>
        <v>237944</v>
      </c>
      <c r="E6" s="30">
        <v>237944</v>
      </c>
      <c r="F6" s="31">
        <f>SUMIFS(data[Units],data[Geography],C6)</f>
        <v>7302</v>
      </c>
    </row>
    <row r="7" spans="1:6" x14ac:dyDescent="0.25">
      <c r="C7" s="29" t="s">
        <v>37</v>
      </c>
      <c r="D7" s="30">
        <f>SUMIFS(data[Amount],data[Geography],C7)</f>
        <v>218813</v>
      </c>
      <c r="E7" s="30">
        <v>218813</v>
      </c>
      <c r="F7" s="31">
        <f>SUMIFS(data[Units],data[Geography],C7)</f>
        <v>7431</v>
      </c>
    </row>
    <row r="8" spans="1:6" x14ac:dyDescent="0.25">
      <c r="C8" s="29" t="s">
        <v>35</v>
      </c>
      <c r="D8" s="30">
        <f>SUMIFS(data[Amount],data[Geography],C8)</f>
        <v>189434</v>
      </c>
      <c r="E8" s="30">
        <v>189434</v>
      </c>
      <c r="F8" s="31">
        <f>SUMIFS(data[Units],data[Geography],C8)</f>
        <v>10158</v>
      </c>
    </row>
    <row r="9" spans="1:6" x14ac:dyDescent="0.25">
      <c r="C9" s="29" t="s">
        <v>39</v>
      </c>
      <c r="D9" s="30">
        <f>SUMIFS(data[Amount],data[Geography],C9)</f>
        <v>173530</v>
      </c>
      <c r="E9" s="30">
        <v>173530</v>
      </c>
      <c r="F9" s="31">
        <f>SUMIFS(data[Units],data[Geography],C9)</f>
        <v>5745</v>
      </c>
    </row>
    <row r="10" spans="1:6" x14ac:dyDescent="0.25">
      <c r="C10" s="29" t="s">
        <v>38</v>
      </c>
      <c r="D10" s="30">
        <f>SUMIFS(data[Amount],data[Geography],C10)</f>
        <v>168679</v>
      </c>
      <c r="E10" s="30">
        <v>168679</v>
      </c>
      <c r="F10" s="31">
        <f>SUMIFS(data[Units],data[Geography],C10)</f>
        <v>6264</v>
      </c>
    </row>
  </sheetData>
  <conditionalFormatting sqref="E5:E10">
    <cfRule type="dataBar" priority="1">
      <dataBar showValue="0">
        <cfvo type="min"/>
        <cfvo type="max"/>
        <color rgb="FF638EC6"/>
      </dataBar>
      <extLst>
        <ext xmlns:x14="http://schemas.microsoft.com/office/spreadsheetml/2009/9/main" uri="{B025F937-C7B1-47D3-B67F-A62EFF666E3E}">
          <x14:id>{B502EFB1-4284-4B4E-9D20-1660354D67D2}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502EFB1-4284-4B4E-9D20-1660354D67D2}">
            <x14:dataBar minLength="0" maxLength="100" gradient="0">
              <x14:cfvo type="autoMin"/>
              <x14:cfvo type="autoMax"/>
              <x14:negativeFillColor rgb="FFFF0000"/>
              <x14:axisColor rgb="FF000000"/>
            </x14:dataBar>
          </x14:cfRule>
          <xm:sqref>E5:E10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2CFA6-D245-4BE8-BB85-3FC5BEC0EE69}">
  <dimension ref="A1:F12"/>
  <sheetViews>
    <sheetView workbookViewId="0">
      <selection activeCell="O6" sqref="O6"/>
    </sheetView>
  </sheetViews>
  <sheetFormatPr defaultRowHeight="15" x14ac:dyDescent="0.25"/>
  <cols>
    <col min="1" max="1" width="1.85546875" customWidth="1"/>
    <col min="3" max="3" width="13.140625" bestFit="1" customWidth="1"/>
    <col min="4" max="4" width="14.85546875" bestFit="1" customWidth="1"/>
    <col min="5" max="5" width="8" customWidth="1"/>
    <col min="6" max="6" width="12.28515625" bestFit="1" customWidth="1"/>
  </cols>
  <sheetData>
    <row r="1" spans="1:6" s="15" customFormat="1" ht="51" customHeight="1" x14ac:dyDescent="0.25">
      <c r="A1" s="22"/>
      <c r="B1" s="23">
        <v>4</v>
      </c>
      <c r="C1" s="24" t="s">
        <v>68</v>
      </c>
    </row>
    <row r="2" spans="1:6" s="25" customFormat="1" ht="11.25" customHeight="1" x14ac:dyDescent="0.25">
      <c r="A2" s="14"/>
    </row>
    <row r="5" spans="1:6" x14ac:dyDescent="0.25">
      <c r="C5" s="39" t="s">
        <v>69</v>
      </c>
      <c r="D5" t="s">
        <v>71</v>
      </c>
      <c r="E5" t="s">
        <v>67</v>
      </c>
      <c r="F5" t="s">
        <v>72</v>
      </c>
    </row>
    <row r="6" spans="1:6" x14ac:dyDescent="0.25">
      <c r="C6" s="40" t="s">
        <v>34</v>
      </c>
      <c r="D6" s="27">
        <v>252469</v>
      </c>
      <c r="E6" s="12">
        <v>252469</v>
      </c>
      <c r="F6" s="5">
        <v>8760</v>
      </c>
    </row>
    <row r="7" spans="1:6" x14ac:dyDescent="0.25">
      <c r="C7" s="40" t="s">
        <v>36</v>
      </c>
      <c r="D7" s="27">
        <v>237944</v>
      </c>
      <c r="E7" s="12">
        <v>237944</v>
      </c>
      <c r="F7" s="5">
        <v>7302</v>
      </c>
    </row>
    <row r="8" spans="1:6" x14ac:dyDescent="0.25">
      <c r="C8" s="40" t="s">
        <v>37</v>
      </c>
      <c r="D8" s="27">
        <v>218813</v>
      </c>
      <c r="E8" s="12">
        <v>218813</v>
      </c>
      <c r="F8" s="5">
        <v>7431</v>
      </c>
    </row>
    <row r="9" spans="1:6" x14ac:dyDescent="0.25">
      <c r="C9" s="40" t="s">
        <v>35</v>
      </c>
      <c r="D9" s="27">
        <v>189434</v>
      </c>
      <c r="E9" s="12">
        <v>189434</v>
      </c>
      <c r="F9" s="5">
        <v>10158</v>
      </c>
    </row>
    <row r="10" spans="1:6" x14ac:dyDescent="0.25">
      <c r="C10" s="40" t="s">
        <v>39</v>
      </c>
      <c r="D10" s="27">
        <v>173530</v>
      </c>
      <c r="E10" s="12">
        <v>173530</v>
      </c>
      <c r="F10" s="5">
        <v>5745</v>
      </c>
    </row>
    <row r="11" spans="1:6" x14ac:dyDescent="0.25">
      <c r="C11" s="40" t="s">
        <v>38</v>
      </c>
      <c r="D11" s="27">
        <v>168679</v>
      </c>
      <c r="E11" s="12">
        <v>168679</v>
      </c>
      <c r="F11" s="5">
        <v>6264</v>
      </c>
    </row>
    <row r="12" spans="1:6" x14ac:dyDescent="0.25">
      <c r="C12" s="40" t="s">
        <v>70</v>
      </c>
      <c r="D12" s="27">
        <v>1240869</v>
      </c>
      <c r="E12" s="41">
        <v>1240869</v>
      </c>
      <c r="F12" s="5">
        <v>45660</v>
      </c>
    </row>
  </sheetData>
  <conditionalFormatting pivot="1" sqref="E6:E11">
    <cfRule type="dataBar" priority="1">
      <dataBar showValue="0">
        <cfvo type="min"/>
        <cfvo type="max"/>
        <color rgb="FF990000"/>
      </dataBar>
      <extLst>
        <ext xmlns:x14="http://schemas.microsoft.com/office/spreadsheetml/2009/9/main" uri="{B025F937-C7B1-47D3-B67F-A62EFF666E3E}">
          <x14:id>{22E6E086-8DB2-4254-8F0A-E616DAE68E67}</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22E6E086-8DB2-4254-8F0A-E616DAE68E67}">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822AD-4F35-4161-9ACF-FA3923B9B8B4}">
  <dimension ref="C5:D11"/>
  <sheetViews>
    <sheetView workbookViewId="0">
      <selection activeCell="D6" sqref="D6"/>
    </sheetView>
  </sheetViews>
  <sheetFormatPr defaultRowHeight="15" x14ac:dyDescent="0.25"/>
  <cols>
    <col min="3" max="3" width="19.42578125" bestFit="1" customWidth="1"/>
    <col min="4" max="6" width="12.85546875" bestFit="1" customWidth="1"/>
  </cols>
  <sheetData>
    <row r="5" spans="3:4" x14ac:dyDescent="0.25">
      <c r="C5" s="39" t="s">
        <v>69</v>
      </c>
      <c r="D5" t="s">
        <v>73</v>
      </c>
    </row>
    <row r="6" spans="3:4" x14ac:dyDescent="0.25">
      <c r="C6" s="40" t="s">
        <v>15</v>
      </c>
      <c r="D6" s="42">
        <v>44.990867579908674</v>
      </c>
    </row>
    <row r="7" spans="3:4" x14ac:dyDescent="0.25">
      <c r="C7" s="40" t="s">
        <v>33</v>
      </c>
      <c r="D7" s="42">
        <v>37.303128371089535</v>
      </c>
    </row>
    <row r="8" spans="3:4" x14ac:dyDescent="0.25">
      <c r="C8" s="40" t="s">
        <v>24</v>
      </c>
      <c r="D8" s="42">
        <v>33.88697318007663</v>
      </c>
    </row>
    <row r="9" spans="3:4" x14ac:dyDescent="0.25">
      <c r="C9" s="40" t="s">
        <v>26</v>
      </c>
      <c r="D9" s="42">
        <v>32.807189542483663</v>
      </c>
    </row>
    <row r="10" spans="3:4" x14ac:dyDescent="0.25">
      <c r="C10" s="40" t="s">
        <v>22</v>
      </c>
      <c r="D10" s="42">
        <v>32.301656920077974</v>
      </c>
    </row>
    <row r="11" spans="3:4" x14ac:dyDescent="0.25">
      <c r="C11" s="40" t="s">
        <v>70</v>
      </c>
      <c r="D11" s="42">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846E7-3E09-4365-8688-F4B295523DF0}">
  <dimension ref="P5:T305"/>
  <sheetViews>
    <sheetView topLeftCell="C1" workbookViewId="0">
      <selection activeCell="F7" sqref="F7"/>
    </sheetView>
  </sheetViews>
  <sheetFormatPr defaultRowHeight="15" x14ac:dyDescent="0.25"/>
  <cols>
    <col min="16" max="16" width="19.5703125" customWidth="1"/>
    <col min="17" max="17" width="14.7109375" customWidth="1"/>
    <col min="18" max="18" width="21.85546875" bestFit="1" customWidth="1"/>
    <col min="19" max="19" width="13.5703125" customWidth="1"/>
    <col min="20" max="20" width="11.7109375" customWidth="1"/>
  </cols>
  <sheetData>
    <row r="5" spans="16:20" x14ac:dyDescent="0.25">
      <c r="P5" s="6" t="s">
        <v>11</v>
      </c>
      <c r="Q5" s="6" t="s">
        <v>12</v>
      </c>
      <c r="R5" s="6" t="s">
        <v>0</v>
      </c>
      <c r="S5" s="10" t="s">
        <v>1</v>
      </c>
      <c r="T5" s="10" t="s">
        <v>49</v>
      </c>
    </row>
    <row r="6" spans="16:20" x14ac:dyDescent="0.25">
      <c r="P6" t="s">
        <v>40</v>
      </c>
      <c r="Q6" t="s">
        <v>37</v>
      </c>
      <c r="R6" t="s">
        <v>30</v>
      </c>
      <c r="S6" s="4">
        <v>1624</v>
      </c>
      <c r="T6" s="5">
        <v>114</v>
      </c>
    </row>
    <row r="7" spans="16:20" x14ac:dyDescent="0.25">
      <c r="P7" t="s">
        <v>8</v>
      </c>
      <c r="Q7" t="s">
        <v>35</v>
      </c>
      <c r="R7" t="s">
        <v>32</v>
      </c>
      <c r="S7" s="4">
        <v>6706</v>
      </c>
      <c r="T7" s="5">
        <v>459</v>
      </c>
    </row>
    <row r="8" spans="16:20" x14ac:dyDescent="0.25">
      <c r="P8" t="s">
        <v>9</v>
      </c>
      <c r="Q8" t="s">
        <v>35</v>
      </c>
      <c r="R8" t="s">
        <v>4</v>
      </c>
      <c r="S8" s="4">
        <v>959</v>
      </c>
      <c r="T8" s="5">
        <v>147</v>
      </c>
    </row>
    <row r="9" spans="16:20" x14ac:dyDescent="0.25">
      <c r="P9" t="s">
        <v>41</v>
      </c>
      <c r="Q9" t="s">
        <v>36</v>
      </c>
      <c r="R9" t="s">
        <v>18</v>
      </c>
      <c r="S9" s="4">
        <v>9632</v>
      </c>
      <c r="T9" s="5">
        <v>288</v>
      </c>
    </row>
    <row r="10" spans="16:20" x14ac:dyDescent="0.25">
      <c r="P10" t="s">
        <v>6</v>
      </c>
      <c r="Q10" t="s">
        <v>39</v>
      </c>
      <c r="R10" t="s">
        <v>25</v>
      </c>
      <c r="S10" s="4">
        <v>2100</v>
      </c>
      <c r="T10" s="5">
        <v>414</v>
      </c>
    </row>
    <row r="11" spans="16:20" x14ac:dyDescent="0.25">
      <c r="P11" t="s">
        <v>40</v>
      </c>
      <c r="Q11" t="s">
        <v>35</v>
      </c>
      <c r="R11" t="s">
        <v>33</v>
      </c>
      <c r="S11" s="4">
        <v>8869</v>
      </c>
      <c r="T11" s="5">
        <v>432</v>
      </c>
    </row>
    <row r="12" spans="16:20" x14ac:dyDescent="0.25">
      <c r="P12" t="s">
        <v>6</v>
      </c>
      <c r="Q12" t="s">
        <v>38</v>
      </c>
      <c r="R12" t="s">
        <v>31</v>
      </c>
      <c r="S12" s="4">
        <v>2681</v>
      </c>
      <c r="T12" s="5">
        <v>54</v>
      </c>
    </row>
    <row r="13" spans="16:20" x14ac:dyDescent="0.25">
      <c r="P13" t="s">
        <v>8</v>
      </c>
      <c r="Q13" t="s">
        <v>35</v>
      </c>
      <c r="R13" t="s">
        <v>22</v>
      </c>
      <c r="S13" s="4">
        <v>5012</v>
      </c>
      <c r="T13" s="5">
        <v>210</v>
      </c>
    </row>
    <row r="14" spans="16:20" x14ac:dyDescent="0.25">
      <c r="P14" t="s">
        <v>7</v>
      </c>
      <c r="Q14" t="s">
        <v>38</v>
      </c>
      <c r="R14" t="s">
        <v>14</v>
      </c>
      <c r="S14" s="4">
        <v>1281</v>
      </c>
      <c r="T14" s="5">
        <v>75</v>
      </c>
    </row>
    <row r="15" spans="16:20" x14ac:dyDescent="0.25">
      <c r="P15" t="s">
        <v>5</v>
      </c>
      <c r="Q15" t="s">
        <v>37</v>
      </c>
      <c r="R15" t="s">
        <v>14</v>
      </c>
      <c r="S15" s="4">
        <v>4991</v>
      </c>
      <c r="T15" s="5">
        <v>12</v>
      </c>
    </row>
    <row r="16" spans="16:20" x14ac:dyDescent="0.25">
      <c r="P16" t="s">
        <v>2</v>
      </c>
      <c r="Q16" t="s">
        <v>39</v>
      </c>
      <c r="R16" t="s">
        <v>25</v>
      </c>
      <c r="S16" s="4">
        <v>1785</v>
      </c>
      <c r="T16" s="5">
        <v>462</v>
      </c>
    </row>
    <row r="17" spans="16:20" x14ac:dyDescent="0.25">
      <c r="P17" t="s">
        <v>3</v>
      </c>
      <c r="Q17" t="s">
        <v>37</v>
      </c>
      <c r="R17" t="s">
        <v>17</v>
      </c>
      <c r="S17" s="4">
        <v>3983</v>
      </c>
      <c r="T17" s="5">
        <v>144</v>
      </c>
    </row>
    <row r="18" spans="16:20" x14ac:dyDescent="0.25">
      <c r="P18" t="s">
        <v>9</v>
      </c>
      <c r="Q18" t="s">
        <v>38</v>
      </c>
      <c r="R18" t="s">
        <v>16</v>
      </c>
      <c r="S18" s="4">
        <v>2646</v>
      </c>
      <c r="T18" s="5">
        <v>120</v>
      </c>
    </row>
    <row r="19" spans="16:20" x14ac:dyDescent="0.25">
      <c r="P19" t="s">
        <v>2</v>
      </c>
      <c r="Q19" t="s">
        <v>34</v>
      </c>
      <c r="R19" t="s">
        <v>13</v>
      </c>
      <c r="S19" s="4">
        <v>252</v>
      </c>
      <c r="T19" s="5">
        <v>54</v>
      </c>
    </row>
    <row r="20" spans="16:20" x14ac:dyDescent="0.25">
      <c r="P20" t="s">
        <v>3</v>
      </c>
      <c r="Q20" t="s">
        <v>35</v>
      </c>
      <c r="R20" t="s">
        <v>25</v>
      </c>
      <c r="S20" s="4">
        <v>2464</v>
      </c>
      <c r="T20" s="5">
        <v>234</v>
      </c>
    </row>
    <row r="21" spans="16:20" x14ac:dyDescent="0.25">
      <c r="P21" t="s">
        <v>3</v>
      </c>
      <c r="Q21" t="s">
        <v>35</v>
      </c>
      <c r="R21" t="s">
        <v>29</v>
      </c>
      <c r="S21" s="4">
        <v>2114</v>
      </c>
      <c r="T21" s="5">
        <v>66</v>
      </c>
    </row>
    <row r="22" spans="16:20" x14ac:dyDescent="0.25">
      <c r="P22" t="s">
        <v>6</v>
      </c>
      <c r="Q22" t="s">
        <v>37</v>
      </c>
      <c r="R22" t="s">
        <v>31</v>
      </c>
      <c r="S22" s="4">
        <v>7693</v>
      </c>
      <c r="T22" s="5">
        <v>87</v>
      </c>
    </row>
    <row r="23" spans="16:20" x14ac:dyDescent="0.25">
      <c r="P23" t="s">
        <v>5</v>
      </c>
      <c r="Q23" t="s">
        <v>34</v>
      </c>
      <c r="R23" t="s">
        <v>20</v>
      </c>
      <c r="S23" s="4">
        <v>15610</v>
      </c>
      <c r="T23" s="5">
        <v>339</v>
      </c>
    </row>
    <row r="24" spans="16:20" x14ac:dyDescent="0.25">
      <c r="P24" t="s">
        <v>41</v>
      </c>
      <c r="Q24" t="s">
        <v>34</v>
      </c>
      <c r="R24" t="s">
        <v>22</v>
      </c>
      <c r="S24" s="4">
        <v>336</v>
      </c>
      <c r="T24" s="5">
        <v>144</v>
      </c>
    </row>
    <row r="25" spans="16:20" x14ac:dyDescent="0.25">
      <c r="P25" t="s">
        <v>2</v>
      </c>
      <c r="Q25" t="s">
        <v>39</v>
      </c>
      <c r="R25" t="s">
        <v>20</v>
      </c>
      <c r="S25" s="4">
        <v>9443</v>
      </c>
      <c r="T25" s="5">
        <v>162</v>
      </c>
    </row>
    <row r="26" spans="16:20" x14ac:dyDescent="0.25">
      <c r="P26" t="s">
        <v>9</v>
      </c>
      <c r="Q26" t="s">
        <v>34</v>
      </c>
      <c r="R26" t="s">
        <v>23</v>
      </c>
      <c r="S26" s="4">
        <v>8155</v>
      </c>
      <c r="T26" s="5">
        <v>90</v>
      </c>
    </row>
    <row r="27" spans="16:20" x14ac:dyDescent="0.25">
      <c r="P27" t="s">
        <v>8</v>
      </c>
      <c r="Q27" t="s">
        <v>38</v>
      </c>
      <c r="R27" t="s">
        <v>23</v>
      </c>
      <c r="S27" s="4">
        <v>1701</v>
      </c>
      <c r="T27" s="5">
        <v>234</v>
      </c>
    </row>
    <row r="28" spans="16:20" x14ac:dyDescent="0.25">
      <c r="P28" t="s">
        <v>10</v>
      </c>
      <c r="Q28" t="s">
        <v>38</v>
      </c>
      <c r="R28" t="s">
        <v>22</v>
      </c>
      <c r="S28" s="4">
        <v>2205</v>
      </c>
      <c r="T28" s="5">
        <v>141</v>
      </c>
    </row>
    <row r="29" spans="16:20" x14ac:dyDescent="0.25">
      <c r="P29" t="s">
        <v>8</v>
      </c>
      <c r="Q29" t="s">
        <v>37</v>
      </c>
      <c r="R29" t="s">
        <v>19</v>
      </c>
      <c r="S29" s="4">
        <v>1771</v>
      </c>
      <c r="T29" s="5">
        <v>204</v>
      </c>
    </row>
    <row r="30" spans="16:20" x14ac:dyDescent="0.25">
      <c r="P30" t="s">
        <v>41</v>
      </c>
      <c r="Q30" t="s">
        <v>35</v>
      </c>
      <c r="R30" t="s">
        <v>15</v>
      </c>
      <c r="S30" s="4">
        <v>2114</v>
      </c>
      <c r="T30" s="5">
        <v>186</v>
      </c>
    </row>
    <row r="31" spans="16:20" x14ac:dyDescent="0.25">
      <c r="P31" t="s">
        <v>41</v>
      </c>
      <c r="Q31" t="s">
        <v>36</v>
      </c>
      <c r="R31" t="s">
        <v>13</v>
      </c>
      <c r="S31" s="4">
        <v>10311</v>
      </c>
      <c r="T31" s="5">
        <v>231</v>
      </c>
    </row>
    <row r="32" spans="16:20" x14ac:dyDescent="0.25">
      <c r="P32" t="s">
        <v>3</v>
      </c>
      <c r="Q32" t="s">
        <v>39</v>
      </c>
      <c r="R32" t="s">
        <v>16</v>
      </c>
      <c r="S32" s="4">
        <v>21</v>
      </c>
      <c r="T32" s="5">
        <v>168</v>
      </c>
    </row>
    <row r="33" spans="16:20" x14ac:dyDescent="0.25">
      <c r="P33" t="s">
        <v>10</v>
      </c>
      <c r="Q33" t="s">
        <v>35</v>
      </c>
      <c r="R33" t="s">
        <v>20</v>
      </c>
      <c r="S33" s="4">
        <v>1974</v>
      </c>
      <c r="T33" s="5">
        <v>195</v>
      </c>
    </row>
    <row r="34" spans="16:20" x14ac:dyDescent="0.25">
      <c r="P34" t="s">
        <v>5</v>
      </c>
      <c r="Q34" t="s">
        <v>36</v>
      </c>
      <c r="R34" t="s">
        <v>23</v>
      </c>
      <c r="S34" s="4">
        <v>6314</v>
      </c>
      <c r="T34" s="5">
        <v>15</v>
      </c>
    </row>
    <row r="35" spans="16:20" x14ac:dyDescent="0.25">
      <c r="P35" t="s">
        <v>10</v>
      </c>
      <c r="Q35" t="s">
        <v>37</v>
      </c>
      <c r="R35" t="s">
        <v>23</v>
      </c>
      <c r="S35" s="4">
        <v>4683</v>
      </c>
      <c r="T35" s="5">
        <v>30</v>
      </c>
    </row>
    <row r="36" spans="16:20" x14ac:dyDescent="0.25">
      <c r="P36" t="s">
        <v>41</v>
      </c>
      <c r="Q36" t="s">
        <v>37</v>
      </c>
      <c r="R36" t="s">
        <v>24</v>
      </c>
      <c r="S36" s="4">
        <v>6398</v>
      </c>
      <c r="T36" s="5">
        <v>102</v>
      </c>
    </row>
    <row r="37" spans="16:20" x14ac:dyDescent="0.25">
      <c r="P37" t="s">
        <v>2</v>
      </c>
      <c r="Q37" t="s">
        <v>35</v>
      </c>
      <c r="R37" t="s">
        <v>19</v>
      </c>
      <c r="S37" s="4">
        <v>553</v>
      </c>
      <c r="T37" s="5">
        <v>15</v>
      </c>
    </row>
    <row r="38" spans="16:20" x14ac:dyDescent="0.25">
      <c r="P38" t="s">
        <v>8</v>
      </c>
      <c r="Q38" t="s">
        <v>39</v>
      </c>
      <c r="R38" t="s">
        <v>30</v>
      </c>
      <c r="S38" s="4">
        <v>7021</v>
      </c>
      <c r="T38" s="5">
        <v>183</v>
      </c>
    </row>
    <row r="39" spans="16:20" x14ac:dyDescent="0.25">
      <c r="P39" t="s">
        <v>40</v>
      </c>
      <c r="Q39" t="s">
        <v>39</v>
      </c>
      <c r="R39" t="s">
        <v>22</v>
      </c>
      <c r="S39" s="4">
        <v>5817</v>
      </c>
      <c r="T39" s="5">
        <v>12</v>
      </c>
    </row>
    <row r="40" spans="16:20" x14ac:dyDescent="0.25">
      <c r="P40" t="s">
        <v>41</v>
      </c>
      <c r="Q40" t="s">
        <v>39</v>
      </c>
      <c r="R40" t="s">
        <v>14</v>
      </c>
      <c r="S40" s="4">
        <v>3976</v>
      </c>
      <c r="T40" s="5">
        <v>72</v>
      </c>
    </row>
    <row r="41" spans="16:20" x14ac:dyDescent="0.25">
      <c r="P41" t="s">
        <v>6</v>
      </c>
      <c r="Q41" t="s">
        <v>38</v>
      </c>
      <c r="R41" t="s">
        <v>27</v>
      </c>
      <c r="S41" s="4">
        <v>1134</v>
      </c>
      <c r="T41" s="5">
        <v>282</v>
      </c>
    </row>
    <row r="42" spans="16:20" x14ac:dyDescent="0.25">
      <c r="P42" t="s">
        <v>2</v>
      </c>
      <c r="Q42" t="s">
        <v>39</v>
      </c>
      <c r="R42" t="s">
        <v>28</v>
      </c>
      <c r="S42" s="4">
        <v>6027</v>
      </c>
      <c r="T42" s="5">
        <v>144</v>
      </c>
    </row>
    <row r="43" spans="16:20" x14ac:dyDescent="0.25">
      <c r="P43" t="s">
        <v>6</v>
      </c>
      <c r="Q43" t="s">
        <v>37</v>
      </c>
      <c r="R43" t="s">
        <v>16</v>
      </c>
      <c r="S43" s="4">
        <v>1904</v>
      </c>
      <c r="T43" s="5">
        <v>405</v>
      </c>
    </row>
    <row r="44" spans="16:20" x14ac:dyDescent="0.25">
      <c r="P44" t="s">
        <v>7</v>
      </c>
      <c r="Q44" t="s">
        <v>34</v>
      </c>
      <c r="R44" t="s">
        <v>32</v>
      </c>
      <c r="S44" s="4">
        <v>3262</v>
      </c>
      <c r="T44" s="5">
        <v>75</v>
      </c>
    </row>
    <row r="45" spans="16:20" x14ac:dyDescent="0.25">
      <c r="P45" t="s">
        <v>40</v>
      </c>
      <c r="Q45" t="s">
        <v>34</v>
      </c>
      <c r="R45" t="s">
        <v>27</v>
      </c>
      <c r="S45" s="4">
        <v>2289</v>
      </c>
      <c r="T45" s="5">
        <v>135</v>
      </c>
    </row>
    <row r="46" spans="16:20" x14ac:dyDescent="0.25">
      <c r="P46" t="s">
        <v>5</v>
      </c>
      <c r="Q46" t="s">
        <v>34</v>
      </c>
      <c r="R46" t="s">
        <v>27</v>
      </c>
      <c r="S46" s="4">
        <v>6986</v>
      </c>
      <c r="T46" s="5">
        <v>21</v>
      </c>
    </row>
    <row r="47" spans="16:20" x14ac:dyDescent="0.25">
      <c r="P47" t="s">
        <v>2</v>
      </c>
      <c r="Q47" t="s">
        <v>38</v>
      </c>
      <c r="R47" t="s">
        <v>23</v>
      </c>
      <c r="S47" s="4">
        <v>4417</v>
      </c>
      <c r="T47" s="5">
        <v>153</v>
      </c>
    </row>
    <row r="48" spans="16:20" x14ac:dyDescent="0.25">
      <c r="P48" t="s">
        <v>6</v>
      </c>
      <c r="Q48" t="s">
        <v>34</v>
      </c>
      <c r="R48" t="s">
        <v>15</v>
      </c>
      <c r="S48" s="4">
        <v>1442</v>
      </c>
      <c r="T48" s="5">
        <v>15</v>
      </c>
    </row>
    <row r="49" spans="16:20" x14ac:dyDescent="0.25">
      <c r="P49" t="s">
        <v>3</v>
      </c>
      <c r="Q49" t="s">
        <v>35</v>
      </c>
      <c r="R49" t="s">
        <v>14</v>
      </c>
      <c r="S49" s="4">
        <v>2415</v>
      </c>
      <c r="T49" s="5">
        <v>255</v>
      </c>
    </row>
    <row r="50" spans="16:20" x14ac:dyDescent="0.25">
      <c r="P50" t="s">
        <v>2</v>
      </c>
      <c r="Q50" t="s">
        <v>37</v>
      </c>
      <c r="R50" t="s">
        <v>19</v>
      </c>
      <c r="S50" s="4">
        <v>238</v>
      </c>
      <c r="T50" s="5">
        <v>18</v>
      </c>
    </row>
    <row r="51" spans="16:20" x14ac:dyDescent="0.25">
      <c r="P51" t="s">
        <v>6</v>
      </c>
      <c r="Q51" t="s">
        <v>37</v>
      </c>
      <c r="R51" t="s">
        <v>23</v>
      </c>
      <c r="S51" s="4">
        <v>4949</v>
      </c>
      <c r="T51" s="5">
        <v>189</v>
      </c>
    </row>
    <row r="52" spans="16:20" x14ac:dyDescent="0.25">
      <c r="P52" t="s">
        <v>5</v>
      </c>
      <c r="Q52" t="s">
        <v>38</v>
      </c>
      <c r="R52" t="s">
        <v>32</v>
      </c>
      <c r="S52" s="4">
        <v>5075</v>
      </c>
      <c r="T52" s="5">
        <v>21</v>
      </c>
    </row>
    <row r="53" spans="16:20" x14ac:dyDescent="0.25">
      <c r="P53" t="s">
        <v>3</v>
      </c>
      <c r="Q53" t="s">
        <v>36</v>
      </c>
      <c r="R53" t="s">
        <v>16</v>
      </c>
      <c r="S53" s="4">
        <v>9198</v>
      </c>
      <c r="T53" s="5">
        <v>36</v>
      </c>
    </row>
    <row r="54" spans="16:20" x14ac:dyDescent="0.25">
      <c r="P54" t="s">
        <v>6</v>
      </c>
      <c r="Q54" t="s">
        <v>34</v>
      </c>
      <c r="R54" t="s">
        <v>29</v>
      </c>
      <c r="S54" s="4">
        <v>3339</v>
      </c>
      <c r="T54" s="5">
        <v>75</v>
      </c>
    </row>
    <row r="55" spans="16:20" x14ac:dyDescent="0.25">
      <c r="P55" t="s">
        <v>40</v>
      </c>
      <c r="Q55" t="s">
        <v>34</v>
      </c>
      <c r="R55" t="s">
        <v>17</v>
      </c>
      <c r="S55" s="4">
        <v>5019</v>
      </c>
      <c r="T55" s="5">
        <v>156</v>
      </c>
    </row>
    <row r="56" spans="16:20" x14ac:dyDescent="0.25">
      <c r="P56" t="s">
        <v>5</v>
      </c>
      <c r="Q56" t="s">
        <v>36</v>
      </c>
      <c r="R56" t="s">
        <v>16</v>
      </c>
      <c r="S56" s="4">
        <v>16184</v>
      </c>
      <c r="T56" s="5">
        <v>39</v>
      </c>
    </row>
    <row r="57" spans="16:20" x14ac:dyDescent="0.25">
      <c r="P57" t="s">
        <v>6</v>
      </c>
      <c r="Q57" t="s">
        <v>36</v>
      </c>
      <c r="R57" t="s">
        <v>21</v>
      </c>
      <c r="S57" s="4">
        <v>497</v>
      </c>
      <c r="T57" s="5">
        <v>63</v>
      </c>
    </row>
    <row r="58" spans="16:20" x14ac:dyDescent="0.25">
      <c r="P58" t="s">
        <v>2</v>
      </c>
      <c r="Q58" t="s">
        <v>36</v>
      </c>
      <c r="R58" t="s">
        <v>29</v>
      </c>
      <c r="S58" s="4">
        <v>8211</v>
      </c>
      <c r="T58" s="5">
        <v>75</v>
      </c>
    </row>
    <row r="59" spans="16:20" x14ac:dyDescent="0.25">
      <c r="P59" t="s">
        <v>2</v>
      </c>
      <c r="Q59" t="s">
        <v>38</v>
      </c>
      <c r="R59" t="s">
        <v>28</v>
      </c>
      <c r="S59" s="4">
        <v>6580</v>
      </c>
      <c r="T59" s="5">
        <v>183</v>
      </c>
    </row>
    <row r="60" spans="16:20" x14ac:dyDescent="0.25">
      <c r="P60" t="s">
        <v>41</v>
      </c>
      <c r="Q60" t="s">
        <v>35</v>
      </c>
      <c r="R60" t="s">
        <v>13</v>
      </c>
      <c r="S60" s="4">
        <v>4760</v>
      </c>
      <c r="T60" s="5">
        <v>69</v>
      </c>
    </row>
    <row r="61" spans="16:20" x14ac:dyDescent="0.25">
      <c r="P61" t="s">
        <v>40</v>
      </c>
      <c r="Q61" t="s">
        <v>36</v>
      </c>
      <c r="R61" t="s">
        <v>25</v>
      </c>
      <c r="S61" s="4">
        <v>5439</v>
      </c>
      <c r="T61" s="5">
        <v>30</v>
      </c>
    </row>
    <row r="62" spans="16:20" x14ac:dyDescent="0.25">
      <c r="P62" t="s">
        <v>41</v>
      </c>
      <c r="Q62" t="s">
        <v>34</v>
      </c>
      <c r="R62" t="s">
        <v>17</v>
      </c>
      <c r="S62" s="4">
        <v>1463</v>
      </c>
      <c r="T62" s="5">
        <v>39</v>
      </c>
    </row>
    <row r="63" spans="16:20" x14ac:dyDescent="0.25">
      <c r="P63" t="s">
        <v>3</v>
      </c>
      <c r="Q63" t="s">
        <v>34</v>
      </c>
      <c r="R63" t="s">
        <v>32</v>
      </c>
      <c r="S63" s="4">
        <v>7777</v>
      </c>
      <c r="T63" s="5">
        <v>504</v>
      </c>
    </row>
    <row r="64" spans="16:20" x14ac:dyDescent="0.25">
      <c r="P64" t="s">
        <v>9</v>
      </c>
      <c r="Q64" t="s">
        <v>37</v>
      </c>
      <c r="R64" t="s">
        <v>29</v>
      </c>
      <c r="S64" s="4">
        <v>1085</v>
      </c>
      <c r="T64" s="5">
        <v>273</v>
      </c>
    </row>
    <row r="65" spans="16:20" x14ac:dyDescent="0.25">
      <c r="P65" t="s">
        <v>5</v>
      </c>
      <c r="Q65" t="s">
        <v>37</v>
      </c>
      <c r="R65" t="s">
        <v>31</v>
      </c>
      <c r="S65" s="4">
        <v>182</v>
      </c>
      <c r="T65" s="5">
        <v>48</v>
      </c>
    </row>
    <row r="66" spans="16:20" x14ac:dyDescent="0.25">
      <c r="P66" t="s">
        <v>6</v>
      </c>
      <c r="Q66" t="s">
        <v>34</v>
      </c>
      <c r="R66" t="s">
        <v>27</v>
      </c>
      <c r="S66" s="4">
        <v>4242</v>
      </c>
      <c r="T66" s="5">
        <v>207</v>
      </c>
    </row>
    <row r="67" spans="16:20" x14ac:dyDescent="0.25">
      <c r="P67" t="s">
        <v>6</v>
      </c>
      <c r="Q67" t="s">
        <v>36</v>
      </c>
      <c r="R67" t="s">
        <v>32</v>
      </c>
      <c r="S67" s="4">
        <v>6118</v>
      </c>
      <c r="T67" s="5">
        <v>9</v>
      </c>
    </row>
    <row r="68" spans="16:20" x14ac:dyDescent="0.25">
      <c r="P68" t="s">
        <v>10</v>
      </c>
      <c r="Q68" t="s">
        <v>36</v>
      </c>
      <c r="R68" t="s">
        <v>23</v>
      </c>
      <c r="S68" s="4">
        <v>2317</v>
      </c>
      <c r="T68" s="5">
        <v>261</v>
      </c>
    </row>
    <row r="69" spans="16:20" x14ac:dyDescent="0.25">
      <c r="P69" t="s">
        <v>6</v>
      </c>
      <c r="Q69" t="s">
        <v>38</v>
      </c>
      <c r="R69" t="s">
        <v>16</v>
      </c>
      <c r="S69" s="4">
        <v>938</v>
      </c>
      <c r="T69" s="5">
        <v>6</v>
      </c>
    </row>
    <row r="70" spans="16:20" x14ac:dyDescent="0.25">
      <c r="P70" t="s">
        <v>8</v>
      </c>
      <c r="Q70" t="s">
        <v>37</v>
      </c>
      <c r="R70" t="s">
        <v>15</v>
      </c>
      <c r="S70" s="4">
        <v>9709</v>
      </c>
      <c r="T70" s="5">
        <v>30</v>
      </c>
    </row>
    <row r="71" spans="16:20" x14ac:dyDescent="0.25">
      <c r="P71" t="s">
        <v>7</v>
      </c>
      <c r="Q71" t="s">
        <v>34</v>
      </c>
      <c r="R71" t="s">
        <v>20</v>
      </c>
      <c r="S71" s="4">
        <v>2205</v>
      </c>
      <c r="T71" s="5">
        <v>138</v>
      </c>
    </row>
    <row r="72" spans="16:20" x14ac:dyDescent="0.25">
      <c r="P72" t="s">
        <v>7</v>
      </c>
      <c r="Q72" t="s">
        <v>37</v>
      </c>
      <c r="R72" t="s">
        <v>17</v>
      </c>
      <c r="S72" s="4">
        <v>4487</v>
      </c>
      <c r="T72" s="5">
        <v>111</v>
      </c>
    </row>
    <row r="73" spans="16:20" x14ac:dyDescent="0.25">
      <c r="P73" t="s">
        <v>5</v>
      </c>
      <c r="Q73" t="s">
        <v>35</v>
      </c>
      <c r="R73" t="s">
        <v>18</v>
      </c>
      <c r="S73" s="4">
        <v>2415</v>
      </c>
      <c r="T73" s="5">
        <v>15</v>
      </c>
    </row>
    <row r="74" spans="16:20" x14ac:dyDescent="0.25">
      <c r="P74" t="s">
        <v>40</v>
      </c>
      <c r="Q74" t="s">
        <v>34</v>
      </c>
      <c r="R74" t="s">
        <v>19</v>
      </c>
      <c r="S74" s="4">
        <v>4018</v>
      </c>
      <c r="T74" s="5">
        <v>162</v>
      </c>
    </row>
    <row r="75" spans="16:20" x14ac:dyDescent="0.25">
      <c r="P75" t="s">
        <v>5</v>
      </c>
      <c r="Q75" t="s">
        <v>34</v>
      </c>
      <c r="R75" t="s">
        <v>19</v>
      </c>
      <c r="S75" s="4">
        <v>861</v>
      </c>
      <c r="T75" s="5">
        <v>195</v>
      </c>
    </row>
    <row r="76" spans="16:20" x14ac:dyDescent="0.25">
      <c r="P76" t="s">
        <v>10</v>
      </c>
      <c r="Q76" t="s">
        <v>38</v>
      </c>
      <c r="R76" t="s">
        <v>14</v>
      </c>
      <c r="S76" s="4">
        <v>5586</v>
      </c>
      <c r="T76" s="5">
        <v>525</v>
      </c>
    </row>
    <row r="77" spans="16:20" x14ac:dyDescent="0.25">
      <c r="P77" t="s">
        <v>7</v>
      </c>
      <c r="Q77" t="s">
        <v>34</v>
      </c>
      <c r="R77" t="s">
        <v>33</v>
      </c>
      <c r="S77" s="4">
        <v>2226</v>
      </c>
      <c r="T77" s="5">
        <v>48</v>
      </c>
    </row>
    <row r="78" spans="16:20" x14ac:dyDescent="0.25">
      <c r="P78" t="s">
        <v>9</v>
      </c>
      <c r="Q78" t="s">
        <v>34</v>
      </c>
      <c r="R78" t="s">
        <v>28</v>
      </c>
      <c r="S78" s="4">
        <v>14329</v>
      </c>
      <c r="T78" s="5">
        <v>150</v>
      </c>
    </row>
    <row r="79" spans="16:20" x14ac:dyDescent="0.25">
      <c r="P79" t="s">
        <v>9</v>
      </c>
      <c r="Q79" t="s">
        <v>34</v>
      </c>
      <c r="R79" t="s">
        <v>20</v>
      </c>
      <c r="S79" s="4">
        <v>8463</v>
      </c>
      <c r="T79" s="5">
        <v>492</v>
      </c>
    </row>
    <row r="80" spans="16:20" x14ac:dyDescent="0.25">
      <c r="P80" t="s">
        <v>5</v>
      </c>
      <c r="Q80" t="s">
        <v>34</v>
      </c>
      <c r="R80" t="s">
        <v>29</v>
      </c>
      <c r="S80" s="4">
        <v>2891</v>
      </c>
      <c r="T80" s="5">
        <v>102</v>
      </c>
    </row>
    <row r="81" spans="16:20" x14ac:dyDescent="0.25">
      <c r="P81" t="s">
        <v>3</v>
      </c>
      <c r="Q81" t="s">
        <v>36</v>
      </c>
      <c r="R81" t="s">
        <v>23</v>
      </c>
      <c r="S81" s="4">
        <v>3773</v>
      </c>
      <c r="T81" s="5">
        <v>165</v>
      </c>
    </row>
    <row r="82" spans="16:20" x14ac:dyDescent="0.25">
      <c r="P82" t="s">
        <v>41</v>
      </c>
      <c r="Q82" t="s">
        <v>36</v>
      </c>
      <c r="R82" t="s">
        <v>28</v>
      </c>
      <c r="S82" s="4">
        <v>854</v>
      </c>
      <c r="T82" s="5">
        <v>309</v>
      </c>
    </row>
    <row r="83" spans="16:20" x14ac:dyDescent="0.25">
      <c r="P83" t="s">
        <v>6</v>
      </c>
      <c r="Q83" t="s">
        <v>36</v>
      </c>
      <c r="R83" t="s">
        <v>17</v>
      </c>
      <c r="S83" s="4">
        <v>4970</v>
      </c>
      <c r="T83" s="5">
        <v>156</v>
      </c>
    </row>
    <row r="84" spans="16:20" x14ac:dyDescent="0.25">
      <c r="P84" t="s">
        <v>9</v>
      </c>
      <c r="Q84" t="s">
        <v>35</v>
      </c>
      <c r="R84" t="s">
        <v>26</v>
      </c>
      <c r="S84" s="4">
        <v>98</v>
      </c>
      <c r="T84" s="5">
        <v>159</v>
      </c>
    </row>
    <row r="85" spans="16:20" x14ac:dyDescent="0.25">
      <c r="P85" t="s">
        <v>5</v>
      </c>
      <c r="Q85" t="s">
        <v>35</v>
      </c>
      <c r="R85" t="s">
        <v>15</v>
      </c>
      <c r="S85" s="4">
        <v>13391</v>
      </c>
      <c r="T85" s="5">
        <v>201</v>
      </c>
    </row>
    <row r="86" spans="16:20" x14ac:dyDescent="0.25">
      <c r="P86" t="s">
        <v>8</v>
      </c>
      <c r="Q86" t="s">
        <v>39</v>
      </c>
      <c r="R86" t="s">
        <v>31</v>
      </c>
      <c r="S86" s="4">
        <v>8890</v>
      </c>
      <c r="T86" s="5">
        <v>210</v>
      </c>
    </row>
    <row r="87" spans="16:20" x14ac:dyDescent="0.25">
      <c r="P87" t="s">
        <v>2</v>
      </c>
      <c r="Q87" t="s">
        <v>38</v>
      </c>
      <c r="R87" t="s">
        <v>13</v>
      </c>
      <c r="S87" s="4">
        <v>56</v>
      </c>
      <c r="T87" s="5">
        <v>51</v>
      </c>
    </row>
    <row r="88" spans="16:20" x14ac:dyDescent="0.25">
      <c r="P88" t="s">
        <v>3</v>
      </c>
      <c r="Q88" t="s">
        <v>36</v>
      </c>
      <c r="R88" t="s">
        <v>25</v>
      </c>
      <c r="S88" s="4">
        <v>3339</v>
      </c>
      <c r="T88" s="5">
        <v>39</v>
      </c>
    </row>
    <row r="89" spans="16:20" x14ac:dyDescent="0.25">
      <c r="P89" t="s">
        <v>10</v>
      </c>
      <c r="Q89" t="s">
        <v>35</v>
      </c>
      <c r="R89" t="s">
        <v>18</v>
      </c>
      <c r="S89" s="4">
        <v>3808</v>
      </c>
      <c r="T89" s="5">
        <v>279</v>
      </c>
    </row>
    <row r="90" spans="16:20" x14ac:dyDescent="0.25">
      <c r="P90" t="s">
        <v>10</v>
      </c>
      <c r="Q90" t="s">
        <v>38</v>
      </c>
      <c r="R90" t="s">
        <v>13</v>
      </c>
      <c r="S90" s="4">
        <v>63</v>
      </c>
      <c r="T90" s="5">
        <v>123</v>
      </c>
    </row>
    <row r="91" spans="16:20" x14ac:dyDescent="0.25">
      <c r="P91" t="s">
        <v>2</v>
      </c>
      <c r="Q91" t="s">
        <v>39</v>
      </c>
      <c r="R91" t="s">
        <v>27</v>
      </c>
      <c r="S91" s="4">
        <v>7812</v>
      </c>
      <c r="T91" s="5">
        <v>81</v>
      </c>
    </row>
    <row r="92" spans="16:20" x14ac:dyDescent="0.25">
      <c r="P92" t="s">
        <v>40</v>
      </c>
      <c r="Q92" t="s">
        <v>37</v>
      </c>
      <c r="R92" t="s">
        <v>19</v>
      </c>
      <c r="S92" s="4">
        <v>7693</v>
      </c>
      <c r="T92" s="5">
        <v>21</v>
      </c>
    </row>
    <row r="93" spans="16:20" x14ac:dyDescent="0.25">
      <c r="P93" t="s">
        <v>3</v>
      </c>
      <c r="Q93" t="s">
        <v>36</v>
      </c>
      <c r="R93" t="s">
        <v>28</v>
      </c>
      <c r="S93" s="4">
        <v>973</v>
      </c>
      <c r="T93" s="5">
        <v>162</v>
      </c>
    </row>
    <row r="94" spans="16:20" x14ac:dyDescent="0.25">
      <c r="P94" t="s">
        <v>10</v>
      </c>
      <c r="Q94" t="s">
        <v>35</v>
      </c>
      <c r="R94" t="s">
        <v>21</v>
      </c>
      <c r="S94" s="4">
        <v>567</v>
      </c>
      <c r="T94" s="5">
        <v>228</v>
      </c>
    </row>
    <row r="95" spans="16:20" x14ac:dyDescent="0.25">
      <c r="P95" t="s">
        <v>10</v>
      </c>
      <c r="Q95" t="s">
        <v>36</v>
      </c>
      <c r="R95" t="s">
        <v>29</v>
      </c>
      <c r="S95" s="4">
        <v>2471</v>
      </c>
      <c r="T95" s="5">
        <v>342</v>
      </c>
    </row>
    <row r="96" spans="16:20" x14ac:dyDescent="0.25">
      <c r="P96" t="s">
        <v>5</v>
      </c>
      <c r="Q96" t="s">
        <v>38</v>
      </c>
      <c r="R96" t="s">
        <v>13</v>
      </c>
      <c r="S96" s="4">
        <v>7189</v>
      </c>
      <c r="T96" s="5">
        <v>54</v>
      </c>
    </row>
    <row r="97" spans="16:20" x14ac:dyDescent="0.25">
      <c r="P97" t="s">
        <v>41</v>
      </c>
      <c r="Q97" t="s">
        <v>35</v>
      </c>
      <c r="R97" t="s">
        <v>28</v>
      </c>
      <c r="S97" s="4">
        <v>7455</v>
      </c>
      <c r="T97" s="5">
        <v>216</v>
      </c>
    </row>
    <row r="98" spans="16:20" x14ac:dyDescent="0.25">
      <c r="P98" t="s">
        <v>3</v>
      </c>
      <c r="Q98" t="s">
        <v>34</v>
      </c>
      <c r="R98" t="s">
        <v>26</v>
      </c>
      <c r="S98" s="4">
        <v>3108</v>
      </c>
      <c r="T98" s="5">
        <v>54</v>
      </c>
    </row>
    <row r="99" spans="16:20" x14ac:dyDescent="0.25">
      <c r="P99" t="s">
        <v>6</v>
      </c>
      <c r="Q99" t="s">
        <v>38</v>
      </c>
      <c r="R99" t="s">
        <v>25</v>
      </c>
      <c r="S99" s="4">
        <v>469</v>
      </c>
      <c r="T99" s="5">
        <v>75</v>
      </c>
    </row>
    <row r="100" spans="16:20" x14ac:dyDescent="0.25">
      <c r="P100" t="s">
        <v>9</v>
      </c>
      <c r="Q100" t="s">
        <v>37</v>
      </c>
      <c r="R100" t="s">
        <v>23</v>
      </c>
      <c r="S100" s="4">
        <v>2737</v>
      </c>
      <c r="T100" s="5">
        <v>93</v>
      </c>
    </row>
    <row r="101" spans="16:20" x14ac:dyDescent="0.25">
      <c r="P101" t="s">
        <v>9</v>
      </c>
      <c r="Q101" t="s">
        <v>37</v>
      </c>
      <c r="R101" t="s">
        <v>25</v>
      </c>
      <c r="S101" s="4">
        <v>4305</v>
      </c>
      <c r="T101" s="5">
        <v>156</v>
      </c>
    </row>
    <row r="102" spans="16:20" x14ac:dyDescent="0.25">
      <c r="P102" t="s">
        <v>9</v>
      </c>
      <c r="Q102" t="s">
        <v>38</v>
      </c>
      <c r="R102" t="s">
        <v>17</v>
      </c>
      <c r="S102" s="4">
        <v>2408</v>
      </c>
      <c r="T102" s="5">
        <v>9</v>
      </c>
    </row>
    <row r="103" spans="16:20" x14ac:dyDescent="0.25">
      <c r="P103" t="s">
        <v>3</v>
      </c>
      <c r="Q103" t="s">
        <v>36</v>
      </c>
      <c r="R103" t="s">
        <v>19</v>
      </c>
      <c r="S103" s="4">
        <v>1281</v>
      </c>
      <c r="T103" s="5">
        <v>18</v>
      </c>
    </row>
    <row r="104" spans="16:20" x14ac:dyDescent="0.25">
      <c r="P104" t="s">
        <v>40</v>
      </c>
      <c r="Q104" t="s">
        <v>35</v>
      </c>
      <c r="R104" t="s">
        <v>32</v>
      </c>
      <c r="S104" s="4">
        <v>12348</v>
      </c>
      <c r="T104" s="5">
        <v>234</v>
      </c>
    </row>
    <row r="105" spans="16:20" x14ac:dyDescent="0.25">
      <c r="P105" t="s">
        <v>3</v>
      </c>
      <c r="Q105" t="s">
        <v>34</v>
      </c>
      <c r="R105" t="s">
        <v>28</v>
      </c>
      <c r="S105" s="4">
        <v>3689</v>
      </c>
      <c r="T105" s="5">
        <v>312</v>
      </c>
    </row>
    <row r="106" spans="16:20" x14ac:dyDescent="0.25">
      <c r="P106" t="s">
        <v>7</v>
      </c>
      <c r="Q106" t="s">
        <v>36</v>
      </c>
      <c r="R106" t="s">
        <v>19</v>
      </c>
      <c r="S106" s="4">
        <v>2870</v>
      </c>
      <c r="T106" s="5">
        <v>300</v>
      </c>
    </row>
    <row r="107" spans="16:20" x14ac:dyDescent="0.25">
      <c r="P107" t="s">
        <v>2</v>
      </c>
      <c r="Q107" t="s">
        <v>36</v>
      </c>
      <c r="R107" t="s">
        <v>27</v>
      </c>
      <c r="S107" s="4">
        <v>798</v>
      </c>
      <c r="T107" s="5">
        <v>519</v>
      </c>
    </row>
    <row r="108" spans="16:20" x14ac:dyDescent="0.25">
      <c r="P108" t="s">
        <v>41</v>
      </c>
      <c r="Q108" t="s">
        <v>37</v>
      </c>
      <c r="R108" t="s">
        <v>21</v>
      </c>
      <c r="S108" s="4">
        <v>2933</v>
      </c>
      <c r="T108" s="5">
        <v>9</v>
      </c>
    </row>
    <row r="109" spans="16:20" x14ac:dyDescent="0.25">
      <c r="P109" t="s">
        <v>5</v>
      </c>
      <c r="Q109" t="s">
        <v>35</v>
      </c>
      <c r="R109" t="s">
        <v>4</v>
      </c>
      <c r="S109" s="4">
        <v>2744</v>
      </c>
      <c r="T109" s="5">
        <v>9</v>
      </c>
    </row>
    <row r="110" spans="16:20" x14ac:dyDescent="0.25">
      <c r="P110" t="s">
        <v>40</v>
      </c>
      <c r="Q110" t="s">
        <v>36</v>
      </c>
      <c r="R110" t="s">
        <v>33</v>
      </c>
      <c r="S110" s="4">
        <v>9772</v>
      </c>
      <c r="T110" s="5">
        <v>90</v>
      </c>
    </row>
    <row r="111" spans="16:20" x14ac:dyDescent="0.25">
      <c r="P111" t="s">
        <v>7</v>
      </c>
      <c r="Q111" t="s">
        <v>34</v>
      </c>
      <c r="R111" t="s">
        <v>25</v>
      </c>
      <c r="S111" s="4">
        <v>1568</v>
      </c>
      <c r="T111" s="5">
        <v>96</v>
      </c>
    </row>
    <row r="112" spans="16:20" x14ac:dyDescent="0.25">
      <c r="P112" t="s">
        <v>2</v>
      </c>
      <c r="Q112" t="s">
        <v>36</v>
      </c>
      <c r="R112" t="s">
        <v>16</v>
      </c>
      <c r="S112" s="4">
        <v>11417</v>
      </c>
      <c r="T112" s="5">
        <v>21</v>
      </c>
    </row>
    <row r="113" spans="16:20" x14ac:dyDescent="0.25">
      <c r="P113" t="s">
        <v>40</v>
      </c>
      <c r="Q113" t="s">
        <v>34</v>
      </c>
      <c r="R113" t="s">
        <v>26</v>
      </c>
      <c r="S113" s="4">
        <v>6748</v>
      </c>
      <c r="T113" s="5">
        <v>48</v>
      </c>
    </row>
    <row r="114" spans="16:20" x14ac:dyDescent="0.25">
      <c r="P114" t="s">
        <v>10</v>
      </c>
      <c r="Q114" t="s">
        <v>36</v>
      </c>
      <c r="R114" t="s">
        <v>27</v>
      </c>
      <c r="S114" s="4">
        <v>1407</v>
      </c>
      <c r="T114" s="5">
        <v>72</v>
      </c>
    </row>
    <row r="115" spans="16:20" x14ac:dyDescent="0.25">
      <c r="P115" t="s">
        <v>8</v>
      </c>
      <c r="Q115" t="s">
        <v>35</v>
      </c>
      <c r="R115" t="s">
        <v>29</v>
      </c>
      <c r="S115" s="4">
        <v>2023</v>
      </c>
      <c r="T115" s="5">
        <v>168</v>
      </c>
    </row>
    <row r="116" spans="16:20" x14ac:dyDescent="0.25">
      <c r="P116" t="s">
        <v>5</v>
      </c>
      <c r="Q116" t="s">
        <v>39</v>
      </c>
      <c r="R116" t="s">
        <v>26</v>
      </c>
      <c r="S116" s="4">
        <v>5236</v>
      </c>
      <c r="T116" s="5">
        <v>51</v>
      </c>
    </row>
    <row r="117" spans="16:20" x14ac:dyDescent="0.25">
      <c r="P117" t="s">
        <v>41</v>
      </c>
      <c r="Q117" t="s">
        <v>36</v>
      </c>
      <c r="R117" t="s">
        <v>19</v>
      </c>
      <c r="S117" s="4">
        <v>1925</v>
      </c>
      <c r="T117" s="5">
        <v>192</v>
      </c>
    </row>
    <row r="118" spans="16:20" x14ac:dyDescent="0.25">
      <c r="P118" t="s">
        <v>7</v>
      </c>
      <c r="Q118" t="s">
        <v>37</v>
      </c>
      <c r="R118" t="s">
        <v>14</v>
      </c>
      <c r="S118" s="4">
        <v>6608</v>
      </c>
      <c r="T118" s="5">
        <v>225</v>
      </c>
    </row>
    <row r="119" spans="16:20" x14ac:dyDescent="0.25">
      <c r="P119" t="s">
        <v>6</v>
      </c>
      <c r="Q119" t="s">
        <v>34</v>
      </c>
      <c r="R119" t="s">
        <v>26</v>
      </c>
      <c r="S119" s="4">
        <v>8008</v>
      </c>
      <c r="T119" s="5">
        <v>456</v>
      </c>
    </row>
    <row r="120" spans="16:20" x14ac:dyDescent="0.25">
      <c r="P120" t="s">
        <v>10</v>
      </c>
      <c r="Q120" t="s">
        <v>34</v>
      </c>
      <c r="R120" t="s">
        <v>25</v>
      </c>
      <c r="S120" s="4">
        <v>1428</v>
      </c>
      <c r="T120" s="5">
        <v>93</v>
      </c>
    </row>
    <row r="121" spans="16:20" x14ac:dyDescent="0.25">
      <c r="P121" t="s">
        <v>6</v>
      </c>
      <c r="Q121" t="s">
        <v>34</v>
      </c>
      <c r="R121" t="s">
        <v>4</v>
      </c>
      <c r="S121" s="4">
        <v>525</v>
      </c>
      <c r="T121" s="5">
        <v>48</v>
      </c>
    </row>
    <row r="122" spans="16:20" x14ac:dyDescent="0.25">
      <c r="P122" t="s">
        <v>6</v>
      </c>
      <c r="Q122" t="s">
        <v>37</v>
      </c>
      <c r="R122" t="s">
        <v>18</v>
      </c>
      <c r="S122" s="4">
        <v>1505</v>
      </c>
      <c r="T122" s="5">
        <v>102</v>
      </c>
    </row>
    <row r="123" spans="16:20" x14ac:dyDescent="0.25">
      <c r="P123" t="s">
        <v>7</v>
      </c>
      <c r="Q123" t="s">
        <v>35</v>
      </c>
      <c r="R123" t="s">
        <v>30</v>
      </c>
      <c r="S123" s="4">
        <v>6755</v>
      </c>
      <c r="T123" s="5">
        <v>252</v>
      </c>
    </row>
    <row r="124" spans="16:20" x14ac:dyDescent="0.25">
      <c r="P124" t="s">
        <v>2</v>
      </c>
      <c r="Q124" t="s">
        <v>37</v>
      </c>
      <c r="R124" t="s">
        <v>18</v>
      </c>
      <c r="S124" s="4">
        <v>11571</v>
      </c>
      <c r="T124" s="5">
        <v>138</v>
      </c>
    </row>
    <row r="125" spans="16:20" x14ac:dyDescent="0.25">
      <c r="P125" t="s">
        <v>40</v>
      </c>
      <c r="Q125" t="s">
        <v>38</v>
      </c>
      <c r="R125" t="s">
        <v>25</v>
      </c>
      <c r="S125" s="4">
        <v>2541</v>
      </c>
      <c r="T125" s="5">
        <v>90</v>
      </c>
    </row>
    <row r="126" spans="16:20" x14ac:dyDescent="0.25">
      <c r="P126" t="s">
        <v>41</v>
      </c>
      <c r="Q126" t="s">
        <v>37</v>
      </c>
      <c r="R126" t="s">
        <v>30</v>
      </c>
      <c r="S126" s="4">
        <v>1526</v>
      </c>
      <c r="T126" s="5">
        <v>240</v>
      </c>
    </row>
    <row r="127" spans="16:20" x14ac:dyDescent="0.25">
      <c r="P127" t="s">
        <v>40</v>
      </c>
      <c r="Q127" t="s">
        <v>38</v>
      </c>
      <c r="R127" t="s">
        <v>4</v>
      </c>
      <c r="S127" s="4">
        <v>6125</v>
      </c>
      <c r="T127" s="5">
        <v>102</v>
      </c>
    </row>
    <row r="128" spans="16:20" x14ac:dyDescent="0.25">
      <c r="P128" t="s">
        <v>41</v>
      </c>
      <c r="Q128" t="s">
        <v>35</v>
      </c>
      <c r="R128" t="s">
        <v>27</v>
      </c>
      <c r="S128" s="4">
        <v>847</v>
      </c>
      <c r="T128" s="5">
        <v>129</v>
      </c>
    </row>
    <row r="129" spans="16:20" x14ac:dyDescent="0.25">
      <c r="P129" t="s">
        <v>8</v>
      </c>
      <c r="Q129" t="s">
        <v>35</v>
      </c>
      <c r="R129" t="s">
        <v>27</v>
      </c>
      <c r="S129" s="4">
        <v>4753</v>
      </c>
      <c r="T129" s="5">
        <v>300</v>
      </c>
    </row>
    <row r="130" spans="16:20" x14ac:dyDescent="0.25">
      <c r="P130" t="s">
        <v>6</v>
      </c>
      <c r="Q130" t="s">
        <v>38</v>
      </c>
      <c r="R130" t="s">
        <v>33</v>
      </c>
      <c r="S130" s="4">
        <v>959</v>
      </c>
      <c r="T130" s="5">
        <v>135</v>
      </c>
    </row>
    <row r="131" spans="16:20" x14ac:dyDescent="0.25">
      <c r="P131" t="s">
        <v>7</v>
      </c>
      <c r="Q131" t="s">
        <v>35</v>
      </c>
      <c r="R131" t="s">
        <v>24</v>
      </c>
      <c r="S131" s="4">
        <v>2793</v>
      </c>
      <c r="T131" s="5">
        <v>114</v>
      </c>
    </row>
    <row r="132" spans="16:20" x14ac:dyDescent="0.25">
      <c r="P132" t="s">
        <v>7</v>
      </c>
      <c r="Q132" t="s">
        <v>35</v>
      </c>
      <c r="R132" t="s">
        <v>14</v>
      </c>
      <c r="S132" s="4">
        <v>4606</v>
      </c>
      <c r="T132" s="5">
        <v>63</v>
      </c>
    </row>
    <row r="133" spans="16:20" x14ac:dyDescent="0.25">
      <c r="P133" t="s">
        <v>7</v>
      </c>
      <c r="Q133" t="s">
        <v>36</v>
      </c>
      <c r="R133" t="s">
        <v>29</v>
      </c>
      <c r="S133" s="4">
        <v>5551</v>
      </c>
      <c r="T133" s="5">
        <v>252</v>
      </c>
    </row>
    <row r="134" spans="16:20" x14ac:dyDescent="0.25">
      <c r="P134" t="s">
        <v>10</v>
      </c>
      <c r="Q134" t="s">
        <v>36</v>
      </c>
      <c r="R134" t="s">
        <v>32</v>
      </c>
      <c r="S134" s="4">
        <v>6657</v>
      </c>
      <c r="T134" s="5">
        <v>303</v>
      </c>
    </row>
    <row r="135" spans="16:20" x14ac:dyDescent="0.25">
      <c r="P135" t="s">
        <v>7</v>
      </c>
      <c r="Q135" t="s">
        <v>39</v>
      </c>
      <c r="R135" t="s">
        <v>17</v>
      </c>
      <c r="S135" s="4">
        <v>4438</v>
      </c>
      <c r="T135" s="5">
        <v>246</v>
      </c>
    </row>
    <row r="136" spans="16:20" x14ac:dyDescent="0.25">
      <c r="P136" t="s">
        <v>8</v>
      </c>
      <c r="Q136" t="s">
        <v>38</v>
      </c>
      <c r="R136" t="s">
        <v>22</v>
      </c>
      <c r="S136" s="4">
        <v>168</v>
      </c>
      <c r="T136" s="5">
        <v>84</v>
      </c>
    </row>
    <row r="137" spans="16:20" x14ac:dyDescent="0.25">
      <c r="P137" t="s">
        <v>7</v>
      </c>
      <c r="Q137" t="s">
        <v>34</v>
      </c>
      <c r="R137" t="s">
        <v>17</v>
      </c>
      <c r="S137" s="4">
        <v>7777</v>
      </c>
      <c r="T137" s="5">
        <v>39</v>
      </c>
    </row>
    <row r="138" spans="16:20" x14ac:dyDescent="0.25">
      <c r="P138" t="s">
        <v>5</v>
      </c>
      <c r="Q138" t="s">
        <v>36</v>
      </c>
      <c r="R138" t="s">
        <v>17</v>
      </c>
      <c r="S138" s="4">
        <v>3339</v>
      </c>
      <c r="T138" s="5">
        <v>348</v>
      </c>
    </row>
    <row r="139" spans="16:20" x14ac:dyDescent="0.25">
      <c r="P139" t="s">
        <v>7</v>
      </c>
      <c r="Q139" t="s">
        <v>37</v>
      </c>
      <c r="R139" t="s">
        <v>33</v>
      </c>
      <c r="S139" s="4">
        <v>6391</v>
      </c>
      <c r="T139" s="5">
        <v>48</v>
      </c>
    </row>
    <row r="140" spans="16:20" x14ac:dyDescent="0.25">
      <c r="P140" t="s">
        <v>5</v>
      </c>
      <c r="Q140" t="s">
        <v>37</v>
      </c>
      <c r="R140" t="s">
        <v>22</v>
      </c>
      <c r="S140" s="4">
        <v>518</v>
      </c>
      <c r="T140" s="5">
        <v>75</v>
      </c>
    </row>
    <row r="141" spans="16:20" x14ac:dyDescent="0.25">
      <c r="P141" t="s">
        <v>7</v>
      </c>
      <c r="Q141" t="s">
        <v>38</v>
      </c>
      <c r="R141" t="s">
        <v>28</v>
      </c>
      <c r="S141" s="4">
        <v>5677</v>
      </c>
      <c r="T141" s="5">
        <v>258</v>
      </c>
    </row>
    <row r="142" spans="16:20" x14ac:dyDescent="0.25">
      <c r="P142" t="s">
        <v>6</v>
      </c>
      <c r="Q142" t="s">
        <v>39</v>
      </c>
      <c r="R142" t="s">
        <v>17</v>
      </c>
      <c r="S142" s="4">
        <v>6048</v>
      </c>
      <c r="T142" s="5">
        <v>27</v>
      </c>
    </row>
    <row r="143" spans="16:20" x14ac:dyDescent="0.25">
      <c r="P143" t="s">
        <v>8</v>
      </c>
      <c r="Q143" t="s">
        <v>38</v>
      </c>
      <c r="R143" t="s">
        <v>32</v>
      </c>
      <c r="S143" s="4">
        <v>3752</v>
      </c>
      <c r="T143" s="5">
        <v>213</v>
      </c>
    </row>
    <row r="144" spans="16:20" x14ac:dyDescent="0.25">
      <c r="P144" t="s">
        <v>5</v>
      </c>
      <c r="Q144" t="s">
        <v>35</v>
      </c>
      <c r="R144" t="s">
        <v>29</v>
      </c>
      <c r="S144" s="4">
        <v>4480</v>
      </c>
      <c r="T144" s="5">
        <v>357</v>
      </c>
    </row>
    <row r="145" spans="16:20" x14ac:dyDescent="0.25">
      <c r="P145" t="s">
        <v>9</v>
      </c>
      <c r="Q145" t="s">
        <v>37</v>
      </c>
      <c r="R145" t="s">
        <v>4</v>
      </c>
      <c r="S145" s="4">
        <v>259</v>
      </c>
      <c r="T145" s="5">
        <v>207</v>
      </c>
    </row>
    <row r="146" spans="16:20" x14ac:dyDescent="0.25">
      <c r="P146" t="s">
        <v>8</v>
      </c>
      <c r="Q146" t="s">
        <v>37</v>
      </c>
      <c r="R146" t="s">
        <v>30</v>
      </c>
      <c r="S146" s="4">
        <v>42</v>
      </c>
      <c r="T146" s="5">
        <v>150</v>
      </c>
    </row>
    <row r="147" spans="16:20" x14ac:dyDescent="0.25">
      <c r="P147" t="s">
        <v>41</v>
      </c>
      <c r="Q147" t="s">
        <v>36</v>
      </c>
      <c r="R147" t="s">
        <v>26</v>
      </c>
      <c r="S147" s="4">
        <v>98</v>
      </c>
      <c r="T147" s="5">
        <v>204</v>
      </c>
    </row>
    <row r="148" spans="16:20" x14ac:dyDescent="0.25">
      <c r="P148" t="s">
        <v>7</v>
      </c>
      <c r="Q148" t="s">
        <v>35</v>
      </c>
      <c r="R148" t="s">
        <v>27</v>
      </c>
      <c r="S148" s="4">
        <v>2478</v>
      </c>
      <c r="T148" s="5">
        <v>21</v>
      </c>
    </row>
    <row r="149" spans="16:20" x14ac:dyDescent="0.25">
      <c r="P149" t="s">
        <v>41</v>
      </c>
      <c r="Q149" t="s">
        <v>34</v>
      </c>
      <c r="R149" t="s">
        <v>33</v>
      </c>
      <c r="S149" s="4">
        <v>7847</v>
      </c>
      <c r="T149" s="5">
        <v>174</v>
      </c>
    </row>
    <row r="150" spans="16:20" x14ac:dyDescent="0.25">
      <c r="P150" t="s">
        <v>2</v>
      </c>
      <c r="Q150" t="s">
        <v>37</v>
      </c>
      <c r="R150" t="s">
        <v>17</v>
      </c>
      <c r="S150" s="4">
        <v>9926</v>
      </c>
      <c r="T150" s="5">
        <v>201</v>
      </c>
    </row>
    <row r="151" spans="16:20" x14ac:dyDescent="0.25">
      <c r="P151" t="s">
        <v>8</v>
      </c>
      <c r="Q151" t="s">
        <v>38</v>
      </c>
      <c r="R151" t="s">
        <v>13</v>
      </c>
      <c r="S151" s="4">
        <v>819</v>
      </c>
      <c r="T151" s="5">
        <v>510</v>
      </c>
    </row>
    <row r="152" spans="16:20" x14ac:dyDescent="0.25">
      <c r="P152" t="s">
        <v>6</v>
      </c>
      <c r="Q152" t="s">
        <v>39</v>
      </c>
      <c r="R152" t="s">
        <v>29</v>
      </c>
      <c r="S152" s="4">
        <v>3052</v>
      </c>
      <c r="T152" s="5">
        <v>378</v>
      </c>
    </row>
    <row r="153" spans="16:20" x14ac:dyDescent="0.25">
      <c r="P153" t="s">
        <v>9</v>
      </c>
      <c r="Q153" t="s">
        <v>34</v>
      </c>
      <c r="R153" t="s">
        <v>21</v>
      </c>
      <c r="S153" s="4">
        <v>6832</v>
      </c>
      <c r="T153" s="5">
        <v>27</v>
      </c>
    </row>
    <row r="154" spans="16:20" x14ac:dyDescent="0.25">
      <c r="P154" t="s">
        <v>2</v>
      </c>
      <c r="Q154" t="s">
        <v>39</v>
      </c>
      <c r="R154" t="s">
        <v>16</v>
      </c>
      <c r="S154" s="4">
        <v>2016</v>
      </c>
      <c r="T154" s="5">
        <v>117</v>
      </c>
    </row>
    <row r="155" spans="16:20" x14ac:dyDescent="0.25">
      <c r="P155" t="s">
        <v>6</v>
      </c>
      <c r="Q155" t="s">
        <v>38</v>
      </c>
      <c r="R155" t="s">
        <v>21</v>
      </c>
      <c r="S155" s="4">
        <v>7322</v>
      </c>
      <c r="T155" s="5">
        <v>36</v>
      </c>
    </row>
    <row r="156" spans="16:20" x14ac:dyDescent="0.25">
      <c r="P156" t="s">
        <v>8</v>
      </c>
      <c r="Q156" t="s">
        <v>35</v>
      </c>
      <c r="R156" t="s">
        <v>33</v>
      </c>
      <c r="S156" s="4">
        <v>357</v>
      </c>
      <c r="T156" s="5">
        <v>126</v>
      </c>
    </row>
    <row r="157" spans="16:20" x14ac:dyDescent="0.25">
      <c r="P157" t="s">
        <v>9</v>
      </c>
      <c r="Q157" t="s">
        <v>39</v>
      </c>
      <c r="R157" t="s">
        <v>25</v>
      </c>
      <c r="S157" s="4">
        <v>3192</v>
      </c>
      <c r="T157" s="5">
        <v>72</v>
      </c>
    </row>
    <row r="158" spans="16:20" x14ac:dyDescent="0.25">
      <c r="P158" t="s">
        <v>7</v>
      </c>
      <c r="Q158" t="s">
        <v>36</v>
      </c>
      <c r="R158" t="s">
        <v>22</v>
      </c>
      <c r="S158" s="4">
        <v>8435</v>
      </c>
      <c r="T158" s="5">
        <v>42</v>
      </c>
    </row>
    <row r="159" spans="16:20" x14ac:dyDescent="0.25">
      <c r="P159" t="s">
        <v>40</v>
      </c>
      <c r="Q159" t="s">
        <v>39</v>
      </c>
      <c r="R159" t="s">
        <v>29</v>
      </c>
      <c r="S159" s="4">
        <v>0</v>
      </c>
      <c r="T159" s="5">
        <v>135</v>
      </c>
    </row>
    <row r="160" spans="16:20" x14ac:dyDescent="0.25">
      <c r="P160" t="s">
        <v>7</v>
      </c>
      <c r="Q160" t="s">
        <v>34</v>
      </c>
      <c r="R160" t="s">
        <v>24</v>
      </c>
      <c r="S160" s="4">
        <v>8862</v>
      </c>
      <c r="T160" s="5">
        <v>189</v>
      </c>
    </row>
    <row r="161" spans="16:20" x14ac:dyDescent="0.25">
      <c r="P161" t="s">
        <v>6</v>
      </c>
      <c r="Q161" t="s">
        <v>37</v>
      </c>
      <c r="R161" t="s">
        <v>28</v>
      </c>
      <c r="S161" s="4">
        <v>3556</v>
      </c>
      <c r="T161" s="5">
        <v>459</v>
      </c>
    </row>
    <row r="162" spans="16:20" x14ac:dyDescent="0.25">
      <c r="P162" t="s">
        <v>5</v>
      </c>
      <c r="Q162" t="s">
        <v>34</v>
      </c>
      <c r="R162" t="s">
        <v>15</v>
      </c>
      <c r="S162" s="4">
        <v>7280</v>
      </c>
      <c r="T162" s="5">
        <v>201</v>
      </c>
    </row>
    <row r="163" spans="16:20" x14ac:dyDescent="0.25">
      <c r="P163" t="s">
        <v>6</v>
      </c>
      <c r="Q163" t="s">
        <v>34</v>
      </c>
      <c r="R163" t="s">
        <v>30</v>
      </c>
      <c r="S163" s="4">
        <v>3402</v>
      </c>
      <c r="T163" s="5">
        <v>366</v>
      </c>
    </row>
    <row r="164" spans="16:20" x14ac:dyDescent="0.25">
      <c r="P164" t="s">
        <v>3</v>
      </c>
      <c r="Q164" t="s">
        <v>37</v>
      </c>
      <c r="R164" t="s">
        <v>29</v>
      </c>
      <c r="S164" s="4">
        <v>4592</v>
      </c>
      <c r="T164" s="5">
        <v>324</v>
      </c>
    </row>
    <row r="165" spans="16:20" x14ac:dyDescent="0.25">
      <c r="P165" t="s">
        <v>9</v>
      </c>
      <c r="Q165" t="s">
        <v>35</v>
      </c>
      <c r="R165" t="s">
        <v>15</v>
      </c>
      <c r="S165" s="4">
        <v>7833</v>
      </c>
      <c r="T165" s="5">
        <v>243</v>
      </c>
    </row>
    <row r="166" spans="16:20" x14ac:dyDescent="0.25">
      <c r="P166" t="s">
        <v>2</v>
      </c>
      <c r="Q166" t="s">
        <v>39</v>
      </c>
      <c r="R166" t="s">
        <v>21</v>
      </c>
      <c r="S166" s="4">
        <v>7651</v>
      </c>
      <c r="T166" s="5">
        <v>213</v>
      </c>
    </row>
    <row r="167" spans="16:20" x14ac:dyDescent="0.25">
      <c r="P167" t="s">
        <v>40</v>
      </c>
      <c r="Q167" t="s">
        <v>35</v>
      </c>
      <c r="R167" t="s">
        <v>30</v>
      </c>
      <c r="S167" s="4">
        <v>2275</v>
      </c>
      <c r="T167" s="5">
        <v>447</v>
      </c>
    </row>
    <row r="168" spans="16:20" x14ac:dyDescent="0.25">
      <c r="P168" t="s">
        <v>40</v>
      </c>
      <c r="Q168" t="s">
        <v>38</v>
      </c>
      <c r="R168" t="s">
        <v>13</v>
      </c>
      <c r="S168" s="4">
        <v>5670</v>
      </c>
      <c r="T168" s="5">
        <v>297</v>
      </c>
    </row>
    <row r="169" spans="16:20" x14ac:dyDescent="0.25">
      <c r="P169" t="s">
        <v>7</v>
      </c>
      <c r="Q169" t="s">
        <v>35</v>
      </c>
      <c r="R169" t="s">
        <v>16</v>
      </c>
      <c r="S169" s="4">
        <v>2135</v>
      </c>
      <c r="T169" s="5">
        <v>27</v>
      </c>
    </row>
    <row r="170" spans="16:20" x14ac:dyDescent="0.25">
      <c r="P170" t="s">
        <v>40</v>
      </c>
      <c r="Q170" t="s">
        <v>34</v>
      </c>
      <c r="R170" t="s">
        <v>23</v>
      </c>
      <c r="S170" s="4">
        <v>2779</v>
      </c>
      <c r="T170" s="5">
        <v>75</v>
      </c>
    </row>
    <row r="171" spans="16:20" x14ac:dyDescent="0.25">
      <c r="P171" t="s">
        <v>10</v>
      </c>
      <c r="Q171" t="s">
        <v>39</v>
      </c>
      <c r="R171" t="s">
        <v>33</v>
      </c>
      <c r="S171" s="4">
        <v>12950</v>
      </c>
      <c r="T171" s="5">
        <v>30</v>
      </c>
    </row>
    <row r="172" spans="16:20" x14ac:dyDescent="0.25">
      <c r="P172" t="s">
        <v>7</v>
      </c>
      <c r="Q172" t="s">
        <v>36</v>
      </c>
      <c r="R172" t="s">
        <v>18</v>
      </c>
      <c r="S172" s="4">
        <v>2646</v>
      </c>
      <c r="T172" s="5">
        <v>177</v>
      </c>
    </row>
    <row r="173" spans="16:20" x14ac:dyDescent="0.25">
      <c r="P173" t="s">
        <v>40</v>
      </c>
      <c r="Q173" t="s">
        <v>34</v>
      </c>
      <c r="R173" t="s">
        <v>33</v>
      </c>
      <c r="S173" s="4">
        <v>3794</v>
      </c>
      <c r="T173" s="5">
        <v>159</v>
      </c>
    </row>
    <row r="174" spans="16:20" x14ac:dyDescent="0.25">
      <c r="P174" t="s">
        <v>3</v>
      </c>
      <c r="Q174" t="s">
        <v>35</v>
      </c>
      <c r="R174" t="s">
        <v>33</v>
      </c>
      <c r="S174" s="4">
        <v>819</v>
      </c>
      <c r="T174" s="5">
        <v>306</v>
      </c>
    </row>
    <row r="175" spans="16:20" x14ac:dyDescent="0.25">
      <c r="P175" t="s">
        <v>3</v>
      </c>
      <c r="Q175" t="s">
        <v>34</v>
      </c>
      <c r="R175" t="s">
        <v>20</v>
      </c>
      <c r="S175" s="4">
        <v>2583</v>
      </c>
      <c r="T175" s="5">
        <v>18</v>
      </c>
    </row>
    <row r="176" spans="16:20" x14ac:dyDescent="0.25">
      <c r="P176" t="s">
        <v>7</v>
      </c>
      <c r="Q176" t="s">
        <v>35</v>
      </c>
      <c r="R176" t="s">
        <v>19</v>
      </c>
      <c r="S176" s="4">
        <v>4585</v>
      </c>
      <c r="T176" s="5">
        <v>240</v>
      </c>
    </row>
    <row r="177" spans="16:20" x14ac:dyDescent="0.25">
      <c r="P177" t="s">
        <v>5</v>
      </c>
      <c r="Q177" t="s">
        <v>34</v>
      </c>
      <c r="R177" t="s">
        <v>33</v>
      </c>
      <c r="S177" s="4">
        <v>1652</v>
      </c>
      <c r="T177" s="5">
        <v>93</v>
      </c>
    </row>
    <row r="178" spans="16:20" x14ac:dyDescent="0.25">
      <c r="P178" t="s">
        <v>10</v>
      </c>
      <c r="Q178" t="s">
        <v>34</v>
      </c>
      <c r="R178" t="s">
        <v>26</v>
      </c>
      <c r="S178" s="4">
        <v>4991</v>
      </c>
      <c r="T178" s="5">
        <v>9</v>
      </c>
    </row>
    <row r="179" spans="16:20" x14ac:dyDescent="0.25">
      <c r="P179" t="s">
        <v>8</v>
      </c>
      <c r="Q179" t="s">
        <v>34</v>
      </c>
      <c r="R179" t="s">
        <v>16</v>
      </c>
      <c r="S179" s="4">
        <v>2009</v>
      </c>
      <c r="T179" s="5">
        <v>219</v>
      </c>
    </row>
    <row r="180" spans="16:20" x14ac:dyDescent="0.25">
      <c r="P180" t="s">
        <v>2</v>
      </c>
      <c r="Q180" t="s">
        <v>39</v>
      </c>
      <c r="R180" t="s">
        <v>22</v>
      </c>
      <c r="S180" s="4">
        <v>1568</v>
      </c>
      <c r="T180" s="5">
        <v>141</v>
      </c>
    </row>
    <row r="181" spans="16:20" x14ac:dyDescent="0.25">
      <c r="P181" t="s">
        <v>41</v>
      </c>
      <c r="Q181" t="s">
        <v>37</v>
      </c>
      <c r="R181" t="s">
        <v>20</v>
      </c>
      <c r="S181" s="4">
        <v>3388</v>
      </c>
      <c r="T181" s="5">
        <v>123</v>
      </c>
    </row>
    <row r="182" spans="16:20" x14ac:dyDescent="0.25">
      <c r="P182" t="s">
        <v>40</v>
      </c>
      <c r="Q182" t="s">
        <v>38</v>
      </c>
      <c r="R182" t="s">
        <v>24</v>
      </c>
      <c r="S182" s="4">
        <v>623</v>
      </c>
      <c r="T182" s="5">
        <v>51</v>
      </c>
    </row>
    <row r="183" spans="16:20" x14ac:dyDescent="0.25">
      <c r="P183" t="s">
        <v>6</v>
      </c>
      <c r="Q183" t="s">
        <v>36</v>
      </c>
      <c r="R183" t="s">
        <v>4</v>
      </c>
      <c r="S183" s="4">
        <v>10073</v>
      </c>
      <c r="T183" s="5">
        <v>120</v>
      </c>
    </row>
    <row r="184" spans="16:20" x14ac:dyDescent="0.25">
      <c r="P184" t="s">
        <v>8</v>
      </c>
      <c r="Q184" t="s">
        <v>39</v>
      </c>
      <c r="R184" t="s">
        <v>26</v>
      </c>
      <c r="S184" s="4">
        <v>1561</v>
      </c>
      <c r="T184" s="5">
        <v>27</v>
      </c>
    </row>
    <row r="185" spans="16:20" x14ac:dyDescent="0.25">
      <c r="P185" t="s">
        <v>9</v>
      </c>
      <c r="Q185" t="s">
        <v>36</v>
      </c>
      <c r="R185" t="s">
        <v>27</v>
      </c>
      <c r="S185" s="4">
        <v>11522</v>
      </c>
      <c r="T185" s="5">
        <v>204</v>
      </c>
    </row>
    <row r="186" spans="16:20" x14ac:dyDescent="0.25">
      <c r="P186" t="s">
        <v>6</v>
      </c>
      <c r="Q186" t="s">
        <v>38</v>
      </c>
      <c r="R186" t="s">
        <v>13</v>
      </c>
      <c r="S186" s="4">
        <v>2317</v>
      </c>
      <c r="T186" s="5">
        <v>123</v>
      </c>
    </row>
    <row r="187" spans="16:20" x14ac:dyDescent="0.25">
      <c r="P187" t="s">
        <v>10</v>
      </c>
      <c r="Q187" t="s">
        <v>37</v>
      </c>
      <c r="R187" t="s">
        <v>28</v>
      </c>
      <c r="S187" s="4">
        <v>3059</v>
      </c>
      <c r="T187" s="5">
        <v>27</v>
      </c>
    </row>
    <row r="188" spans="16:20" x14ac:dyDescent="0.25">
      <c r="P188" t="s">
        <v>41</v>
      </c>
      <c r="Q188" t="s">
        <v>37</v>
      </c>
      <c r="R188" t="s">
        <v>26</v>
      </c>
      <c r="S188" s="4">
        <v>2324</v>
      </c>
      <c r="T188" s="5">
        <v>177</v>
      </c>
    </row>
    <row r="189" spans="16:20" x14ac:dyDescent="0.25">
      <c r="P189" t="s">
        <v>3</v>
      </c>
      <c r="Q189" t="s">
        <v>39</v>
      </c>
      <c r="R189" t="s">
        <v>26</v>
      </c>
      <c r="S189" s="4">
        <v>4956</v>
      </c>
      <c r="T189" s="5">
        <v>171</v>
      </c>
    </row>
    <row r="190" spans="16:20" x14ac:dyDescent="0.25">
      <c r="P190" t="s">
        <v>10</v>
      </c>
      <c r="Q190" t="s">
        <v>34</v>
      </c>
      <c r="R190" t="s">
        <v>19</v>
      </c>
      <c r="S190" s="4">
        <v>5355</v>
      </c>
      <c r="T190" s="5">
        <v>204</v>
      </c>
    </row>
    <row r="191" spans="16:20" x14ac:dyDescent="0.25">
      <c r="P191" t="s">
        <v>3</v>
      </c>
      <c r="Q191" t="s">
        <v>34</v>
      </c>
      <c r="R191" t="s">
        <v>14</v>
      </c>
      <c r="S191" s="4">
        <v>7259</v>
      </c>
      <c r="T191" s="5">
        <v>276</v>
      </c>
    </row>
    <row r="192" spans="16:20" x14ac:dyDescent="0.25">
      <c r="P192" t="s">
        <v>8</v>
      </c>
      <c r="Q192" t="s">
        <v>37</v>
      </c>
      <c r="R192" t="s">
        <v>26</v>
      </c>
      <c r="S192" s="4">
        <v>6279</v>
      </c>
      <c r="T192" s="5">
        <v>45</v>
      </c>
    </row>
    <row r="193" spans="16:20" x14ac:dyDescent="0.25">
      <c r="P193" t="s">
        <v>40</v>
      </c>
      <c r="Q193" t="s">
        <v>38</v>
      </c>
      <c r="R193" t="s">
        <v>29</v>
      </c>
      <c r="S193" s="4">
        <v>2541</v>
      </c>
      <c r="T193" s="5">
        <v>45</v>
      </c>
    </row>
    <row r="194" spans="16:20" x14ac:dyDescent="0.25">
      <c r="P194" t="s">
        <v>6</v>
      </c>
      <c r="Q194" t="s">
        <v>35</v>
      </c>
      <c r="R194" t="s">
        <v>27</v>
      </c>
      <c r="S194" s="4">
        <v>3864</v>
      </c>
      <c r="T194" s="5">
        <v>177</v>
      </c>
    </row>
    <row r="195" spans="16:20" x14ac:dyDescent="0.25">
      <c r="P195" t="s">
        <v>5</v>
      </c>
      <c r="Q195" t="s">
        <v>36</v>
      </c>
      <c r="R195" t="s">
        <v>13</v>
      </c>
      <c r="S195" s="4">
        <v>6146</v>
      </c>
      <c r="T195" s="5">
        <v>63</v>
      </c>
    </row>
    <row r="196" spans="16:20" x14ac:dyDescent="0.25">
      <c r="P196" t="s">
        <v>9</v>
      </c>
      <c r="Q196" t="s">
        <v>39</v>
      </c>
      <c r="R196" t="s">
        <v>18</v>
      </c>
      <c r="S196" s="4">
        <v>2639</v>
      </c>
      <c r="T196" s="5">
        <v>204</v>
      </c>
    </row>
    <row r="197" spans="16:20" x14ac:dyDescent="0.25">
      <c r="P197" t="s">
        <v>8</v>
      </c>
      <c r="Q197" t="s">
        <v>37</v>
      </c>
      <c r="R197" t="s">
        <v>22</v>
      </c>
      <c r="S197" s="4">
        <v>1890</v>
      </c>
      <c r="T197" s="5">
        <v>195</v>
      </c>
    </row>
    <row r="198" spans="16:20" x14ac:dyDescent="0.25">
      <c r="P198" t="s">
        <v>7</v>
      </c>
      <c r="Q198" t="s">
        <v>34</v>
      </c>
      <c r="R198" t="s">
        <v>14</v>
      </c>
      <c r="S198" s="4">
        <v>1932</v>
      </c>
      <c r="T198" s="5">
        <v>369</v>
      </c>
    </row>
    <row r="199" spans="16:20" x14ac:dyDescent="0.25">
      <c r="P199" t="s">
        <v>3</v>
      </c>
      <c r="Q199" t="s">
        <v>34</v>
      </c>
      <c r="R199" t="s">
        <v>25</v>
      </c>
      <c r="S199" s="4">
        <v>6300</v>
      </c>
      <c r="T199" s="5">
        <v>42</v>
      </c>
    </row>
    <row r="200" spans="16:20" x14ac:dyDescent="0.25">
      <c r="P200" t="s">
        <v>6</v>
      </c>
      <c r="Q200" t="s">
        <v>37</v>
      </c>
      <c r="R200" t="s">
        <v>30</v>
      </c>
      <c r="S200" s="4">
        <v>560</v>
      </c>
      <c r="T200" s="5">
        <v>81</v>
      </c>
    </row>
    <row r="201" spans="16:20" x14ac:dyDescent="0.25">
      <c r="P201" t="s">
        <v>9</v>
      </c>
      <c r="Q201" t="s">
        <v>37</v>
      </c>
      <c r="R201" t="s">
        <v>26</v>
      </c>
      <c r="S201" s="4">
        <v>2856</v>
      </c>
      <c r="T201" s="5">
        <v>246</v>
      </c>
    </row>
    <row r="202" spans="16:20" x14ac:dyDescent="0.25">
      <c r="P202" t="s">
        <v>9</v>
      </c>
      <c r="Q202" t="s">
        <v>34</v>
      </c>
      <c r="R202" t="s">
        <v>17</v>
      </c>
      <c r="S202" s="4">
        <v>707</v>
      </c>
      <c r="T202" s="5">
        <v>174</v>
      </c>
    </row>
    <row r="203" spans="16:20" x14ac:dyDescent="0.25">
      <c r="P203" t="s">
        <v>8</v>
      </c>
      <c r="Q203" t="s">
        <v>35</v>
      </c>
      <c r="R203" t="s">
        <v>30</v>
      </c>
      <c r="S203" s="4">
        <v>3598</v>
      </c>
      <c r="T203" s="5">
        <v>81</v>
      </c>
    </row>
    <row r="204" spans="16:20" x14ac:dyDescent="0.25">
      <c r="P204" t="s">
        <v>40</v>
      </c>
      <c r="Q204" t="s">
        <v>35</v>
      </c>
      <c r="R204" t="s">
        <v>22</v>
      </c>
      <c r="S204" s="4">
        <v>6853</v>
      </c>
      <c r="T204" s="5">
        <v>372</v>
      </c>
    </row>
    <row r="205" spans="16:20" x14ac:dyDescent="0.25">
      <c r="P205" t="s">
        <v>40</v>
      </c>
      <c r="Q205" t="s">
        <v>35</v>
      </c>
      <c r="R205" t="s">
        <v>16</v>
      </c>
      <c r="S205" s="4">
        <v>4725</v>
      </c>
      <c r="T205" s="5">
        <v>174</v>
      </c>
    </row>
    <row r="206" spans="16:20" x14ac:dyDescent="0.25">
      <c r="P206" t="s">
        <v>41</v>
      </c>
      <c r="Q206" t="s">
        <v>36</v>
      </c>
      <c r="R206" t="s">
        <v>32</v>
      </c>
      <c r="S206" s="4">
        <v>10304</v>
      </c>
      <c r="T206" s="5">
        <v>84</v>
      </c>
    </row>
    <row r="207" spans="16:20" x14ac:dyDescent="0.25">
      <c r="P207" t="s">
        <v>41</v>
      </c>
      <c r="Q207" t="s">
        <v>34</v>
      </c>
      <c r="R207" t="s">
        <v>16</v>
      </c>
      <c r="S207" s="4">
        <v>1274</v>
      </c>
      <c r="T207" s="5">
        <v>225</v>
      </c>
    </row>
    <row r="208" spans="16:20" x14ac:dyDescent="0.25">
      <c r="P208" t="s">
        <v>5</v>
      </c>
      <c r="Q208" t="s">
        <v>36</v>
      </c>
      <c r="R208" t="s">
        <v>30</v>
      </c>
      <c r="S208" s="4">
        <v>1526</v>
      </c>
      <c r="T208" s="5">
        <v>105</v>
      </c>
    </row>
    <row r="209" spans="16:20" x14ac:dyDescent="0.25">
      <c r="P209" t="s">
        <v>40</v>
      </c>
      <c r="Q209" t="s">
        <v>39</v>
      </c>
      <c r="R209" t="s">
        <v>28</v>
      </c>
      <c r="S209" s="4">
        <v>3101</v>
      </c>
      <c r="T209" s="5">
        <v>225</v>
      </c>
    </row>
    <row r="210" spans="16:20" x14ac:dyDescent="0.25">
      <c r="P210" t="s">
        <v>2</v>
      </c>
      <c r="Q210" t="s">
        <v>37</v>
      </c>
      <c r="R210" t="s">
        <v>14</v>
      </c>
      <c r="S210" s="4">
        <v>1057</v>
      </c>
      <c r="T210" s="5">
        <v>54</v>
      </c>
    </row>
    <row r="211" spans="16:20" x14ac:dyDescent="0.25">
      <c r="P211" t="s">
        <v>7</v>
      </c>
      <c r="Q211" t="s">
        <v>37</v>
      </c>
      <c r="R211" t="s">
        <v>26</v>
      </c>
      <c r="S211" s="4">
        <v>5306</v>
      </c>
      <c r="T211" s="5">
        <v>0</v>
      </c>
    </row>
    <row r="212" spans="16:20" x14ac:dyDescent="0.25">
      <c r="P212" t="s">
        <v>5</v>
      </c>
      <c r="Q212" t="s">
        <v>39</v>
      </c>
      <c r="R212" t="s">
        <v>24</v>
      </c>
      <c r="S212" s="4">
        <v>4018</v>
      </c>
      <c r="T212" s="5">
        <v>171</v>
      </c>
    </row>
    <row r="213" spans="16:20" x14ac:dyDescent="0.25">
      <c r="P213" t="s">
        <v>9</v>
      </c>
      <c r="Q213" t="s">
        <v>34</v>
      </c>
      <c r="R213" t="s">
        <v>16</v>
      </c>
      <c r="S213" s="4">
        <v>938</v>
      </c>
      <c r="T213" s="5">
        <v>189</v>
      </c>
    </row>
    <row r="214" spans="16:20" x14ac:dyDescent="0.25">
      <c r="P214" t="s">
        <v>7</v>
      </c>
      <c r="Q214" t="s">
        <v>38</v>
      </c>
      <c r="R214" t="s">
        <v>18</v>
      </c>
      <c r="S214" s="4">
        <v>1778</v>
      </c>
      <c r="T214" s="5">
        <v>270</v>
      </c>
    </row>
    <row r="215" spans="16:20" x14ac:dyDescent="0.25">
      <c r="P215" t="s">
        <v>6</v>
      </c>
      <c r="Q215" t="s">
        <v>39</v>
      </c>
      <c r="R215" t="s">
        <v>30</v>
      </c>
      <c r="S215" s="4">
        <v>1638</v>
      </c>
      <c r="T215" s="5">
        <v>63</v>
      </c>
    </row>
    <row r="216" spans="16:20" x14ac:dyDescent="0.25">
      <c r="P216" t="s">
        <v>41</v>
      </c>
      <c r="Q216" t="s">
        <v>38</v>
      </c>
      <c r="R216" t="s">
        <v>25</v>
      </c>
      <c r="S216" s="4">
        <v>154</v>
      </c>
      <c r="T216" s="5">
        <v>21</v>
      </c>
    </row>
    <row r="217" spans="16:20" x14ac:dyDescent="0.25">
      <c r="P217" t="s">
        <v>7</v>
      </c>
      <c r="Q217" t="s">
        <v>37</v>
      </c>
      <c r="R217" t="s">
        <v>22</v>
      </c>
      <c r="S217" s="4">
        <v>9835</v>
      </c>
      <c r="T217" s="5">
        <v>207</v>
      </c>
    </row>
    <row r="218" spans="16:20" x14ac:dyDescent="0.25">
      <c r="P218" t="s">
        <v>9</v>
      </c>
      <c r="Q218" t="s">
        <v>37</v>
      </c>
      <c r="R218" t="s">
        <v>20</v>
      </c>
      <c r="S218" s="4">
        <v>7273</v>
      </c>
      <c r="T218" s="5">
        <v>96</v>
      </c>
    </row>
    <row r="219" spans="16:20" x14ac:dyDescent="0.25">
      <c r="P219" t="s">
        <v>5</v>
      </c>
      <c r="Q219" t="s">
        <v>39</v>
      </c>
      <c r="R219" t="s">
        <v>22</v>
      </c>
      <c r="S219" s="4">
        <v>6909</v>
      </c>
      <c r="T219" s="5">
        <v>81</v>
      </c>
    </row>
    <row r="220" spans="16:20" x14ac:dyDescent="0.25">
      <c r="P220" t="s">
        <v>9</v>
      </c>
      <c r="Q220" t="s">
        <v>39</v>
      </c>
      <c r="R220" t="s">
        <v>24</v>
      </c>
      <c r="S220" s="4">
        <v>3920</v>
      </c>
      <c r="T220" s="5">
        <v>306</v>
      </c>
    </row>
    <row r="221" spans="16:20" x14ac:dyDescent="0.25">
      <c r="P221" t="s">
        <v>10</v>
      </c>
      <c r="Q221" t="s">
        <v>39</v>
      </c>
      <c r="R221" t="s">
        <v>21</v>
      </c>
      <c r="S221" s="4">
        <v>4858</v>
      </c>
      <c r="T221" s="5">
        <v>279</v>
      </c>
    </row>
    <row r="222" spans="16:20" x14ac:dyDescent="0.25">
      <c r="P222" t="s">
        <v>2</v>
      </c>
      <c r="Q222" t="s">
        <v>38</v>
      </c>
      <c r="R222" t="s">
        <v>4</v>
      </c>
      <c r="S222" s="4">
        <v>3549</v>
      </c>
      <c r="T222" s="5">
        <v>3</v>
      </c>
    </row>
    <row r="223" spans="16:20" x14ac:dyDescent="0.25">
      <c r="P223" t="s">
        <v>7</v>
      </c>
      <c r="Q223" t="s">
        <v>39</v>
      </c>
      <c r="R223" t="s">
        <v>27</v>
      </c>
      <c r="S223" s="4">
        <v>966</v>
      </c>
      <c r="T223" s="5">
        <v>198</v>
      </c>
    </row>
    <row r="224" spans="16:20" x14ac:dyDescent="0.25">
      <c r="P224" t="s">
        <v>5</v>
      </c>
      <c r="Q224" t="s">
        <v>39</v>
      </c>
      <c r="R224" t="s">
        <v>18</v>
      </c>
      <c r="S224" s="4">
        <v>385</v>
      </c>
      <c r="T224" s="5">
        <v>249</v>
      </c>
    </row>
    <row r="225" spans="16:20" x14ac:dyDescent="0.25">
      <c r="P225" t="s">
        <v>6</v>
      </c>
      <c r="Q225" t="s">
        <v>34</v>
      </c>
      <c r="R225" t="s">
        <v>16</v>
      </c>
      <c r="S225" s="4">
        <v>2219</v>
      </c>
      <c r="T225" s="5">
        <v>75</v>
      </c>
    </row>
    <row r="226" spans="16:20" x14ac:dyDescent="0.25">
      <c r="P226" t="s">
        <v>9</v>
      </c>
      <c r="Q226" t="s">
        <v>36</v>
      </c>
      <c r="R226" t="s">
        <v>32</v>
      </c>
      <c r="S226" s="4">
        <v>2954</v>
      </c>
      <c r="T226" s="5">
        <v>189</v>
      </c>
    </row>
    <row r="227" spans="16:20" x14ac:dyDescent="0.25">
      <c r="P227" t="s">
        <v>7</v>
      </c>
      <c r="Q227" t="s">
        <v>36</v>
      </c>
      <c r="R227" t="s">
        <v>32</v>
      </c>
      <c r="S227" s="4">
        <v>280</v>
      </c>
      <c r="T227" s="5">
        <v>87</v>
      </c>
    </row>
    <row r="228" spans="16:20" x14ac:dyDescent="0.25">
      <c r="P228" t="s">
        <v>41</v>
      </c>
      <c r="Q228" t="s">
        <v>36</v>
      </c>
      <c r="R228" t="s">
        <v>30</v>
      </c>
      <c r="S228" s="4">
        <v>6118</v>
      </c>
      <c r="T228" s="5">
        <v>174</v>
      </c>
    </row>
    <row r="229" spans="16:20" x14ac:dyDescent="0.25">
      <c r="P229" t="s">
        <v>2</v>
      </c>
      <c r="Q229" t="s">
        <v>39</v>
      </c>
      <c r="R229" t="s">
        <v>15</v>
      </c>
      <c r="S229" s="4">
        <v>4802</v>
      </c>
      <c r="T229" s="5">
        <v>36</v>
      </c>
    </row>
    <row r="230" spans="16:20" x14ac:dyDescent="0.25">
      <c r="P230" t="s">
        <v>9</v>
      </c>
      <c r="Q230" t="s">
        <v>38</v>
      </c>
      <c r="R230" t="s">
        <v>24</v>
      </c>
      <c r="S230" s="4">
        <v>4137</v>
      </c>
      <c r="T230" s="5">
        <v>60</v>
      </c>
    </row>
    <row r="231" spans="16:20" x14ac:dyDescent="0.25">
      <c r="P231" t="s">
        <v>3</v>
      </c>
      <c r="Q231" t="s">
        <v>35</v>
      </c>
      <c r="R231" t="s">
        <v>23</v>
      </c>
      <c r="S231" s="4">
        <v>2023</v>
      </c>
      <c r="T231" s="5">
        <v>78</v>
      </c>
    </row>
    <row r="232" spans="16:20" x14ac:dyDescent="0.25">
      <c r="P232" t="s">
        <v>9</v>
      </c>
      <c r="Q232" t="s">
        <v>36</v>
      </c>
      <c r="R232" t="s">
        <v>30</v>
      </c>
      <c r="S232" s="4">
        <v>9051</v>
      </c>
      <c r="T232" s="5">
        <v>57</v>
      </c>
    </row>
    <row r="233" spans="16:20" x14ac:dyDescent="0.25">
      <c r="P233" t="s">
        <v>9</v>
      </c>
      <c r="Q233" t="s">
        <v>37</v>
      </c>
      <c r="R233" t="s">
        <v>28</v>
      </c>
      <c r="S233" s="4">
        <v>2919</v>
      </c>
      <c r="T233" s="5">
        <v>45</v>
      </c>
    </row>
    <row r="234" spans="16:20" x14ac:dyDescent="0.25">
      <c r="P234" t="s">
        <v>41</v>
      </c>
      <c r="Q234" t="s">
        <v>38</v>
      </c>
      <c r="R234" t="s">
        <v>22</v>
      </c>
      <c r="S234" s="4">
        <v>5915</v>
      </c>
      <c r="T234" s="5">
        <v>3</v>
      </c>
    </row>
    <row r="235" spans="16:20" x14ac:dyDescent="0.25">
      <c r="P235" t="s">
        <v>10</v>
      </c>
      <c r="Q235" t="s">
        <v>35</v>
      </c>
      <c r="R235" t="s">
        <v>15</v>
      </c>
      <c r="S235" s="4">
        <v>2562</v>
      </c>
      <c r="T235" s="5">
        <v>6</v>
      </c>
    </row>
    <row r="236" spans="16:20" x14ac:dyDescent="0.25">
      <c r="P236" t="s">
        <v>5</v>
      </c>
      <c r="Q236" t="s">
        <v>37</v>
      </c>
      <c r="R236" t="s">
        <v>25</v>
      </c>
      <c r="S236" s="4">
        <v>8813</v>
      </c>
      <c r="T236" s="5">
        <v>21</v>
      </c>
    </row>
    <row r="237" spans="16:20" x14ac:dyDescent="0.25">
      <c r="P237" t="s">
        <v>5</v>
      </c>
      <c r="Q237" t="s">
        <v>36</v>
      </c>
      <c r="R237" t="s">
        <v>18</v>
      </c>
      <c r="S237" s="4">
        <v>6111</v>
      </c>
      <c r="T237" s="5">
        <v>3</v>
      </c>
    </row>
    <row r="238" spans="16:20" x14ac:dyDescent="0.25">
      <c r="P238" t="s">
        <v>8</v>
      </c>
      <c r="Q238" t="s">
        <v>34</v>
      </c>
      <c r="R238" t="s">
        <v>31</v>
      </c>
      <c r="S238" s="4">
        <v>3507</v>
      </c>
      <c r="T238" s="5">
        <v>288</v>
      </c>
    </row>
    <row r="239" spans="16:20" x14ac:dyDescent="0.25">
      <c r="P239" t="s">
        <v>6</v>
      </c>
      <c r="Q239" t="s">
        <v>36</v>
      </c>
      <c r="R239" t="s">
        <v>13</v>
      </c>
      <c r="S239" s="4">
        <v>4319</v>
      </c>
      <c r="T239" s="5">
        <v>30</v>
      </c>
    </row>
    <row r="240" spans="16:20" x14ac:dyDescent="0.25">
      <c r="P240" t="s">
        <v>40</v>
      </c>
      <c r="Q240" t="s">
        <v>38</v>
      </c>
      <c r="R240" t="s">
        <v>26</v>
      </c>
      <c r="S240" s="4">
        <v>609</v>
      </c>
      <c r="T240" s="5">
        <v>87</v>
      </c>
    </row>
    <row r="241" spans="16:20" x14ac:dyDescent="0.25">
      <c r="P241" t="s">
        <v>40</v>
      </c>
      <c r="Q241" t="s">
        <v>39</v>
      </c>
      <c r="R241" t="s">
        <v>27</v>
      </c>
      <c r="S241" s="4">
        <v>6370</v>
      </c>
      <c r="T241" s="5">
        <v>30</v>
      </c>
    </row>
    <row r="242" spans="16:20" x14ac:dyDescent="0.25">
      <c r="P242" t="s">
        <v>5</v>
      </c>
      <c r="Q242" t="s">
        <v>38</v>
      </c>
      <c r="R242" t="s">
        <v>19</v>
      </c>
      <c r="S242" s="4">
        <v>5474</v>
      </c>
      <c r="T242" s="5">
        <v>168</v>
      </c>
    </row>
    <row r="243" spans="16:20" x14ac:dyDescent="0.25">
      <c r="P243" t="s">
        <v>40</v>
      </c>
      <c r="Q243" t="s">
        <v>36</v>
      </c>
      <c r="R243" t="s">
        <v>27</v>
      </c>
      <c r="S243" s="4">
        <v>3164</v>
      </c>
      <c r="T243" s="5">
        <v>306</v>
      </c>
    </row>
    <row r="244" spans="16:20" x14ac:dyDescent="0.25">
      <c r="P244" t="s">
        <v>6</v>
      </c>
      <c r="Q244" t="s">
        <v>35</v>
      </c>
      <c r="R244" t="s">
        <v>4</v>
      </c>
      <c r="S244" s="4">
        <v>1302</v>
      </c>
      <c r="T244" s="5">
        <v>402</v>
      </c>
    </row>
    <row r="245" spans="16:20" x14ac:dyDescent="0.25">
      <c r="P245" t="s">
        <v>3</v>
      </c>
      <c r="Q245" t="s">
        <v>37</v>
      </c>
      <c r="R245" t="s">
        <v>28</v>
      </c>
      <c r="S245" s="4">
        <v>7308</v>
      </c>
      <c r="T245" s="5">
        <v>327</v>
      </c>
    </row>
    <row r="246" spans="16:20" x14ac:dyDescent="0.25">
      <c r="P246" t="s">
        <v>40</v>
      </c>
      <c r="Q246" t="s">
        <v>37</v>
      </c>
      <c r="R246" t="s">
        <v>27</v>
      </c>
      <c r="S246" s="4">
        <v>6132</v>
      </c>
      <c r="T246" s="5">
        <v>93</v>
      </c>
    </row>
    <row r="247" spans="16:20" x14ac:dyDescent="0.25">
      <c r="P247" t="s">
        <v>10</v>
      </c>
      <c r="Q247" t="s">
        <v>35</v>
      </c>
      <c r="R247" t="s">
        <v>14</v>
      </c>
      <c r="S247" s="4">
        <v>3472</v>
      </c>
      <c r="T247" s="5">
        <v>96</v>
      </c>
    </row>
    <row r="248" spans="16:20" x14ac:dyDescent="0.25">
      <c r="P248" t="s">
        <v>8</v>
      </c>
      <c r="Q248" t="s">
        <v>39</v>
      </c>
      <c r="R248" t="s">
        <v>18</v>
      </c>
      <c r="S248" s="4">
        <v>9660</v>
      </c>
      <c r="T248" s="5">
        <v>27</v>
      </c>
    </row>
    <row r="249" spans="16:20" x14ac:dyDescent="0.25">
      <c r="P249" t="s">
        <v>9</v>
      </c>
      <c r="Q249" t="s">
        <v>38</v>
      </c>
      <c r="R249" t="s">
        <v>26</v>
      </c>
      <c r="S249" s="4">
        <v>2436</v>
      </c>
      <c r="T249" s="5">
        <v>99</v>
      </c>
    </row>
    <row r="250" spans="16:20" x14ac:dyDescent="0.25">
      <c r="P250" t="s">
        <v>9</v>
      </c>
      <c r="Q250" t="s">
        <v>38</v>
      </c>
      <c r="R250" t="s">
        <v>33</v>
      </c>
      <c r="S250" s="4">
        <v>9506</v>
      </c>
      <c r="T250" s="5">
        <v>87</v>
      </c>
    </row>
    <row r="251" spans="16:20" x14ac:dyDescent="0.25">
      <c r="P251" t="s">
        <v>10</v>
      </c>
      <c r="Q251" t="s">
        <v>37</v>
      </c>
      <c r="R251" t="s">
        <v>21</v>
      </c>
      <c r="S251" s="4">
        <v>245</v>
      </c>
      <c r="T251" s="5">
        <v>288</v>
      </c>
    </row>
    <row r="252" spans="16:20" x14ac:dyDescent="0.25">
      <c r="P252" t="s">
        <v>8</v>
      </c>
      <c r="Q252" t="s">
        <v>35</v>
      </c>
      <c r="R252" t="s">
        <v>20</v>
      </c>
      <c r="S252" s="4">
        <v>2702</v>
      </c>
      <c r="T252" s="5">
        <v>363</v>
      </c>
    </row>
    <row r="253" spans="16:20" x14ac:dyDescent="0.25">
      <c r="P253" t="s">
        <v>10</v>
      </c>
      <c r="Q253" t="s">
        <v>34</v>
      </c>
      <c r="R253" t="s">
        <v>17</v>
      </c>
      <c r="S253" s="4">
        <v>700</v>
      </c>
      <c r="T253" s="5">
        <v>87</v>
      </c>
    </row>
    <row r="254" spans="16:20" x14ac:dyDescent="0.25">
      <c r="P254" t="s">
        <v>6</v>
      </c>
      <c r="Q254" t="s">
        <v>34</v>
      </c>
      <c r="R254" t="s">
        <v>17</v>
      </c>
      <c r="S254" s="4">
        <v>3759</v>
      </c>
      <c r="T254" s="5">
        <v>150</v>
      </c>
    </row>
    <row r="255" spans="16:20" x14ac:dyDescent="0.25">
      <c r="P255" t="s">
        <v>2</v>
      </c>
      <c r="Q255" t="s">
        <v>35</v>
      </c>
      <c r="R255" t="s">
        <v>17</v>
      </c>
      <c r="S255" s="4">
        <v>1589</v>
      </c>
      <c r="T255" s="5">
        <v>303</v>
      </c>
    </row>
    <row r="256" spans="16:20" x14ac:dyDescent="0.25">
      <c r="P256" t="s">
        <v>7</v>
      </c>
      <c r="Q256" t="s">
        <v>35</v>
      </c>
      <c r="R256" t="s">
        <v>28</v>
      </c>
      <c r="S256" s="4">
        <v>5194</v>
      </c>
      <c r="T256" s="5">
        <v>288</v>
      </c>
    </row>
    <row r="257" spans="16:20" x14ac:dyDescent="0.25">
      <c r="P257" t="s">
        <v>10</v>
      </c>
      <c r="Q257" t="s">
        <v>36</v>
      </c>
      <c r="R257" t="s">
        <v>13</v>
      </c>
      <c r="S257" s="4">
        <v>945</v>
      </c>
      <c r="T257" s="5">
        <v>75</v>
      </c>
    </row>
    <row r="258" spans="16:20" x14ac:dyDescent="0.25">
      <c r="P258" t="s">
        <v>40</v>
      </c>
      <c r="Q258" t="s">
        <v>38</v>
      </c>
      <c r="R258" t="s">
        <v>31</v>
      </c>
      <c r="S258" s="4">
        <v>1988</v>
      </c>
      <c r="T258" s="5">
        <v>39</v>
      </c>
    </row>
    <row r="259" spans="16:20" x14ac:dyDescent="0.25">
      <c r="P259" t="s">
        <v>6</v>
      </c>
      <c r="Q259" t="s">
        <v>34</v>
      </c>
      <c r="R259" t="s">
        <v>32</v>
      </c>
      <c r="S259" s="4">
        <v>6734</v>
      </c>
      <c r="T259" s="5">
        <v>123</v>
      </c>
    </row>
    <row r="260" spans="16:20" x14ac:dyDescent="0.25">
      <c r="P260" t="s">
        <v>40</v>
      </c>
      <c r="Q260" t="s">
        <v>36</v>
      </c>
      <c r="R260" t="s">
        <v>4</v>
      </c>
      <c r="S260" s="4">
        <v>217</v>
      </c>
      <c r="T260" s="5">
        <v>36</v>
      </c>
    </row>
    <row r="261" spans="16:20" x14ac:dyDescent="0.25">
      <c r="P261" t="s">
        <v>5</v>
      </c>
      <c r="Q261" t="s">
        <v>34</v>
      </c>
      <c r="R261" t="s">
        <v>22</v>
      </c>
      <c r="S261" s="4">
        <v>6279</v>
      </c>
      <c r="T261" s="5">
        <v>237</v>
      </c>
    </row>
    <row r="262" spans="16:20" x14ac:dyDescent="0.25">
      <c r="P262" t="s">
        <v>40</v>
      </c>
      <c r="Q262" t="s">
        <v>36</v>
      </c>
      <c r="R262" t="s">
        <v>13</v>
      </c>
      <c r="S262" s="4">
        <v>4424</v>
      </c>
      <c r="T262" s="5">
        <v>201</v>
      </c>
    </row>
    <row r="263" spans="16:20" x14ac:dyDescent="0.25">
      <c r="P263" t="s">
        <v>2</v>
      </c>
      <c r="Q263" t="s">
        <v>36</v>
      </c>
      <c r="R263" t="s">
        <v>17</v>
      </c>
      <c r="S263" s="4">
        <v>189</v>
      </c>
      <c r="T263" s="5">
        <v>48</v>
      </c>
    </row>
    <row r="264" spans="16:20" x14ac:dyDescent="0.25">
      <c r="P264" t="s">
        <v>5</v>
      </c>
      <c r="Q264" t="s">
        <v>35</v>
      </c>
      <c r="R264" t="s">
        <v>22</v>
      </c>
      <c r="S264" s="4">
        <v>490</v>
      </c>
      <c r="T264" s="5">
        <v>84</v>
      </c>
    </row>
    <row r="265" spans="16:20" x14ac:dyDescent="0.25">
      <c r="P265" t="s">
        <v>8</v>
      </c>
      <c r="Q265" t="s">
        <v>37</v>
      </c>
      <c r="R265" t="s">
        <v>21</v>
      </c>
      <c r="S265" s="4">
        <v>434</v>
      </c>
      <c r="T265" s="5">
        <v>87</v>
      </c>
    </row>
    <row r="266" spans="16:20" x14ac:dyDescent="0.25">
      <c r="P266" t="s">
        <v>7</v>
      </c>
      <c r="Q266" t="s">
        <v>38</v>
      </c>
      <c r="R266" t="s">
        <v>30</v>
      </c>
      <c r="S266" s="4">
        <v>10129</v>
      </c>
      <c r="T266" s="5">
        <v>312</v>
      </c>
    </row>
    <row r="267" spans="16:20" x14ac:dyDescent="0.25">
      <c r="P267" t="s">
        <v>3</v>
      </c>
      <c r="Q267" t="s">
        <v>39</v>
      </c>
      <c r="R267" t="s">
        <v>28</v>
      </c>
      <c r="S267" s="4">
        <v>1652</v>
      </c>
      <c r="T267" s="5">
        <v>102</v>
      </c>
    </row>
    <row r="268" spans="16:20" x14ac:dyDescent="0.25">
      <c r="P268" t="s">
        <v>8</v>
      </c>
      <c r="Q268" t="s">
        <v>38</v>
      </c>
      <c r="R268" t="s">
        <v>21</v>
      </c>
      <c r="S268" s="4">
        <v>6433</v>
      </c>
      <c r="T268" s="5">
        <v>78</v>
      </c>
    </row>
    <row r="269" spans="16:20" x14ac:dyDescent="0.25">
      <c r="P269" t="s">
        <v>3</v>
      </c>
      <c r="Q269" t="s">
        <v>34</v>
      </c>
      <c r="R269" t="s">
        <v>23</v>
      </c>
      <c r="S269" s="4">
        <v>2212</v>
      </c>
      <c r="T269" s="5">
        <v>117</v>
      </c>
    </row>
    <row r="270" spans="16:20" x14ac:dyDescent="0.25">
      <c r="P270" t="s">
        <v>41</v>
      </c>
      <c r="Q270" t="s">
        <v>35</v>
      </c>
      <c r="R270" t="s">
        <v>19</v>
      </c>
      <c r="S270" s="4">
        <v>609</v>
      </c>
      <c r="T270" s="5">
        <v>99</v>
      </c>
    </row>
    <row r="271" spans="16:20" x14ac:dyDescent="0.25">
      <c r="P271" t="s">
        <v>40</v>
      </c>
      <c r="Q271" t="s">
        <v>35</v>
      </c>
      <c r="R271" t="s">
        <v>24</v>
      </c>
      <c r="S271" s="4">
        <v>1638</v>
      </c>
      <c r="T271" s="5">
        <v>48</v>
      </c>
    </row>
    <row r="272" spans="16:20" x14ac:dyDescent="0.25">
      <c r="P272" t="s">
        <v>7</v>
      </c>
      <c r="Q272" t="s">
        <v>34</v>
      </c>
      <c r="R272" t="s">
        <v>15</v>
      </c>
      <c r="S272" s="4">
        <v>3829</v>
      </c>
      <c r="T272" s="5">
        <v>24</v>
      </c>
    </row>
    <row r="273" spans="16:20" x14ac:dyDescent="0.25">
      <c r="P273" t="s">
        <v>40</v>
      </c>
      <c r="Q273" t="s">
        <v>39</v>
      </c>
      <c r="R273" t="s">
        <v>15</v>
      </c>
      <c r="S273" s="4">
        <v>5775</v>
      </c>
      <c r="T273" s="5">
        <v>42</v>
      </c>
    </row>
    <row r="274" spans="16:20" x14ac:dyDescent="0.25">
      <c r="P274" t="s">
        <v>6</v>
      </c>
      <c r="Q274" t="s">
        <v>35</v>
      </c>
      <c r="R274" t="s">
        <v>20</v>
      </c>
      <c r="S274" s="4">
        <v>1071</v>
      </c>
      <c r="T274" s="5">
        <v>270</v>
      </c>
    </row>
    <row r="275" spans="16:20" x14ac:dyDescent="0.25">
      <c r="P275" t="s">
        <v>8</v>
      </c>
      <c r="Q275" t="s">
        <v>36</v>
      </c>
      <c r="R275" t="s">
        <v>23</v>
      </c>
      <c r="S275" s="4">
        <v>5019</v>
      </c>
      <c r="T275" s="5">
        <v>150</v>
      </c>
    </row>
    <row r="276" spans="16:20" x14ac:dyDescent="0.25">
      <c r="P276" t="s">
        <v>2</v>
      </c>
      <c r="Q276" t="s">
        <v>37</v>
      </c>
      <c r="R276" t="s">
        <v>15</v>
      </c>
      <c r="S276" s="4">
        <v>2863</v>
      </c>
      <c r="T276" s="5">
        <v>42</v>
      </c>
    </row>
    <row r="277" spans="16:20" x14ac:dyDescent="0.25">
      <c r="P277" t="s">
        <v>40</v>
      </c>
      <c r="Q277" t="s">
        <v>35</v>
      </c>
      <c r="R277" t="s">
        <v>29</v>
      </c>
      <c r="S277" s="4">
        <v>1617</v>
      </c>
      <c r="T277" s="5">
        <v>126</v>
      </c>
    </row>
    <row r="278" spans="16:20" x14ac:dyDescent="0.25">
      <c r="P278" t="s">
        <v>6</v>
      </c>
      <c r="Q278" t="s">
        <v>37</v>
      </c>
      <c r="R278" t="s">
        <v>26</v>
      </c>
      <c r="S278" s="4">
        <v>6818</v>
      </c>
      <c r="T278" s="5">
        <v>6</v>
      </c>
    </row>
    <row r="279" spans="16:20" x14ac:dyDescent="0.25">
      <c r="P279" t="s">
        <v>3</v>
      </c>
      <c r="Q279" t="s">
        <v>35</v>
      </c>
      <c r="R279" t="s">
        <v>15</v>
      </c>
      <c r="S279" s="4">
        <v>6657</v>
      </c>
      <c r="T279" s="5">
        <v>276</v>
      </c>
    </row>
    <row r="280" spans="16:20" x14ac:dyDescent="0.25">
      <c r="P280" t="s">
        <v>3</v>
      </c>
      <c r="Q280" t="s">
        <v>34</v>
      </c>
      <c r="R280" t="s">
        <v>17</v>
      </c>
      <c r="S280" s="4">
        <v>2919</v>
      </c>
      <c r="T280" s="5">
        <v>93</v>
      </c>
    </row>
    <row r="281" spans="16:20" x14ac:dyDescent="0.25">
      <c r="P281" t="s">
        <v>2</v>
      </c>
      <c r="Q281" t="s">
        <v>36</v>
      </c>
      <c r="R281" t="s">
        <v>31</v>
      </c>
      <c r="S281" s="4">
        <v>3094</v>
      </c>
      <c r="T281" s="5">
        <v>246</v>
      </c>
    </row>
    <row r="282" spans="16:20" x14ac:dyDescent="0.25">
      <c r="P282" t="s">
        <v>6</v>
      </c>
      <c r="Q282" t="s">
        <v>39</v>
      </c>
      <c r="R282" t="s">
        <v>24</v>
      </c>
      <c r="S282" s="4">
        <v>2989</v>
      </c>
      <c r="T282" s="5">
        <v>3</v>
      </c>
    </row>
    <row r="283" spans="16:20" x14ac:dyDescent="0.25">
      <c r="P283" t="s">
        <v>8</v>
      </c>
      <c r="Q283" t="s">
        <v>38</v>
      </c>
      <c r="R283" t="s">
        <v>27</v>
      </c>
      <c r="S283" s="4">
        <v>2268</v>
      </c>
      <c r="T283" s="5">
        <v>63</v>
      </c>
    </row>
    <row r="284" spans="16:20" x14ac:dyDescent="0.25">
      <c r="P284" t="s">
        <v>5</v>
      </c>
      <c r="Q284" t="s">
        <v>35</v>
      </c>
      <c r="R284" t="s">
        <v>31</v>
      </c>
      <c r="S284" s="4">
        <v>4753</v>
      </c>
      <c r="T284" s="5">
        <v>246</v>
      </c>
    </row>
    <row r="285" spans="16:20" x14ac:dyDescent="0.25">
      <c r="P285" t="s">
        <v>2</v>
      </c>
      <c r="Q285" t="s">
        <v>34</v>
      </c>
      <c r="R285" t="s">
        <v>19</v>
      </c>
      <c r="S285" s="4">
        <v>7511</v>
      </c>
      <c r="T285" s="5">
        <v>120</v>
      </c>
    </row>
    <row r="286" spans="16:20" x14ac:dyDescent="0.25">
      <c r="P286" t="s">
        <v>2</v>
      </c>
      <c r="Q286" t="s">
        <v>38</v>
      </c>
      <c r="R286" t="s">
        <v>31</v>
      </c>
      <c r="S286" s="4">
        <v>4326</v>
      </c>
      <c r="T286" s="5">
        <v>348</v>
      </c>
    </row>
    <row r="287" spans="16:20" x14ac:dyDescent="0.25">
      <c r="P287" t="s">
        <v>41</v>
      </c>
      <c r="Q287" t="s">
        <v>34</v>
      </c>
      <c r="R287" t="s">
        <v>23</v>
      </c>
      <c r="S287" s="4">
        <v>4935</v>
      </c>
      <c r="T287" s="5">
        <v>126</v>
      </c>
    </row>
    <row r="288" spans="16:20" x14ac:dyDescent="0.25">
      <c r="P288" t="s">
        <v>6</v>
      </c>
      <c r="Q288" t="s">
        <v>35</v>
      </c>
      <c r="R288" t="s">
        <v>30</v>
      </c>
      <c r="S288" s="4">
        <v>4781</v>
      </c>
      <c r="T288" s="5">
        <v>123</v>
      </c>
    </row>
    <row r="289" spans="16:20" x14ac:dyDescent="0.25">
      <c r="P289" t="s">
        <v>5</v>
      </c>
      <c r="Q289" t="s">
        <v>38</v>
      </c>
      <c r="R289" t="s">
        <v>25</v>
      </c>
      <c r="S289" s="4">
        <v>7483</v>
      </c>
      <c r="T289" s="5">
        <v>45</v>
      </c>
    </row>
    <row r="290" spans="16:20" x14ac:dyDescent="0.25">
      <c r="P290" t="s">
        <v>10</v>
      </c>
      <c r="Q290" t="s">
        <v>38</v>
      </c>
      <c r="R290" t="s">
        <v>4</v>
      </c>
      <c r="S290" s="4">
        <v>6860</v>
      </c>
      <c r="T290" s="5">
        <v>126</v>
      </c>
    </row>
    <row r="291" spans="16:20" x14ac:dyDescent="0.25">
      <c r="P291" t="s">
        <v>40</v>
      </c>
      <c r="Q291" t="s">
        <v>37</v>
      </c>
      <c r="R291" t="s">
        <v>29</v>
      </c>
      <c r="S291" s="4">
        <v>9002</v>
      </c>
      <c r="T291" s="5">
        <v>72</v>
      </c>
    </row>
    <row r="292" spans="16:20" x14ac:dyDescent="0.25">
      <c r="P292" t="s">
        <v>6</v>
      </c>
      <c r="Q292" t="s">
        <v>36</v>
      </c>
      <c r="R292" t="s">
        <v>29</v>
      </c>
      <c r="S292" s="4">
        <v>1400</v>
      </c>
      <c r="T292" s="5">
        <v>135</v>
      </c>
    </row>
    <row r="293" spans="16:20" x14ac:dyDescent="0.25">
      <c r="P293" t="s">
        <v>10</v>
      </c>
      <c r="Q293" t="s">
        <v>34</v>
      </c>
      <c r="R293" t="s">
        <v>22</v>
      </c>
      <c r="S293" s="4">
        <v>4053</v>
      </c>
      <c r="T293" s="5">
        <v>24</v>
      </c>
    </row>
    <row r="294" spans="16:20" x14ac:dyDescent="0.25">
      <c r="P294" t="s">
        <v>7</v>
      </c>
      <c r="Q294" t="s">
        <v>36</v>
      </c>
      <c r="R294" t="s">
        <v>31</v>
      </c>
      <c r="S294" s="4">
        <v>2149</v>
      </c>
      <c r="T294" s="5">
        <v>117</v>
      </c>
    </row>
    <row r="295" spans="16:20" x14ac:dyDescent="0.25">
      <c r="P295" t="s">
        <v>3</v>
      </c>
      <c r="Q295" t="s">
        <v>39</v>
      </c>
      <c r="R295" t="s">
        <v>29</v>
      </c>
      <c r="S295" s="4">
        <v>3640</v>
      </c>
      <c r="T295" s="5">
        <v>51</v>
      </c>
    </row>
    <row r="296" spans="16:20" x14ac:dyDescent="0.25">
      <c r="P296" t="s">
        <v>2</v>
      </c>
      <c r="Q296" t="s">
        <v>39</v>
      </c>
      <c r="R296" t="s">
        <v>23</v>
      </c>
      <c r="S296" s="4">
        <v>630</v>
      </c>
      <c r="T296" s="5">
        <v>36</v>
      </c>
    </row>
    <row r="297" spans="16:20" x14ac:dyDescent="0.25">
      <c r="P297" t="s">
        <v>9</v>
      </c>
      <c r="Q297" t="s">
        <v>35</v>
      </c>
      <c r="R297" t="s">
        <v>27</v>
      </c>
      <c r="S297" s="4">
        <v>2429</v>
      </c>
      <c r="T297" s="5">
        <v>144</v>
      </c>
    </row>
    <row r="298" spans="16:20" x14ac:dyDescent="0.25">
      <c r="P298" t="s">
        <v>9</v>
      </c>
      <c r="Q298" t="s">
        <v>36</v>
      </c>
      <c r="R298" t="s">
        <v>25</v>
      </c>
      <c r="S298" s="4">
        <v>2142</v>
      </c>
      <c r="T298" s="5">
        <v>114</v>
      </c>
    </row>
    <row r="299" spans="16:20" x14ac:dyDescent="0.25">
      <c r="P299" t="s">
        <v>7</v>
      </c>
      <c r="Q299" t="s">
        <v>37</v>
      </c>
      <c r="R299" t="s">
        <v>30</v>
      </c>
      <c r="S299" s="4">
        <v>6454</v>
      </c>
      <c r="T299" s="5">
        <v>54</v>
      </c>
    </row>
    <row r="300" spans="16:20" x14ac:dyDescent="0.25">
      <c r="P300" t="s">
        <v>7</v>
      </c>
      <c r="Q300" t="s">
        <v>37</v>
      </c>
      <c r="R300" t="s">
        <v>16</v>
      </c>
      <c r="S300" s="4">
        <v>4487</v>
      </c>
      <c r="T300" s="5">
        <v>333</v>
      </c>
    </row>
    <row r="301" spans="16:20" x14ac:dyDescent="0.25">
      <c r="P301" t="s">
        <v>3</v>
      </c>
      <c r="Q301" t="s">
        <v>37</v>
      </c>
      <c r="R301" t="s">
        <v>4</v>
      </c>
      <c r="S301" s="4">
        <v>938</v>
      </c>
      <c r="T301" s="5">
        <v>366</v>
      </c>
    </row>
    <row r="302" spans="16:20" x14ac:dyDescent="0.25">
      <c r="P302" t="s">
        <v>3</v>
      </c>
      <c r="Q302" t="s">
        <v>38</v>
      </c>
      <c r="R302" t="s">
        <v>26</v>
      </c>
      <c r="S302" s="4">
        <v>8841</v>
      </c>
      <c r="T302" s="5">
        <v>303</v>
      </c>
    </row>
    <row r="303" spans="16:20" x14ac:dyDescent="0.25">
      <c r="P303" t="s">
        <v>2</v>
      </c>
      <c r="Q303" t="s">
        <v>39</v>
      </c>
      <c r="R303" t="s">
        <v>33</v>
      </c>
      <c r="S303" s="4">
        <v>4018</v>
      </c>
      <c r="T303" s="5">
        <v>126</v>
      </c>
    </row>
    <row r="304" spans="16:20" x14ac:dyDescent="0.25">
      <c r="P304" t="s">
        <v>41</v>
      </c>
      <c r="Q304" t="s">
        <v>37</v>
      </c>
      <c r="R304" t="s">
        <v>15</v>
      </c>
      <c r="S304" s="4">
        <v>714</v>
      </c>
      <c r="T304" s="5">
        <v>231</v>
      </c>
    </row>
    <row r="305" spans="16:20" x14ac:dyDescent="0.25">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A442F-691E-47B7-87F3-CC89B57CA005}">
  <dimension ref="C5:D18"/>
  <sheetViews>
    <sheetView workbookViewId="0">
      <selection activeCell="C7" sqref="C7"/>
    </sheetView>
  </sheetViews>
  <sheetFormatPr defaultRowHeight="15" x14ac:dyDescent="0.25"/>
  <cols>
    <col min="3" max="3" width="16.42578125" bestFit="1" customWidth="1"/>
    <col min="4" max="4" width="14.85546875" bestFit="1" customWidth="1"/>
  </cols>
  <sheetData>
    <row r="5" spans="3:4" x14ac:dyDescent="0.25">
      <c r="C5" s="39" t="s">
        <v>69</v>
      </c>
      <c r="D5" t="s">
        <v>71</v>
      </c>
    </row>
    <row r="6" spans="3:4" x14ac:dyDescent="0.25">
      <c r="C6" s="40" t="s">
        <v>39</v>
      </c>
      <c r="D6" s="12">
        <v>45752</v>
      </c>
    </row>
    <row r="7" spans="3:4" x14ac:dyDescent="0.25">
      <c r="C7" s="43" t="s">
        <v>2</v>
      </c>
      <c r="D7" s="12">
        <v>45752</v>
      </c>
    </row>
    <row r="8" spans="3:4" x14ac:dyDescent="0.25">
      <c r="C8" s="40" t="s">
        <v>37</v>
      </c>
      <c r="D8" s="12">
        <v>43568</v>
      </c>
    </row>
    <row r="9" spans="3:4" x14ac:dyDescent="0.25">
      <c r="C9" s="43" t="s">
        <v>7</v>
      </c>
      <c r="D9" s="12">
        <v>43568</v>
      </c>
    </row>
    <row r="10" spans="3:4" x14ac:dyDescent="0.25">
      <c r="C10" s="40" t="s">
        <v>34</v>
      </c>
      <c r="D10" s="12">
        <v>41559</v>
      </c>
    </row>
    <row r="11" spans="3:4" x14ac:dyDescent="0.25">
      <c r="C11" s="43" t="s">
        <v>5</v>
      </c>
      <c r="D11" s="12">
        <v>41559</v>
      </c>
    </row>
    <row r="12" spans="3:4" x14ac:dyDescent="0.25">
      <c r="C12" s="40" t="s">
        <v>36</v>
      </c>
      <c r="D12" s="12">
        <v>39620</v>
      </c>
    </row>
    <row r="13" spans="3:4" x14ac:dyDescent="0.25">
      <c r="C13" s="43" t="s">
        <v>5</v>
      </c>
      <c r="D13" s="12">
        <v>39620</v>
      </c>
    </row>
    <row r="14" spans="3:4" x14ac:dyDescent="0.25">
      <c r="C14" s="40" t="s">
        <v>35</v>
      </c>
      <c r="D14" s="12">
        <v>38325</v>
      </c>
    </row>
    <row r="15" spans="3:4" x14ac:dyDescent="0.25">
      <c r="C15" s="43" t="s">
        <v>40</v>
      </c>
      <c r="D15" s="12">
        <v>38325</v>
      </c>
    </row>
    <row r="16" spans="3:4" x14ac:dyDescent="0.25">
      <c r="C16" s="40" t="s">
        <v>38</v>
      </c>
      <c r="D16" s="12">
        <v>25221</v>
      </c>
    </row>
    <row r="17" spans="3:4" x14ac:dyDescent="0.25">
      <c r="C17" s="43" t="s">
        <v>5</v>
      </c>
      <c r="D17" s="12">
        <v>25221</v>
      </c>
    </row>
    <row r="18" spans="3:4" x14ac:dyDescent="0.25">
      <c r="C18" s="40" t="s">
        <v>70</v>
      </c>
      <c r="D18" s="12">
        <v>234045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D0F69-462B-4CDC-8560-6110B5317074}">
  <dimension ref="C5:D28"/>
  <sheetViews>
    <sheetView workbookViewId="0">
      <selection activeCell="C11" sqref="C11"/>
    </sheetView>
  </sheetViews>
  <sheetFormatPr defaultRowHeight="15" x14ac:dyDescent="0.25"/>
  <cols>
    <col min="3" max="3" width="21.85546875" bestFit="1" customWidth="1"/>
    <col min="4" max="6" width="9.7109375" bestFit="1" customWidth="1"/>
  </cols>
  <sheetData>
    <row r="5" spans="3:4" x14ac:dyDescent="0.25">
      <c r="C5" s="39" t="s">
        <v>69</v>
      </c>
      <c r="D5" t="s">
        <v>75</v>
      </c>
    </row>
    <row r="6" spans="3:4" x14ac:dyDescent="0.25">
      <c r="C6" s="40" t="s">
        <v>14</v>
      </c>
      <c r="D6" s="44">
        <v>19525.600000000002</v>
      </c>
    </row>
    <row r="7" spans="3:4" x14ac:dyDescent="0.25">
      <c r="C7" s="40" t="s">
        <v>30</v>
      </c>
      <c r="D7" s="44">
        <v>25899.020000000011</v>
      </c>
    </row>
    <row r="8" spans="3:4" x14ac:dyDescent="0.25">
      <c r="C8" s="40" t="s">
        <v>24</v>
      </c>
      <c r="D8" s="44">
        <v>30189.32</v>
      </c>
    </row>
    <row r="9" spans="3:4" x14ac:dyDescent="0.25">
      <c r="C9" s="40" t="s">
        <v>19</v>
      </c>
      <c r="D9" s="44">
        <v>29800.160000000003</v>
      </c>
    </row>
    <row r="10" spans="3:4" x14ac:dyDescent="0.25">
      <c r="C10" s="40" t="s">
        <v>22</v>
      </c>
      <c r="D10" s="44">
        <v>46234.960000000006</v>
      </c>
    </row>
    <row r="11" spans="3:4" x14ac:dyDescent="0.25">
      <c r="C11" s="40" t="s">
        <v>4</v>
      </c>
      <c r="D11" s="44">
        <v>14946.919999999998</v>
      </c>
    </row>
    <row r="12" spans="3:4" x14ac:dyDescent="0.25">
      <c r="C12" s="40" t="s">
        <v>26</v>
      </c>
      <c r="D12" s="44">
        <v>58277.8</v>
      </c>
    </row>
    <row r="13" spans="3:4" x14ac:dyDescent="0.25">
      <c r="C13" s="40" t="s">
        <v>28</v>
      </c>
      <c r="D13" s="44">
        <v>39084.340000000004</v>
      </c>
    </row>
    <row r="14" spans="3:4" x14ac:dyDescent="0.25">
      <c r="C14" s="40" t="s">
        <v>32</v>
      </c>
      <c r="D14" s="44">
        <v>52063.35</v>
      </c>
    </row>
    <row r="15" spans="3:4" x14ac:dyDescent="0.25">
      <c r="C15" s="40" t="s">
        <v>18</v>
      </c>
      <c r="D15" s="44">
        <v>40814.559999999998</v>
      </c>
    </row>
    <row r="16" spans="3:4" x14ac:dyDescent="0.25">
      <c r="C16" s="40" t="s">
        <v>17</v>
      </c>
      <c r="D16" s="44">
        <v>56471.590000000004</v>
      </c>
    </row>
    <row r="17" spans="3:4" x14ac:dyDescent="0.25">
      <c r="C17" s="40" t="s">
        <v>23</v>
      </c>
      <c r="D17" s="44">
        <v>44884.12</v>
      </c>
    </row>
    <row r="18" spans="3:4" x14ac:dyDescent="0.25">
      <c r="C18" s="40" t="s">
        <v>29</v>
      </c>
      <c r="D18" s="44">
        <v>36700.840000000004</v>
      </c>
    </row>
    <row r="19" spans="3:4" x14ac:dyDescent="0.25">
      <c r="C19" s="40" t="s">
        <v>13</v>
      </c>
      <c r="D19" s="44">
        <v>29721.27</v>
      </c>
    </row>
    <row r="20" spans="3:4" x14ac:dyDescent="0.25">
      <c r="C20" s="40" t="s">
        <v>16</v>
      </c>
      <c r="D20" s="44">
        <v>43177.340000000004</v>
      </c>
    </row>
    <row r="21" spans="3:4" x14ac:dyDescent="0.25">
      <c r="C21" s="40" t="s">
        <v>20</v>
      </c>
      <c r="D21" s="44">
        <v>31390.480000000003</v>
      </c>
    </row>
    <row r="22" spans="3:4" x14ac:dyDescent="0.25">
      <c r="C22" s="40" t="s">
        <v>27</v>
      </c>
      <c r="D22" s="44">
        <v>19572.14</v>
      </c>
    </row>
    <row r="23" spans="3:4" x14ac:dyDescent="0.25">
      <c r="C23" s="40" t="s">
        <v>33</v>
      </c>
      <c r="D23" s="44">
        <v>46226.020000000004</v>
      </c>
    </row>
    <row r="24" spans="3:4" x14ac:dyDescent="0.25">
      <c r="C24" s="40" t="s">
        <v>15</v>
      </c>
      <c r="D24" s="44">
        <v>50988.91</v>
      </c>
    </row>
    <row r="25" spans="3:4" x14ac:dyDescent="0.25">
      <c r="C25" s="40" t="s">
        <v>31</v>
      </c>
      <c r="D25" s="44">
        <v>29518.43</v>
      </c>
    </row>
    <row r="26" spans="3:4" x14ac:dyDescent="0.25">
      <c r="C26" s="40" t="s">
        <v>21</v>
      </c>
      <c r="D26" s="44">
        <v>26000</v>
      </c>
    </row>
    <row r="27" spans="3:4" x14ac:dyDescent="0.25">
      <c r="C27" s="40" t="s">
        <v>25</v>
      </c>
      <c r="D27" s="44">
        <v>29678.099999999995</v>
      </c>
    </row>
    <row r="28" spans="3:4" x14ac:dyDescent="0.25">
      <c r="C28" s="40" t="s">
        <v>70</v>
      </c>
      <c r="D28" s="44">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Quick statistics</vt:lpstr>
      <vt:lpstr>EDA</vt:lpstr>
      <vt:lpstr>Sales by country</vt:lpstr>
      <vt:lpstr>Pivot table</vt:lpstr>
      <vt:lpstr>Top five items</vt:lpstr>
      <vt:lpstr>Anomaly detection</vt:lpstr>
      <vt:lpstr>Best sales person by country</vt:lpstr>
      <vt:lpstr>Profits by product</vt:lpstr>
      <vt:lpstr>Country level sales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Kadambini sinha</cp:lastModifiedBy>
  <dcterms:created xsi:type="dcterms:W3CDTF">2021-03-14T20:21:32Z</dcterms:created>
  <dcterms:modified xsi:type="dcterms:W3CDTF">2021-10-23T06:24:25Z</dcterms:modified>
</cp:coreProperties>
</file>