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BuÇalışmaKitabı"/>
  <bookViews>
    <workbookView visibility="visible" minimized="0" showHorizontalScroll="1" showVerticalScroll="1" showSheetTabs="1" xWindow="0" yWindow="500" windowWidth="25600" windowHeight="14380" tabRatio="600" firstSheet="0" activeTab="0" autoFilterDateGrouping="1"/>
  </bookViews>
  <sheets>
    <sheet xmlns:r="http://schemas.openxmlformats.org/officeDocument/2006/relationships" name="YatırımMaliyeti" sheetId="1" state="visible" r:id="rId1"/>
    <sheet xmlns:r="http://schemas.openxmlformats.org/officeDocument/2006/relationships" name="EnerjiİzlemeMaliyeti" sheetId="2" state="visible" r:id="rId2"/>
    <sheet xmlns:r="http://schemas.openxmlformats.org/officeDocument/2006/relationships" name="Danışmanlık" sheetId="3" state="visible" r:id="rId3"/>
    <sheet xmlns:r="http://schemas.openxmlformats.org/officeDocument/2006/relationships" name="TeklifÇalışması" sheetId="4" state="visible" r:id="rId4"/>
    <sheet xmlns:r="http://schemas.openxmlformats.org/officeDocument/2006/relationships" name="Finansman" sheetId="5" state="visible" r:id="rId5"/>
    <sheet xmlns:r="http://schemas.openxmlformats.org/officeDocument/2006/relationships" name="Parametre" sheetId="6" state="visible" r:id="rId6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#,##0_ ;[Red]\-#,##0\ "/>
    <numFmt numFmtId="165" formatCode="dd/mm/yyyy;@"/>
    <numFmt numFmtId="166" formatCode="0.0%"/>
    <numFmt numFmtId="167" formatCode="[$-41F]General"/>
  </numFmts>
  <fonts count="16"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i val="1"/>
      <color theme="1"/>
      <sz val="11"/>
      <scheme val="minor"/>
    </font>
    <font>
      <name val="Calibri"/>
      <charset val="162"/>
      <family val="2"/>
      <b val="1"/>
      <i val="1"/>
      <color theme="1"/>
      <sz val="11"/>
      <scheme val="minor"/>
    </font>
    <font>
      <name val="Calibri"/>
      <charset val="162"/>
      <family val="2"/>
      <b val="1"/>
      <color theme="1"/>
      <sz val="16"/>
      <scheme val="minor"/>
    </font>
    <font>
      <name val="Calibri"/>
      <charset val="162"/>
      <family val="2"/>
      <i val="1"/>
      <color theme="1"/>
      <sz val="8"/>
      <scheme val="minor"/>
    </font>
    <font>
      <name val="Calibri"/>
      <charset val="162"/>
      <family val="2"/>
      <color rgb="FFFF0000"/>
      <sz val="11"/>
      <scheme val="minor"/>
    </font>
    <font>
      <name val="Calibri"/>
      <charset val="162"/>
      <family val="2"/>
      <b val="1"/>
      <color rgb="FFFF0000"/>
      <sz val="11"/>
      <scheme val="minor"/>
    </font>
    <font>
      <name val="Calibri"/>
      <charset val="162"/>
      <family val="2"/>
      <i val="1"/>
      <color theme="1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10"/>
      <sz val="11"/>
      <u val="single"/>
      <scheme val="minor"/>
    </font>
    <font>
      <name val="Calibri"/>
      <charset val="162"/>
      <family val="2"/>
      <color theme="11"/>
      <sz val="11"/>
      <u val="single"/>
      <scheme val="minor"/>
    </font>
    <font>
      <name val="Calibri"/>
      <charset val="162"/>
      <family val="2"/>
      <color rgb="FF000000"/>
      <sz val="11"/>
    </font>
    <font>
      <name val="Calibri"/>
      <charset val="162"/>
      <family val="2"/>
      <b val="1"/>
      <color theme="1"/>
      <sz val="10"/>
      <scheme val="minor"/>
    </font>
    <font>
      <name val="Calibri"/>
      <charset val="162"/>
      <family val="2"/>
      <b val="1"/>
      <color theme="1"/>
      <sz val="9"/>
      <scheme val="minor"/>
    </font>
    <font>
      <name val="Segoe UI"/>
      <charset val="1"/>
      <color rgb="FF000000"/>
      <sz val="8"/>
    </font>
  </fonts>
  <fills count="10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 tint="0.399975585192419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9" fillId="0" borderId="0"/>
    <xf numFmtId="9" fontId="9" fillId="0" borderId="0"/>
    <xf numFmtId="0" fontId="10" fillId="0" borderId="0"/>
    <xf numFmtId="0" fontId="11" fillId="0" borderId="0"/>
    <xf numFmtId="167" fontId="12" fillId="0" borderId="0"/>
  </cellStyleXfs>
  <cellXfs count="144">
    <xf numFmtId="0" fontId="0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0" fontId="1" fillId="3" borderId="3" applyAlignment="1" pivotButton="0" quotePrefix="0" xfId="0">
      <alignment horizontal="center"/>
    </xf>
    <xf numFmtId="3" fontId="1" fillId="3" borderId="0" pivotButton="0" quotePrefix="0" xfId="0"/>
    <xf numFmtId="0" fontId="1" fillId="3" borderId="0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3" fillId="0" borderId="5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10" fontId="0" fillId="0" borderId="0" pivotButton="0" quotePrefix="0" xfId="0"/>
    <xf numFmtId="3" fontId="1" fillId="0" borderId="0" pivotButton="0" quotePrefix="0" xfId="0"/>
    <xf numFmtId="164" fontId="1" fillId="0" borderId="0" pivotButton="0" quotePrefix="0" xfId="0"/>
    <xf numFmtId="0" fontId="0" fillId="0" borderId="7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3" fontId="0" fillId="0" borderId="0" pivotButton="0" quotePrefix="0" xfId="0"/>
    <xf numFmtId="0" fontId="1" fillId="5" borderId="0" applyAlignment="1" pivotButton="0" quotePrefix="0" xfId="0">
      <alignment horizontal="center"/>
    </xf>
    <xf numFmtId="0" fontId="5" fillId="0" borderId="0" pivotButton="0" quotePrefix="0" xfId="0"/>
    <xf numFmtId="3" fontId="1" fillId="3" borderId="5" pivotButton="0" quotePrefix="0" xfId="0"/>
    <xf numFmtId="0" fontId="1" fillId="5" borderId="13" applyAlignment="1" pivotButton="0" quotePrefix="0" xfId="0">
      <alignment horizontal="center"/>
    </xf>
    <xf numFmtId="10" fontId="1" fillId="5" borderId="0" pivotButton="0" quotePrefix="0" xfId="0"/>
    <xf numFmtId="4" fontId="1" fillId="3" borderId="9" pivotButton="0" quotePrefix="0" xfId="0"/>
    <xf numFmtId="4" fontId="1" fillId="3" borderId="10" pivotButton="0" quotePrefix="0" xfId="0"/>
    <xf numFmtId="4" fontId="1" fillId="4" borderId="11" pivotButton="0" quotePrefix="0" xfId="0"/>
    <xf numFmtId="4" fontId="1" fillId="0" borderId="6" pivotButton="0" quotePrefix="0" xfId="0"/>
    <xf numFmtId="4" fontId="0" fillId="0" borderId="0" pivotButton="0" quotePrefix="0" xfId="0"/>
    <xf numFmtId="4" fontId="0" fillId="0" borderId="1" pivotButton="0" quotePrefix="0" xfId="0"/>
    <xf numFmtId="4" fontId="1" fillId="5" borderId="0" applyAlignment="1" pivotButton="0" quotePrefix="0" xfId="0">
      <alignment horizontal="center"/>
    </xf>
    <xf numFmtId="10" fontId="1" fillId="5" borderId="0" applyAlignment="1" pivotButton="0" quotePrefix="0" xfId="0">
      <alignment horizontal="right"/>
    </xf>
    <xf numFmtId="10" fontId="7" fillId="5" borderId="0" applyAlignment="1" pivotButton="0" quotePrefix="0" xfId="0">
      <alignment horizontal="right"/>
    </xf>
    <xf numFmtId="4" fontId="6" fillId="0" borderId="0" pivotButton="0" quotePrefix="0" xfId="0"/>
    <xf numFmtId="4" fontId="1" fillId="0" borderId="0" pivotButton="0" quotePrefix="0" xfId="0"/>
    <xf numFmtId="49" fontId="0" fillId="0" borderId="0" pivotButton="0" quotePrefix="0" xfId="0"/>
    <xf numFmtId="165" fontId="2" fillId="0" borderId="0" applyAlignment="1" pivotButton="0" quotePrefix="0" xfId="0">
      <alignment horizontal="center"/>
    </xf>
    <xf numFmtId="0" fontId="8" fillId="0" borderId="0" pivotButton="0" quotePrefix="0" xfId="0"/>
    <xf numFmtId="10" fontId="1" fillId="0" borderId="1" pivotButton="0" quotePrefix="0" xfId="0"/>
    <xf numFmtId="4" fontId="1" fillId="6" borderId="16" pivotButton="0" quotePrefix="0" xfId="0"/>
    <xf numFmtId="4" fontId="1" fillId="2" borderId="18" pivotButton="0" quotePrefix="0" xfId="0"/>
    <xf numFmtId="4" fontId="1" fillId="0" borderId="1" pivotButton="0" quotePrefix="0" xfId="0"/>
    <xf numFmtId="10" fontId="1" fillId="5" borderId="1" pivotButton="0" quotePrefix="0" xfId="0"/>
    <xf numFmtId="0" fontId="1" fillId="0" borderId="0" applyAlignment="1" pivotButton="0" quotePrefix="0" xfId="0">
      <alignment horizontal="center"/>
    </xf>
    <xf numFmtId="0" fontId="0" fillId="3" borderId="4" pivotButton="0" quotePrefix="0" xfId="0"/>
    <xf numFmtId="3" fontId="0" fillId="3" borderId="4" pivotButton="0" quotePrefix="0" xfId="0"/>
    <xf numFmtId="3" fontId="0" fillId="3" borderId="19" pivotButton="0" quotePrefix="0" xfId="0"/>
    <xf numFmtId="3" fontId="2" fillId="0" borderId="1" pivotButton="0" quotePrefix="0" xfId="0"/>
    <xf numFmtId="3" fontId="3" fillId="0" borderId="5" pivotButton="0" quotePrefix="0" xfId="0"/>
    <xf numFmtId="0" fontId="2" fillId="0" borderId="0" pivotButton="0" quotePrefix="0" xfId="0"/>
    <xf numFmtId="0" fontId="3" fillId="0" borderId="1" pivotButton="0" quotePrefix="0" xfId="0"/>
    <xf numFmtId="3" fontId="3" fillId="0" borderId="8" pivotButton="0" quotePrefix="0" xfId="0"/>
    <xf numFmtId="0" fontId="2" fillId="0" borderId="1" pivotButton="0" quotePrefix="0" xfId="0"/>
    <xf numFmtId="3" fontId="2" fillId="0" borderId="0" pivotButton="0" quotePrefix="0" xfId="0"/>
    <xf numFmtId="0" fontId="3" fillId="0" borderId="4" pivotButton="0" quotePrefix="0" xfId="0"/>
    <xf numFmtId="3" fontId="3" fillId="0" borderId="12" pivotButton="0" quotePrefix="0" xfId="0"/>
    <xf numFmtId="3" fontId="2" fillId="0" borderId="4" pivotButton="0" quotePrefix="0" xfId="0"/>
    <xf numFmtId="0" fontId="3" fillId="0" borderId="0" pivotButton="0" quotePrefix="0" xfId="0"/>
    <xf numFmtId="164" fontId="3" fillId="0" borderId="0" pivotButton="0" quotePrefix="0" xfId="0"/>
    <xf numFmtId="164" fontId="2" fillId="0" borderId="0" pivotButton="0" quotePrefix="0" xfId="0"/>
    <xf numFmtId="166" fontId="0" fillId="0" borderId="0" applyAlignment="1" pivotButton="0" quotePrefix="0" xfId="1">
      <alignment horizontal="center"/>
    </xf>
    <xf numFmtId="4" fontId="1" fillId="0" borderId="0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4" pivotButton="0" quotePrefix="0" xfId="0"/>
    <xf numFmtId="0" fontId="3" fillId="7" borderId="0" applyAlignment="1" pivotButton="0" quotePrefix="0" xfId="0">
      <alignment horizontal="right"/>
    </xf>
    <xf numFmtId="0" fontId="2" fillId="7" borderId="0" applyAlignment="1" pivotButton="0" quotePrefix="0" xfId="0">
      <alignment horizontal="left"/>
    </xf>
    <xf numFmtId="165" fontId="2" fillId="7" borderId="0" applyAlignment="1" pivotButton="0" quotePrefix="0" xfId="0">
      <alignment horizontal="center"/>
    </xf>
    <xf numFmtId="4" fontId="0" fillId="7" borderId="0" pivotButton="0" quotePrefix="0" xfId="0"/>
    <xf numFmtId="4" fontId="1" fillId="7" borderId="0" pivotButton="0" quotePrefix="0" xfId="0"/>
    <xf numFmtId="0" fontId="0" fillId="7" borderId="0" applyAlignment="1" pivotButton="0" quotePrefix="0" xfId="0">
      <alignment horizontal="center"/>
    </xf>
    <xf numFmtId="2" fontId="2" fillId="0" borderId="0" applyAlignment="1" pivotButton="0" quotePrefix="0" xfId="0">
      <alignment horizontal="left"/>
    </xf>
    <xf numFmtId="2" fontId="1" fillId="3" borderId="1" applyAlignment="1" pivotButton="0" quotePrefix="0" xfId="0">
      <alignment horizontal="center"/>
    </xf>
    <xf numFmtId="2" fontId="0" fillId="0" borderId="1" pivotButton="0" quotePrefix="0" xfId="0"/>
    <xf numFmtId="2" fontId="0" fillId="0" borderId="7" pivotButton="0" quotePrefix="0" xfId="0"/>
    <xf numFmtId="0" fontId="3" fillId="0" borderId="0" applyAlignment="1" pivotButton="0" quotePrefix="0" xfId="0">
      <alignment horizontal="center"/>
    </xf>
    <xf numFmtId="0" fontId="0" fillId="0" borderId="1" pivotButton="0" quotePrefix="0" xfId="0"/>
    <xf numFmtId="0" fontId="1" fillId="0" borderId="0" pivotButton="0" quotePrefix="0" xfId="0"/>
    <xf numFmtId="0" fontId="1" fillId="3" borderId="1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3" fillId="0" borderId="7" applyAlignment="1" pivotButton="0" quotePrefix="0" xfId="0">
      <alignment horizontal="center"/>
    </xf>
    <xf numFmtId="0" fontId="0" fillId="0" borderId="7" pivotButton="0" quotePrefix="0" xfId="0"/>
    <xf numFmtId="0" fontId="1" fillId="3" borderId="1" applyAlignment="1" pivotButton="0" quotePrefix="0" xfId="0">
      <alignment horizontal="center"/>
    </xf>
    <xf numFmtId="0" fontId="1" fillId="7" borderId="0" pivotButton="0" quotePrefix="0" xfId="0"/>
    <xf numFmtId="0" fontId="1" fillId="7" borderId="0" applyAlignment="1" pivotButton="0" quotePrefix="0" xfId="0">
      <alignment horizontal="center"/>
    </xf>
    <xf numFmtId="0" fontId="0" fillId="7" borderId="0" pivotButton="0" quotePrefix="0" xfId="0"/>
    <xf numFmtId="0" fontId="1" fillId="0" borderId="1" applyAlignment="1" pivotButton="0" quotePrefix="0" xfId="0">
      <alignment horizontal="center"/>
    </xf>
    <xf numFmtId="0" fontId="0" fillId="7" borderId="1" pivotButton="0" quotePrefix="0" xfId="0"/>
    <xf numFmtId="0" fontId="1" fillId="7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13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3" pivotButton="0" quotePrefix="0" xfId="0"/>
    <xf numFmtId="2" fontId="0" fillId="0" borderId="8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1" fillId="7" borderId="0" applyAlignment="1" pivotButton="0" quotePrefix="0" xfId="0">
      <alignment horizontal="center"/>
    </xf>
    <xf numFmtId="0" fontId="1" fillId="4" borderId="0" pivotButton="0" quotePrefix="0" xfId="0"/>
    <xf numFmtId="0" fontId="1" fillId="7" borderId="0" pivotButton="0" quotePrefix="0" xfId="0"/>
    <xf numFmtId="0" fontId="1" fillId="3" borderId="0" applyAlignment="1" pivotButton="0" quotePrefix="0" xfId="0">
      <alignment horizontal="center"/>
    </xf>
    <xf numFmtId="0" fontId="0" fillId="7" borderId="0" pivotButton="0" quotePrefix="0" xfId="0"/>
    <xf numFmtId="0" fontId="1" fillId="3" borderId="1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1" fillId="8" borderId="0" applyAlignment="1" pivotButton="0" quotePrefix="0" xfId="0">
      <alignment horizontal="right"/>
    </xf>
    <xf numFmtId="0" fontId="0" fillId="8" borderId="0" applyAlignment="1" pivotButton="0" quotePrefix="0" xfId="0">
      <alignment horizontal="right"/>
    </xf>
    <xf numFmtId="0" fontId="3" fillId="0" borderId="7" applyAlignment="1" pivotButton="0" quotePrefix="0" xfId="0">
      <alignment horizontal="center"/>
    </xf>
    <xf numFmtId="0" fontId="0" fillId="0" borderId="7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7" borderId="0" applyAlignment="1" pivotButton="0" quotePrefix="0" xfId="0">
      <alignment horizontal="right" vertical="top"/>
    </xf>
    <xf numFmtId="0" fontId="0" fillId="7" borderId="0" applyAlignment="1" pivotButton="0" quotePrefix="0" xfId="0">
      <alignment horizontal="right"/>
    </xf>
    <xf numFmtId="0" fontId="0" fillId="9" borderId="0" applyAlignment="1" pivotButton="0" quotePrefix="0" xfId="0">
      <alignment horizontal="left" vertical="center"/>
    </xf>
    <xf numFmtId="0" fontId="0" fillId="0" borderId="6" pivotButton="0" quotePrefix="0" xfId="0"/>
    <xf numFmtId="0" fontId="1" fillId="0" borderId="6" pivotButton="0" quotePrefix="0" xfId="0"/>
    <xf numFmtId="0" fontId="1" fillId="0" borderId="1" pivotButton="0" quotePrefix="0" xfId="0"/>
    <xf numFmtId="0" fontId="7" fillId="0" borderId="20" pivotButton="0" quotePrefix="0" xfId="0"/>
    <xf numFmtId="0" fontId="4" fillId="3" borderId="7" applyAlignment="1" pivotButton="0" quotePrefix="0" xfId="0">
      <alignment horizontal="center"/>
    </xf>
    <xf numFmtId="0" fontId="1" fillId="0" borderId="0" pivotButton="0" quotePrefix="0" xfId="0"/>
    <xf numFmtId="0" fontId="1" fillId="0" borderId="15" pivotButton="0" quotePrefix="0" xfId="0"/>
    <xf numFmtId="0" fontId="1" fillId="0" borderId="14" pivotButton="0" quotePrefix="0" xfId="0"/>
    <xf numFmtId="0" fontId="1" fillId="0" borderId="13" applyAlignment="1" pivotButton="0" quotePrefix="0" xfId="0">
      <alignment horizontal="center"/>
    </xf>
    <xf numFmtId="0" fontId="1" fillId="5" borderId="14" pivotButton="0" quotePrefix="0" xfId="0"/>
    <xf numFmtId="0" fontId="7" fillId="0" borderId="0" pivotButton="0" quotePrefix="0" xfId="0"/>
    <xf numFmtId="9" fontId="4" fillId="3" borderId="7" applyAlignment="1" pivotButton="0" quotePrefix="0" xfId="0">
      <alignment horizontal="center"/>
    </xf>
    <xf numFmtId="0" fontId="1" fillId="0" borderId="17" pivotButton="0" quotePrefix="0" xfId="0"/>
    <xf numFmtId="0" fontId="1" fillId="0" borderId="13" pivotButton="0" quotePrefix="0" xfId="0"/>
    <xf numFmtId="0" fontId="1" fillId="0" borderId="21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1" fillId="3" borderId="12" applyAlignment="1" pivotButton="0" quotePrefix="0" xfId="0">
      <alignment horizontal="center"/>
    </xf>
    <xf numFmtId="0" fontId="0" fillId="0" borderId="12" pivotButton="0" quotePrefix="0" xfId="0"/>
    <xf numFmtId="0" fontId="1" fillId="3" borderId="12" pivotButton="0" quotePrefix="0" xfId="0"/>
    <xf numFmtId="4" fontId="1" fillId="3" borderId="9" applyAlignment="1" pivotButton="0" quotePrefix="0" xfId="0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21" pivotButton="0" quotePrefix="0" xfId="0"/>
  </cellXfs>
  <cellStyles count="5">
    <cellStyle name="Normal" xfId="0" builtinId="0"/>
    <cellStyle name="Percent" xfId="1" builtinId="5"/>
    <cellStyle name="Hyperlink" xfId="2" builtinId="8" hidden="1"/>
    <cellStyle name="Followed Hyperlink" xfId="3" builtinId="9" hidden="1"/>
    <cellStyle name="Excel Built-in Normal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65463</colOff>
      <row>0</row>
      <rowOff>39485</rowOff>
    </from>
    <to>
      <col>2</col>
      <colOff>195002</colOff>
      <row>2</row>
      <rowOff>150486</rowOff>
    </to>
    <pic>
      <nvPicPr>
        <cNvPr id="2" name="Resim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5463" y="39485"/>
          <a:ext cx="1644880" cy="4920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91440</colOff>
      <row>0</row>
      <rowOff>91440</rowOff>
    </from>
    <to>
      <col>2</col>
      <colOff>220979</colOff>
      <row>3</row>
      <rowOff>20600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1440" y="91440"/>
          <a:ext cx="163829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91440</colOff>
      <row>0</row>
      <rowOff>91440</rowOff>
    </from>
    <to>
      <col>2</col>
      <colOff>220979</colOff>
      <row>3</row>
      <rowOff>20600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1440" y="91440"/>
          <a:ext cx="163829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5</col>
      <colOff>60960</colOff>
      <row>0</row>
      <rowOff>152400</rowOff>
    </from>
    <to>
      <col>6</col>
      <colOff>822959</colOff>
      <row>3</row>
      <rowOff>89180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80560" y="152400"/>
          <a:ext cx="164591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tabColor rgb="FF052B48"/>
    <outlinePr summaryBelow="1" summaryRight="1"/>
    <pageSetUpPr fitToPage="1"/>
  </sheetPr>
  <dimension ref="A1:AG94"/>
  <sheetViews>
    <sheetView showGridLines="0" tabSelected="1" zoomScale="88" zoomScaleNormal="88" zoomScalePageLayoutView="81" workbookViewId="0">
      <pane ySplit="6" topLeftCell="A19" activePane="bottomLeft" state="frozen"/>
      <selection pane="bottomLeft" activeCell="I16" sqref="I16"/>
    </sheetView>
  </sheetViews>
  <sheetFormatPr baseColWidth="10" defaultColWidth="8.83203125" defaultRowHeight="15"/>
  <cols>
    <col width="5" customWidth="1" style="100" min="1" max="1"/>
    <col outlineLevel="1" width="17" customWidth="1" style="99" min="2" max="4"/>
    <col outlineLevel="1" width="13.5" customWidth="1" style="100" min="5" max="5"/>
    <col outlineLevel="1" width="9.5" customWidth="1" style="100" min="6" max="6"/>
    <col outlineLevel="1" width="11.83203125" customWidth="1" style="101" min="7" max="7"/>
    <col outlineLevel="1" width="18.1640625" customWidth="1" style="99" min="8" max="9"/>
    <col width="10" bestFit="1" customWidth="1" style="99" min="10" max="10"/>
    <col outlineLevel="1" width="5" customWidth="1" style="100" min="12" max="12"/>
    <col outlineLevel="1" width="17" customWidth="1" style="99" min="13" max="15"/>
    <col outlineLevel="1" width="10.5" customWidth="1" style="100" min="16" max="16"/>
    <col outlineLevel="1" width="7.1640625" customWidth="1" style="100" min="17" max="17"/>
    <col outlineLevel="1" width="11.83203125" customWidth="1" style="99" min="18" max="18"/>
    <col outlineLevel="1" width="15.83203125" customWidth="1" style="99" min="19" max="19"/>
    <col outlineLevel="1" width="28.5" customWidth="1" style="99" min="20" max="20"/>
    <col hidden="1" outlineLevel="1" width="5" customWidth="1" style="100" min="23" max="23"/>
    <col hidden="1" outlineLevel="1" width="17" customWidth="1" style="99" min="24" max="26"/>
    <col hidden="1" outlineLevel="1" width="10.5" customWidth="1" style="100" min="27" max="27"/>
    <col hidden="1" outlineLevel="1" width="7.1640625" customWidth="1" style="100" min="28" max="28"/>
    <col hidden="1" outlineLevel="1" width="11.83203125" customWidth="1" style="99" min="29" max="29"/>
    <col hidden="1" outlineLevel="1" width="15.83203125" customWidth="1" style="99" min="30" max="30"/>
    <col hidden="1" outlineLevel="1" width="28.5" customWidth="1" style="99" min="31" max="31"/>
    <col collapsed="1" width="8.83203125" customWidth="1" style="99" min="32" max="32"/>
  </cols>
  <sheetData>
    <row r="1" ht="15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  <c r="Q1" s="115" t="n"/>
      <c r="S1" s="42" t="n"/>
      <c r="T1" s="115" t="n"/>
      <c r="AB1" s="115" t="n"/>
      <c r="AD1" s="42" t="n"/>
      <c r="AE1" s="115" t="n"/>
    </row>
    <row r="2" ht="15" customHeight="1" s="99" thickTop="1">
      <c r="F2" s="10" t="inlineStr">
        <is>
          <t>TL</t>
        </is>
      </c>
      <c r="G2" s="69" t="n">
        <v>1</v>
      </c>
      <c r="I2" s="35">
        <f>TODAY()</f>
        <v/>
      </c>
      <c r="L2" s="68" t="n"/>
      <c r="M2" s="106" t="n"/>
      <c r="N2" s="106" t="n"/>
      <c r="O2" s="106" t="n"/>
      <c r="P2" s="68" t="n"/>
      <c r="Q2" s="63" t="n"/>
      <c r="R2" s="64" t="n"/>
      <c r="S2" s="106" t="n"/>
      <c r="T2" s="65" t="n"/>
      <c r="U2" s="106" t="n"/>
      <c r="V2" s="106" t="n"/>
      <c r="W2" s="68" t="n"/>
      <c r="X2" s="106" t="n"/>
      <c r="Y2" s="106" t="n"/>
      <c r="Z2" s="106" t="n"/>
      <c r="AA2" s="68" t="n"/>
      <c r="AB2" s="63" t="n"/>
      <c r="AC2" s="64" t="n"/>
      <c r="AD2" s="106" t="n"/>
      <c r="AE2" s="65" t="n"/>
      <c r="AF2" s="106" t="n"/>
      <c r="AG2" s="106" t="n"/>
    </row>
    <row r="3">
      <c r="F3" s="10" t="inlineStr">
        <is>
          <t>USD</t>
        </is>
      </c>
      <c r="G3" s="69" t="inlineStr">
        <is>
          <t>19,07</t>
        </is>
      </c>
      <c r="L3" s="68" t="n"/>
      <c r="M3" s="106" t="n"/>
      <c r="N3" s="106" t="n"/>
      <c r="O3" s="106" t="n"/>
      <c r="P3" s="68" t="n"/>
      <c r="Q3" s="63" t="n"/>
      <c r="R3" s="64" t="n"/>
      <c r="S3" s="106" t="n"/>
      <c r="T3" s="106" t="n"/>
      <c r="U3" s="106" t="n"/>
      <c r="V3" s="106" t="n"/>
      <c r="W3" s="68" t="n"/>
      <c r="X3" s="106" t="n"/>
      <c r="Y3" s="106" t="n"/>
      <c r="Z3" s="106" t="n"/>
      <c r="AA3" s="68" t="n"/>
      <c r="AB3" s="63" t="n"/>
      <c r="AC3" s="64" t="n"/>
      <c r="AD3" s="106" t="n"/>
      <c r="AE3" s="106" t="n"/>
      <c r="AF3" s="106" t="n"/>
      <c r="AG3" s="106" t="n"/>
    </row>
    <row r="4">
      <c r="A4" s="116" t="inlineStr">
        <is>
          <t>Müşteri Adı:</t>
        </is>
      </c>
      <c r="C4" t="inlineStr">
        <is>
          <t>deneme</t>
        </is>
      </c>
      <c r="F4" s="10" t="inlineStr">
        <is>
          <t>EUR</t>
        </is>
      </c>
      <c r="G4" s="69" t="inlineStr">
        <is>
          <t>20,79</t>
        </is>
      </c>
      <c r="L4" s="68" t="n"/>
      <c r="M4" s="106" t="n"/>
      <c r="N4" s="106" t="n"/>
      <c r="O4" s="106" t="n"/>
      <c r="P4" s="68" t="n"/>
      <c r="Q4" s="63" t="n"/>
      <c r="R4" s="64" t="n"/>
      <c r="S4" s="106" t="n"/>
      <c r="T4" s="106" t="n"/>
      <c r="U4" s="106" t="n"/>
      <c r="V4" s="106" t="n"/>
      <c r="W4" s="68" t="n"/>
      <c r="X4" s="106" t="n"/>
      <c r="Y4" s="106" t="n"/>
      <c r="Z4" s="106" t="n"/>
      <c r="AA4" s="68" t="n"/>
      <c r="AB4" s="63" t="n"/>
      <c r="AC4" s="64" t="n"/>
      <c r="AD4" s="106" t="n"/>
      <c r="AE4" s="106" t="n"/>
      <c r="AF4" s="106" t="n"/>
      <c r="AG4" s="106" t="n"/>
    </row>
    <row r="5">
      <c r="A5" s="116" t="inlineStr">
        <is>
          <t>Proje Adı:</t>
        </is>
      </c>
      <c r="C5" s="106" t="inlineStr">
        <is>
          <t>deneme</t>
        </is>
      </c>
      <c r="F5" s="10" t="inlineStr">
        <is>
          <t>GBP</t>
        </is>
      </c>
      <c r="G5" s="69" t="inlineStr">
        <is>
          <t>23,29</t>
        </is>
      </c>
      <c r="L5" s="68" t="n"/>
      <c r="M5" s="106" t="n"/>
      <c r="N5" s="106" t="n"/>
      <c r="O5" s="106" t="n"/>
      <c r="P5" s="68" t="n"/>
      <c r="Q5" s="63" t="n"/>
      <c r="R5" s="64" t="n"/>
      <c r="S5" s="106" t="n"/>
      <c r="T5" s="106" t="n"/>
      <c r="U5" s="104" t="n"/>
      <c r="V5" s="104" t="n"/>
      <c r="W5" s="68" t="n"/>
      <c r="X5" s="106" t="n"/>
      <c r="Y5" s="106" t="n"/>
      <c r="Z5" s="106" t="n"/>
      <c r="AA5" s="68" t="n"/>
      <c r="AB5" s="63" t="n"/>
      <c r="AC5" s="64" t="n"/>
      <c r="AD5" s="106" t="n"/>
      <c r="AE5" s="106" t="n"/>
      <c r="AF5" s="106" t="n"/>
      <c r="AG5" s="106" t="n"/>
    </row>
    <row r="6">
      <c r="A6" s="117" t="inlineStr">
        <is>
          <t>Teklifi Hazırlayan:</t>
        </is>
      </c>
      <c r="C6" s="86" t="inlineStr">
        <is>
          <t>deneme</t>
        </is>
      </c>
      <c r="J6" s="125" t="n"/>
      <c r="K6" s="125" t="n"/>
      <c r="L6" s="68" t="n"/>
      <c r="M6" s="106" t="n"/>
      <c r="N6" s="106" t="n"/>
      <c r="O6" s="106" t="n"/>
      <c r="P6" s="68" t="n"/>
      <c r="Q6" s="68" t="n"/>
      <c r="R6" s="106" t="n"/>
      <c r="S6" s="106" t="n"/>
      <c r="T6" s="106" t="n"/>
      <c r="U6" s="104" t="n"/>
      <c r="V6" s="104" t="n"/>
      <c r="W6" s="68" t="n"/>
      <c r="X6" s="106" t="n"/>
      <c r="Y6" s="106" t="n"/>
      <c r="Z6" s="106" t="n"/>
      <c r="AA6" s="68" t="n"/>
      <c r="AB6" s="68" t="n"/>
      <c r="AC6" s="106" t="n"/>
      <c r="AD6" s="106" t="n"/>
      <c r="AE6" s="106" t="n"/>
      <c r="AF6" s="104" t="n"/>
      <c r="AG6" s="106" t="n"/>
    </row>
    <row r="7">
      <c r="A7" s="87" t="n"/>
      <c r="B7" s="106" t="n"/>
      <c r="C7" s="106" t="n"/>
      <c r="J7" s="125" t="n"/>
      <c r="K7" s="125" t="n"/>
      <c r="L7" s="68" t="n"/>
      <c r="M7" s="106" t="n"/>
      <c r="N7" s="106" t="n"/>
      <c r="O7" s="106" t="n"/>
      <c r="P7" s="68" t="n"/>
      <c r="Q7" s="68" t="n"/>
      <c r="R7" s="106" t="n"/>
      <c r="S7" s="106" t="n"/>
      <c r="T7" s="106" t="n"/>
      <c r="U7" s="104" t="n"/>
      <c r="V7" s="104" t="n"/>
      <c r="W7" s="68" t="n"/>
      <c r="X7" s="106" t="n"/>
      <c r="Y7" s="106" t="n"/>
      <c r="Z7" s="106" t="n"/>
      <c r="AA7" s="68" t="n"/>
      <c r="AB7" s="68" t="n"/>
      <c r="AC7" s="106" t="n"/>
      <c r="AD7" s="106" t="n"/>
      <c r="AE7" s="106" t="n"/>
      <c r="AF7" s="104" t="n"/>
      <c r="AG7" s="106" t="n"/>
    </row>
    <row r="8">
      <c r="A8" s="111" t="inlineStr">
        <is>
          <t>Paket:</t>
        </is>
      </c>
      <c r="C8" s="119" t="inlineStr">
        <is>
          <t>Standard</t>
        </is>
      </c>
      <c r="H8" s="97" t="inlineStr">
        <is>
          <t>Şube Sayısı</t>
        </is>
      </c>
      <c r="J8" s="125" t="n"/>
      <c r="K8" s="125" t="n"/>
      <c r="L8" s="68" t="n"/>
      <c r="M8" s="106" t="n"/>
      <c r="N8" s="106" t="n"/>
      <c r="O8" s="106" t="n"/>
      <c r="P8" s="68" t="n"/>
      <c r="Q8" s="68" t="n"/>
      <c r="R8" s="106" t="n"/>
      <c r="S8" s="106" t="n"/>
      <c r="T8" s="106" t="n"/>
      <c r="U8" s="104" t="n"/>
      <c r="V8" s="104" t="n"/>
      <c r="W8" s="68" t="n"/>
      <c r="X8" s="106" t="n"/>
      <c r="Y8" s="106" t="n"/>
      <c r="Z8" s="106" t="n"/>
      <c r="AA8" s="68" t="n"/>
      <c r="AB8" s="68" t="n"/>
      <c r="AC8" s="106" t="n"/>
      <c r="AD8" s="106" t="n"/>
      <c r="AE8" s="106" t="n"/>
      <c r="AF8" s="104" t="n"/>
      <c r="AG8" s="106" t="n"/>
    </row>
    <row r="9">
      <c r="A9" s="96" t="n"/>
      <c r="H9" s="5" t="inlineStr">
        <is>
          <t>Şehir İçi : 10</t>
        </is>
      </c>
      <c r="I9" s="5" t="inlineStr">
        <is>
          <t>Şehir Dışı : 5</t>
        </is>
      </c>
      <c r="J9" s="125" t="n"/>
      <c r="K9" s="125" t="n"/>
      <c r="L9" s="68" t="n"/>
      <c r="M9" s="106" t="n"/>
      <c r="N9" s="106" t="n"/>
      <c r="O9" s="106" t="n"/>
      <c r="P9" s="68" t="n"/>
      <c r="Q9" s="68" t="n"/>
      <c r="R9" s="106" t="n"/>
      <c r="S9" s="106" t="n"/>
      <c r="T9" s="106" t="n"/>
      <c r="U9" s="104" t="n"/>
      <c r="V9" s="104" t="n"/>
      <c r="W9" s="68" t="n"/>
      <c r="X9" s="106" t="n"/>
      <c r="Y9" s="106" t="n"/>
      <c r="Z9" s="106" t="n"/>
      <c r="AA9" s="68" t="n"/>
      <c r="AB9" s="68" t="n"/>
      <c r="AC9" s="106" t="n"/>
      <c r="AD9" s="106" t="n"/>
      <c r="AE9" s="106" t="n"/>
      <c r="AF9" s="104" t="n"/>
      <c r="AG9" s="106" t="n"/>
    </row>
    <row r="10">
      <c r="H10" s="106" t="n"/>
      <c r="I10" s="106" t="n"/>
      <c r="J10" s="125" t="n"/>
      <c r="K10" s="125" t="n"/>
      <c r="L10" s="68" t="n"/>
      <c r="M10" s="106" t="n"/>
      <c r="N10" s="106" t="n"/>
      <c r="O10" s="106" t="n"/>
      <c r="P10" s="68" t="n"/>
      <c r="Q10" s="68" t="n"/>
      <c r="R10" s="106" t="n"/>
      <c r="S10" s="106" t="n"/>
      <c r="T10" s="106" t="n"/>
      <c r="U10" s="104" t="n"/>
      <c r="V10" s="104" t="n"/>
      <c r="W10" s="68" t="n"/>
      <c r="X10" s="106" t="n"/>
      <c r="Y10" s="106" t="n"/>
      <c r="Z10" s="106" t="n"/>
      <c r="AA10" s="68" t="n"/>
      <c r="AB10" s="68" t="n"/>
      <c r="AC10" s="106" t="n"/>
      <c r="AD10" s="106" t="n"/>
      <c r="AE10" s="106" t="n"/>
      <c r="AF10" s="104" t="n"/>
      <c r="AG10" s="106" t="n"/>
    </row>
    <row r="11">
      <c r="J11" s="125" t="n"/>
      <c r="K11" s="125" t="n"/>
      <c r="L11" s="68" t="n"/>
      <c r="M11" s="106" t="n"/>
      <c r="N11" s="106" t="n"/>
      <c r="O11" s="106" t="n"/>
      <c r="P11" s="68" t="n"/>
      <c r="Q11" s="68" t="n"/>
      <c r="R11" s="106" t="n"/>
      <c r="S11" s="106" t="n"/>
      <c r="T11" s="106" t="n"/>
      <c r="U11" s="104" t="n"/>
      <c r="V11" s="104" t="n"/>
      <c r="W11" s="68" t="n"/>
      <c r="X11" s="106" t="n"/>
      <c r="Y11" s="106" t="n"/>
      <c r="Z11" s="106" t="n"/>
      <c r="AA11" s="68" t="n"/>
      <c r="AB11" s="68" t="n"/>
      <c r="AC11" s="106" t="n"/>
      <c r="AD11" s="106" t="n"/>
      <c r="AE11" s="106" t="n"/>
      <c r="AF11" s="104" t="n"/>
      <c r="AG11" s="106" t="n"/>
    </row>
    <row r="12">
      <c r="A12" s="103" t="inlineStr">
        <is>
          <t>Donanım</t>
        </is>
      </c>
      <c r="H12" s="33" t="n"/>
      <c r="J12" s="27" t="n"/>
      <c r="L12" s="104" t="n"/>
      <c r="N12" s="106" t="n"/>
      <c r="O12" s="106" t="n"/>
      <c r="P12" s="68" t="n"/>
      <c r="Q12" s="68" t="n"/>
      <c r="R12" s="106" t="n"/>
      <c r="S12" s="106" t="n"/>
      <c r="T12" s="106" t="n"/>
      <c r="U12" s="106" t="n"/>
      <c r="V12" s="106" t="n"/>
      <c r="W12" s="104" t="n"/>
      <c r="Y12" s="106" t="n"/>
      <c r="Z12" s="106" t="n"/>
      <c r="AA12" s="68" t="n"/>
      <c r="AB12" s="68" t="n"/>
      <c r="AC12" s="106" t="n"/>
      <c r="AD12" s="106" t="n"/>
      <c r="AE12" s="106" t="n"/>
      <c r="AF12" s="106" t="n"/>
      <c r="AG12" s="106" t="n"/>
    </row>
    <row r="13">
      <c r="L13" s="68" t="n"/>
      <c r="M13" s="106" t="n"/>
      <c r="N13" s="106" t="n"/>
      <c r="O13" s="106" t="n"/>
      <c r="P13" s="68" t="n"/>
      <c r="Q13" s="68" t="n"/>
      <c r="R13" s="106" t="n"/>
      <c r="S13" s="106" t="n"/>
      <c r="T13" s="106" t="n"/>
      <c r="U13" s="106" t="n"/>
      <c r="V13" s="106" t="n"/>
      <c r="W13" s="68" t="n"/>
      <c r="X13" s="106" t="n"/>
      <c r="Y13" s="106" t="n"/>
      <c r="Z13" s="106" t="n"/>
      <c r="AA13" s="68" t="n"/>
      <c r="AB13" s="68" t="n"/>
      <c r="AC13" s="106" t="n"/>
      <c r="AD13" s="106" t="n"/>
      <c r="AE13" s="106" t="n"/>
      <c r="AF13" s="106" t="n"/>
      <c r="AG13" s="106" t="n"/>
    </row>
    <row r="14">
      <c r="A14" s="107" t="inlineStr">
        <is>
          <t>Sıra</t>
        </is>
      </c>
      <c r="B14" s="107" t="inlineStr">
        <is>
          <t>Ürün</t>
        </is>
      </c>
      <c r="C14" s="136" t="n"/>
      <c r="D14" s="136" t="n"/>
      <c r="E14" s="107" t="inlineStr">
        <is>
          <t>Adet</t>
        </is>
      </c>
      <c r="F14" s="107" t="inlineStr">
        <is>
          <t>Döviz</t>
        </is>
      </c>
      <c r="G14" s="70" t="inlineStr">
        <is>
          <t>Birim Fiyat</t>
        </is>
      </c>
      <c r="H14" s="16" t="inlineStr">
        <is>
          <t>Toplam Tutar (TL)</t>
        </is>
      </c>
      <c r="I14" s="3" t="inlineStr">
        <is>
          <t>Tedarikçi</t>
        </is>
      </c>
      <c r="L14" s="102" t="n"/>
      <c r="M14" s="102" t="n"/>
      <c r="N14" s="102" t="n"/>
      <c r="O14" s="102" t="n"/>
      <c r="P14" s="102" t="n"/>
      <c r="Q14" s="102" t="n"/>
      <c r="R14" s="102" t="n"/>
      <c r="S14" s="102" t="n"/>
      <c r="T14" s="102" t="n"/>
      <c r="U14" s="106" t="n"/>
      <c r="V14" s="106" t="n"/>
      <c r="W14" s="102" t="n"/>
      <c r="X14" s="102" t="n"/>
      <c r="Y14" s="102" t="n"/>
      <c r="Z14" s="102" t="n"/>
      <c r="AA14" s="102" t="n"/>
      <c r="AB14" s="102" t="n"/>
      <c r="AC14" s="102" t="n"/>
      <c r="AD14" s="102" t="n"/>
      <c r="AE14" s="102" t="n"/>
      <c r="AF14" s="106" t="n"/>
      <c r="AG14" s="106" t="n"/>
    </row>
    <row r="15">
      <c r="A15" s="42" t="n">
        <v>1</v>
      </c>
      <c r="B15" s="108" t="inlineStr">
        <is>
          <t>Mikrodev MP 211 PLC</t>
        </is>
      </c>
      <c r="C15" s="120" t="n"/>
      <c r="D15" s="120" t="n"/>
      <c r="E15" s="100" t="n">
        <v>1</v>
      </c>
      <c r="F15" s="100" t="inlineStr">
        <is>
          <t>USD</t>
        </is>
      </c>
      <c r="G15" s="100" t="n">
        <v>285</v>
      </c>
      <c r="H15" s="140">
        <f>IF(F15=$F$3,E15*G15*$G$3, IF(F15=$F$4,E15*G15*$G$4, IF(F15=$F$5,E15*G15*$G$5, IF(F15=$F$2,E15*G15*$G$2,E15*G15))))</f>
        <v/>
      </c>
      <c r="I15" s="6" t="n"/>
      <c r="L15" s="102" t="n"/>
      <c r="M15" s="106" t="n"/>
      <c r="N15" s="106" t="n"/>
      <c r="O15" s="106" t="n"/>
      <c r="P15" s="68" t="n"/>
      <c r="Q15" s="68" t="n"/>
      <c r="R15" s="66" t="n"/>
      <c r="S15" s="67" t="n"/>
      <c r="T15" s="106" t="n"/>
      <c r="U15" s="106" t="n"/>
      <c r="V15" s="106" t="n"/>
      <c r="W15" s="102" t="n"/>
      <c r="X15" s="106" t="n"/>
      <c r="Y15" s="106" t="n"/>
      <c r="Z15" s="106" t="n"/>
      <c r="AA15" s="68" t="n"/>
      <c r="AB15" s="68" t="n"/>
      <c r="AC15" s="66" t="n"/>
      <c r="AD15" s="67" t="n"/>
      <c r="AE15" s="106" t="n"/>
      <c r="AF15" s="106" t="n"/>
      <c r="AG15" s="106" t="n"/>
    </row>
    <row r="16">
      <c r="A16" s="42" t="n">
        <v>2</v>
      </c>
      <c r="B16" s="109" t="inlineStr">
        <is>
          <t>Entes MPR 53S-96</t>
        </is>
      </c>
      <c r="E16" s="100" t="n">
        <v>6</v>
      </c>
      <c r="F16" s="100" t="inlineStr">
        <is>
          <t>TL</t>
        </is>
      </c>
      <c r="G16" s="100" t="n">
        <v>1694</v>
      </c>
      <c r="H16" s="140">
        <f>IF(F16=$F$3,E16*G16*$G$3, IF(F16=$F$4,E16*G16*$G$4, IF(F16=$F$5,E16*G16*$G$5, IF(F16=$F$2,E16*G16*$G$2,E16*G16))))</f>
        <v/>
      </c>
      <c r="I16" s="6" t="n"/>
      <c r="L16" s="102" t="n"/>
      <c r="M16" s="106" t="n"/>
      <c r="N16" s="106" t="n"/>
      <c r="O16" s="106" t="n"/>
      <c r="P16" s="68" t="n"/>
      <c r="Q16" s="68" t="n"/>
      <c r="R16" s="66" t="n"/>
      <c r="S16" s="67" t="n"/>
      <c r="T16" s="106" t="n"/>
      <c r="U16" s="106" t="n"/>
      <c r="V16" s="106" t="n"/>
      <c r="W16" s="102" t="n"/>
      <c r="X16" s="106" t="n"/>
      <c r="Y16" s="106" t="n"/>
      <c r="Z16" s="106" t="n"/>
      <c r="AA16" s="68" t="n"/>
      <c r="AB16" s="68" t="n"/>
      <c r="AC16" s="66" t="n"/>
      <c r="AD16" s="67" t="n"/>
      <c r="AE16" s="106" t="n"/>
      <c r="AF16" s="106" t="n"/>
      <c r="AG16" s="106" t="n"/>
    </row>
    <row r="17">
      <c r="A17" s="42" t="n">
        <v>3</v>
      </c>
      <c r="B17" s="109" t="inlineStr">
        <is>
          <t>Akım Trafosu(Adet - maks 200A) x3</t>
        </is>
      </c>
      <c r="E17" s="100" t="n">
        <v>18</v>
      </c>
      <c r="F17" s="100" t="inlineStr">
        <is>
          <t>TL</t>
        </is>
      </c>
      <c r="G17" s="100" t="n">
        <v>126.5</v>
      </c>
      <c r="H17" s="140">
        <f>IF(F17=$F$3,E17*G17*$G$3, IF(F17=$F$4,E17*G17*$G$4, IF(F17=$F$5,E17*G17*$G$5, IF(F17=$F$2,E17*G17*$G$2,E17*G17))))</f>
        <v/>
      </c>
      <c r="I17" s="6" t="n"/>
      <c r="L17" s="102" t="n"/>
      <c r="M17" s="106" t="n"/>
      <c r="N17" s="106" t="n"/>
      <c r="O17" s="106" t="n"/>
      <c r="P17" s="68" t="n"/>
      <c r="Q17" s="68" t="n"/>
      <c r="R17" s="66" t="n"/>
      <c r="S17" s="67" t="n"/>
      <c r="T17" s="106" t="n"/>
      <c r="U17" s="106" t="n"/>
      <c r="V17" s="106" t="n"/>
      <c r="W17" s="102" t="n"/>
      <c r="X17" s="106" t="n"/>
      <c r="Y17" s="106" t="n"/>
      <c r="Z17" s="106" t="n"/>
      <c r="AA17" s="68" t="n"/>
      <c r="AB17" s="68" t="n"/>
      <c r="AC17" s="66" t="n"/>
      <c r="AD17" s="67" t="n"/>
      <c r="AE17" s="106" t="n"/>
      <c r="AF17" s="106" t="n"/>
      <c r="AG17" s="106" t="n"/>
    </row>
    <row r="18">
      <c r="A18" s="42" t="n">
        <v>4</v>
      </c>
      <c r="B18" s="109" t="inlineStr"/>
      <c r="E18" s="94" t="inlineStr"/>
      <c r="F18" t="inlineStr"/>
      <c r="G18" t="inlineStr"/>
      <c r="H18" s="23">
        <f>IF(F18=$F$3,E18*G18*$G$3, IF(F18=$F$4,E18*G18*$G$4, IF(F18=$F$5,E18*G18*$G$5, IF(F18=$F$2,E18*G18*$G$2,E18*G18))))</f>
        <v/>
      </c>
      <c r="I18" s="6" t="n"/>
      <c r="L18" s="102" t="n"/>
      <c r="M18" s="106" t="n"/>
      <c r="N18" s="106" t="n"/>
      <c r="O18" s="106" t="n"/>
      <c r="P18" s="68" t="n"/>
      <c r="Q18" s="68" t="n"/>
      <c r="R18" s="66" t="n"/>
      <c r="S18" s="67" t="n"/>
      <c r="T18" s="106" t="n"/>
      <c r="U18" s="106" t="n"/>
      <c r="V18" s="106" t="n"/>
      <c r="W18" s="102" t="n"/>
      <c r="X18" s="106" t="n"/>
      <c r="Y18" s="106" t="n"/>
      <c r="Z18" s="106" t="n"/>
      <c r="AA18" s="68" t="n"/>
      <c r="AB18" s="68" t="n"/>
      <c r="AC18" s="66" t="n"/>
      <c r="AD18" s="67" t="n"/>
      <c r="AE18" s="106" t="n"/>
      <c r="AF18" s="106" t="n"/>
      <c r="AG18" s="106" t="n"/>
    </row>
    <row r="19">
      <c r="A19" s="42" t="n">
        <v>5</v>
      </c>
      <c r="B19" s="109" t="inlineStr">
        <is>
          <t>Baylan Su Sayacı DN20 M-bus US</t>
        </is>
      </c>
      <c r="E19" s="100" t="n">
        <v>1</v>
      </c>
      <c r="F19" s="100" t="inlineStr">
        <is>
          <t>USD</t>
        </is>
      </c>
      <c r="G19" s="100" t="n">
        <v>59.25</v>
      </c>
      <c r="H19" s="140">
        <f>IF(F19=$F$3,E19*G19*$G$3, IF(F19=$F$4,E19*G19*$G$4, IF(F19=$F$5,E19*G19*$G$5, IF(F19=$F$2,E19*G19*$G$2,E19*G19))))</f>
        <v/>
      </c>
      <c r="I19" s="6" t="n"/>
      <c r="L19" s="102" t="n"/>
      <c r="M19" s="106" t="n"/>
      <c r="N19" s="106" t="n"/>
      <c r="O19" s="106" t="n"/>
      <c r="P19" s="68" t="n"/>
      <c r="Q19" s="68" t="n"/>
      <c r="R19" s="66" t="n"/>
      <c r="S19" s="67" t="n"/>
      <c r="T19" s="106" t="n"/>
      <c r="U19" s="106" t="n"/>
      <c r="V19" s="106" t="n"/>
      <c r="W19" s="102" t="n"/>
      <c r="X19" s="106" t="n"/>
      <c r="Y19" s="106" t="n"/>
      <c r="Z19" s="106" t="n"/>
      <c r="AA19" s="68" t="n"/>
      <c r="AB19" s="68" t="n"/>
      <c r="AC19" s="66" t="n"/>
      <c r="AD19" s="67" t="n"/>
      <c r="AE19" s="106" t="n"/>
      <c r="AF19" s="106" t="n"/>
      <c r="AG19" s="106" t="n"/>
    </row>
    <row r="20">
      <c r="A20" s="42" t="n">
        <v>6</v>
      </c>
      <c r="B20" s="109" t="inlineStr"/>
      <c r="E20" s="94" t="inlineStr"/>
      <c r="F20" t="inlineStr"/>
      <c r="G20" t="inlineStr"/>
      <c r="H20" s="23">
        <f>IF(F20=$F$3,E20*G20*$G$3, IF(F20=$F$4,E20*G20*$G$4, IF(F20=$F$5,E20*G20*$G$5, IF(F20=$F$2,E20*G20*$G$2,E20*G20))))</f>
        <v/>
      </c>
      <c r="I20" s="6" t="n"/>
      <c r="L20" s="102" t="n"/>
      <c r="M20" s="106" t="n"/>
      <c r="N20" s="106" t="n"/>
      <c r="O20" s="106" t="n"/>
      <c r="P20" s="68" t="n"/>
      <c r="Q20" s="68" t="n"/>
      <c r="R20" s="66" t="n"/>
      <c r="S20" s="67" t="n"/>
      <c r="T20" s="106" t="n"/>
      <c r="U20" s="106" t="n"/>
      <c r="V20" s="106" t="n"/>
      <c r="W20" s="102" t="n"/>
      <c r="X20" s="106" t="n"/>
      <c r="Y20" s="106" t="n"/>
      <c r="Z20" s="106" t="n"/>
      <c r="AA20" s="68" t="n"/>
      <c r="AB20" s="68" t="n"/>
      <c r="AC20" s="66" t="n"/>
      <c r="AD20" s="67" t="n"/>
      <c r="AE20" s="106" t="n"/>
      <c r="AF20" s="106" t="n"/>
      <c r="AG20" s="106" t="n"/>
    </row>
    <row r="21">
      <c r="A21" s="42" t="n">
        <v>7</v>
      </c>
      <c r="B21" s="109" t="inlineStr"/>
      <c r="E21" s="94" t="inlineStr"/>
      <c r="F21" t="inlineStr"/>
      <c r="G21" t="inlineStr"/>
      <c r="H21" s="23">
        <f>IF(F21=$F$3,E21*G21*$G$3, IF(F21=$F$4,E21*G21*$G$4, IF(F21=$F$5,E21*G21*$G$5, IF(F21=$F$2,E21*G21*$G$2,E21*G21))))</f>
        <v/>
      </c>
      <c r="I21" s="6" t="n"/>
      <c r="L21" s="102" t="n"/>
      <c r="M21" s="106" t="n"/>
      <c r="N21" s="106" t="n"/>
      <c r="O21" s="106" t="n"/>
      <c r="P21" s="68" t="n"/>
      <c r="Q21" s="68" t="n"/>
      <c r="R21" s="66" t="n"/>
      <c r="S21" s="67" t="n"/>
      <c r="T21" s="106" t="n"/>
      <c r="U21" s="106" t="n"/>
      <c r="V21" s="106" t="n"/>
      <c r="W21" s="102" t="n"/>
      <c r="X21" s="106" t="n"/>
      <c r="Y21" s="106" t="n"/>
      <c r="Z21" s="106" t="n"/>
      <c r="AA21" s="68" t="n"/>
      <c r="AB21" s="68" t="n"/>
      <c r="AC21" s="66" t="n"/>
      <c r="AD21" s="67" t="n"/>
      <c r="AE21" s="106" t="n"/>
      <c r="AF21" s="106" t="n"/>
      <c r="AG21" s="106" t="n"/>
    </row>
    <row r="22">
      <c r="A22" s="42" t="n">
        <v>8</v>
      </c>
      <c r="B22" s="109" t="inlineStr"/>
      <c r="E22" s="94" t="inlineStr"/>
      <c r="F22" t="inlineStr"/>
      <c r="G22" t="inlineStr"/>
      <c r="H22" s="23">
        <f>IF(F22=$F$3,E22*G22*$G$3, IF(F22=$F$4,E22*G22*$G$4, IF(F22=$F$5,E22*G22*$G$5, IF(F22=$F$2,E22*G22*$G$2,E22*G22))))</f>
        <v/>
      </c>
      <c r="I22" s="6" t="n"/>
      <c r="L22" s="102" t="n"/>
      <c r="M22" s="106" t="n"/>
      <c r="N22" s="106" t="n"/>
      <c r="O22" s="106" t="n"/>
      <c r="P22" s="68" t="n"/>
      <c r="Q22" s="68" t="n"/>
      <c r="R22" s="66" t="n"/>
      <c r="S22" s="67" t="n"/>
      <c r="T22" s="106" t="n"/>
      <c r="U22" s="106" t="n"/>
      <c r="V22" s="106" t="n"/>
      <c r="W22" s="102" t="n"/>
      <c r="X22" s="106" t="n"/>
      <c r="Y22" s="106" t="n"/>
      <c r="Z22" s="106" t="n"/>
      <c r="AA22" s="68" t="n"/>
      <c r="AB22" s="68" t="n"/>
      <c r="AC22" s="66" t="n"/>
      <c r="AD22" s="67" t="n"/>
      <c r="AE22" s="106" t="n"/>
      <c r="AF22" s="106" t="n"/>
      <c r="AG22" s="106" t="n"/>
    </row>
    <row r="23">
      <c r="A23" s="42" t="n">
        <v>9</v>
      </c>
      <c r="B23" s="109" t="inlineStr"/>
      <c r="E23" s="94" t="inlineStr"/>
      <c r="F23" t="inlineStr"/>
      <c r="G23" t="inlineStr"/>
      <c r="H23" s="23">
        <f>IF(F23=$F$3,E23*G23*$G$3, IF(F23=$F$4,E23*G23*$G$4, IF(F23=$F$5,E23*G23*$G$5, IF(F23=$F$2,E23*G23*$G$2,E23*G23))))</f>
        <v/>
      </c>
      <c r="I23" s="6" t="n"/>
      <c r="L23" s="102" t="n"/>
      <c r="M23" s="106" t="n"/>
      <c r="N23" s="106" t="n"/>
      <c r="O23" s="106" t="n"/>
      <c r="P23" s="68" t="n"/>
      <c r="Q23" s="68" t="n"/>
      <c r="R23" s="66" t="n"/>
      <c r="S23" s="67" t="n"/>
      <c r="T23" s="106" t="n"/>
      <c r="U23" s="106" t="n"/>
      <c r="V23" s="106" t="n"/>
      <c r="W23" s="102" t="n"/>
      <c r="X23" s="106" t="n"/>
      <c r="Y23" s="106" t="n"/>
      <c r="Z23" s="106" t="n"/>
      <c r="AA23" s="68" t="n"/>
      <c r="AB23" s="68" t="n"/>
      <c r="AC23" s="66" t="n"/>
      <c r="AD23" s="67" t="n"/>
      <c r="AE23" s="106" t="n"/>
      <c r="AF23" s="106" t="n"/>
      <c r="AG23" s="106" t="n"/>
    </row>
    <row r="24">
      <c r="A24" s="42" t="n">
        <v>10</v>
      </c>
      <c r="B24" s="109" t="inlineStr"/>
      <c r="E24" s="94" t="inlineStr"/>
      <c r="F24" t="inlineStr"/>
      <c r="G24" t="inlineStr"/>
      <c r="H24" s="23">
        <f>IF(F24=$F$3,E24*G24*$G$3, IF(F24=$F$4,E24*G24*$G$4, IF(F24=$F$5,E24*G24*$G$5, IF(F24=$F$2,E24*G24*$G$2,E24*G24))))</f>
        <v/>
      </c>
      <c r="I24" s="6" t="n"/>
      <c r="L24" s="102" t="n"/>
      <c r="M24" s="106" t="n"/>
      <c r="N24" s="106" t="n"/>
      <c r="O24" s="106" t="n"/>
      <c r="P24" s="68" t="n"/>
      <c r="Q24" s="68" t="n"/>
      <c r="R24" s="66" t="n"/>
      <c r="S24" s="67" t="n"/>
      <c r="T24" s="106" t="n"/>
      <c r="U24" s="106" t="n"/>
      <c r="V24" s="106" t="n"/>
      <c r="W24" s="102" t="n"/>
      <c r="X24" s="106" t="n"/>
      <c r="Y24" s="106" t="n"/>
      <c r="Z24" s="106" t="n"/>
      <c r="AA24" s="68" t="n"/>
      <c r="AB24" s="68" t="n"/>
      <c r="AC24" s="66" t="n"/>
      <c r="AD24" s="67" t="n"/>
      <c r="AE24" s="106" t="n"/>
      <c r="AF24" s="106" t="n"/>
      <c r="AG24" s="106" t="n"/>
    </row>
    <row r="25">
      <c r="A25" s="42" t="n">
        <v>11</v>
      </c>
      <c r="B25" s="109" t="inlineStr"/>
      <c r="E25" s="94" t="inlineStr"/>
      <c r="F25" t="inlineStr"/>
      <c r="G25" t="inlineStr"/>
      <c r="H25" s="23">
        <f>IF(F25=$F$3,E25*G25*$G$3, IF(F25=$F$4,E25*G25*$G$4, IF(F25=$F$5,E25*G25*$G$5, IF(F25=$F$2,E25*G25*$G$2,E25*G25))))</f>
        <v/>
      </c>
      <c r="I25" s="6" t="n"/>
      <c r="L25" s="102" t="n"/>
      <c r="M25" s="106" t="n"/>
      <c r="N25" s="106" t="n"/>
      <c r="O25" s="106" t="n"/>
      <c r="P25" s="68" t="n"/>
      <c r="Q25" s="68" t="n"/>
      <c r="R25" s="66" t="n"/>
      <c r="S25" s="67" t="n"/>
      <c r="T25" s="106" t="n"/>
      <c r="U25" s="106" t="n"/>
      <c r="V25" s="106" t="n"/>
      <c r="W25" s="102" t="n"/>
      <c r="X25" s="106" t="n"/>
      <c r="Y25" s="106" t="n"/>
      <c r="Z25" s="106" t="n"/>
      <c r="AA25" s="68" t="n"/>
      <c r="AB25" s="68" t="n"/>
      <c r="AC25" s="66" t="n"/>
      <c r="AD25" s="67" t="n"/>
      <c r="AE25" s="106" t="n"/>
      <c r="AF25" s="106" t="n"/>
      <c r="AG25" s="106" t="n"/>
    </row>
    <row r="26">
      <c r="A26" s="135" t="n">
        <v>12</v>
      </c>
      <c r="B26" s="110" t="inlineStr"/>
      <c r="C26" s="136" t="n"/>
      <c r="D26" s="136" t="n"/>
      <c r="E26" s="95" t="inlineStr"/>
      <c r="F26" s="8" t="inlineStr"/>
      <c r="G26" s="71" t="inlineStr"/>
      <c r="H26" s="24">
        <f>IF(F26=$F$3,E26*G26*$G$3, IF(F26=$F$4,E26*G26*$G$4, IF(F26=$F$5,E26*G26*$G$5, IF(F26=$F$2,E26*G26*$G$2,E26*G26))))</f>
        <v/>
      </c>
      <c r="I26" s="9" t="n"/>
      <c r="L26" s="102" t="n"/>
      <c r="M26" s="106" t="n"/>
      <c r="N26" s="106" t="n"/>
      <c r="O26" s="106" t="n"/>
      <c r="P26" s="68" t="n"/>
      <c r="Q26" s="68" t="n"/>
      <c r="R26" s="66" t="n"/>
      <c r="S26" s="67" t="n"/>
      <c r="T26" s="106" t="n"/>
      <c r="U26" s="106" t="n"/>
      <c r="V26" s="106" t="n"/>
      <c r="W26" s="102" t="n"/>
      <c r="X26" s="106" t="n"/>
      <c r="Y26" s="106" t="n"/>
      <c r="Z26" s="106" t="n"/>
      <c r="AA26" s="68" t="n"/>
      <c r="AB26" s="68" t="n"/>
      <c r="AC26" s="66" t="n"/>
      <c r="AD26" s="67" t="n"/>
      <c r="AE26" s="106" t="n"/>
      <c r="AF26" s="106" t="n"/>
      <c r="AG26" s="106" t="n"/>
    </row>
    <row r="27">
      <c r="A27" s="105" t="inlineStr">
        <is>
          <t>Toplam</t>
        </is>
      </c>
      <c r="H27" s="23">
        <f>SUM(H15:H26)</f>
        <v/>
      </c>
      <c r="I27" s="7" t="n"/>
      <c r="L27" s="102" t="n"/>
      <c r="S27" s="67" t="n"/>
      <c r="T27" s="106" t="n"/>
      <c r="U27" s="106" t="n"/>
      <c r="V27" s="106" t="n"/>
      <c r="W27" s="102" t="n"/>
      <c r="AD27" s="67" t="n"/>
      <c r="AE27" s="106" t="n"/>
      <c r="AF27" s="106" t="n"/>
      <c r="AG27" s="106" t="n"/>
    </row>
    <row r="28">
      <c r="L28" s="68" t="n"/>
      <c r="M28" s="106" t="n"/>
      <c r="N28" s="106" t="n"/>
      <c r="O28" s="106" t="n"/>
      <c r="P28" s="68" t="n"/>
      <c r="Q28" s="68" t="n"/>
      <c r="R28" s="106" t="n"/>
      <c r="S28" s="106" t="n"/>
      <c r="T28" s="106" t="n"/>
      <c r="U28" s="106" t="n"/>
      <c r="V28" s="106" t="n"/>
      <c r="W28" s="68" t="n"/>
      <c r="X28" s="106" t="n"/>
      <c r="Y28" s="106" t="n"/>
      <c r="Z28" s="106" t="n"/>
      <c r="AA28" s="68" t="n"/>
      <c r="AB28" s="68" t="n"/>
      <c r="AC28" s="106" t="n"/>
      <c r="AD28" s="106" t="n"/>
      <c r="AE28" s="106" t="n"/>
      <c r="AF28" s="106" t="n"/>
      <c r="AG28" s="106" t="n"/>
    </row>
    <row r="29">
      <c r="L29" s="68" t="n"/>
      <c r="M29" s="106" t="n"/>
      <c r="N29" s="106" t="n"/>
      <c r="O29" s="106" t="n"/>
      <c r="P29" s="68" t="n"/>
      <c r="Q29" s="68" t="n"/>
      <c r="R29" s="106" t="n"/>
      <c r="S29" s="106" t="n"/>
      <c r="T29" s="106" t="n"/>
      <c r="U29" s="106" t="n"/>
      <c r="V29" s="106" t="n"/>
      <c r="W29" s="68" t="n"/>
      <c r="X29" s="106" t="n"/>
      <c r="Y29" s="106" t="n"/>
      <c r="Z29" s="106" t="n"/>
      <c r="AA29" s="68" t="n"/>
      <c r="AB29" s="68" t="n"/>
      <c r="AC29" s="106" t="n"/>
      <c r="AD29" s="106" t="n"/>
      <c r="AE29" s="106" t="n"/>
      <c r="AF29" s="106" t="n"/>
      <c r="AG29" s="106" t="n"/>
    </row>
    <row r="30">
      <c r="A30" s="103" t="inlineStr">
        <is>
          <t>Kurulum</t>
        </is>
      </c>
      <c r="J30" s="27" t="n"/>
      <c r="L30" s="104" t="n"/>
      <c r="N30" s="106" t="n"/>
      <c r="O30" s="106" t="n"/>
      <c r="P30" s="68" t="n"/>
      <c r="Q30" s="68" t="n"/>
      <c r="R30" s="106" t="n"/>
      <c r="S30" s="106" t="n"/>
      <c r="T30" s="106" t="n"/>
      <c r="U30" s="106" t="n"/>
      <c r="V30" s="106" t="n"/>
      <c r="W30" s="104" t="n"/>
      <c r="Y30" s="106" t="n"/>
      <c r="Z30" s="106" t="n"/>
      <c r="AA30" s="68" t="n"/>
      <c r="AB30" s="68" t="n"/>
      <c r="AC30" s="106" t="n"/>
      <c r="AD30" s="106" t="n"/>
      <c r="AE30" s="106" t="n"/>
      <c r="AF30" s="106" t="n"/>
      <c r="AG30" s="106" t="n"/>
    </row>
    <row r="31">
      <c r="L31" s="68" t="n"/>
      <c r="M31" s="106" t="n"/>
      <c r="N31" s="106" t="n"/>
      <c r="O31" s="106" t="n"/>
      <c r="P31" s="68" t="n"/>
      <c r="Q31" s="68" t="n"/>
      <c r="R31" s="106" t="n"/>
      <c r="S31" s="106" t="n"/>
      <c r="T31" s="106" t="n"/>
      <c r="U31" s="106" t="n"/>
      <c r="V31" s="106" t="n"/>
      <c r="W31" s="68" t="n"/>
      <c r="X31" s="106" t="n"/>
      <c r="Y31" s="106" t="n"/>
      <c r="Z31" s="106" t="n"/>
      <c r="AA31" s="68" t="n"/>
      <c r="AB31" s="68" t="n"/>
      <c r="AC31" s="106" t="n"/>
      <c r="AD31" s="106" t="n"/>
      <c r="AE31" s="106" t="n"/>
      <c r="AF31" s="106" t="n"/>
      <c r="AG31" s="106" t="n"/>
    </row>
    <row r="32">
      <c r="A32" s="107" t="inlineStr">
        <is>
          <t>Sıra</t>
        </is>
      </c>
      <c r="B32" s="107" t="inlineStr">
        <is>
          <t>İşin Adı</t>
        </is>
      </c>
      <c r="C32" s="107" t="inlineStr">
        <is>
          <t>Proje Yeri</t>
        </is>
      </c>
      <c r="D32" s="107" t="inlineStr">
        <is>
          <t>Bölge</t>
        </is>
      </c>
      <c r="E32" s="107" t="inlineStr">
        <is>
          <t>Adet</t>
        </is>
      </c>
      <c r="F32" s="107" t="inlineStr">
        <is>
          <t>Döviz</t>
        </is>
      </c>
      <c r="G32" s="70" t="inlineStr">
        <is>
          <t>Birim Fiyat</t>
        </is>
      </c>
      <c r="H32" s="16" t="inlineStr">
        <is>
          <t>Toplam Tutar (TL)</t>
        </is>
      </c>
      <c r="I32" s="3" t="inlineStr">
        <is>
          <t>Tedarikçi</t>
        </is>
      </c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6" t="n"/>
      <c r="V32" s="106" t="n"/>
      <c r="W32" s="102" t="n"/>
      <c r="X32" s="102" t="n"/>
      <c r="Y32" s="102" t="n"/>
      <c r="Z32" s="102" t="n"/>
      <c r="AA32" s="102" t="n"/>
      <c r="AB32" s="102" t="n"/>
      <c r="AC32" s="102" t="n"/>
      <c r="AD32" s="102" t="n"/>
      <c r="AE32" s="102" t="n"/>
      <c r="AF32" s="106" t="n"/>
      <c r="AG32" s="106" t="n"/>
    </row>
    <row r="33">
      <c r="A33" s="42" t="n">
        <v>1</v>
      </c>
      <c r="B33" t="inlineStr">
        <is>
          <t>Paket Kurulum (Şehir İçi)</t>
        </is>
      </c>
      <c r="E33" s="94" t="n">
        <v>10</v>
      </c>
      <c r="F33" s="100" t="inlineStr">
        <is>
          <t>TL</t>
        </is>
      </c>
      <c r="G33" t="n">
        <v>650</v>
      </c>
      <c r="H33" s="23">
        <f>IF(F33=$F$3,E33*G33*$G$3, IF(F33=$F$4,E33*G33*$G$4, IF(F33=$F$5,E33*G33*$G$5, IF(F33=$F$2,E33*G33*$G$2,E33*G33))))</f>
        <v/>
      </c>
      <c r="I33" s="6" t="n"/>
      <c r="L33" s="102" t="n"/>
      <c r="M33" s="106" t="n"/>
      <c r="N33" s="106" t="n"/>
      <c r="O33" s="106" t="n"/>
      <c r="P33" s="68" t="n"/>
      <c r="Q33" s="68" t="n"/>
      <c r="R33" s="66" t="n"/>
      <c r="S33" s="67" t="n"/>
      <c r="T33" s="106" t="n"/>
      <c r="U33" s="106" t="n"/>
      <c r="V33" s="106" t="n"/>
      <c r="W33" s="102" t="n"/>
      <c r="X33" s="106" t="n"/>
      <c r="Y33" s="106" t="n"/>
      <c r="Z33" s="106" t="n"/>
      <c r="AA33" s="68" t="n"/>
      <c r="AB33" s="68" t="n"/>
      <c r="AC33" s="66" t="n"/>
      <c r="AD33" s="67" t="n"/>
      <c r="AE33" s="106" t="n"/>
      <c r="AF33" s="106" t="n"/>
      <c r="AG33" s="106" t="n"/>
    </row>
    <row r="34">
      <c r="A34" s="42" t="n">
        <v>2</v>
      </c>
      <c r="B34" t="inlineStr">
        <is>
          <t>Paket Kurulum (Şehir Dışı)</t>
        </is>
      </c>
      <c r="E34" s="94" t="n">
        <v>5</v>
      </c>
      <c r="F34" s="100" t="inlineStr">
        <is>
          <t>TL</t>
        </is>
      </c>
      <c r="G34" t="n">
        <v>800</v>
      </c>
      <c r="H34" s="23">
        <f>IF(F34=$F$3,E34*G34*$G$3, IF(F34=$F$4,E34*G34*$G$4, IF(F34=$F$5,E34*G34*$G$5, IF(F34=$F$2,E34*G34*$G$2,E34*G34))))</f>
        <v/>
      </c>
      <c r="I34" s="6" t="n"/>
      <c r="L34" s="102" t="n"/>
      <c r="M34" s="106" t="n"/>
      <c r="N34" s="106" t="n"/>
      <c r="O34" s="106" t="n"/>
      <c r="P34" s="68" t="n"/>
      <c r="Q34" s="68" t="n"/>
      <c r="R34" s="66" t="n"/>
      <c r="S34" s="67" t="n"/>
      <c r="T34" s="106" t="n"/>
      <c r="U34" s="106" t="n"/>
      <c r="V34" s="106" t="n"/>
      <c r="W34" s="102" t="n"/>
      <c r="X34" s="106" t="n"/>
      <c r="Y34" s="106" t="n"/>
      <c r="Z34" s="106" t="n"/>
      <c r="AA34" s="68" t="n"/>
      <c r="AB34" s="68" t="n"/>
      <c r="AC34" s="66" t="n"/>
      <c r="AD34" s="67" t="n"/>
      <c r="AE34" s="106" t="n"/>
      <c r="AF34" s="106" t="n"/>
      <c r="AG34" s="106" t="n"/>
    </row>
    <row r="35">
      <c r="A35" s="42" t="n">
        <v>3</v>
      </c>
      <c r="B35" t="inlineStr">
        <is>
          <t>Cihaz Başı Kurulum (Şehir içi)</t>
        </is>
      </c>
      <c r="E35" s="94">
        <f>0+(SUM(E17:E26)*10)</f>
        <v/>
      </c>
      <c r="F35" s="100" t="inlineStr">
        <is>
          <t>TL</t>
        </is>
      </c>
      <c r="G35" t="n">
        <v>400</v>
      </c>
      <c r="H35" s="23">
        <f>IF(F35=$F$3,E35*G35*$G$3, IF(F35=$F$4,E35*G35*$G$4, IF(F35=$F$5,E35*G35*$G$5, IF(F35=$F$2,E35*G35*$G$2,E35*G35))))</f>
        <v/>
      </c>
      <c r="I35" s="6" t="n"/>
      <c r="L35" s="102" t="n"/>
      <c r="M35" s="106" t="n"/>
      <c r="N35" s="106" t="n"/>
      <c r="O35" s="106" t="n"/>
      <c r="P35" s="68" t="n"/>
      <c r="Q35" s="68" t="n"/>
      <c r="R35" s="66" t="n"/>
      <c r="S35" s="67" t="n"/>
      <c r="T35" s="106" t="n"/>
      <c r="U35" s="106" t="n"/>
      <c r="V35" s="106" t="n"/>
      <c r="W35" s="102" t="n"/>
      <c r="X35" s="106" t="n"/>
      <c r="Y35" s="106" t="n"/>
      <c r="Z35" s="106" t="n"/>
      <c r="AA35" s="68" t="n"/>
      <c r="AB35" s="68" t="n"/>
      <c r="AC35" s="66" t="n"/>
      <c r="AD35" s="67" t="n"/>
      <c r="AE35" s="106" t="n"/>
      <c r="AF35" s="106" t="n"/>
      <c r="AG35" s="106" t="n"/>
    </row>
    <row r="36">
      <c r="A36" s="135" t="n">
        <v>4</v>
      </c>
      <c r="B36" s="136" t="inlineStr">
        <is>
          <t>Cihaz Başı Kurulum (Şehir dışı)</t>
        </is>
      </c>
      <c r="C36" s="136" t="n"/>
      <c r="D36" s="136" t="n"/>
      <c r="E36" s="95">
        <f>0+(SUM(E17:E26)*5)</f>
        <v/>
      </c>
      <c r="F36" s="8" t="inlineStr">
        <is>
          <t>TL</t>
        </is>
      </c>
      <c r="G36" s="93" t="n">
        <v>500</v>
      </c>
      <c r="H36" s="24">
        <f>IF(F36=$F$3,E36*G36*$G$3, IF(F36=$F$4,E36*G36*$G$4, IF(F36=$F$5,E36*G36*$G$5, IF(F36=$F$2,E36*G36*$G$2,E36*G36))))</f>
        <v/>
      </c>
      <c r="I36" s="9" t="n"/>
      <c r="L36" s="102" t="n"/>
      <c r="M36" s="106" t="n"/>
      <c r="N36" s="106" t="n"/>
      <c r="O36" s="106" t="n"/>
      <c r="P36" s="68" t="n"/>
      <c r="Q36" s="68" t="n"/>
      <c r="R36" s="66" t="n"/>
      <c r="S36" s="67" t="n"/>
      <c r="T36" s="106" t="n"/>
      <c r="U36" s="106" t="n"/>
      <c r="V36" s="106" t="n"/>
      <c r="W36" s="102" t="n"/>
      <c r="X36" s="106" t="n"/>
      <c r="Y36" s="106" t="n"/>
      <c r="Z36" s="106" t="n"/>
      <c r="AA36" s="68" t="n"/>
      <c r="AB36" s="68" t="n"/>
      <c r="AC36" s="66" t="n"/>
      <c r="AD36" s="67" t="n"/>
      <c r="AE36" s="106" t="n"/>
      <c r="AF36" s="106" t="n"/>
      <c r="AG36" s="106" t="n"/>
    </row>
    <row r="37">
      <c r="A37" s="105" t="inlineStr">
        <is>
          <t>Toplam</t>
        </is>
      </c>
      <c r="H37" s="23">
        <f>SUM(H33:H36)</f>
        <v/>
      </c>
      <c r="I37" s="7" t="n"/>
      <c r="L37" s="102" t="n"/>
      <c r="S37" s="67" t="n"/>
      <c r="T37" s="106" t="n"/>
      <c r="U37" s="106" t="n"/>
      <c r="V37" s="106" t="n"/>
      <c r="W37" s="102" t="n"/>
      <c r="AD37" s="67" t="n"/>
      <c r="AE37" s="106" t="n"/>
      <c r="AF37" s="106" t="n"/>
      <c r="AG37" s="106" t="n"/>
    </row>
    <row r="38">
      <c r="L38" s="68" t="n"/>
      <c r="M38" s="106" t="n"/>
      <c r="N38" s="106" t="n"/>
      <c r="O38" s="106" t="n"/>
      <c r="P38" s="68" t="n"/>
      <c r="Q38" s="68" t="n"/>
      <c r="R38" s="106" t="n"/>
      <c r="S38" s="106" t="n"/>
      <c r="T38" s="106" t="n"/>
      <c r="U38" s="106" t="n"/>
      <c r="V38" s="106" t="n"/>
      <c r="W38" s="68" t="n"/>
      <c r="X38" s="106" t="n"/>
      <c r="Y38" s="106" t="n"/>
      <c r="Z38" s="106" t="n"/>
      <c r="AA38" s="68" t="n"/>
      <c r="AB38" s="68" t="n"/>
      <c r="AC38" s="106" t="n"/>
      <c r="AD38" s="106" t="n"/>
      <c r="AE38" s="106" t="n"/>
      <c r="AF38" s="106" t="n"/>
      <c r="AG38" s="106" t="n"/>
    </row>
    <row r="39">
      <c r="L39" s="68" t="n"/>
      <c r="M39" s="106" t="n"/>
      <c r="N39" s="106" t="n"/>
      <c r="O39" s="106" t="n"/>
      <c r="P39" s="68" t="n"/>
      <c r="Q39" s="68" t="n"/>
      <c r="R39" s="106" t="n"/>
      <c r="S39" s="106" t="n"/>
      <c r="T39" s="106" t="n"/>
      <c r="U39" s="106" t="n"/>
      <c r="V39" s="106" t="n"/>
      <c r="W39" s="68" t="n"/>
      <c r="X39" s="106" t="n"/>
      <c r="Y39" s="106" t="n"/>
      <c r="Z39" s="106" t="n"/>
      <c r="AA39" s="68" t="n"/>
      <c r="AB39" s="68" t="n"/>
      <c r="AC39" s="106" t="n"/>
      <c r="AD39" s="106" t="n"/>
      <c r="AE39" s="106" t="n"/>
      <c r="AF39" s="106" t="n"/>
      <c r="AG39" s="106" t="n"/>
    </row>
    <row r="40">
      <c r="A40" s="103" t="inlineStr">
        <is>
          <t>CT Bedeli</t>
        </is>
      </c>
      <c r="J40" s="27" t="n"/>
      <c r="L40" s="104" t="n"/>
      <c r="N40" s="106" t="n"/>
      <c r="O40" s="106" t="n"/>
      <c r="P40" s="68" t="n"/>
      <c r="Q40" s="68" t="n"/>
      <c r="R40" s="106" t="n"/>
      <c r="S40" s="106" t="n"/>
      <c r="T40" s="106" t="n"/>
      <c r="U40" s="106" t="n"/>
      <c r="V40" s="106" t="n"/>
      <c r="W40" s="104" t="n"/>
      <c r="Y40" s="106" t="n"/>
      <c r="Z40" s="106" t="n"/>
      <c r="AA40" s="68" t="n"/>
      <c r="AB40" s="68" t="n"/>
      <c r="AC40" s="106" t="n"/>
      <c r="AD40" s="106" t="n"/>
      <c r="AE40" s="106" t="n"/>
      <c r="AF40" s="106" t="n"/>
      <c r="AG40" s="106" t="n"/>
    </row>
    <row r="41">
      <c r="L41" s="68" t="n"/>
      <c r="M41" s="106" t="n"/>
      <c r="N41" s="106" t="n"/>
      <c r="O41" s="106" t="n"/>
      <c r="P41" s="68" t="n"/>
      <c r="Q41" s="68" t="n"/>
      <c r="R41" s="106" t="n"/>
      <c r="S41" s="106" t="n"/>
      <c r="T41" s="106" t="n"/>
      <c r="U41" s="106" t="n"/>
      <c r="V41" s="106" t="n"/>
      <c r="W41" s="68" t="n"/>
      <c r="X41" s="106" t="n"/>
      <c r="Y41" s="106" t="n"/>
      <c r="Z41" s="106" t="n"/>
      <c r="AA41" s="68" t="n"/>
      <c r="AB41" s="68" t="n"/>
      <c r="AC41" s="106" t="n"/>
      <c r="AD41" s="106" t="n"/>
      <c r="AE41" s="106" t="n"/>
      <c r="AF41" s="106" t="n"/>
      <c r="AG41" s="106" t="n"/>
    </row>
    <row r="42">
      <c r="A42" s="107" t="inlineStr">
        <is>
          <t>Sıra</t>
        </is>
      </c>
      <c r="B42" s="107" t="inlineStr">
        <is>
          <t>Türü</t>
        </is>
      </c>
      <c r="C42" s="107" t="inlineStr">
        <is>
          <t>Marka</t>
        </is>
      </c>
      <c r="D42" s="107" t="inlineStr">
        <is>
          <t>Model</t>
        </is>
      </c>
      <c r="E42" s="107" t="inlineStr">
        <is>
          <t>Set</t>
        </is>
      </c>
      <c r="F42" s="107" t="inlineStr">
        <is>
          <t>Döviz</t>
        </is>
      </c>
      <c r="G42" s="70" t="inlineStr">
        <is>
          <t>Birim Fiyat</t>
        </is>
      </c>
      <c r="H42" s="16" t="inlineStr">
        <is>
          <t>Toplam Tutar (TL)</t>
        </is>
      </c>
      <c r="I42" s="3" t="inlineStr">
        <is>
          <t>Tedarikçi</t>
        </is>
      </c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6" t="n"/>
      <c r="V42" s="106" t="n"/>
      <c r="W42" s="102" t="n"/>
      <c r="X42" s="102" t="n"/>
      <c r="Y42" s="102" t="n"/>
      <c r="Z42" s="102" t="n"/>
      <c r="AA42" s="102" t="n"/>
      <c r="AB42" s="102" t="n"/>
      <c r="AC42" s="102" t="n"/>
      <c r="AD42" s="102" t="n"/>
      <c r="AE42" s="102" t="n"/>
      <c r="AF42" s="106" t="n"/>
      <c r="AG42" s="106" t="n"/>
    </row>
    <row r="43">
      <c r="A43" s="42" t="n">
        <v>1</v>
      </c>
      <c r="H43" s="23">
        <f>IF(F43=$F$3,E43*G43*$G$3, IF(F43=$F$4,E43*G43*$G$4, IF(F43=$F$5,E43*G43*$G$5, IF(F43=$F$2,E43*G43*$G$2,E43*G43))))</f>
        <v/>
      </c>
      <c r="I43" s="6" t="n"/>
      <c r="L43" s="102" t="n"/>
      <c r="M43" s="106" t="n"/>
      <c r="N43" s="106" t="n"/>
      <c r="O43" s="106" t="n"/>
      <c r="P43" s="68" t="n"/>
      <c r="Q43" s="68" t="n"/>
      <c r="R43" s="66" t="n"/>
      <c r="S43" s="67" t="n"/>
      <c r="T43" s="106" t="n"/>
      <c r="U43" s="106" t="n"/>
      <c r="V43" s="106" t="n"/>
      <c r="W43" s="102" t="n"/>
      <c r="X43" s="106" t="n"/>
      <c r="Y43" s="106" t="n"/>
      <c r="Z43" s="106" t="n"/>
      <c r="AA43" s="68" t="n"/>
      <c r="AB43" s="68" t="n"/>
      <c r="AC43" s="66" t="n"/>
      <c r="AD43" s="67" t="n"/>
      <c r="AE43" s="106" t="n"/>
      <c r="AF43" s="106" t="n"/>
      <c r="AG43" s="106" t="n"/>
    </row>
    <row r="44">
      <c r="A44" s="42" t="n">
        <v>2</v>
      </c>
      <c r="H44" s="23">
        <f>IF(F44=$F$3,E44*G44*$G$3, IF(F44=$F$4,E44*G44*$G$4, IF(F44=$F$5,E44*G44*$G$5, IF(F44=$F$2,E44*G44*$G$2,E44*G44))))</f>
        <v/>
      </c>
      <c r="I44" s="6" t="n"/>
      <c r="L44" s="102" t="n"/>
      <c r="M44" s="106" t="n"/>
      <c r="N44" s="106" t="n"/>
      <c r="O44" s="106" t="n"/>
      <c r="P44" s="68" t="n"/>
      <c r="Q44" s="68" t="n"/>
      <c r="R44" s="66" t="n"/>
      <c r="S44" s="67" t="n"/>
      <c r="T44" s="106" t="n"/>
      <c r="U44" s="106" t="n"/>
      <c r="V44" s="106" t="n"/>
      <c r="W44" s="102" t="n"/>
      <c r="X44" s="106" t="n"/>
      <c r="Y44" s="106" t="n"/>
      <c r="Z44" s="106" t="n"/>
      <c r="AA44" s="68" t="n"/>
      <c r="AB44" s="68" t="n"/>
      <c r="AC44" s="66" t="n"/>
      <c r="AD44" s="67" t="n"/>
      <c r="AE44" s="106" t="n"/>
      <c r="AF44" s="106" t="n"/>
      <c r="AG44" s="106" t="n"/>
    </row>
    <row r="45">
      <c r="A45" s="42" t="n">
        <v>3</v>
      </c>
      <c r="H45" s="23">
        <f>IF(F45=$F$3,E45*G45*$G$3, IF(F45=$F$4,E45*G45*$G$4, IF(F45=$F$5,E45*G45*$G$5, IF(F45=$F$2,E45*G45*$G$2,E45*G45))))</f>
        <v/>
      </c>
      <c r="I45" s="6" t="n"/>
      <c r="L45" s="102" t="n"/>
      <c r="M45" s="106" t="n"/>
      <c r="N45" s="106" t="n"/>
      <c r="O45" s="106" t="n"/>
      <c r="P45" s="68" t="n"/>
      <c r="Q45" s="68" t="n"/>
      <c r="R45" s="66" t="n"/>
      <c r="S45" s="67" t="n"/>
      <c r="T45" s="106" t="n"/>
      <c r="U45" s="106" t="n"/>
      <c r="V45" s="106" t="n"/>
      <c r="W45" s="102" t="n"/>
      <c r="X45" s="106" t="n"/>
      <c r="Y45" s="106" t="n"/>
      <c r="Z45" s="106" t="n"/>
      <c r="AA45" s="68" t="n"/>
      <c r="AB45" s="68" t="n"/>
      <c r="AC45" s="66" t="n"/>
      <c r="AD45" s="67" t="n"/>
      <c r="AE45" s="106" t="n"/>
      <c r="AF45" s="106" t="n"/>
      <c r="AG45" s="106" t="n"/>
    </row>
    <row r="46">
      <c r="A46" s="135" t="n">
        <v>4</v>
      </c>
      <c r="B46" s="136" t="n"/>
      <c r="C46" s="136" t="n"/>
      <c r="D46" s="136" t="n"/>
      <c r="E46" s="8" t="n"/>
      <c r="F46" s="8" t="n"/>
      <c r="G46" s="71" t="n"/>
      <c r="H46" s="24">
        <f>IF(F46=$F$3,E46*G46*$G$3, IF(F46=$F$4,E46*G46*$G$4, IF(F46=$F$5,E46*G46*$G$5, IF(F46=$F$2,E46*G46*$G$2,E46*G46))))</f>
        <v/>
      </c>
      <c r="I46" s="9" t="n"/>
      <c r="L46" s="102" t="n"/>
      <c r="M46" s="106" t="n"/>
      <c r="N46" s="106" t="n"/>
      <c r="O46" s="106" t="n"/>
      <c r="P46" s="68" t="n"/>
      <c r="Q46" s="68" t="n"/>
      <c r="R46" s="66" t="n"/>
      <c r="S46" s="67" t="n"/>
      <c r="T46" s="106" t="n"/>
      <c r="U46" s="106" t="n"/>
      <c r="V46" s="106" t="n"/>
      <c r="W46" s="102" t="n"/>
      <c r="X46" s="106" t="n"/>
      <c r="Y46" s="106" t="n"/>
      <c r="Z46" s="106" t="n"/>
      <c r="AA46" s="68" t="n"/>
      <c r="AB46" s="68" t="n"/>
      <c r="AC46" s="66" t="n"/>
      <c r="AD46" s="67" t="n"/>
      <c r="AE46" s="106" t="n"/>
      <c r="AF46" s="106" t="n"/>
      <c r="AG46" s="106" t="n"/>
    </row>
    <row r="47">
      <c r="A47" s="105" t="inlineStr">
        <is>
          <t>Toplam</t>
        </is>
      </c>
      <c r="H47" s="23">
        <f>SUM(H43:H46)</f>
        <v/>
      </c>
      <c r="I47" s="7" t="n"/>
      <c r="L47" s="102" t="n"/>
      <c r="S47" s="67" t="n"/>
      <c r="T47" s="106" t="n"/>
      <c r="U47" s="106" t="n"/>
      <c r="V47" s="106" t="n"/>
      <c r="W47" s="102" t="n"/>
      <c r="AD47" s="67" t="n"/>
      <c r="AE47" s="106" t="n"/>
      <c r="AF47" s="106" t="n"/>
      <c r="AG47" s="106" t="n"/>
    </row>
    <row r="48">
      <c r="L48" s="68" t="n"/>
      <c r="M48" s="106" t="n"/>
      <c r="N48" s="106" t="n"/>
      <c r="O48" s="106" t="n"/>
      <c r="P48" s="68" t="n"/>
      <c r="Q48" s="68" t="n"/>
      <c r="R48" s="106" t="n"/>
      <c r="S48" s="106" t="n"/>
      <c r="T48" s="106" t="n"/>
      <c r="U48" s="106" t="n"/>
      <c r="V48" s="106" t="n"/>
      <c r="W48" s="68" t="n"/>
      <c r="X48" s="106" t="n"/>
      <c r="Y48" s="106" t="n"/>
      <c r="Z48" s="106" t="n"/>
      <c r="AA48" s="68" t="n"/>
      <c r="AB48" s="68" t="n"/>
      <c r="AC48" s="106" t="n"/>
      <c r="AD48" s="106" t="n"/>
      <c r="AE48" s="106" t="n"/>
      <c r="AF48" s="106" t="n"/>
      <c r="AG48" s="106" t="n"/>
    </row>
    <row r="49">
      <c r="L49" s="68" t="n"/>
      <c r="M49" s="106" t="n"/>
      <c r="N49" s="106" t="n"/>
      <c r="O49" s="106" t="n"/>
      <c r="P49" s="68" t="n"/>
      <c r="Q49" s="68" t="n"/>
      <c r="R49" s="106" t="n"/>
      <c r="S49" s="106" t="n"/>
      <c r="T49" s="106" t="n"/>
      <c r="U49" s="106" t="n"/>
      <c r="V49" s="106" t="n"/>
      <c r="W49" s="68" t="n"/>
      <c r="X49" s="106" t="n"/>
      <c r="Y49" s="106" t="n"/>
      <c r="Z49" s="106" t="n"/>
      <c r="AA49" s="68" t="n"/>
      <c r="AB49" s="68" t="n"/>
      <c r="AC49" s="106" t="n"/>
      <c r="AD49" s="106" t="n"/>
      <c r="AE49" s="106" t="n"/>
      <c r="AF49" s="106" t="n"/>
      <c r="AG49" s="106" t="n"/>
    </row>
    <row r="50">
      <c r="A50" s="103" t="inlineStr">
        <is>
          <t>Personel</t>
        </is>
      </c>
      <c r="J50" s="27" t="n"/>
      <c r="L50" s="104" t="n"/>
      <c r="N50" s="106" t="n"/>
      <c r="O50" s="106" t="n"/>
      <c r="P50" s="68" t="n"/>
      <c r="Q50" s="68" t="n"/>
      <c r="R50" s="106" t="n"/>
      <c r="S50" s="106" t="n"/>
      <c r="T50" s="106" t="n"/>
      <c r="U50" s="106" t="n"/>
      <c r="V50" s="106" t="n"/>
      <c r="W50" s="104" t="n"/>
      <c r="Y50" s="106" t="n"/>
      <c r="Z50" s="106" t="n"/>
      <c r="AA50" s="68" t="n"/>
      <c r="AB50" s="68" t="n"/>
      <c r="AC50" s="106" t="n"/>
      <c r="AD50" s="106" t="n"/>
      <c r="AE50" s="106" t="n"/>
      <c r="AF50" s="106" t="n"/>
      <c r="AG50" s="106" t="n"/>
    </row>
    <row r="51">
      <c r="L51" s="68" t="n"/>
      <c r="M51" s="106" t="n"/>
      <c r="N51" s="106" t="n"/>
      <c r="O51" s="106" t="n"/>
      <c r="P51" s="68" t="n"/>
      <c r="Q51" s="68" t="n"/>
      <c r="R51" s="106" t="n"/>
      <c r="S51" s="106" t="n"/>
      <c r="T51" s="106" t="n"/>
      <c r="U51" s="106" t="n"/>
      <c r="V51" s="106" t="n"/>
      <c r="W51" s="68" t="n"/>
      <c r="X51" s="106" t="n"/>
      <c r="Y51" s="106" t="n"/>
      <c r="Z51" s="106" t="n"/>
      <c r="AA51" s="68" t="n"/>
      <c r="AB51" s="68" t="n"/>
      <c r="AC51" s="106" t="n"/>
      <c r="AD51" s="106" t="n"/>
      <c r="AE51" s="106" t="n"/>
      <c r="AF51" s="106" t="n"/>
      <c r="AG51" s="106" t="n"/>
    </row>
    <row r="52">
      <c r="A52" s="107" t="inlineStr">
        <is>
          <t>Sıra</t>
        </is>
      </c>
      <c r="B52" s="107" t="inlineStr">
        <is>
          <t>Departman</t>
        </is>
      </c>
      <c r="C52" s="136" t="n"/>
      <c r="D52" s="107" t="inlineStr">
        <is>
          <t>Dönem</t>
        </is>
      </c>
      <c r="E52" s="107" t="inlineStr">
        <is>
          <t>Çalışma/Saat</t>
        </is>
      </c>
      <c r="F52" s="107" t="inlineStr">
        <is>
          <t>Döviz</t>
        </is>
      </c>
      <c r="G52" s="70" t="inlineStr">
        <is>
          <t>Ort.Saat Ücr.</t>
        </is>
      </c>
      <c r="H52" s="16" t="inlineStr">
        <is>
          <t>Toplam Tutar (TL)</t>
        </is>
      </c>
      <c r="I52" s="3" t="inlineStr">
        <is>
          <t>Açıklama</t>
        </is>
      </c>
      <c r="L52" s="102" t="n"/>
      <c r="M52" s="102" t="n"/>
      <c r="O52" s="102" t="n"/>
      <c r="P52" s="102" t="n"/>
      <c r="Q52" s="102" t="n"/>
      <c r="R52" s="102" t="n"/>
      <c r="S52" s="102" t="n"/>
      <c r="T52" s="102" t="n"/>
      <c r="U52" s="106" t="n"/>
      <c r="V52" s="106" t="n"/>
      <c r="W52" s="102" t="n"/>
      <c r="X52" s="102" t="n"/>
      <c r="Z52" s="102" t="n"/>
      <c r="AA52" s="102" t="n"/>
      <c r="AB52" s="102" t="n"/>
      <c r="AC52" s="102" t="n"/>
      <c r="AD52" s="102" t="n"/>
      <c r="AE52" s="102" t="n"/>
      <c r="AF52" s="106" t="n"/>
      <c r="AG52" s="106" t="n"/>
    </row>
    <row r="53">
      <c r="A53" s="42" t="n">
        <v>1</v>
      </c>
      <c r="B53" s="120" t="inlineStr">
        <is>
          <t>PM</t>
        </is>
      </c>
      <c r="C53" s="120" t="n"/>
      <c r="D53" t="inlineStr">
        <is>
          <t>P1</t>
        </is>
      </c>
      <c r="H53" s="23">
        <f>IF(F53=$F$3,E53*G53*$G$3, IF(F53=$F$4,E53*G53*$G$4, IF(F53=$F$5,E53*G53*$G$5, IF(F53=$F$2,E53*G53*$G$2,E53*G53))))</f>
        <v/>
      </c>
      <c r="I53" s="6" t="n"/>
      <c r="L53" s="102" t="n"/>
      <c r="M53" s="106" t="n"/>
      <c r="O53" s="106" t="n"/>
      <c r="P53" s="68" t="n"/>
      <c r="Q53" s="68" t="n"/>
      <c r="R53" s="66" t="n"/>
      <c r="S53" s="67" t="n"/>
      <c r="T53" s="106" t="n"/>
      <c r="U53" s="106" t="n"/>
      <c r="V53" s="106" t="n"/>
      <c r="W53" s="102" t="n"/>
      <c r="X53" s="106" t="n"/>
      <c r="Z53" s="106" t="n"/>
      <c r="AA53" s="68" t="n"/>
      <c r="AB53" s="68" t="n"/>
      <c r="AC53" s="66" t="n"/>
      <c r="AD53" s="67" t="n"/>
      <c r="AE53" s="106" t="n"/>
      <c r="AF53" s="106" t="n"/>
      <c r="AG53" s="106" t="n"/>
    </row>
    <row r="54">
      <c r="A54" s="42" t="n">
        <v>2</v>
      </c>
      <c r="B54" t="inlineStr">
        <is>
          <t>Field</t>
        </is>
      </c>
      <c r="D54" t="inlineStr">
        <is>
          <t>P1</t>
        </is>
      </c>
      <c r="H54" s="23">
        <f>IF(F54=$F$3,E54*G54*$G$3, IF(F54=$F$4,E54*G54*$G$4, IF(F54=$F$5,E54*G54*$G$5, IF(F54=$F$2,E54*G54*$G$2,E54*G54))))</f>
        <v/>
      </c>
      <c r="I54" s="6" t="n"/>
      <c r="L54" s="102" t="n"/>
      <c r="M54" s="106" t="n"/>
      <c r="O54" s="106" t="n"/>
      <c r="P54" s="68" t="n"/>
      <c r="Q54" s="68" t="n"/>
      <c r="R54" s="66" t="n"/>
      <c r="S54" s="67" t="n"/>
      <c r="T54" s="106" t="n"/>
      <c r="U54" s="106" t="n"/>
      <c r="V54" s="106" t="n"/>
      <c r="W54" s="102" t="n"/>
      <c r="X54" s="106" t="n"/>
      <c r="Z54" s="106" t="n"/>
      <c r="AA54" s="68" t="n"/>
      <c r="AB54" s="68" t="n"/>
      <c r="AC54" s="66" t="n"/>
      <c r="AD54" s="67" t="n"/>
      <c r="AE54" s="106" t="n"/>
      <c r="AF54" s="106" t="n"/>
      <c r="AG54" s="106" t="n"/>
    </row>
    <row r="55">
      <c r="A55" s="42" t="n">
        <v>3</v>
      </c>
      <c r="B55" t="inlineStr">
        <is>
          <t>Software Development</t>
        </is>
      </c>
      <c r="D55" t="inlineStr">
        <is>
          <t>P1</t>
        </is>
      </c>
      <c r="H55" s="23">
        <f>IF(F55=$F$3,E55*G55*$G$3, IF(F55=$F$4,E55*G55*$G$4, IF(F55=$F$5,E55*G55*$G$5, IF(F55=$F$2,E55*G55*$G$2,E55*G55))))</f>
        <v/>
      </c>
      <c r="I55" s="6" t="n"/>
      <c r="L55" s="102" t="n"/>
      <c r="M55" s="106" t="n"/>
      <c r="O55" s="106" t="n"/>
      <c r="P55" s="68" t="n"/>
      <c r="Q55" s="68" t="n"/>
      <c r="R55" s="66" t="n"/>
      <c r="S55" s="67" t="n"/>
      <c r="T55" s="106" t="n"/>
      <c r="U55" s="106" t="n"/>
      <c r="V55" s="106" t="n"/>
      <c r="W55" s="102" t="n"/>
      <c r="X55" s="106" t="n"/>
      <c r="Z55" s="106" t="n"/>
      <c r="AA55" s="68" t="n"/>
      <c r="AB55" s="68" t="n"/>
      <c r="AC55" s="66" t="n"/>
      <c r="AD55" s="67" t="n"/>
      <c r="AE55" s="106" t="n"/>
      <c r="AF55" s="106" t="n"/>
      <c r="AG55" s="106" t="n"/>
    </row>
    <row r="56">
      <c r="A56" s="135" t="n">
        <v>4</v>
      </c>
      <c r="B56" s="136" t="inlineStr">
        <is>
          <t>Cus</t>
        </is>
      </c>
      <c r="C56" s="136" t="n"/>
      <c r="D56" s="136" t="inlineStr">
        <is>
          <t>P1</t>
        </is>
      </c>
      <c r="E56" s="8" t="n"/>
      <c r="F56" s="8" t="n"/>
      <c r="G56" s="71" t="n"/>
      <c r="H56" s="24">
        <f>IF(F56=$F$3,E56*G56*$G$3, IF(F56=$F$4,E56*G56*$G$4, IF(F56=$F$5,E56*G56*$G$5, IF(F56=$F$2,E56*G56*$G$2,E56*G56))))</f>
        <v/>
      </c>
      <c r="I56" s="9" t="n"/>
      <c r="L56" s="102" t="n"/>
      <c r="M56" s="106" t="n"/>
      <c r="N56" s="106" t="n"/>
      <c r="O56" s="106" t="n"/>
      <c r="P56" s="68" t="n"/>
      <c r="Q56" s="68" t="n"/>
      <c r="R56" s="66" t="n"/>
      <c r="S56" s="67" t="n"/>
      <c r="T56" s="106" t="n"/>
      <c r="U56" s="106" t="n"/>
      <c r="V56" s="106" t="n"/>
      <c r="W56" s="102" t="n"/>
      <c r="X56" s="106" t="n"/>
      <c r="Y56" s="106" t="n"/>
      <c r="Z56" s="106" t="n"/>
      <c r="AA56" s="68" t="n"/>
      <c r="AB56" s="68" t="n"/>
      <c r="AC56" s="66" t="n"/>
      <c r="AD56" s="67" t="n"/>
      <c r="AE56" s="106" t="n"/>
      <c r="AF56" s="106" t="n"/>
      <c r="AG56" s="106" t="n"/>
    </row>
    <row r="57">
      <c r="A57" s="105" t="inlineStr">
        <is>
          <t>Toplam</t>
        </is>
      </c>
      <c r="H57" s="23">
        <f>SUM(H53:H56)</f>
        <v/>
      </c>
      <c r="I57" s="7" t="n"/>
      <c r="L57" s="102" t="n"/>
      <c r="S57" s="67" t="n"/>
      <c r="T57" s="106" t="n"/>
      <c r="U57" s="106" t="n"/>
      <c r="V57" s="106" t="n"/>
      <c r="W57" s="102" t="n"/>
      <c r="AD57" s="67" t="n"/>
      <c r="AE57" s="106" t="n"/>
      <c r="AF57" s="106" t="n"/>
      <c r="AG57" s="106" t="n"/>
    </row>
    <row r="58">
      <c r="L58" s="68" t="n"/>
      <c r="M58" s="106" t="n"/>
      <c r="N58" s="106" t="n"/>
      <c r="O58" s="106" t="n"/>
      <c r="P58" s="68" t="n"/>
      <c r="Q58" s="68" t="n"/>
      <c r="R58" s="106" t="n"/>
      <c r="S58" s="106" t="n"/>
      <c r="T58" s="106" t="n"/>
      <c r="U58" s="106" t="n"/>
      <c r="V58" s="106" t="n"/>
      <c r="W58" s="68" t="n"/>
      <c r="X58" s="106" t="n"/>
      <c r="Y58" s="106" t="n"/>
      <c r="Z58" s="106" t="n"/>
      <c r="AA58" s="68" t="n"/>
      <c r="AB58" s="68" t="n"/>
      <c r="AC58" s="106" t="n"/>
      <c r="AD58" s="106" t="n"/>
      <c r="AE58" s="106" t="n"/>
      <c r="AF58" s="106" t="n"/>
      <c r="AG58" s="106" t="n"/>
    </row>
    <row r="59">
      <c r="L59" s="68" t="n"/>
      <c r="M59" s="106" t="n"/>
      <c r="N59" s="106" t="n"/>
      <c r="O59" s="106" t="n"/>
      <c r="P59" s="68" t="n"/>
      <c r="Q59" s="68" t="n"/>
      <c r="R59" s="106" t="n"/>
      <c r="S59" s="106" t="n"/>
      <c r="T59" s="106" t="n"/>
      <c r="U59" s="106" t="n"/>
      <c r="V59" s="106" t="n"/>
      <c r="W59" s="68" t="n"/>
      <c r="X59" s="106" t="n"/>
      <c r="Y59" s="106" t="n"/>
      <c r="Z59" s="106" t="n"/>
      <c r="AA59" s="68" t="n"/>
      <c r="AB59" s="68" t="n"/>
      <c r="AC59" s="106" t="n"/>
      <c r="AD59" s="106" t="n"/>
      <c r="AE59" s="106" t="n"/>
      <c r="AF59" s="106" t="n"/>
      <c r="AG59" s="106" t="n"/>
    </row>
    <row r="60">
      <c r="A60" s="103" t="inlineStr">
        <is>
          <t>Kargo</t>
        </is>
      </c>
      <c r="L60" s="104" t="n"/>
      <c r="N60" s="106" t="n"/>
      <c r="O60" s="106" t="n"/>
      <c r="P60" s="68" t="n"/>
      <c r="Q60" s="68" t="n"/>
      <c r="R60" s="106" t="n"/>
      <c r="S60" s="106" t="n"/>
      <c r="T60" s="106" t="n"/>
      <c r="U60" s="106" t="n"/>
      <c r="V60" s="106" t="n"/>
      <c r="W60" s="104" t="n"/>
      <c r="Y60" s="106" t="n"/>
      <c r="Z60" s="106" t="n"/>
      <c r="AA60" s="68" t="n"/>
      <c r="AB60" s="68" t="n"/>
      <c r="AC60" s="106" t="n"/>
      <c r="AD60" s="106" t="n"/>
      <c r="AE60" s="106" t="n"/>
      <c r="AF60" s="106" t="n"/>
      <c r="AG60" s="106" t="n"/>
    </row>
    <row r="61">
      <c r="L61" s="68" t="n"/>
      <c r="M61" s="106" t="n"/>
      <c r="N61" s="106" t="n"/>
      <c r="O61" s="106" t="n"/>
      <c r="P61" s="68" t="n"/>
      <c r="Q61" s="68" t="n"/>
      <c r="R61" s="106" t="n"/>
      <c r="S61" s="106" t="n"/>
      <c r="T61" s="106" t="n"/>
      <c r="U61" s="106" t="n"/>
      <c r="V61" s="106" t="n"/>
      <c r="W61" s="68" t="n"/>
      <c r="X61" s="106" t="n"/>
      <c r="Y61" s="106" t="n"/>
      <c r="Z61" s="106" t="n"/>
      <c r="AA61" s="68" t="n"/>
      <c r="AB61" s="68" t="n"/>
      <c r="AC61" s="106" t="n"/>
      <c r="AD61" s="106" t="n"/>
      <c r="AE61" s="106" t="n"/>
      <c r="AF61" s="106" t="n"/>
      <c r="AG61" s="106" t="n"/>
    </row>
    <row r="62">
      <c r="A62" s="107" t="inlineStr">
        <is>
          <t>Sıra</t>
        </is>
      </c>
      <c r="B62" s="107" t="inlineStr">
        <is>
          <t>Türü</t>
        </is>
      </c>
      <c r="C62" s="107" t="inlineStr">
        <is>
          <t>Çıkış Yeri</t>
        </is>
      </c>
      <c r="D62" s="107" t="inlineStr">
        <is>
          <t>Teslim Yeri</t>
        </is>
      </c>
      <c r="E62" s="107" t="inlineStr">
        <is>
          <t>Adet</t>
        </is>
      </c>
      <c r="F62" s="107" t="inlineStr">
        <is>
          <t>Döviz</t>
        </is>
      </c>
      <c r="G62" s="70" t="inlineStr">
        <is>
          <t>Birim Fiyat</t>
        </is>
      </c>
      <c r="H62" s="16" t="inlineStr">
        <is>
          <t>Toplam Tutar (TL)</t>
        </is>
      </c>
      <c r="I62" s="3" t="inlineStr">
        <is>
          <t>Kargo Şirketi</t>
        </is>
      </c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6" t="n"/>
      <c r="V62" s="106" t="n"/>
      <c r="W62" s="102" t="n"/>
      <c r="X62" s="102" t="n"/>
      <c r="Y62" s="102" t="n"/>
      <c r="Z62" s="102" t="n"/>
      <c r="AA62" s="102" t="n"/>
      <c r="AB62" s="102" t="n"/>
      <c r="AC62" s="102" t="n"/>
      <c r="AD62" s="102" t="n"/>
      <c r="AE62" s="102" t="n"/>
      <c r="AF62" s="106" t="n"/>
      <c r="AG62" s="106" t="n"/>
    </row>
    <row r="63">
      <c r="A63" s="42" t="n">
        <v>1</v>
      </c>
      <c r="H63" s="23">
        <f>IF(F63=$F$3,E63*G63*$G$3, IF(F63=$F$4,E63*G63*$G$4, IF(F63=$F$5,E63*G63*$G$5, IF(F63=$F$2,E63*G63*$G$2,E63*G63))))</f>
        <v/>
      </c>
      <c r="I63" s="6" t="n"/>
      <c r="L63" s="102" t="n"/>
      <c r="M63" s="106" t="n"/>
      <c r="N63" s="106" t="n"/>
      <c r="O63" s="106" t="n"/>
      <c r="P63" s="68" t="n"/>
      <c r="Q63" s="68" t="n"/>
      <c r="R63" s="66" t="n"/>
      <c r="S63" s="67" t="n"/>
      <c r="T63" s="106" t="n"/>
      <c r="U63" s="106" t="n"/>
      <c r="V63" s="106" t="n"/>
      <c r="W63" s="102" t="n"/>
      <c r="X63" s="106" t="n"/>
      <c r="Y63" s="106" t="n"/>
      <c r="Z63" s="106" t="n"/>
      <c r="AA63" s="68" t="n"/>
      <c r="AB63" s="68" t="n"/>
      <c r="AC63" s="66" t="n"/>
      <c r="AD63" s="67" t="n"/>
      <c r="AE63" s="106" t="n"/>
      <c r="AF63" s="106" t="n"/>
      <c r="AG63" s="106" t="n"/>
    </row>
    <row r="64">
      <c r="A64" s="42" t="n">
        <v>2</v>
      </c>
      <c r="H64" s="23">
        <f>IF(F64=$F$3,E64*G64*$G$3, IF(F64=$F$4,E64*G64*$G$4, IF(F64=$F$5,E64*G64*$G$5, IF(F64=$F$2,E64*G64*$G$2,E64*G64))))</f>
        <v/>
      </c>
      <c r="I64" s="6" t="n"/>
      <c r="L64" s="102" t="n"/>
      <c r="M64" s="106" t="n"/>
      <c r="N64" s="106" t="n"/>
      <c r="O64" s="106" t="n"/>
      <c r="P64" s="68" t="n"/>
      <c r="Q64" s="68" t="n"/>
      <c r="R64" s="66" t="n"/>
      <c r="S64" s="67" t="n"/>
      <c r="T64" s="106" t="n"/>
      <c r="U64" s="106" t="n"/>
      <c r="V64" s="106" t="n"/>
      <c r="W64" s="102" t="n"/>
      <c r="X64" s="106" t="n"/>
      <c r="Y64" s="106" t="n"/>
      <c r="Z64" s="106" t="n"/>
      <c r="AA64" s="68" t="n"/>
      <c r="AB64" s="68" t="n"/>
      <c r="AC64" s="66" t="n"/>
      <c r="AD64" s="67" t="n"/>
      <c r="AE64" s="106" t="n"/>
      <c r="AF64" s="106" t="n"/>
      <c r="AG64" s="106" t="n"/>
    </row>
    <row r="65">
      <c r="A65" s="42" t="n">
        <v>3</v>
      </c>
      <c r="H65" s="23">
        <f>IF(F65=$F$3,E65*G65*$G$3, IF(F65=$F$4,E65*G65*$G$4, IF(F65=$F$5,E65*G65*$G$5, IF(F65=$F$2,E65*G65*$G$2,E65*G65))))</f>
        <v/>
      </c>
      <c r="I65" s="6" t="n"/>
      <c r="L65" s="102" t="n"/>
      <c r="M65" s="106" t="n"/>
      <c r="N65" s="106" t="n"/>
      <c r="O65" s="106" t="n"/>
      <c r="P65" s="68" t="n"/>
      <c r="Q65" s="68" t="n"/>
      <c r="R65" s="66" t="n"/>
      <c r="S65" s="67" t="n"/>
      <c r="T65" s="106" t="n"/>
      <c r="U65" s="106" t="n"/>
      <c r="V65" s="106" t="n"/>
      <c r="W65" s="102" t="n"/>
      <c r="X65" s="106" t="n"/>
      <c r="Y65" s="106" t="n"/>
      <c r="Z65" s="106" t="n"/>
      <c r="AA65" s="68" t="n"/>
      <c r="AB65" s="68" t="n"/>
      <c r="AC65" s="66" t="n"/>
      <c r="AD65" s="67" t="n"/>
      <c r="AE65" s="106" t="n"/>
      <c r="AF65" s="106" t="n"/>
      <c r="AG65" s="106" t="n"/>
    </row>
    <row r="66">
      <c r="A66" s="135" t="n">
        <v>4</v>
      </c>
      <c r="B66" s="136" t="n"/>
      <c r="C66" s="136" t="n"/>
      <c r="D66" s="136" t="n"/>
      <c r="E66" s="8" t="n"/>
      <c r="F66" s="8" t="n"/>
      <c r="G66" s="71" t="n"/>
      <c r="H66" s="24">
        <f>IF(F66=$F$3,E66*G66*$G$3, IF(F66=$F$4,E66*G66*$G$4, IF(F66=$F$5,E66*G66*$G$5, IF(F66=$F$2,E66*G66*$G$2,E66*G66))))</f>
        <v/>
      </c>
      <c r="I66" s="9" t="n"/>
      <c r="L66" s="102" t="n"/>
      <c r="M66" s="106" t="n"/>
      <c r="N66" s="106" t="n"/>
      <c r="O66" s="106" t="n"/>
      <c r="P66" s="68" t="n"/>
      <c r="Q66" s="68" t="n"/>
      <c r="R66" s="66" t="n"/>
      <c r="S66" s="67" t="n"/>
      <c r="T66" s="106" t="n"/>
      <c r="U66" s="106" t="n"/>
      <c r="V66" s="106" t="n"/>
      <c r="W66" s="102" t="n"/>
      <c r="X66" s="106" t="n"/>
      <c r="Y66" s="106" t="n"/>
      <c r="Z66" s="106" t="n"/>
      <c r="AA66" s="68" t="n"/>
      <c r="AB66" s="68" t="n"/>
      <c r="AC66" s="66" t="n"/>
      <c r="AD66" s="67" t="n"/>
      <c r="AE66" s="106" t="n"/>
      <c r="AF66" s="106" t="n"/>
      <c r="AG66" s="106" t="n"/>
    </row>
    <row r="67">
      <c r="A67" s="105" t="inlineStr">
        <is>
          <t>Toplam</t>
        </is>
      </c>
      <c r="H67" s="23">
        <f>SUM(H63:H66)</f>
        <v/>
      </c>
      <c r="I67" s="7" t="n"/>
      <c r="L67" s="102" t="n"/>
      <c r="S67" s="67" t="n"/>
      <c r="T67" s="106" t="n"/>
      <c r="U67" s="106" t="n"/>
      <c r="V67" s="106" t="n"/>
      <c r="W67" s="102" t="n"/>
      <c r="AD67" s="67" t="n"/>
      <c r="AE67" s="106" t="n"/>
      <c r="AF67" s="106" t="n"/>
      <c r="AG67" s="106" t="n"/>
    </row>
    <row r="68">
      <c r="L68" s="68" t="n"/>
      <c r="M68" s="106" t="n"/>
      <c r="N68" s="106" t="n"/>
      <c r="O68" s="106" t="n"/>
      <c r="P68" s="68" t="n"/>
      <c r="Q68" s="68" t="n"/>
      <c r="R68" s="106" t="n"/>
      <c r="S68" s="106" t="n"/>
      <c r="T68" s="106" t="n"/>
      <c r="U68" s="106" t="n"/>
      <c r="V68" s="106" t="n"/>
      <c r="W68" s="68" t="n"/>
      <c r="X68" s="106" t="n"/>
      <c r="Y68" s="106" t="n"/>
      <c r="Z68" s="106" t="n"/>
      <c r="AA68" s="68" t="n"/>
      <c r="AB68" s="68" t="n"/>
      <c r="AC68" s="106" t="n"/>
      <c r="AD68" s="106" t="n"/>
      <c r="AE68" s="106" t="n"/>
      <c r="AF68" s="106" t="n"/>
      <c r="AG68" s="106" t="n"/>
    </row>
    <row r="69">
      <c r="L69" s="68" t="n"/>
      <c r="M69" s="106" t="n"/>
      <c r="N69" s="106" t="n"/>
      <c r="O69" s="106" t="n"/>
      <c r="P69" s="68" t="n"/>
      <c r="Q69" s="68" t="n"/>
      <c r="R69" s="106" t="n"/>
      <c r="S69" s="106" t="n"/>
      <c r="T69" s="106" t="n"/>
      <c r="U69" s="106" t="n"/>
      <c r="V69" s="106" t="n"/>
      <c r="W69" s="68" t="n"/>
      <c r="X69" s="106" t="n"/>
      <c r="Y69" s="106" t="n"/>
      <c r="Z69" s="106" t="n"/>
      <c r="AA69" s="68" t="n"/>
      <c r="AB69" s="68" t="n"/>
      <c r="AC69" s="106" t="n"/>
      <c r="AD69" s="106" t="n"/>
      <c r="AE69" s="106" t="n"/>
      <c r="AF69" s="106" t="n"/>
      <c r="AG69" s="106" t="n"/>
    </row>
    <row r="70">
      <c r="A70" s="103" t="inlineStr">
        <is>
          <t>Ek Donanımlar</t>
        </is>
      </c>
      <c r="L70" s="104" t="n"/>
      <c r="N70" s="106" t="n"/>
      <c r="O70" s="106" t="n"/>
      <c r="P70" s="68" t="n"/>
      <c r="Q70" s="68" t="n"/>
      <c r="R70" s="106" t="n"/>
      <c r="S70" s="106" t="n"/>
      <c r="T70" s="106" t="n"/>
      <c r="U70" s="106" t="n"/>
      <c r="V70" s="106" t="n"/>
      <c r="W70" s="104" t="n"/>
      <c r="Y70" s="106" t="n"/>
      <c r="Z70" s="106" t="n"/>
      <c r="AA70" s="68" t="n"/>
      <c r="AB70" s="68" t="n"/>
      <c r="AC70" s="106" t="n"/>
      <c r="AD70" s="106" t="n"/>
      <c r="AE70" s="106" t="n"/>
      <c r="AF70" s="106" t="n"/>
      <c r="AG70" s="106" t="n"/>
    </row>
    <row r="71">
      <c r="L71" s="68" t="n"/>
      <c r="M71" s="106" t="n"/>
      <c r="N71" s="106" t="n"/>
      <c r="O71" s="106" t="n"/>
      <c r="P71" s="68" t="n"/>
      <c r="Q71" s="68" t="n"/>
      <c r="R71" s="106" t="n"/>
      <c r="S71" s="106" t="n"/>
      <c r="T71" s="106" t="n"/>
      <c r="U71" s="106" t="n"/>
      <c r="V71" s="106" t="n"/>
      <c r="W71" s="68" t="n"/>
      <c r="X71" s="106" t="n"/>
      <c r="Y71" s="106" t="n"/>
      <c r="Z71" s="106" t="n"/>
      <c r="AA71" s="68" t="n"/>
      <c r="AB71" s="68" t="n"/>
      <c r="AC71" s="106" t="n"/>
      <c r="AD71" s="106" t="n"/>
      <c r="AE71" s="106" t="n"/>
      <c r="AF71" s="106" t="n"/>
      <c r="AG71" s="106" t="n"/>
    </row>
    <row r="72">
      <c r="A72" s="107" t="inlineStr">
        <is>
          <t>Sıra</t>
        </is>
      </c>
      <c r="B72" s="107" t="inlineStr">
        <is>
          <t>Ürün</t>
        </is>
      </c>
      <c r="C72" s="136" t="n"/>
      <c r="D72" s="136" t="n"/>
      <c r="E72" s="107" t="inlineStr">
        <is>
          <t>Adet</t>
        </is>
      </c>
      <c r="F72" s="107" t="inlineStr">
        <is>
          <t>Döviz</t>
        </is>
      </c>
      <c r="G72" s="70" t="inlineStr">
        <is>
          <t>Birim Fiyat</t>
        </is>
      </c>
      <c r="H72" s="16" t="inlineStr">
        <is>
          <t>Toplam Tutar (TL)</t>
        </is>
      </c>
      <c r="I72" s="3" t="inlineStr">
        <is>
          <t>Açıklama</t>
        </is>
      </c>
      <c r="L72" s="102" t="n"/>
      <c r="M72" s="102" t="n"/>
      <c r="N72" s="102" t="n"/>
      <c r="O72" s="102" t="n"/>
      <c r="P72" s="102" t="n"/>
      <c r="Q72" s="102" t="n"/>
      <c r="R72" s="102" t="n"/>
      <c r="S72" s="102" t="n"/>
      <c r="T72" s="102" t="n"/>
      <c r="U72" s="106" t="n"/>
      <c r="V72" s="106" t="n"/>
      <c r="W72" s="102" t="n"/>
      <c r="X72" s="102" t="n"/>
      <c r="Y72" s="102" t="n"/>
      <c r="Z72" s="102" t="n"/>
      <c r="AA72" s="102" t="n"/>
      <c r="AB72" s="102" t="n"/>
      <c r="AC72" s="102" t="n"/>
      <c r="AD72" s="102" t="n"/>
      <c r="AE72" s="102" t="n"/>
      <c r="AF72" s="106" t="n"/>
      <c r="AG72" s="106" t="n"/>
    </row>
    <row r="73">
      <c r="A73" s="42" t="n">
        <v>1</v>
      </c>
      <c r="B73" s="109" t="inlineStr"/>
      <c r="E73" s="88" t="inlineStr"/>
      <c r="F73" t="inlineStr"/>
      <c r="G73" t="inlineStr"/>
      <c r="H73" s="23">
        <f>IF(F73=$F$3,E73*G73*$G$3, IF(F73=$F$4,E73*G73*$G$4, IF(F73=$F$5,E73*G73*$G$5, IF(F73=$F$2,E73*G73*$G$2,E73*G73))))</f>
        <v/>
      </c>
      <c r="I73" s="6" t="inlineStr"/>
      <c r="L73" s="102" t="n"/>
      <c r="M73" s="106" t="n"/>
      <c r="N73" s="106" t="n"/>
      <c r="O73" s="106" t="n"/>
      <c r="P73" s="68" t="n"/>
      <c r="Q73" s="68" t="n"/>
      <c r="R73" s="66" t="n"/>
      <c r="S73" s="67" t="n"/>
      <c r="T73" s="106" t="n"/>
      <c r="U73" s="106" t="n"/>
      <c r="V73" s="106" t="n"/>
      <c r="W73" s="102" t="n"/>
      <c r="X73" s="106" t="n"/>
      <c r="Y73" s="106" t="n"/>
      <c r="Z73" s="106" t="n"/>
      <c r="AA73" s="68" t="n"/>
      <c r="AB73" s="68" t="n"/>
      <c r="AC73" s="66" t="n"/>
      <c r="AD73" s="67" t="n"/>
      <c r="AE73" s="106" t="n"/>
      <c r="AF73" s="106" t="n"/>
      <c r="AG73" s="106" t="n"/>
    </row>
    <row r="74">
      <c r="A74" s="42" t="n">
        <v>2</v>
      </c>
      <c r="B74" s="109" t="inlineStr"/>
      <c r="E74" s="88" t="inlineStr"/>
      <c r="F74" t="inlineStr"/>
      <c r="G74" t="inlineStr"/>
      <c r="H74" s="23">
        <f>IF(F74=$F$3,E74*G74*$G$3, IF(F74=$F$4,E74*G74*$G$4, IF(F74=$F$5,E74*G74*$G$5, IF(F74=$F$2,E74*G74*$G$2,E74*G74))))</f>
        <v/>
      </c>
      <c r="I74" s="6" t="inlineStr"/>
      <c r="L74" s="102" t="n"/>
      <c r="M74" s="106" t="n"/>
      <c r="N74" s="106" t="n"/>
      <c r="O74" s="106" t="n"/>
      <c r="P74" s="68" t="n"/>
      <c r="Q74" s="68" t="n"/>
      <c r="R74" s="66" t="n"/>
      <c r="S74" s="67" t="n"/>
      <c r="T74" s="106" t="n"/>
      <c r="U74" s="106" t="n"/>
      <c r="V74" s="106" t="n"/>
      <c r="W74" s="102" t="n"/>
      <c r="X74" s="106" t="n"/>
      <c r="Y74" s="106" t="n"/>
      <c r="Z74" s="106" t="n"/>
      <c r="AA74" s="68" t="n"/>
      <c r="AB74" s="68" t="n"/>
      <c r="AC74" s="66" t="n"/>
      <c r="AD74" s="67" t="n"/>
      <c r="AE74" s="106" t="n"/>
      <c r="AF74" s="106" t="n"/>
      <c r="AG74" s="106" t="n"/>
    </row>
    <row r="75">
      <c r="A75" s="42" t="n">
        <v>3</v>
      </c>
      <c r="B75" s="109" t="inlineStr"/>
      <c r="E75" s="88" t="inlineStr"/>
      <c r="F75" t="inlineStr"/>
      <c r="G75" t="inlineStr"/>
      <c r="H75" s="23">
        <f>IF(F75=$F$3,E75*G75*$G$3, IF(F75=$F$4,E75*G75*$G$4, IF(F75=$F$5,E75*G75*$G$5, IF(F75=$F$2,E75*G75*$G$2,E75*G75))))</f>
        <v/>
      </c>
      <c r="I75" s="6" t="inlineStr"/>
      <c r="L75" s="102" t="n"/>
      <c r="M75" s="106" t="n"/>
      <c r="N75" s="106" t="n"/>
      <c r="O75" s="106" t="n"/>
      <c r="P75" s="68" t="n"/>
      <c r="Q75" s="68" t="n"/>
      <c r="R75" s="66" t="n"/>
      <c r="S75" s="67" t="n"/>
      <c r="T75" s="106" t="n"/>
      <c r="U75" s="106" t="n"/>
      <c r="V75" s="106" t="n"/>
      <c r="W75" s="102" t="n"/>
      <c r="X75" s="106" t="n"/>
      <c r="Y75" s="106" t="n"/>
      <c r="Z75" s="106" t="n"/>
      <c r="AA75" s="68" t="n"/>
      <c r="AB75" s="68" t="n"/>
      <c r="AC75" s="66" t="n"/>
      <c r="AD75" s="67" t="n"/>
      <c r="AE75" s="106" t="n"/>
      <c r="AF75" s="106" t="n"/>
      <c r="AG75" s="106" t="n"/>
    </row>
    <row r="76">
      <c r="A76" s="42" t="n">
        <v>4</v>
      </c>
      <c r="B76" s="109" t="inlineStr"/>
      <c r="E76" s="88" t="inlineStr"/>
      <c r="F76" t="inlineStr"/>
      <c r="G76" t="inlineStr"/>
      <c r="H76" s="23">
        <f>IF(F76=$F$3,E76*G76*$G$3, IF(F76=$F$4,E76*G76*$G$4, IF(F76=$F$5,E76*G76*$G$5, IF(F76=$F$2,E76*G76*$G$2,E76*G76))))</f>
        <v/>
      </c>
      <c r="I76" s="6" t="inlineStr"/>
      <c r="L76" s="102" t="n"/>
      <c r="M76" s="106" t="n"/>
      <c r="N76" s="106" t="n"/>
      <c r="O76" s="106" t="n"/>
      <c r="P76" s="68" t="n"/>
      <c r="Q76" s="68" t="n"/>
      <c r="R76" s="66" t="n"/>
      <c r="S76" s="67" t="n"/>
      <c r="T76" s="106" t="n"/>
      <c r="U76" s="106" t="n"/>
      <c r="V76" s="106" t="n"/>
      <c r="W76" s="102" t="n"/>
      <c r="X76" s="106" t="n"/>
      <c r="Y76" s="106" t="n"/>
      <c r="Z76" s="106" t="n"/>
      <c r="AA76" s="68" t="n"/>
      <c r="AB76" s="68" t="n"/>
      <c r="AC76" s="66" t="n"/>
      <c r="AD76" s="67" t="n"/>
      <c r="AE76" s="106" t="n"/>
      <c r="AF76" s="106" t="n"/>
      <c r="AG76" s="106" t="n"/>
    </row>
    <row r="77">
      <c r="A77" s="42" t="n">
        <v>5</v>
      </c>
      <c r="B77" s="109" t="inlineStr"/>
      <c r="E77" s="88" t="inlineStr"/>
      <c r="F77" t="inlineStr"/>
      <c r="G77" t="inlineStr"/>
      <c r="H77" s="23">
        <f>IF(F77=$F$3,E77*G77*$G$3, IF(F77=$F$4,E77*G77*$G$4, IF(F77=$F$5,E77*G77*$G$5, IF(F77=$F$2,E77*G77*$G$2,E77*G77))))</f>
        <v/>
      </c>
      <c r="I77" s="6" t="inlineStr"/>
      <c r="L77" s="102" t="n"/>
      <c r="M77" s="106" t="n"/>
      <c r="N77" s="106" t="n"/>
      <c r="O77" s="106" t="n"/>
      <c r="P77" s="68" t="n"/>
      <c r="Q77" s="68" t="n"/>
      <c r="R77" s="66" t="n"/>
      <c r="S77" s="67" t="n"/>
      <c r="T77" s="106" t="n"/>
      <c r="U77" s="106" t="n"/>
      <c r="V77" s="106" t="n"/>
      <c r="W77" s="102" t="n"/>
      <c r="X77" s="106" t="n"/>
      <c r="Y77" s="106" t="n"/>
      <c r="Z77" s="106" t="n"/>
      <c r="AA77" s="68" t="n"/>
      <c r="AB77" s="68" t="n"/>
      <c r="AC77" s="66" t="n"/>
      <c r="AD77" s="67" t="n"/>
      <c r="AE77" s="106" t="n"/>
      <c r="AF77" s="106" t="n"/>
      <c r="AG77" s="106" t="n"/>
    </row>
    <row r="78">
      <c r="A78" s="42" t="n">
        <v>6</v>
      </c>
      <c r="B78" s="109" t="inlineStr"/>
      <c r="E78" s="88" t="inlineStr"/>
      <c r="F78" t="inlineStr"/>
      <c r="G78" t="inlineStr"/>
      <c r="H78" s="23">
        <f>IF(F78=$F$3,E78*G78*$G$3, IF(F78=$F$4,E78*G78*$G$4, IF(F78=$F$5,E78*G78*$G$5, IF(F78=$F$2,E78*G78*$G$2,E78*G78))))</f>
        <v/>
      </c>
      <c r="I78" s="6" t="inlineStr"/>
      <c r="L78" s="102" t="n"/>
      <c r="M78" s="106" t="n"/>
      <c r="N78" s="106" t="n"/>
      <c r="O78" s="106" t="n"/>
      <c r="P78" s="68" t="n"/>
      <c r="Q78" s="68" t="n"/>
      <c r="R78" s="66" t="n"/>
      <c r="S78" s="67" t="n"/>
      <c r="T78" s="106" t="n"/>
      <c r="U78" s="106" t="n"/>
      <c r="V78" s="106" t="n"/>
      <c r="W78" s="102" t="n"/>
      <c r="X78" s="106" t="n"/>
      <c r="Y78" s="106" t="n"/>
      <c r="Z78" s="106" t="n"/>
      <c r="AA78" s="68" t="n"/>
      <c r="AB78" s="68" t="n"/>
      <c r="AC78" s="66" t="n"/>
      <c r="AD78" s="67" t="n"/>
      <c r="AE78" s="106" t="n"/>
      <c r="AF78" s="106" t="n"/>
      <c r="AG78" s="106" t="n"/>
    </row>
    <row r="79">
      <c r="A79" s="42" t="n">
        <v>7</v>
      </c>
      <c r="B79" s="109" t="inlineStr"/>
      <c r="E79" s="88" t="inlineStr"/>
      <c r="F79" t="inlineStr"/>
      <c r="G79" t="inlineStr"/>
      <c r="H79" s="23">
        <f>IF(F79=$F$3,E79*G79*$G$3, IF(F79=$F$4,E79*G79*$G$4, IF(F79=$F$5,E79*G79*$G$5, IF(F79=$F$2,E79*G79*$G$2,E79*G79))))</f>
        <v/>
      </c>
      <c r="I79" s="6" t="inlineStr"/>
      <c r="L79" s="102" t="n"/>
      <c r="M79" s="106" t="n"/>
      <c r="N79" s="106" t="n"/>
      <c r="O79" s="106" t="n"/>
      <c r="P79" s="68" t="n"/>
      <c r="Q79" s="68" t="n"/>
      <c r="R79" s="66" t="n"/>
      <c r="S79" s="67" t="n"/>
      <c r="T79" s="106" t="n"/>
      <c r="U79" s="106" t="n"/>
      <c r="V79" s="106" t="n"/>
      <c r="W79" s="102" t="n"/>
      <c r="X79" s="106" t="n"/>
      <c r="Y79" s="106" t="n"/>
      <c r="Z79" s="106" t="n"/>
      <c r="AA79" s="68" t="n"/>
      <c r="AB79" s="68" t="n"/>
      <c r="AC79" s="66" t="n"/>
      <c r="AD79" s="67" t="n"/>
      <c r="AE79" s="106" t="n"/>
      <c r="AF79" s="106" t="n"/>
      <c r="AG79" s="106" t="n"/>
    </row>
    <row r="80">
      <c r="A80" s="42" t="n">
        <v>8</v>
      </c>
      <c r="B80" s="109" t="inlineStr"/>
      <c r="E80" s="88" t="inlineStr"/>
      <c r="F80" t="inlineStr"/>
      <c r="G80" t="inlineStr"/>
      <c r="H80" s="23">
        <f>IF(F80=$F$3,E80*G80*$G$3, IF(F80=$F$4,E80*G80*$G$4, IF(F80=$F$5,E80*G80*$G$5, IF(F80=$F$2,E80*G80*$G$2,E80*G80))))</f>
        <v/>
      </c>
      <c r="I80" s="6" t="inlineStr"/>
      <c r="L80" s="102" t="n"/>
      <c r="M80" s="106" t="n"/>
      <c r="N80" s="106" t="n"/>
      <c r="O80" s="106" t="n"/>
      <c r="P80" s="68" t="n"/>
      <c r="Q80" s="68" t="n"/>
      <c r="R80" s="66" t="n"/>
      <c r="S80" s="67" t="n"/>
      <c r="T80" s="106" t="n"/>
      <c r="U80" s="106" t="n"/>
      <c r="V80" s="106" t="n"/>
      <c r="W80" s="102" t="n"/>
      <c r="X80" s="106" t="n"/>
      <c r="Y80" s="106" t="n"/>
      <c r="Z80" s="106" t="n"/>
      <c r="AA80" s="68" t="n"/>
      <c r="AB80" s="68" t="n"/>
      <c r="AC80" s="66" t="n"/>
      <c r="AD80" s="67" t="n"/>
      <c r="AE80" s="106" t="n"/>
      <c r="AF80" s="106" t="n"/>
      <c r="AG80" s="106" t="n"/>
    </row>
    <row r="81">
      <c r="A81" s="42" t="n">
        <v>9</v>
      </c>
      <c r="B81" s="109" t="inlineStr"/>
      <c r="E81" s="88" t="inlineStr"/>
      <c r="F81" t="inlineStr"/>
      <c r="G81" t="inlineStr"/>
      <c r="H81" s="23">
        <f>IF(F81=$F$3,E81*G81*$G$3, IF(F81=$F$4,E81*G81*$G$4, IF(F81=$F$5,E81*G81*$G$5, IF(F81=$F$2,E81*G81*$G$2,E81*G81))))</f>
        <v/>
      </c>
      <c r="I81" s="6" t="inlineStr"/>
      <c r="L81" s="102" t="n"/>
      <c r="M81" s="106" t="n"/>
      <c r="N81" s="106" t="n"/>
      <c r="O81" s="106" t="n"/>
      <c r="P81" s="68" t="n"/>
      <c r="Q81" s="68" t="n"/>
      <c r="R81" s="66" t="n"/>
      <c r="S81" s="67" t="n"/>
      <c r="T81" s="106" t="n"/>
      <c r="U81" s="106" t="n"/>
      <c r="V81" s="106" t="n"/>
      <c r="W81" s="102" t="n"/>
      <c r="X81" s="106" t="n"/>
      <c r="Y81" s="106" t="n"/>
      <c r="Z81" s="106" t="n"/>
      <c r="AA81" s="68" t="n"/>
      <c r="AB81" s="68" t="n"/>
      <c r="AC81" s="66" t="n"/>
      <c r="AD81" s="67" t="n"/>
      <c r="AE81" s="106" t="n"/>
      <c r="AF81" s="106" t="n"/>
      <c r="AG81" s="106" t="n"/>
    </row>
    <row r="82">
      <c r="A82" s="42" t="n">
        <v>10</v>
      </c>
      <c r="B82" s="109" t="inlineStr"/>
      <c r="E82" s="88" t="inlineStr"/>
      <c r="F82" t="inlineStr"/>
      <c r="G82" t="inlineStr"/>
      <c r="H82" s="23">
        <f>IF(F82=$F$3,E82*G82*$G$3, IF(F82=$F$4,E82*G82*$G$4, IF(F82=$F$5,E82*G82*$G$5, IF(F82=$F$2,E82*G82*$G$2,E82*G82))))</f>
        <v/>
      </c>
      <c r="I82" s="6" t="inlineStr"/>
      <c r="L82" s="102" t="n"/>
      <c r="M82" s="106" t="n"/>
      <c r="N82" s="106" t="n"/>
      <c r="O82" s="106" t="n"/>
      <c r="P82" s="68" t="n"/>
      <c r="Q82" s="68" t="n"/>
      <c r="R82" s="66" t="n"/>
      <c r="S82" s="67" t="n"/>
      <c r="T82" s="106" t="n"/>
      <c r="U82" s="106" t="n"/>
      <c r="V82" s="106" t="n"/>
      <c r="W82" s="102" t="n"/>
      <c r="X82" s="106" t="n"/>
      <c r="Y82" s="106" t="n"/>
      <c r="Z82" s="106" t="n"/>
      <c r="AA82" s="68" t="n"/>
      <c r="AB82" s="68" t="n"/>
      <c r="AC82" s="66" t="n"/>
      <c r="AD82" s="67" t="n"/>
      <c r="AE82" s="106" t="n"/>
      <c r="AF82" s="106" t="n"/>
      <c r="AG82" s="106" t="n"/>
    </row>
    <row r="83">
      <c r="A83" s="42" t="n">
        <v>11</v>
      </c>
      <c r="B83" s="109" t="inlineStr"/>
      <c r="E83" s="88" t="inlineStr"/>
      <c r="F83" t="inlineStr"/>
      <c r="G83" t="inlineStr"/>
      <c r="H83" s="23">
        <f>IF(F83=$F$3,E83*G83*$G$3, IF(F83=$F$4,E83*G83*$G$4, IF(F83=$F$5,E83*G83*$G$5, IF(F83=$F$2,E83*G83*$G$2,E83*G83))))</f>
        <v/>
      </c>
      <c r="I83" s="6" t="inlineStr"/>
      <c r="L83" s="102" t="n"/>
      <c r="M83" s="106" t="n"/>
      <c r="N83" s="106" t="n"/>
      <c r="O83" s="106" t="n"/>
      <c r="P83" s="68" t="n"/>
      <c r="Q83" s="68" t="n"/>
      <c r="R83" s="66" t="n"/>
      <c r="S83" s="67" t="n"/>
      <c r="T83" s="106" t="n"/>
      <c r="U83" s="106" t="n"/>
      <c r="V83" s="106" t="n"/>
      <c r="W83" s="102" t="n"/>
      <c r="X83" s="106" t="n"/>
      <c r="Y83" s="106" t="n"/>
      <c r="Z83" s="106" t="n"/>
      <c r="AA83" s="68" t="n"/>
      <c r="AB83" s="68" t="n"/>
      <c r="AC83" s="66" t="n"/>
      <c r="AD83" s="67" t="n"/>
      <c r="AE83" s="106" t="n"/>
      <c r="AF83" s="106" t="n"/>
      <c r="AG83" s="106" t="n"/>
    </row>
    <row r="84">
      <c r="A84" s="42" t="n">
        <v>12</v>
      </c>
      <c r="B84" s="109" t="inlineStr"/>
      <c r="E84" s="88" t="inlineStr"/>
      <c r="F84" t="inlineStr"/>
      <c r="G84" t="inlineStr"/>
      <c r="H84" s="23">
        <f>IF(F84=$F$3,E84*G84*$G$3, IF(F84=$F$4,E84*G84*$G$4, IF(F84=$F$5,E84*G84*$G$5, IF(F84=$F$2,E84*G84*$G$2,E84*G84))))</f>
        <v/>
      </c>
      <c r="I84" s="6" t="inlineStr"/>
      <c r="L84" s="102" t="n"/>
      <c r="M84" s="106" t="n"/>
      <c r="N84" s="106" t="n"/>
      <c r="O84" s="106" t="n"/>
      <c r="P84" s="68" t="n"/>
      <c r="Q84" s="68" t="n"/>
      <c r="R84" s="66" t="n"/>
      <c r="S84" s="67" t="n"/>
      <c r="T84" s="106" t="n"/>
      <c r="U84" s="106" t="n"/>
      <c r="V84" s="106" t="n"/>
      <c r="W84" s="102" t="n"/>
      <c r="X84" s="106" t="n"/>
      <c r="Y84" s="106" t="n"/>
      <c r="Z84" s="106" t="n"/>
      <c r="AA84" s="68" t="n"/>
      <c r="AB84" s="68" t="n"/>
      <c r="AC84" s="66" t="n"/>
      <c r="AD84" s="67" t="n"/>
      <c r="AE84" s="106" t="n"/>
      <c r="AF84" s="106" t="n"/>
      <c r="AG84" s="106" t="n"/>
    </row>
    <row r="85">
      <c r="A85" s="42" t="n">
        <v>13</v>
      </c>
      <c r="B85" s="109" t="n"/>
      <c r="E85" s="88" t="n"/>
      <c r="H85" s="23">
        <f>IF(F85=$F$3,E85*G85*$G$3, IF(F85=$F$4,E85*G85*$G$4, IF(F85=$F$5,E85*G85*$G$5, IF(F85=$F$2,E85*G85*$G$2,E85*G85))))</f>
        <v/>
      </c>
      <c r="I85" s="6" t="n"/>
      <c r="L85" s="102" t="n"/>
      <c r="M85" s="106" t="n"/>
      <c r="N85" s="106" t="n"/>
      <c r="O85" s="106" t="n"/>
      <c r="P85" s="68" t="n"/>
      <c r="Q85" s="68" t="n"/>
      <c r="R85" s="66" t="n"/>
      <c r="S85" s="67" t="n"/>
      <c r="T85" s="106" t="n"/>
      <c r="U85" s="106" t="n"/>
      <c r="V85" s="106" t="n"/>
      <c r="W85" s="102" t="n"/>
      <c r="X85" s="106" t="n"/>
      <c r="Y85" s="106" t="n"/>
      <c r="Z85" s="106" t="n"/>
      <c r="AA85" s="68" t="n"/>
      <c r="AB85" s="68" t="n"/>
      <c r="AC85" s="66" t="n"/>
      <c r="AD85" s="67" t="n"/>
      <c r="AE85" s="106" t="n"/>
      <c r="AF85" s="106" t="n"/>
      <c r="AG85" s="106" t="n"/>
    </row>
    <row r="86">
      <c r="A86" s="42" t="n">
        <v>14</v>
      </c>
      <c r="B86" s="109" t="n"/>
      <c r="E86" s="88" t="n"/>
      <c r="H86" s="23" t="n"/>
      <c r="I86" s="6" t="n"/>
      <c r="L86" s="102" t="n"/>
      <c r="M86" s="106" t="n"/>
      <c r="N86" s="106" t="n"/>
      <c r="O86" s="106" t="n"/>
      <c r="P86" s="68" t="n"/>
      <c r="Q86" s="68" t="n"/>
      <c r="R86" s="66" t="n"/>
      <c r="S86" s="67" t="n"/>
      <c r="T86" s="106" t="n"/>
      <c r="U86" s="106" t="n"/>
      <c r="V86" s="106" t="n"/>
      <c r="W86" s="102" t="n"/>
      <c r="X86" s="106" t="n"/>
      <c r="Y86" s="106" t="n"/>
      <c r="Z86" s="106" t="n"/>
      <c r="AA86" s="68" t="n"/>
      <c r="AB86" s="68" t="n"/>
      <c r="AC86" s="66" t="n"/>
      <c r="AD86" s="67" t="n"/>
      <c r="AE86" s="106" t="n"/>
      <c r="AF86" s="106" t="n"/>
      <c r="AG86" s="106" t="n"/>
    </row>
    <row r="87">
      <c r="A87" s="105" t="inlineStr">
        <is>
          <t>Toplam</t>
        </is>
      </c>
      <c r="H87" s="23">
        <f>SUM(H73:H86)</f>
        <v/>
      </c>
      <c r="I87" s="7" t="n"/>
      <c r="L87" s="102" t="n"/>
      <c r="S87" s="67" t="n"/>
      <c r="T87" s="106" t="n"/>
      <c r="U87" s="106" t="n"/>
      <c r="V87" s="106" t="n"/>
      <c r="W87" s="102" t="n"/>
      <c r="AD87" s="67" t="n"/>
      <c r="AE87" s="106" t="n"/>
      <c r="AF87" s="106" t="n"/>
      <c r="AG87" s="106" t="n"/>
    </row>
    <row r="88">
      <c r="L88" s="68" t="n"/>
      <c r="M88" s="106" t="n"/>
      <c r="N88" s="106" t="n"/>
      <c r="O88" s="106" t="n"/>
      <c r="P88" s="68" t="n"/>
      <c r="Q88" s="68" t="n"/>
      <c r="R88" s="106" t="n"/>
      <c r="S88" s="106" t="n"/>
      <c r="T88" s="106" t="n"/>
      <c r="U88" s="106" t="n"/>
      <c r="V88" s="106" t="n"/>
      <c r="W88" s="68" t="n"/>
      <c r="X88" s="106" t="n"/>
      <c r="Y88" s="106" t="n"/>
      <c r="Z88" s="106" t="n"/>
      <c r="AA88" s="68" t="n"/>
      <c r="AB88" s="68" t="n"/>
      <c r="AC88" s="106" t="n"/>
      <c r="AD88" s="106" t="n"/>
      <c r="AE88" s="106" t="n"/>
      <c r="AF88" s="106" t="n"/>
      <c r="AG88" s="106" t="n"/>
    </row>
    <row r="89" ht="15" customHeight="1" s="99" thickBot="1">
      <c r="A89" s="15" t="n"/>
      <c r="B89" s="114" t="n"/>
      <c r="C89" s="114" t="n"/>
      <c r="D89" s="114" t="n"/>
      <c r="E89" s="15" t="n"/>
      <c r="F89" s="15" t="n"/>
      <c r="G89" s="72" t="n"/>
      <c r="H89" s="114" t="n"/>
      <c r="L89" s="68" t="n"/>
      <c r="M89" s="106" t="n"/>
      <c r="N89" s="106" t="n"/>
      <c r="O89" s="106" t="n"/>
      <c r="P89" s="68" t="n"/>
      <c r="Q89" s="68" t="n"/>
      <c r="R89" s="106" t="n"/>
      <c r="S89" s="106" t="n"/>
      <c r="T89" s="106" t="n"/>
      <c r="U89" s="106" t="n"/>
      <c r="V89" s="106" t="n"/>
      <c r="W89" s="68" t="n"/>
      <c r="X89" s="106" t="n"/>
      <c r="Y89" s="106" t="n"/>
      <c r="Z89" s="106" t="n"/>
      <c r="AA89" s="68" t="n"/>
      <c r="AB89" s="68" t="n"/>
      <c r="AC89" s="106" t="n"/>
      <c r="AD89" s="106" t="n"/>
      <c r="AE89" s="106" t="n"/>
      <c r="AF89" s="106" t="n"/>
      <c r="AG89" s="106" t="n"/>
    </row>
    <row r="90" ht="15" customHeight="1" s="99" thickTop="1">
      <c r="A90" s="98" t="inlineStr">
        <is>
          <t>Genel Toplam</t>
        </is>
      </c>
      <c r="H90" s="25">
        <f>+H27+H37+H47+H57+H67+H87</f>
        <v/>
      </c>
      <c r="L90" s="102" t="n"/>
      <c r="S90" s="67" t="n"/>
      <c r="T90" s="106" t="n"/>
      <c r="U90" s="106" t="n"/>
      <c r="V90" s="106" t="n"/>
      <c r="W90" s="102" t="n"/>
      <c r="AD90" s="67" t="n"/>
      <c r="AE90" s="106" t="n"/>
      <c r="AF90" s="106" t="n"/>
      <c r="AG90" s="106" t="n"/>
    </row>
    <row r="91">
      <c r="L91" s="68" t="n"/>
      <c r="M91" s="106" t="n"/>
      <c r="N91" s="106" t="n"/>
      <c r="O91" s="106" t="n"/>
      <c r="P91" s="68" t="n"/>
      <c r="Q91" s="68" t="n"/>
      <c r="R91" s="106" t="n"/>
      <c r="S91" s="106" t="n"/>
      <c r="T91" s="106" t="n"/>
      <c r="U91" s="106" t="n"/>
      <c r="V91" s="106" t="n"/>
      <c r="W91" s="68" t="n"/>
      <c r="X91" s="106" t="n"/>
      <c r="Y91" s="106" t="n"/>
      <c r="Z91" s="106" t="n"/>
      <c r="AA91" s="68" t="n"/>
      <c r="AB91" s="68" t="n"/>
      <c r="AC91" s="106" t="n"/>
      <c r="AD91" s="106" t="n"/>
      <c r="AE91" s="106" t="n"/>
      <c r="AF91" s="106" t="n"/>
      <c r="AG91" s="106" t="n"/>
    </row>
    <row r="92">
      <c r="L92" s="68" t="n"/>
      <c r="M92" s="106" t="n"/>
      <c r="N92" s="106" t="n"/>
      <c r="O92" s="106" t="n"/>
      <c r="P92" s="68" t="n"/>
      <c r="Q92" s="68" t="n"/>
      <c r="R92" s="106" t="n"/>
      <c r="S92" s="106" t="n"/>
      <c r="T92" s="106" t="n"/>
      <c r="U92" s="106" t="n"/>
      <c r="V92" s="106" t="n"/>
      <c r="W92" s="68" t="n"/>
      <c r="X92" s="106" t="n"/>
      <c r="Y92" s="106" t="n"/>
      <c r="Z92" s="106" t="n"/>
      <c r="AA92" s="68" t="n"/>
      <c r="AB92" s="68" t="n"/>
      <c r="AC92" s="106" t="n"/>
      <c r="AD92" s="106" t="n"/>
      <c r="AE92" s="106" t="n"/>
      <c r="AF92" s="106" t="n"/>
      <c r="AG92" s="106" t="n"/>
    </row>
    <row r="93">
      <c r="L93" s="68" t="n"/>
      <c r="M93" s="106" t="n"/>
      <c r="N93" s="106" t="n"/>
      <c r="O93" s="106" t="n"/>
      <c r="P93" s="68" t="n"/>
      <c r="Q93" s="68" t="n"/>
      <c r="R93" s="106" t="n"/>
      <c r="S93" s="106" t="n"/>
      <c r="T93" s="106" t="n"/>
      <c r="U93" s="106" t="n"/>
      <c r="V93" s="106" t="n"/>
      <c r="W93" s="68" t="n"/>
      <c r="X93" s="106" t="n"/>
      <c r="Y93" s="106" t="n"/>
      <c r="Z93" s="106" t="n"/>
      <c r="AA93" s="68" t="n"/>
      <c r="AB93" s="68" t="n"/>
      <c r="AC93" s="106" t="n"/>
      <c r="AD93" s="106" t="n"/>
      <c r="AE93" s="106" t="n"/>
      <c r="AF93" s="106" t="n"/>
      <c r="AG93" s="106" t="n"/>
    </row>
    <row r="94">
      <c r="L94" s="68" t="n"/>
      <c r="M94" s="106" t="n"/>
      <c r="N94" s="106" t="n"/>
      <c r="O94" s="106" t="n"/>
      <c r="P94" s="68" t="n"/>
      <c r="Q94" s="68" t="n"/>
      <c r="R94" s="106" t="n"/>
      <c r="S94" s="106" t="n"/>
      <c r="T94" s="106" t="n"/>
      <c r="U94" s="106" t="n"/>
      <c r="V94" s="106" t="n"/>
      <c r="W94" s="68" t="n"/>
      <c r="X94" s="106" t="n"/>
      <c r="Y94" s="106" t="n"/>
      <c r="Z94" s="106" t="n"/>
      <c r="AA94" s="68" t="n"/>
      <c r="AB94" s="68" t="n"/>
      <c r="AC94" s="106" t="n"/>
      <c r="AD94" s="106" t="n"/>
      <c r="AE94" s="106" t="n"/>
      <c r="AF94" s="106" t="n"/>
      <c r="AG94" s="106" t="n"/>
    </row>
  </sheetData>
  <mergeCells count="89">
    <mergeCell ref="B86:D86"/>
    <mergeCell ref="B72:D72"/>
    <mergeCell ref="B81:D81"/>
    <mergeCell ref="B82:D82"/>
    <mergeCell ref="B83:D83"/>
    <mergeCell ref="B84:D84"/>
    <mergeCell ref="B85:D85"/>
    <mergeCell ref="B76:D76"/>
    <mergeCell ref="B77:D77"/>
    <mergeCell ref="B78:D78"/>
    <mergeCell ref="B79:D79"/>
    <mergeCell ref="B80:D80"/>
    <mergeCell ref="B23:D23"/>
    <mergeCell ref="B73:D73"/>
    <mergeCell ref="B74:D74"/>
    <mergeCell ref="B75:D75"/>
    <mergeCell ref="A30:B30"/>
    <mergeCell ref="A40:B40"/>
    <mergeCell ref="A50:B50"/>
    <mergeCell ref="B53:C53"/>
    <mergeCell ref="B24:D24"/>
    <mergeCell ref="B25:D25"/>
    <mergeCell ref="A8:B8"/>
    <mergeCell ref="F1:G1"/>
    <mergeCell ref="Q1:R1"/>
    <mergeCell ref="AB1:AC1"/>
    <mergeCell ref="A5:B5"/>
    <mergeCell ref="A6:B6"/>
    <mergeCell ref="C8:E8"/>
    <mergeCell ref="A4:B4"/>
    <mergeCell ref="A12:B12"/>
    <mergeCell ref="L12:M12"/>
    <mergeCell ref="W12:X12"/>
    <mergeCell ref="A27:G27"/>
    <mergeCell ref="L27:R27"/>
    <mergeCell ref="W27:AC27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L30:M30"/>
    <mergeCell ref="W30:X30"/>
    <mergeCell ref="A37:G37"/>
    <mergeCell ref="L37:R37"/>
    <mergeCell ref="W37:AC37"/>
    <mergeCell ref="L40:M40"/>
    <mergeCell ref="W40:X40"/>
    <mergeCell ref="A47:G47"/>
    <mergeCell ref="L47:R47"/>
    <mergeCell ref="W47:AC47"/>
    <mergeCell ref="L50:M50"/>
    <mergeCell ref="W50:X50"/>
    <mergeCell ref="B52:C52"/>
    <mergeCell ref="M52:N52"/>
    <mergeCell ref="X52:Y52"/>
    <mergeCell ref="M53:N53"/>
    <mergeCell ref="X53:Y53"/>
    <mergeCell ref="B54:C54"/>
    <mergeCell ref="M54:N54"/>
    <mergeCell ref="X54:Y54"/>
    <mergeCell ref="W67:AC67"/>
    <mergeCell ref="B55:C55"/>
    <mergeCell ref="M55:N55"/>
    <mergeCell ref="X55:Y55"/>
    <mergeCell ref="A57:G57"/>
    <mergeCell ref="L57:R57"/>
    <mergeCell ref="W57:AC57"/>
    <mergeCell ref="A9:E10"/>
    <mergeCell ref="H8:I8"/>
    <mergeCell ref="A90:G90"/>
    <mergeCell ref="L90:R90"/>
    <mergeCell ref="W90:AC90"/>
    <mergeCell ref="A70:B70"/>
    <mergeCell ref="L70:M70"/>
    <mergeCell ref="W70:X70"/>
    <mergeCell ref="A87:G87"/>
    <mergeCell ref="L87:R87"/>
    <mergeCell ref="W87:AC87"/>
    <mergeCell ref="A60:B60"/>
    <mergeCell ref="L60:M60"/>
    <mergeCell ref="W60:X60"/>
    <mergeCell ref="A67:G67"/>
    <mergeCell ref="L67:R67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50"/>
  <sheetViews>
    <sheetView showGridLines="0" zoomScale="85" zoomScaleNormal="85" zoomScalePageLayoutView="81" workbookViewId="0">
      <pane ySplit="6" topLeftCell="A28" activePane="bottomLeft" state="frozen"/>
      <selection pane="bottomLeft" activeCell="I2" sqref="I2"/>
    </sheetView>
  </sheetViews>
  <sheetFormatPr baseColWidth="10" defaultColWidth="8.83203125" defaultRowHeight="15"/>
  <cols>
    <col width="5" customWidth="1" style="100" min="1" max="1"/>
    <col width="17" customWidth="1" style="99" min="2" max="4"/>
    <col width="10.5" customWidth="1" style="100" min="5" max="5"/>
    <col width="7.1640625" customWidth="1" style="100" min="6" max="6"/>
    <col width="11.83203125" customWidth="1" style="99" min="7" max="7"/>
    <col width="15.83203125" customWidth="1" style="99" min="8" max="8"/>
    <col width="28.5" customWidth="1" style="99" min="9" max="9"/>
    <col width="10" bestFit="1" customWidth="1" style="99" min="10" max="10"/>
  </cols>
  <sheetData>
    <row r="1" ht="16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</row>
    <row r="2" ht="16" customHeight="1" s="99" thickTop="1">
      <c r="F2" s="10" t="inlineStr">
        <is>
          <t>TL</t>
        </is>
      </c>
      <c r="G2" s="69">
        <f>+YatırımMaliyeti!G2</f>
        <v/>
      </c>
      <c r="I2" s="35" t="n">
        <v>44486</v>
      </c>
    </row>
    <row r="3">
      <c r="F3" s="10" t="inlineStr">
        <is>
          <t>USD</t>
        </is>
      </c>
      <c r="G3" s="69">
        <f>+YatırımMaliyeti!G3</f>
        <v/>
      </c>
    </row>
    <row r="4">
      <c r="F4" s="10" t="inlineStr">
        <is>
          <t>EUR</t>
        </is>
      </c>
      <c r="G4" s="69">
        <f>+YatırımMaliyeti!G4</f>
        <v/>
      </c>
    </row>
    <row r="5">
      <c r="F5" s="10" t="inlineStr">
        <is>
          <t>GBP</t>
        </is>
      </c>
      <c r="G5" s="69">
        <f>+YatırımMaliyeti!G5</f>
        <v/>
      </c>
    </row>
    <row r="6">
      <c r="J6" s="125" t="n"/>
    </row>
    <row r="7">
      <c r="A7" s="103" t="inlineStr">
        <is>
          <t>Enerji İzleme Maliyeti</t>
        </is>
      </c>
    </row>
    <row r="10">
      <c r="A10" s="103" t="inlineStr">
        <is>
          <t>Bulut</t>
        </is>
      </c>
      <c r="J10" s="27" t="n"/>
    </row>
    <row r="12">
      <c r="A12" s="107" t="inlineStr">
        <is>
          <t>Sıra</t>
        </is>
      </c>
      <c r="B12" s="107" t="inlineStr">
        <is>
          <t>Türü</t>
        </is>
      </c>
      <c r="C12" s="136" t="n"/>
      <c r="D12" s="107" t="inlineStr">
        <is>
          <t>Açıklama</t>
        </is>
      </c>
      <c r="E12" s="107" t="inlineStr">
        <is>
          <t>GB</t>
        </is>
      </c>
      <c r="F12" s="107" t="inlineStr">
        <is>
          <t>Döviz</t>
        </is>
      </c>
      <c r="G12" s="107" t="inlineStr">
        <is>
          <t>Birim Fiyat</t>
        </is>
      </c>
      <c r="H12" s="16" t="inlineStr">
        <is>
          <t>Toplam Tutar (TL)</t>
        </is>
      </c>
      <c r="I12" s="3" t="inlineStr">
        <is>
          <t>Hizmet Sağlayıcı</t>
        </is>
      </c>
    </row>
    <row r="13">
      <c r="A13" s="42" t="n">
        <v>1</v>
      </c>
      <c r="F13" s="100" t="inlineStr">
        <is>
          <t>TL</t>
        </is>
      </c>
      <c r="G13" s="27" t="n"/>
      <c r="H13" s="23">
        <f>IF(F13=$F$3,E13*G13*$G$3, IF(F13=$F$4,E13*G13*$G$4, IF(F13=$F$5,E13*G13*$G$5, IF(F13=$F$2,E13*G13*$G$2,E13*G13))))</f>
        <v/>
      </c>
      <c r="I13" s="6" t="n"/>
    </row>
    <row r="14">
      <c r="A14" s="42" t="n">
        <v>2</v>
      </c>
      <c r="F14" s="100" t="inlineStr">
        <is>
          <t>TL</t>
        </is>
      </c>
      <c r="G14" s="27" t="n"/>
      <c r="H14" s="23">
        <f>IF(F14=$F$3,E14*G14*$G$3, IF(F14=$F$4,E14*G14*$G$4, IF(F14=$F$5,E14*G14*$G$5, IF(F14=$F$2,E14*G14*$G$2,E14*G14))))</f>
        <v/>
      </c>
      <c r="I14" s="6" t="n"/>
    </row>
    <row r="15">
      <c r="A15" s="42" t="n">
        <v>3</v>
      </c>
      <c r="F15" s="100" t="inlineStr">
        <is>
          <t>TL</t>
        </is>
      </c>
      <c r="G15" s="27" t="n"/>
      <c r="H15" s="23">
        <f>IF(F15=$F$3,E15*G15*$G$3, IF(F15=$F$4,E15*G15*$G$4, IF(F15=$F$5,E15*G15*$G$5, IF(F15=$F$2,E15*G15*$G$2,E15*G15))))</f>
        <v/>
      </c>
      <c r="I15" s="6" t="n"/>
    </row>
    <row r="16">
      <c r="A16" s="135" t="n">
        <v>4</v>
      </c>
      <c r="B16" s="136" t="n"/>
      <c r="C16" s="136" t="n"/>
      <c r="D16" s="136" t="n"/>
      <c r="E16" s="8" t="n"/>
      <c r="F16" s="8" t="inlineStr">
        <is>
          <t>TL</t>
        </is>
      </c>
      <c r="G16" s="28" t="n"/>
      <c r="H16" s="24">
        <f>IF(F16=$F$3,E16*G16*$G$3, IF(F16=$F$4,E16*G16*$G$4, IF(F16=$F$5,E16*G16*$G$5, IF(F16=$F$2,E16*G16*$G$2,E16*G16))))</f>
        <v/>
      </c>
      <c r="I16" s="9" t="n"/>
    </row>
    <row r="17">
      <c r="A17" s="105" t="inlineStr">
        <is>
          <t>Toplam</t>
        </is>
      </c>
      <c r="H17" s="23">
        <f>SUM(H13:H16)</f>
        <v/>
      </c>
      <c r="I17" s="7" t="n"/>
    </row>
    <row r="20">
      <c r="A20" s="103" t="inlineStr">
        <is>
          <t>GSM</t>
        </is>
      </c>
      <c r="J20" s="27" t="n"/>
    </row>
    <row r="22">
      <c r="A22" s="107" t="inlineStr">
        <is>
          <t>Sıra</t>
        </is>
      </c>
      <c r="B22" s="107" t="inlineStr">
        <is>
          <t>Hat Türü</t>
        </is>
      </c>
      <c r="C22" s="107" t="inlineStr">
        <is>
          <t>Tarife</t>
        </is>
      </c>
      <c r="D22" s="107" t="inlineStr">
        <is>
          <t>Taahhüt Süresi (Ay)</t>
        </is>
      </c>
      <c r="E22" s="107" t="inlineStr">
        <is>
          <t>Adet</t>
        </is>
      </c>
      <c r="F22" s="107" t="inlineStr">
        <is>
          <t>Döviz</t>
        </is>
      </c>
      <c r="G22" s="107" t="inlineStr">
        <is>
          <t>Birim Fiyat</t>
        </is>
      </c>
      <c r="H22" s="16" t="inlineStr">
        <is>
          <t>Toplam Tutar (TL)</t>
        </is>
      </c>
      <c r="I22" s="3" t="inlineStr">
        <is>
          <t>Operatör</t>
        </is>
      </c>
    </row>
    <row r="23">
      <c r="A23" s="42" t="n">
        <v>1</v>
      </c>
      <c r="F23" s="100" t="inlineStr">
        <is>
          <t>TL</t>
        </is>
      </c>
      <c r="G23" s="27" t="n">
        <v>15</v>
      </c>
      <c r="H23" s="23">
        <f>IF(F23=$F$3,E23*G23*$G$3, IF(F23=$F$4,E23*G23*$G$4, IF(F23=$F$5,E23*G23*$G$5, IF(F23=$F$2,E23*G23*$G$2,E23*G23))))</f>
        <v/>
      </c>
      <c r="I23" s="6" t="n"/>
    </row>
    <row r="24">
      <c r="A24" s="42" t="n">
        <v>2</v>
      </c>
      <c r="F24" s="100" t="inlineStr">
        <is>
          <t>TL</t>
        </is>
      </c>
      <c r="G24" s="27" t="n"/>
      <c r="H24" s="23">
        <f>IF(F24=$F$3,E24*G24*$G$3, IF(F24=$F$4,E24*G24*$G$4, IF(F24=$F$5,E24*G24*$G$5, IF(F24=$F$2,E24*G24*$G$2,E24*G24))))</f>
        <v/>
      </c>
      <c r="I24" s="6" t="n"/>
    </row>
    <row r="25">
      <c r="A25" s="42" t="n">
        <v>3</v>
      </c>
      <c r="F25" s="100" t="inlineStr">
        <is>
          <t>TL</t>
        </is>
      </c>
      <c r="G25" s="27" t="n"/>
      <c r="H25" s="23">
        <f>IF(F25=$F$3,E25*G25*$G$3, IF(F25=$F$4,E25*G25*$G$4, IF(F25=$F$5,E25*G25*$G$5, IF(F25=$F$2,E25*G25*$G$2,E25*G25))))</f>
        <v/>
      </c>
      <c r="I25" s="6" t="n"/>
    </row>
    <row r="26">
      <c r="A26" s="135" t="n">
        <v>4</v>
      </c>
      <c r="B26" s="136" t="n"/>
      <c r="C26" s="136" t="n"/>
      <c r="D26" s="136" t="n"/>
      <c r="E26" s="8" t="n"/>
      <c r="F26" s="8" t="inlineStr">
        <is>
          <t>TL</t>
        </is>
      </c>
      <c r="G26" s="28" t="n"/>
      <c r="H26" s="24">
        <f>IF(F26=$F$3,E26*G26*$G$3, IF(F26=$F$4,E26*G26*$G$4, IF(F26=$F$5,E26*G26*$G$5, IF(F26=$F$2,E26*G26*$G$2,E26*G26))))</f>
        <v/>
      </c>
      <c r="I26" s="9" t="n"/>
    </row>
    <row r="27">
      <c r="A27" s="105" t="inlineStr">
        <is>
          <t>Toplam</t>
        </is>
      </c>
      <c r="H27" s="23">
        <f>SUM(H23:H26)</f>
        <v/>
      </c>
      <c r="I27" s="7" t="n"/>
    </row>
    <row r="30">
      <c r="A30" s="103" t="inlineStr">
        <is>
          <t>Personel</t>
        </is>
      </c>
      <c r="J30" s="27" t="n"/>
    </row>
    <row r="32">
      <c r="A32" s="107" t="inlineStr">
        <is>
          <t>Sıra</t>
        </is>
      </c>
      <c r="B32" s="107" t="inlineStr">
        <is>
          <t>Departman</t>
        </is>
      </c>
      <c r="C32" s="136" t="n"/>
      <c r="D32" s="107" t="inlineStr">
        <is>
          <t>Dönem</t>
        </is>
      </c>
      <c r="E32" s="107" t="inlineStr">
        <is>
          <t>Adam/Saat</t>
        </is>
      </c>
      <c r="F32" s="107" t="inlineStr">
        <is>
          <t>Döviz</t>
        </is>
      </c>
      <c r="G32" s="107" t="inlineStr">
        <is>
          <t>Ort.Saat Ücr.</t>
        </is>
      </c>
      <c r="H32" s="16" t="inlineStr">
        <is>
          <t>Toplam Tutar (TL)</t>
        </is>
      </c>
      <c r="I32" s="3" t="inlineStr">
        <is>
          <t>Açıklama</t>
        </is>
      </c>
    </row>
    <row r="33">
      <c r="A33" s="42" t="n">
        <v>1</v>
      </c>
      <c r="B33" s="120" t="inlineStr">
        <is>
          <t>CuS</t>
        </is>
      </c>
      <c r="C33" s="120" t="n"/>
      <c r="D33" t="inlineStr">
        <is>
          <t>P2</t>
        </is>
      </c>
      <c r="F33" s="100" t="inlineStr">
        <is>
          <t>TL</t>
        </is>
      </c>
      <c r="G33" s="27" t="n"/>
      <c r="H33" s="23">
        <f>IF(F33=$F$3,E33*G33*$G$3, IF(F33=$F$4,E33*G33*$G$4, IF(F33=$F$5,E33*G33*$G$5, IF(F33=$F$2,E33*G33*$G$2,E33*G33))))</f>
        <v/>
      </c>
      <c r="I33" s="6" t="n"/>
    </row>
    <row r="34">
      <c r="A34" s="42" t="n">
        <v>2</v>
      </c>
      <c r="B34" t="inlineStr">
        <is>
          <t>Satış</t>
        </is>
      </c>
      <c r="D34" t="inlineStr">
        <is>
          <t>P2</t>
        </is>
      </c>
      <c r="F34" s="100" t="inlineStr">
        <is>
          <t>TL</t>
        </is>
      </c>
      <c r="G34" s="27" t="n"/>
      <c r="H34" s="23">
        <f>IF(F34=$F$3,E34*G34*$G$3, IF(F34=$F$4,E34*G34*$G$4, IF(F34=$F$5,E34*G34*$G$5, IF(F34=$F$2,E34*G34*$G$2,E34*G34))))</f>
        <v/>
      </c>
      <c r="I34" s="6" t="n"/>
    </row>
    <row r="35">
      <c r="A35" s="42" t="n">
        <v>3</v>
      </c>
      <c r="B35" t="inlineStr">
        <is>
          <t>Yazılım</t>
        </is>
      </c>
      <c r="D35" t="inlineStr">
        <is>
          <t>P2</t>
        </is>
      </c>
      <c r="F35" s="100" t="inlineStr">
        <is>
          <t>TL</t>
        </is>
      </c>
      <c r="G35" s="27" t="n"/>
      <c r="H35" s="23">
        <f>IF(F35=$F$3,E35*G35*$G$3, IF(F35=$F$4,E35*G35*$G$4, IF(F35=$F$5,E35*G35*$G$5, IF(F35=$F$2,E35*G35*$G$2,E35*G35))))</f>
        <v/>
      </c>
      <c r="I35" s="6" t="n"/>
    </row>
    <row r="36">
      <c r="A36" s="135" t="n">
        <v>4</v>
      </c>
      <c r="B36" s="136" t="n"/>
      <c r="C36" s="136" t="n"/>
      <c r="D36" s="136" t="n"/>
      <c r="E36" s="8" t="n"/>
      <c r="F36" s="8" t="inlineStr">
        <is>
          <t>TL</t>
        </is>
      </c>
      <c r="G36" s="28" t="n"/>
      <c r="H36" s="24">
        <f>IF(F36=$F$3,E36*G36*$G$3, IF(F36=$F$4,E36*G36*$G$4, IF(F36=$F$5,E36*G36*$G$5, IF(F36=$F$2,E36*G36*$G$2,E36*G36))))</f>
        <v/>
      </c>
      <c r="I36" s="9" t="n"/>
    </row>
    <row r="37">
      <c r="A37" s="105" t="inlineStr">
        <is>
          <t>Toplam</t>
        </is>
      </c>
      <c r="H37" s="23">
        <f>SUM(H33:H36)</f>
        <v/>
      </c>
      <c r="I37" s="7" t="n"/>
    </row>
    <row r="40">
      <c r="A40" s="103" t="inlineStr">
        <is>
          <t>Diğer</t>
        </is>
      </c>
    </row>
    <row r="42">
      <c r="A42" s="107" t="inlineStr">
        <is>
          <t>Sıra</t>
        </is>
      </c>
      <c r="B42" s="107" t="inlineStr">
        <is>
          <t>İşin Adı</t>
        </is>
      </c>
      <c r="C42" s="107" t="inlineStr">
        <is>
          <t>Diğer</t>
        </is>
      </c>
      <c r="D42" s="107" t="inlineStr">
        <is>
          <t>Diğer</t>
        </is>
      </c>
      <c r="E42" s="107" t="inlineStr">
        <is>
          <t>Adet</t>
        </is>
      </c>
      <c r="F42" s="107" t="inlineStr">
        <is>
          <t>Döviz</t>
        </is>
      </c>
      <c r="G42" s="107" t="inlineStr">
        <is>
          <t>Birim Fiyat</t>
        </is>
      </c>
      <c r="H42" s="16" t="inlineStr">
        <is>
          <t>Toplam Tutar (TL)</t>
        </is>
      </c>
      <c r="I42" s="3" t="inlineStr">
        <is>
          <t>Açıklama</t>
        </is>
      </c>
    </row>
    <row r="43">
      <c r="A43" s="42" t="n">
        <v>1</v>
      </c>
      <c r="F43" s="100" t="inlineStr">
        <is>
          <t>TL</t>
        </is>
      </c>
      <c r="G43" s="27" t="n"/>
      <c r="H43" s="23">
        <f>IF(F43=$F$3,E43*G43*$G$3, IF(F43=$F$4,E43*G43*$G$4, IF(F43=$F$5,E43*G43*$G$5, IF(F43=$F$2,E43*G43*$G$2,E43*G43))))</f>
        <v/>
      </c>
      <c r="I43" s="6" t="n"/>
    </row>
    <row r="44">
      <c r="A44" s="42" t="n">
        <v>2</v>
      </c>
      <c r="F44" s="100" t="inlineStr">
        <is>
          <t>TL</t>
        </is>
      </c>
      <c r="G44" s="27" t="n"/>
      <c r="H44" s="23">
        <f>IF(F44=$F$3,E44*G44*$G$3, IF(F44=$F$4,E44*G44*$G$4, IF(F44=$F$5,E44*G44*$G$5, IF(F44=$F$2,E44*G44*$G$2,E44*G44))))</f>
        <v/>
      </c>
      <c r="I44" s="6" t="n"/>
    </row>
    <row r="45">
      <c r="A45" s="42" t="n">
        <v>3</v>
      </c>
      <c r="F45" s="100" t="inlineStr">
        <is>
          <t>TL</t>
        </is>
      </c>
      <c r="G45" s="27" t="n"/>
      <c r="H45" s="23">
        <f>IF(F45=$F$3,E45*G45*$G$3, IF(F45=$F$4,E45*G45*$G$4, IF(F45=$F$5,E45*G45*$G$5, IF(F45=$F$2,E45*G45*$G$2,E45*G45))))</f>
        <v/>
      </c>
      <c r="I45" s="6" t="n"/>
    </row>
    <row r="46">
      <c r="A46" s="135" t="n">
        <v>4</v>
      </c>
      <c r="B46" s="136" t="n"/>
      <c r="C46" s="136" t="n"/>
      <c r="D46" s="136" t="n"/>
      <c r="E46" s="8" t="n"/>
      <c r="F46" s="8" t="inlineStr">
        <is>
          <t>TL</t>
        </is>
      </c>
      <c r="G46" s="28" t="n"/>
      <c r="H46" s="24">
        <f>IF(F46=$F$3,E46*G46*$G$3, IF(F46=$F$4,E46*G46*$G$4, IF(F46=$F$5,E46*G46*$G$5, IF(F46=$F$2,E46*G46*$G$2,E46*G46))))</f>
        <v/>
      </c>
      <c r="I46" s="9" t="n"/>
    </row>
    <row r="47">
      <c r="A47" s="105" t="inlineStr">
        <is>
          <t>Toplam</t>
        </is>
      </c>
      <c r="H47" s="23">
        <f>SUM(H43:H46)</f>
        <v/>
      </c>
      <c r="I47" s="7" t="n"/>
    </row>
    <row r="49" ht="16" customHeight="1" s="99" thickBot="1">
      <c r="A49" s="15" t="n"/>
      <c r="B49" s="114" t="n"/>
      <c r="C49" s="114" t="n"/>
      <c r="D49" s="114" t="n"/>
      <c r="E49" s="15" t="n"/>
      <c r="F49" s="15" t="n"/>
      <c r="G49" s="114" t="n"/>
    </row>
    <row r="50" ht="16" customHeight="1" s="99" thickTop="1">
      <c r="A50" s="98" t="inlineStr">
        <is>
          <t>Genel Toplam</t>
        </is>
      </c>
      <c r="H50" s="25">
        <f>+H17+H27+H37+H47</f>
        <v/>
      </c>
    </row>
  </sheetData>
  <mergeCells count="16">
    <mergeCell ref="A50:G50"/>
    <mergeCell ref="A7:B7"/>
    <mergeCell ref="A10:B10"/>
    <mergeCell ref="F1:G1"/>
    <mergeCell ref="B12:C12"/>
    <mergeCell ref="A17:G17"/>
    <mergeCell ref="A20:B20"/>
    <mergeCell ref="A27:G27"/>
    <mergeCell ref="A30:B30"/>
    <mergeCell ref="B32:C32"/>
    <mergeCell ref="B33:C33"/>
    <mergeCell ref="B34:C34"/>
    <mergeCell ref="B35:C35"/>
    <mergeCell ref="A37:G37"/>
    <mergeCell ref="A40:B40"/>
    <mergeCell ref="A47:G47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showGridLines="0" zoomScale="63" zoomScaleNormal="63" zoomScalePageLayoutView="81" workbookViewId="0">
      <pane ySplit="6" topLeftCell="A7" activePane="bottomLeft" state="frozen"/>
      <selection pane="bottomLeft" activeCell="H40" sqref="H40"/>
    </sheetView>
  </sheetViews>
  <sheetFormatPr baseColWidth="10" defaultColWidth="8.83203125" defaultRowHeight="15"/>
  <cols>
    <col width="5" customWidth="1" style="100" min="1" max="1"/>
    <col width="17" customWidth="1" style="99" min="2" max="4"/>
    <col width="10.5" customWidth="1" style="100" min="5" max="5"/>
    <col width="7.1640625" customWidth="1" style="100" min="6" max="6"/>
    <col width="11.83203125" customWidth="1" style="99" min="7" max="7"/>
    <col width="15.83203125" customWidth="1" style="99" min="8" max="8"/>
    <col width="28.5" customWidth="1" style="99" min="9" max="9"/>
    <col width="10" bestFit="1" customWidth="1" style="99" min="10" max="10"/>
  </cols>
  <sheetData>
    <row r="1" ht="16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</row>
    <row r="2" ht="16" customHeight="1" s="99" thickTop="1">
      <c r="F2" s="10" t="inlineStr">
        <is>
          <t>TL</t>
        </is>
      </c>
      <c r="G2" s="69">
        <f>+YatırımMaliyeti!G2</f>
        <v/>
      </c>
      <c r="I2" s="35" t="n">
        <v>44486</v>
      </c>
    </row>
    <row r="3">
      <c r="F3" s="10" t="inlineStr">
        <is>
          <t>USD</t>
        </is>
      </c>
      <c r="G3" s="69">
        <f>+YatırımMaliyeti!G3</f>
        <v/>
      </c>
    </row>
    <row r="4">
      <c r="F4" s="10" t="inlineStr">
        <is>
          <t>EUR</t>
        </is>
      </c>
      <c r="G4" s="69">
        <f>+YatırımMaliyeti!G4</f>
        <v/>
      </c>
    </row>
    <row r="5">
      <c r="F5" s="10" t="inlineStr">
        <is>
          <t>GBP</t>
        </is>
      </c>
      <c r="G5" s="69">
        <f>+YatırımMaliyeti!G5</f>
        <v/>
      </c>
    </row>
    <row r="6">
      <c r="J6" s="125" t="n"/>
    </row>
    <row r="7">
      <c r="A7" s="103" t="inlineStr">
        <is>
          <t>Danışmanlık</t>
        </is>
      </c>
    </row>
    <row r="10">
      <c r="A10" s="103" t="inlineStr">
        <is>
          <t>Tarife Yönetimi/Danışmanlık</t>
        </is>
      </c>
      <c r="J10" s="27" t="n"/>
    </row>
    <row r="12">
      <c r="A12" s="107" t="inlineStr">
        <is>
          <t>Sıra</t>
        </is>
      </c>
      <c r="B12" s="107" t="inlineStr">
        <is>
          <t>Türü</t>
        </is>
      </c>
      <c r="C12" s="136" t="n"/>
      <c r="D12" s="107" t="inlineStr">
        <is>
          <t>Açıklama</t>
        </is>
      </c>
      <c r="E12" s="107" t="inlineStr">
        <is>
          <t>Adet</t>
        </is>
      </c>
      <c r="F12" s="107" t="inlineStr">
        <is>
          <t>Döviz</t>
        </is>
      </c>
      <c r="G12" s="107" t="inlineStr">
        <is>
          <t>Birim Fiyat</t>
        </is>
      </c>
      <c r="H12" s="16" t="inlineStr">
        <is>
          <t>Toplam Tutar (TL)</t>
        </is>
      </c>
      <c r="I12" s="3" t="inlineStr">
        <is>
          <t>Hizmet Sağlayıcı</t>
        </is>
      </c>
    </row>
    <row r="13">
      <c r="A13" s="42" t="n">
        <v>1</v>
      </c>
      <c r="B13" s="120" t="n"/>
      <c r="C13" s="120" t="n"/>
      <c r="F13" s="100" t="inlineStr">
        <is>
          <t>TL</t>
        </is>
      </c>
      <c r="G13" s="27" t="n"/>
      <c r="H13" s="23">
        <f>IF(F13=$F$3,E13*G13*$G$3, IF(F13=$F$4,E13*G13*$G$4, IF(F13=$F$5,E13*G13*$G$5, IF(F13=$F$2,E13*G13*$G$2,E13*G13))))</f>
        <v/>
      </c>
      <c r="I13" s="6" t="n"/>
    </row>
    <row r="14">
      <c r="A14" s="42" t="n">
        <v>2</v>
      </c>
      <c r="F14" s="100" t="inlineStr">
        <is>
          <t>TL</t>
        </is>
      </c>
      <c r="G14" s="27" t="n"/>
      <c r="H14" s="23">
        <f>IF(F14=$F$3,E14*G14*$G$3, IF(F14=$F$4,E14*G14*$G$4, IF(F14=$F$5,E14*G14*$G$5, IF(F14=$F$2,E14*G14*$G$2,E14*G14))))</f>
        <v/>
      </c>
      <c r="I14" s="6" t="n"/>
    </row>
    <row r="15">
      <c r="A15" s="42" t="n">
        <v>3</v>
      </c>
      <c r="F15" s="100" t="inlineStr">
        <is>
          <t>TL</t>
        </is>
      </c>
      <c r="G15" s="27" t="n"/>
      <c r="H15" s="23">
        <f>IF(F15=$F$3,E15*G15*$G$3, IF(F15=$F$4,E15*G15*$G$4, IF(F15=$F$5,E15*G15*$G$5, IF(F15=$F$2,E15*G15*$G$2,E15*G15))))</f>
        <v/>
      </c>
      <c r="I15" s="6" t="n"/>
    </row>
    <row r="16">
      <c r="A16" s="135" t="n">
        <v>4</v>
      </c>
      <c r="B16" s="136" t="n"/>
      <c r="C16" s="136" t="n"/>
      <c r="D16" s="136" t="n"/>
      <c r="E16" s="8" t="n"/>
      <c r="F16" s="8" t="inlineStr">
        <is>
          <t>TL</t>
        </is>
      </c>
      <c r="G16" s="28" t="n"/>
      <c r="H16" s="24">
        <f>IF(F16=$F$3,E16*G16*$G$3, IF(F16=$F$4,E16*G16*$G$4, IF(F16=$F$5,E16*G16*$G$5, IF(F16=$F$2,E16*G16*$G$2,E16*G16))))</f>
        <v/>
      </c>
      <c r="I16" s="9" t="n"/>
    </row>
    <row r="17">
      <c r="A17" s="105" t="inlineStr">
        <is>
          <t>Toplam</t>
        </is>
      </c>
      <c r="H17" s="23">
        <f>SUM(H13:H16)</f>
        <v/>
      </c>
      <c r="I17" s="7" t="n"/>
    </row>
    <row r="20">
      <c r="A20" s="103" t="inlineStr">
        <is>
          <t>Personel</t>
        </is>
      </c>
      <c r="J20" s="27" t="n"/>
    </row>
    <row r="22">
      <c r="A22" s="107" t="inlineStr">
        <is>
          <t>Sıra</t>
        </is>
      </c>
      <c r="B22" s="107" t="inlineStr">
        <is>
          <t>Departman</t>
        </is>
      </c>
      <c r="C22" s="136" t="n"/>
      <c r="D22" s="107" t="inlineStr">
        <is>
          <t>Dönem</t>
        </is>
      </c>
      <c r="E22" s="107" t="inlineStr">
        <is>
          <t>Adam/Saat</t>
        </is>
      </c>
      <c r="F22" s="107" t="inlineStr">
        <is>
          <t>Döviz</t>
        </is>
      </c>
      <c r="G22" s="107" t="inlineStr">
        <is>
          <t>Ort.Saat Ücr.</t>
        </is>
      </c>
      <c r="H22" s="16" t="inlineStr">
        <is>
          <t>Toplam Tutar (TL)</t>
        </is>
      </c>
      <c r="I22" s="3" t="inlineStr">
        <is>
          <t>Açıklama</t>
        </is>
      </c>
    </row>
    <row r="23">
      <c r="A23" s="42" t="n">
        <v>1</v>
      </c>
      <c r="B23" s="120" t="inlineStr">
        <is>
          <t>CuS</t>
        </is>
      </c>
      <c r="C23" s="120" t="n"/>
      <c r="D23" t="inlineStr">
        <is>
          <t>P2</t>
        </is>
      </c>
      <c r="F23" s="100" t="inlineStr">
        <is>
          <t>TL</t>
        </is>
      </c>
      <c r="G23" s="27" t="n">
        <v>200</v>
      </c>
      <c r="H23" s="23">
        <f>IF(F23=$F$3,E23*G23*$G$3, IF(F23=$F$4,E23*G23*$G$4, IF(F23=$F$5,E23*G23*$G$5, IF(F23=$F$2,E23*G23*$G$2,E23*G23))))</f>
        <v/>
      </c>
      <c r="I23" s="6" t="n"/>
    </row>
    <row r="24">
      <c r="A24" s="42" t="n">
        <v>2</v>
      </c>
      <c r="B24" t="inlineStr">
        <is>
          <t>Satış</t>
        </is>
      </c>
      <c r="D24" t="inlineStr">
        <is>
          <t>P2</t>
        </is>
      </c>
      <c r="F24" s="100" t="inlineStr">
        <is>
          <t>TL</t>
        </is>
      </c>
      <c r="G24" s="27" t="n"/>
      <c r="H24" s="23">
        <f>IF(F24=$F$3,E24*G24*$G$3, IF(F24=$F$4,E24*G24*$G$4, IF(F24=$F$5,E24*G24*$G$5, IF(F24=$F$2,E24*G24*$G$2,E24*G24))))</f>
        <v/>
      </c>
      <c r="I24" s="6" t="n"/>
    </row>
    <row r="25">
      <c r="A25" s="42" t="n">
        <v>3</v>
      </c>
      <c r="B25" t="inlineStr">
        <is>
          <t>Yazılım</t>
        </is>
      </c>
      <c r="D25" t="inlineStr">
        <is>
          <t>P2</t>
        </is>
      </c>
      <c r="F25" s="100" t="inlineStr">
        <is>
          <t>TL</t>
        </is>
      </c>
      <c r="G25" s="27" t="n"/>
      <c r="H25" s="23">
        <f>IF(F25=$F$3,E25*G25*$G$3, IF(F25=$F$4,E25*G25*$G$4, IF(F25=$F$5,E25*G25*$G$5, IF(F25=$F$2,E25*G25*$G$2,E25*G25))))</f>
        <v/>
      </c>
      <c r="I25" s="6" t="n"/>
    </row>
    <row r="26">
      <c r="A26" s="135" t="n">
        <v>4</v>
      </c>
      <c r="B26" s="136" t="n"/>
      <c r="C26" s="136" t="n"/>
      <c r="D26" s="136" t="n"/>
      <c r="E26" s="8" t="n"/>
      <c r="F26" s="8" t="inlineStr">
        <is>
          <t>TL</t>
        </is>
      </c>
      <c r="G26" s="28" t="n"/>
      <c r="H26" s="24">
        <f>IF(F26=$F$3,E26*G26*$G$3, IF(F26=$F$4,E26*G26*$G$4, IF(F26=$F$5,E26*G26*$G$5, IF(F26=$F$2,E26*G26*$G$2,E26*G26))))</f>
        <v/>
      </c>
      <c r="I26" s="9" t="n"/>
    </row>
    <row r="27">
      <c r="A27" s="105" t="inlineStr">
        <is>
          <t>Toplam</t>
        </is>
      </c>
      <c r="H27" s="23">
        <f>SUM(H23:H26)</f>
        <v/>
      </c>
      <c r="I27" s="7" t="n"/>
    </row>
    <row r="30">
      <c r="A30" s="103" t="inlineStr">
        <is>
          <t>Diğer</t>
        </is>
      </c>
    </row>
    <row r="32">
      <c r="A32" s="107" t="inlineStr">
        <is>
          <t>Sıra</t>
        </is>
      </c>
      <c r="B32" s="107" t="inlineStr">
        <is>
          <t>İşin Adı</t>
        </is>
      </c>
      <c r="C32" s="107" t="inlineStr">
        <is>
          <t>Diğer</t>
        </is>
      </c>
      <c r="D32" s="107" t="inlineStr">
        <is>
          <t>Diğer</t>
        </is>
      </c>
      <c r="E32" s="107" t="inlineStr">
        <is>
          <t>Adet</t>
        </is>
      </c>
      <c r="F32" s="107" t="inlineStr">
        <is>
          <t>Döviz</t>
        </is>
      </c>
      <c r="G32" s="107" t="inlineStr">
        <is>
          <t>Birim Fiyat</t>
        </is>
      </c>
      <c r="H32" s="16" t="inlineStr">
        <is>
          <t>Toplam Tutar (TL)</t>
        </is>
      </c>
      <c r="I32" s="3" t="inlineStr">
        <is>
          <t>Açıklama</t>
        </is>
      </c>
    </row>
    <row r="33">
      <c r="A33" s="42" t="n">
        <v>1</v>
      </c>
      <c r="F33" s="100" t="inlineStr">
        <is>
          <t>TL</t>
        </is>
      </c>
      <c r="G33" s="27" t="n"/>
      <c r="H33" s="23">
        <f>IF(F33=$F$3,E33*G33*$G$3, IF(F33=$F$4,E33*G33*$G$4, IF(F33=$F$5,E33*G33*$G$5, IF(F33=$F$2,E33*G33*$G$2,E33*G33))))</f>
        <v/>
      </c>
      <c r="I33" s="6" t="n"/>
    </row>
    <row r="34">
      <c r="A34" s="42" t="n">
        <v>2</v>
      </c>
      <c r="F34" s="100" t="inlineStr">
        <is>
          <t>TL</t>
        </is>
      </c>
      <c r="G34" s="27" t="n"/>
      <c r="H34" s="23">
        <f>IF(F34=$F$3,E34*G34*$G$3, IF(F34=$F$4,E34*G34*$G$4, IF(F34=$F$5,E34*G34*$G$5, IF(F34=$F$2,E34*G34*$G$2,E34*G34))))</f>
        <v/>
      </c>
      <c r="I34" s="6" t="n"/>
    </row>
    <row r="35">
      <c r="A35" s="42" t="n">
        <v>3</v>
      </c>
      <c r="F35" s="100" t="inlineStr">
        <is>
          <t>TL</t>
        </is>
      </c>
      <c r="G35" s="27" t="n"/>
      <c r="H35" s="23">
        <f>IF(F35=$F$3,E35*G35*$G$3, IF(F35=$F$4,E35*G35*$G$4, IF(F35=$F$5,E35*G35*$G$5, IF(F35=$F$2,E35*G35*$G$2,E35*G35))))</f>
        <v/>
      </c>
      <c r="I35" s="6" t="n"/>
    </row>
    <row r="36">
      <c r="A36" s="135" t="n">
        <v>4</v>
      </c>
      <c r="B36" s="136" t="n"/>
      <c r="C36" s="136" t="n"/>
      <c r="D36" s="136" t="n"/>
      <c r="E36" s="8" t="n"/>
      <c r="F36" s="8" t="inlineStr">
        <is>
          <t>TL</t>
        </is>
      </c>
      <c r="G36" s="28" t="n"/>
      <c r="H36" s="24">
        <f>IF(F36=$F$3,E36*G36*$G$3, IF(F36=$F$4,E36*G36*$G$4, IF(F36=$F$5,E36*G36*$G$5, IF(F36=$F$2,E36*G36*$G$2,E36*G36))))</f>
        <v/>
      </c>
      <c r="I36" s="9" t="n"/>
    </row>
    <row r="37">
      <c r="A37" s="105" t="inlineStr">
        <is>
          <t>Toplam</t>
        </is>
      </c>
      <c r="H37" s="23">
        <f>SUM(H33:H36)</f>
        <v/>
      </c>
      <c r="I37" s="7" t="n"/>
    </row>
    <row r="39" ht="16" customHeight="1" s="99" thickBot="1">
      <c r="A39" s="15" t="n"/>
      <c r="B39" s="114" t="n"/>
      <c r="C39" s="114" t="n"/>
      <c r="D39" s="114" t="n"/>
      <c r="E39" s="15" t="n"/>
      <c r="F39" s="15" t="n"/>
      <c r="G39" s="114" t="n"/>
    </row>
    <row r="40" ht="16" customHeight="1" s="99" thickTop="1">
      <c r="A40" s="98" t="inlineStr">
        <is>
          <t>Genel Toplam</t>
        </is>
      </c>
      <c r="H40" s="25">
        <f>+H17+H27+H37</f>
        <v/>
      </c>
    </row>
  </sheetData>
  <mergeCells count="17">
    <mergeCell ref="F1:G1"/>
    <mergeCell ref="A7:B7"/>
    <mergeCell ref="A10:B10"/>
    <mergeCell ref="B12:C12"/>
    <mergeCell ref="A17:G17"/>
    <mergeCell ref="A27:G27"/>
    <mergeCell ref="A30:B30"/>
    <mergeCell ref="A37:G37"/>
    <mergeCell ref="A40:G40"/>
    <mergeCell ref="B13:C13"/>
    <mergeCell ref="B14:C14"/>
    <mergeCell ref="B15:C15"/>
    <mergeCell ref="A20:B20"/>
    <mergeCell ref="B22:C22"/>
    <mergeCell ref="B23:C23"/>
    <mergeCell ref="B24:C24"/>
    <mergeCell ref="B25:C25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ayfa1">
    <tabColor rgb="FF87C12F"/>
    <outlinePr summaryBelow="1" summaryRight="1"/>
    <pageSetUpPr/>
  </sheetPr>
  <dimension ref="A2:K73"/>
  <sheetViews>
    <sheetView showGridLines="0" workbookViewId="0">
      <pane ySplit="8" topLeftCell="A9" activePane="bottomLeft" state="frozen"/>
      <selection pane="bottomLeft" activeCell="K16" sqref="K16"/>
    </sheetView>
  </sheetViews>
  <sheetFormatPr baseColWidth="10" defaultColWidth="8.83203125" defaultRowHeight="15"/>
  <cols>
    <col width="12.83203125" customWidth="1" style="99" min="1" max="3"/>
    <col width="12.83203125" customWidth="1" style="17" min="4" max="5"/>
    <col width="12.83203125" customWidth="1" style="99" min="6" max="10"/>
    <col width="11.6640625" customWidth="1" style="99" min="11" max="11"/>
  </cols>
  <sheetData>
    <row r="2" ht="16" customHeight="1" s="99" thickBot="1">
      <c r="A2" s="128" t="inlineStr">
        <is>
          <t>Proje Adı</t>
        </is>
      </c>
      <c r="B2" s="89" t="n"/>
      <c r="C2" s="89" t="n"/>
      <c r="F2" t="n">
        <v>1</v>
      </c>
      <c r="G2" s="109" t="n">
        <v>2</v>
      </c>
    </row>
    <row r="3">
      <c r="A3" s="129">
        <f>YatırımMaliyeti!C5</f>
        <v/>
      </c>
      <c r="B3" s="141" t="n"/>
      <c r="C3" s="141" t="n"/>
    </row>
    <row r="5" ht="16" customHeight="1" s="99" thickBot="1">
      <c r="A5" s="133" t="inlineStr">
        <is>
          <t>Sözleşme Süresi</t>
        </is>
      </c>
      <c r="B5" s="89" t="n"/>
      <c r="C5" s="21" t="n">
        <v>24</v>
      </c>
    </row>
    <row r="6">
      <c r="A6" s="125" t="inlineStr">
        <is>
          <t>Şube Sayısı</t>
        </is>
      </c>
      <c r="C6" s="18" t="n">
        <v>15</v>
      </c>
      <c r="F6" s="35" t="n"/>
      <c r="G6" s="35">
        <f>TODAY()</f>
        <v/>
      </c>
    </row>
    <row r="7">
      <c r="A7" s="125" t="n"/>
      <c r="C7" s="42" t="n"/>
      <c r="F7" s="35" t="n"/>
      <c r="G7" s="35" t="n"/>
    </row>
    <row r="8">
      <c r="A8" s="125" t="n"/>
    </row>
    <row r="9" ht="22" customHeight="1" s="99" thickBot="1">
      <c r="A9" s="124" t="inlineStr">
        <is>
          <t>Yatırım</t>
        </is>
      </c>
      <c r="B9" s="114" t="n"/>
      <c r="C9" s="114" t="n"/>
      <c r="D9" s="114" t="n"/>
      <c r="E9" s="114" t="n"/>
      <c r="F9" s="114" t="n"/>
      <c r="G9" s="114" t="n"/>
    </row>
    <row r="10" ht="16" customHeight="1" s="99" thickTop="1">
      <c r="A10" s="125" t="n"/>
      <c r="B10" s="125" t="n"/>
      <c r="C10" s="17" t="n"/>
      <c r="E10" s="125" t="n"/>
      <c r="F10" s="125" t="n"/>
      <c r="G10" s="33" t="n"/>
    </row>
    <row r="11">
      <c r="E11" s="107" t="inlineStr">
        <is>
          <t xml:space="preserve">Finansman </t>
        </is>
      </c>
      <c r="F11" s="136" t="n"/>
      <c r="G11" s="136" t="n"/>
      <c r="H11" s="125" t="n"/>
    </row>
    <row r="12">
      <c r="E12" s="121" t="inlineStr">
        <is>
          <t>Yatırımı Finanse Eden</t>
        </is>
      </c>
      <c r="F12" s="120" t="n"/>
      <c r="G12" s="18" t="inlineStr">
        <is>
          <t>Müşteri</t>
        </is>
      </c>
      <c r="H12" s="36" t="inlineStr">
        <is>
          <t>* Seçiniz</t>
        </is>
      </c>
    </row>
    <row r="13">
      <c r="A13" s="107" t="inlineStr">
        <is>
          <t>Yatırım Maliyeti Detayları</t>
        </is>
      </c>
      <c r="B13" s="136" t="n"/>
      <c r="C13" s="136" t="n"/>
      <c r="D13" s="52" t="n"/>
      <c r="E13" s="125" t="inlineStr">
        <is>
          <t>Vade (Ay)</t>
        </is>
      </c>
      <c r="G13" s="18" t="n">
        <v>24</v>
      </c>
      <c r="H13" s="36" t="inlineStr">
        <is>
          <t>* Sözleşme süresinden farklı bir süre girebilirsin.</t>
        </is>
      </c>
    </row>
    <row r="14">
      <c r="A14" s="121" t="inlineStr">
        <is>
          <t>Donanım</t>
        </is>
      </c>
      <c r="B14" s="120" t="n"/>
      <c r="C14" s="27">
        <f>+Parametre!K3</f>
        <v/>
      </c>
      <c r="E14" s="125" t="inlineStr">
        <is>
          <t>Yıllık Faiz Oranı</t>
        </is>
      </c>
      <c r="G14" s="22" t="n">
        <v>0.09</v>
      </c>
      <c r="H14" s="36" t="inlineStr">
        <is>
          <t>* Güncel banka faiz oranları girilebilir.</t>
        </is>
      </c>
      <c r="K14" s="34" t="n"/>
    </row>
    <row r="15">
      <c r="A15" s="125" t="inlineStr">
        <is>
          <t>Kurulum</t>
        </is>
      </c>
      <c r="C15" s="27">
        <f>+Parametre!K4</f>
        <v/>
      </c>
      <c r="E15" s="125" t="inlineStr">
        <is>
          <t>Aylık Faiz Oranı</t>
        </is>
      </c>
      <c r="G15" s="12">
        <f>+G14/12</f>
        <v/>
      </c>
      <c r="I15" s="17" t="n"/>
    </row>
    <row r="16">
      <c r="A16" s="125" t="inlineStr">
        <is>
          <t>CT Bedeli</t>
        </is>
      </c>
      <c r="C16" s="27">
        <f>+Parametre!K5</f>
        <v/>
      </c>
      <c r="E16" s="125" t="inlineStr">
        <is>
          <t>Aylık Taksit</t>
        </is>
      </c>
      <c r="G16" s="27">
        <f>IF(G12=Parametre!E4,-PMT($G$15,$G$13,$C$25),0)</f>
        <v/>
      </c>
    </row>
    <row r="17">
      <c r="A17" s="125" t="inlineStr">
        <is>
          <t>Personel</t>
        </is>
      </c>
      <c r="C17" s="27">
        <f>+Parametre!K6</f>
        <v/>
      </c>
      <c r="E17" s="125" t="inlineStr">
        <is>
          <t>Toplam Finansman</t>
        </is>
      </c>
      <c r="G17" s="33">
        <f>+G13*G16</f>
        <v/>
      </c>
    </row>
    <row r="18">
      <c r="A18" s="125" t="inlineStr">
        <is>
          <t>Kargo</t>
        </is>
      </c>
      <c r="C18" s="27">
        <f>+Parametre!K7</f>
        <v/>
      </c>
      <c r="E18" s="125" t="inlineStr">
        <is>
          <t>Vade Farkı</t>
        </is>
      </c>
      <c r="G18" s="27">
        <f>IF(G12=Parametre!E4,G17-C25,0)</f>
        <v/>
      </c>
    </row>
    <row r="19">
      <c r="A19" s="122" t="inlineStr">
        <is>
          <t>Diğer</t>
        </is>
      </c>
      <c r="B19" s="136" t="n"/>
      <c r="C19" s="28">
        <f>+Parametre!K8</f>
        <v/>
      </c>
      <c r="E19" s="121" t="inlineStr">
        <is>
          <t>Vadeli Birim Fiyat Teklifi</t>
        </is>
      </c>
      <c r="F19" s="120" t="n"/>
      <c r="G19" s="26">
        <f>+G17/C6</f>
        <v/>
      </c>
    </row>
    <row r="20">
      <c r="A20" s="121" t="inlineStr">
        <is>
          <t>Toplam Maliyet</t>
        </is>
      </c>
      <c r="B20" s="120" t="n"/>
      <c r="C20" s="33">
        <f>SUM(C14:C19)</f>
        <v/>
      </c>
      <c r="E20" s="125" t="n"/>
      <c r="F20" s="125" t="n"/>
    </row>
    <row r="21">
      <c r="A21" s="125" t="inlineStr">
        <is>
          <t>Şube Birim Maliyet</t>
        </is>
      </c>
      <c r="B21" s="125" t="n"/>
      <c r="C21" s="33">
        <f>+C20/C6</f>
        <v/>
      </c>
      <c r="E21" s="107" t="inlineStr">
        <is>
          <t>Aylık Fatura Bedeli</t>
        </is>
      </c>
      <c r="F21" s="136" t="n"/>
      <c r="G21" s="136" t="n"/>
    </row>
    <row r="22">
      <c r="A22" s="125" t="n"/>
      <c r="B22" s="125" t="n"/>
      <c r="C22" s="33" t="n"/>
      <c r="E22" s="121" t="inlineStr">
        <is>
          <t>Yatırım Bedeli</t>
        </is>
      </c>
      <c r="F22" s="120" t="n"/>
      <c r="G22" s="33">
        <f>+G16</f>
        <v/>
      </c>
    </row>
    <row r="23">
      <c r="A23" s="125" t="n"/>
      <c r="B23" s="125" t="n"/>
      <c r="C23" s="13" t="n"/>
      <c r="E23" s="122" t="inlineStr">
        <is>
          <t>Şube Birim</t>
        </is>
      </c>
      <c r="F23" s="136" t="n"/>
      <c r="G23" s="40">
        <f>+G22/C6</f>
        <v/>
      </c>
    </row>
    <row r="24" ht="16" customHeight="1" s="99" thickBot="1">
      <c r="A24" s="125" t="inlineStr">
        <is>
          <t>Uygulanacak Kar Oranı</t>
        </is>
      </c>
      <c r="C24" s="30" t="n">
        <v>0.25</v>
      </c>
      <c r="E24" s="123" t="inlineStr">
        <is>
          <t>İndirim Oranı</t>
        </is>
      </c>
      <c r="F24" s="142" t="n"/>
      <c r="G24" s="31" t="n">
        <v>0</v>
      </c>
      <c r="H24" s="36" t="inlineStr">
        <is>
          <t xml:space="preserve">* İlk teklif sonrası müşteri lehine revize etmen gerektiğinde. </t>
        </is>
      </c>
    </row>
    <row r="25">
      <c r="A25" s="125" t="inlineStr">
        <is>
          <t>Toplam Peşin Satış Tutarı</t>
        </is>
      </c>
      <c r="C25" s="27">
        <f>+C20/(1-$C$24)</f>
        <v/>
      </c>
      <c r="E25" s="126" t="inlineStr">
        <is>
          <t>Net Tutar</t>
        </is>
      </c>
      <c r="F25" s="141" t="n"/>
      <c r="G25" s="38">
        <f>+G22-(G22*$G$24)</f>
        <v/>
      </c>
      <c r="H25" s="27" t="n"/>
    </row>
    <row r="26" ht="16" customHeight="1" s="99" thickBot="1">
      <c r="A26" s="122" t="inlineStr">
        <is>
          <t>Peşin Birim Satış Tutarı</t>
        </is>
      </c>
      <c r="B26" s="136" t="n"/>
      <c r="C26" s="28">
        <f>+C25/C6</f>
        <v/>
      </c>
      <c r="E26" s="132" t="inlineStr">
        <is>
          <t>Net Şube Birim Tutarı</t>
        </is>
      </c>
      <c r="F26" s="89" t="n"/>
      <c r="G26" s="39">
        <f>+G23-(G23*$G$24)</f>
        <v/>
      </c>
    </row>
    <row r="27">
      <c r="A27" s="125" t="n"/>
      <c r="B27" s="125" t="n"/>
      <c r="C27" s="27" t="n"/>
      <c r="E27" s="125" t="n"/>
      <c r="F27" s="125" t="n"/>
      <c r="G27" s="33" t="n"/>
    </row>
    <row r="28">
      <c r="A28" s="125" t="n"/>
      <c r="B28" s="125" t="n"/>
      <c r="C28" s="27" t="n"/>
      <c r="E28" s="125" t="n"/>
      <c r="F28" s="125" t="n"/>
      <c r="G28" s="33" t="n"/>
    </row>
    <row r="29">
      <c r="A29" s="42" t="n"/>
      <c r="B29" s="42" t="n"/>
      <c r="C29" s="100" t="n"/>
      <c r="E29" s="125" t="n"/>
      <c r="F29" s="125" t="n"/>
      <c r="G29" s="33" t="n"/>
    </row>
    <row r="30" ht="22" customHeight="1" s="99" thickBot="1">
      <c r="A30" s="124" t="inlineStr">
        <is>
          <t>Enerji IoT Platformu</t>
        </is>
      </c>
      <c r="B30" s="114" t="n"/>
      <c r="C30" s="114" t="n"/>
      <c r="D30" s="114" t="n"/>
      <c r="E30" s="114" t="n"/>
      <c r="F30" s="114" t="n"/>
      <c r="G30" s="114" t="n"/>
    </row>
    <row r="31" ht="16" customHeight="1" s="99" thickTop="1">
      <c r="A31" s="134" t="n"/>
      <c r="B31" s="143" t="n"/>
      <c r="C31" s="100" t="n"/>
    </row>
    <row r="32">
      <c r="A32" s="107" t="inlineStr">
        <is>
          <t>Aylık Enerji İzleme Maliyeti</t>
        </is>
      </c>
      <c r="B32" s="136" t="n"/>
      <c r="C32" s="136" t="n"/>
      <c r="E32" s="107" t="inlineStr">
        <is>
          <t xml:space="preserve">Finansman </t>
        </is>
      </c>
      <c r="F32" s="136" t="n"/>
      <c r="G32" s="136" t="n"/>
    </row>
    <row r="33">
      <c r="A33" s="121" t="inlineStr">
        <is>
          <t>Bulut</t>
        </is>
      </c>
      <c r="B33" s="120" t="n"/>
      <c r="C33" s="27" t="n">
        <v>0</v>
      </c>
      <c r="E33" s="121" t="inlineStr">
        <is>
          <t>GSM Hat Sahibi</t>
        </is>
      </c>
      <c r="F33" s="120" t="n"/>
      <c r="G33" s="18" t="inlineStr">
        <is>
          <t>Müşteri</t>
        </is>
      </c>
      <c r="H33" s="36" t="inlineStr">
        <is>
          <t>* Seçiniz</t>
        </is>
      </c>
    </row>
    <row r="34">
      <c r="A34" s="125" t="inlineStr">
        <is>
          <t>GSM</t>
        </is>
      </c>
      <c r="C34" s="27" t="n">
        <v>0</v>
      </c>
      <c r="E34" s="125" t="n"/>
      <c r="F34" s="125" t="n"/>
    </row>
    <row r="35">
      <c r="A35" s="125" t="inlineStr">
        <is>
          <t>Personel</t>
        </is>
      </c>
      <c r="C35" s="27" t="n">
        <v>0</v>
      </c>
    </row>
    <row r="36">
      <c r="A36" s="122" t="inlineStr">
        <is>
          <t>Diğer</t>
        </is>
      </c>
      <c r="B36" s="136" t="n"/>
      <c r="C36" s="28" t="n">
        <v>0</v>
      </c>
      <c r="E36" s="107" t="inlineStr">
        <is>
          <t>Aylık Fatura Bedeli</t>
        </is>
      </c>
      <c r="F36" s="136" t="n"/>
      <c r="G36" s="136" t="n"/>
    </row>
    <row r="37">
      <c r="A37" s="121" t="inlineStr">
        <is>
          <t>Aylık Toplam Maliyet</t>
        </is>
      </c>
      <c r="B37" s="120" t="n"/>
      <c r="C37" s="33">
        <f>SUM(C33:C36)</f>
        <v/>
      </c>
      <c r="E37" s="121">
        <f>+A30</f>
        <v/>
      </c>
      <c r="F37" s="120" t="n"/>
      <c r="G37" s="33">
        <f>IF(C5=12,C6*A43, IF(C5=24,C6*B43, IF(C5=36,C6*C43, IF(C5=48,C6*C43,0))))</f>
        <v/>
      </c>
    </row>
    <row r="38">
      <c r="A38" s="122" t="inlineStr">
        <is>
          <t>Aylık Şube Birim Maliyet</t>
        </is>
      </c>
      <c r="B38" s="136" t="n"/>
      <c r="C38" s="40">
        <f>+C37/C6</f>
        <v/>
      </c>
      <c r="E38" s="122" t="inlineStr">
        <is>
          <t>Şube Birim</t>
        </is>
      </c>
      <c r="F38" s="136" t="n"/>
      <c r="G38" s="40">
        <f>+G37/C6</f>
        <v/>
      </c>
    </row>
    <row r="39" ht="16" customHeight="1" s="99" thickBot="1">
      <c r="A39" s="125" t="inlineStr">
        <is>
          <t>Kontrat Toplam Maliyeti</t>
        </is>
      </c>
      <c r="B39" s="125" t="n"/>
      <c r="C39" s="33">
        <f>+C37*C5</f>
        <v/>
      </c>
      <c r="E39" s="123" t="inlineStr">
        <is>
          <t>İndirim Oranı</t>
        </is>
      </c>
      <c r="F39" s="142" t="n"/>
      <c r="G39" s="31" t="n">
        <v>0</v>
      </c>
      <c r="H39" s="36" t="inlineStr">
        <is>
          <t xml:space="preserve">* İlk teklif sonrası müşteri lehine revize etmen gerektiğinde. </t>
        </is>
      </c>
    </row>
    <row r="40">
      <c r="A40" s="125" t="n"/>
      <c r="B40" s="125" t="n"/>
      <c r="C40" s="100" t="n"/>
      <c r="E40" s="126" t="inlineStr">
        <is>
          <t>Net Tutar</t>
        </is>
      </c>
      <c r="F40" s="141" t="n"/>
      <c r="G40" s="38">
        <f>+G37-(G37*G39)</f>
        <v/>
      </c>
      <c r="H40" s="27" t="n"/>
    </row>
    <row r="41" ht="16" customHeight="1" s="99" thickBot="1">
      <c r="A41" s="107" t="inlineStr">
        <is>
          <t xml:space="preserve">Birim Fiyat </t>
        </is>
      </c>
      <c r="B41" s="136" t="n"/>
      <c r="C41" s="136" t="n"/>
      <c r="E41" s="132" t="inlineStr">
        <is>
          <t>Net Şube Birim Tutarı</t>
        </is>
      </c>
      <c r="F41" s="89" t="n"/>
      <c r="G41" s="39">
        <f>+G38-(G38*G39)</f>
        <v/>
      </c>
    </row>
    <row r="42">
      <c r="A42" s="135" t="inlineStr">
        <is>
          <t xml:space="preserve">12 Aylık </t>
        </is>
      </c>
      <c r="B42" s="135" t="inlineStr">
        <is>
          <t xml:space="preserve">24 Aylık </t>
        </is>
      </c>
      <c r="C42" s="135" t="inlineStr">
        <is>
          <t>36-48 Aylık</t>
        </is>
      </c>
      <c r="E42" s="125" t="n"/>
      <c r="F42" s="125" t="n"/>
      <c r="G42" s="33" t="n"/>
    </row>
    <row r="43">
      <c r="A43" s="29" t="n">
        <v>80</v>
      </c>
      <c r="B43" s="29" t="n">
        <v>77</v>
      </c>
      <c r="C43" s="29" t="n">
        <v>75</v>
      </c>
      <c r="E43" s="40" t="inlineStr">
        <is>
          <t>Birim Fiyat Kar Oranı</t>
        </is>
      </c>
      <c r="F43" s="122" t="n"/>
      <c r="G43" s="37">
        <f>IFERROR((G41/C38),0)</f>
        <v/>
      </c>
      <c r="H43" s="36" t="inlineStr">
        <is>
          <t>* Bu oran sonuç olarak gelmektedir. Sarı alandaki birim fiyatlama şimdilik manuel yapılacaktır.</t>
        </is>
      </c>
    </row>
    <row r="44">
      <c r="A44" s="60" t="n"/>
      <c r="B44" s="60" t="n"/>
      <c r="C44" s="60" t="n"/>
      <c r="E44" s="125" t="n"/>
      <c r="F44" s="125" t="n"/>
      <c r="G44" s="33" t="n"/>
    </row>
    <row r="45">
      <c r="A45" s="60" t="n"/>
      <c r="B45" s="60" t="n"/>
      <c r="C45" s="60" t="n"/>
      <c r="E45" s="125" t="n"/>
      <c r="F45" s="125" t="n"/>
      <c r="G45" s="33" t="n"/>
    </row>
    <row r="46">
      <c r="A46" s="60" t="n"/>
      <c r="B46" s="60" t="n"/>
      <c r="C46" s="60" t="n"/>
      <c r="E46" s="125" t="n"/>
      <c r="F46" s="125" t="n"/>
      <c r="G46" s="33" t="n"/>
    </row>
    <row r="47" ht="22" customHeight="1" s="99" thickBot="1">
      <c r="A47" s="124" t="inlineStr">
        <is>
          <t>Danışmanlık</t>
        </is>
      </c>
      <c r="B47" s="114" t="n"/>
      <c r="C47" s="114" t="n"/>
      <c r="D47" s="114" t="n"/>
      <c r="E47" s="114" t="n"/>
      <c r="F47" s="114" t="n"/>
      <c r="G47" s="114" t="n"/>
    </row>
    <row r="48" ht="16" customHeight="1" s="99" thickTop="1">
      <c r="A48" s="60" t="n"/>
      <c r="B48" s="60" t="n"/>
      <c r="C48" s="60" t="n"/>
      <c r="E48" s="125" t="n"/>
      <c r="F48" s="125" t="n"/>
      <c r="G48" s="33" t="n"/>
    </row>
    <row r="49">
      <c r="A49" s="60" t="n"/>
      <c r="B49" s="60" t="n"/>
      <c r="C49" s="60" t="n"/>
      <c r="E49" s="122" t="inlineStr">
        <is>
          <t>Uygulanacak Kar Oranı</t>
        </is>
      </c>
      <c r="F49" s="122" t="n"/>
      <c r="G49" s="41" t="n">
        <v>0.8</v>
      </c>
    </row>
    <row r="50">
      <c r="A50" s="60" t="n"/>
      <c r="B50" s="60" t="n"/>
      <c r="C50" s="60" t="n"/>
      <c r="E50" s="125" t="n"/>
      <c r="F50" s="125" t="n"/>
      <c r="G50" s="33" t="n"/>
    </row>
    <row r="51">
      <c r="A51" s="107" t="inlineStr">
        <is>
          <t>Danışmanlık Maliyeti</t>
        </is>
      </c>
      <c r="B51" s="136" t="n"/>
      <c r="C51" s="136" t="n"/>
      <c r="E51" s="107" t="inlineStr">
        <is>
          <t>Aylık Fatura Bedeli</t>
        </is>
      </c>
      <c r="F51" s="136" t="n"/>
      <c r="G51" s="136" t="n"/>
    </row>
    <row r="52">
      <c r="A52" s="121" t="inlineStr">
        <is>
          <t>Tarife Yönetimi/Danışmanlık</t>
        </is>
      </c>
      <c r="B52" s="120" t="n"/>
      <c r="C52" s="27" t="n">
        <v>0</v>
      </c>
      <c r="E52" s="121">
        <f>+A47</f>
        <v/>
      </c>
      <c r="F52" s="120" t="n"/>
      <c r="G52" s="33">
        <f>+C55*(1+G49)</f>
        <v/>
      </c>
    </row>
    <row r="53">
      <c r="A53" s="125" t="inlineStr">
        <is>
          <t>Personel</t>
        </is>
      </c>
      <c r="C53" s="27" t="n">
        <v>0</v>
      </c>
      <c r="E53" s="122" t="inlineStr">
        <is>
          <t>Şube Birim</t>
        </is>
      </c>
      <c r="F53" s="136" t="n"/>
      <c r="G53" s="40">
        <f>+G52/C6</f>
        <v/>
      </c>
    </row>
    <row r="54" ht="16" customHeight="1" s="99" thickBot="1">
      <c r="A54" s="122" t="inlineStr">
        <is>
          <t>Diğer</t>
        </is>
      </c>
      <c r="B54" s="136" t="n"/>
      <c r="C54" s="28" t="n">
        <v>0</v>
      </c>
      <c r="E54" s="123" t="inlineStr">
        <is>
          <t>İndirim Oranı</t>
        </is>
      </c>
      <c r="F54" s="142" t="n"/>
      <c r="G54" s="31" t="n">
        <v>0</v>
      </c>
      <c r="H54" s="36" t="inlineStr">
        <is>
          <t xml:space="preserve">* İlk teklif sonrası müşteri lehine revize etmen gerektiğinde. </t>
        </is>
      </c>
    </row>
    <row r="55">
      <c r="A55" s="121" t="inlineStr">
        <is>
          <t>Aylık Toplam Maliyet</t>
        </is>
      </c>
      <c r="B55" s="120" t="n"/>
      <c r="C55" s="33">
        <f>SUM(C52:C54)</f>
        <v/>
      </c>
      <c r="E55" s="126" t="inlineStr">
        <is>
          <t>Net Tutar</t>
        </is>
      </c>
      <c r="F55" s="141" t="n"/>
      <c r="G55" s="38">
        <f>+G52-(G52*G54)</f>
        <v/>
      </c>
      <c r="H55" s="36" t="n"/>
    </row>
    <row r="56" ht="16" customHeight="1" s="99" thickBot="1">
      <c r="A56" s="122" t="inlineStr">
        <is>
          <t>Aylık Şube Birim Maliyet</t>
        </is>
      </c>
      <c r="B56" s="136" t="n"/>
      <c r="C56" s="40">
        <f>+C55/C6</f>
        <v/>
      </c>
      <c r="E56" s="132" t="inlineStr">
        <is>
          <t>Net Şube Birim Tutarı</t>
        </is>
      </c>
      <c r="F56" s="89" t="n"/>
      <c r="G56" s="39">
        <f>+G53-(G53*G54)</f>
        <v/>
      </c>
    </row>
    <row r="57">
      <c r="A57" s="125" t="inlineStr">
        <is>
          <t>Kontrat Toplam Maliyeti</t>
        </is>
      </c>
      <c r="B57" s="125" t="n"/>
      <c r="C57" s="33">
        <f>+C55*C5</f>
        <v/>
      </c>
      <c r="E57" s="125" t="n"/>
      <c r="F57" s="125" t="n"/>
      <c r="G57" s="33" t="n"/>
    </row>
    <row r="58">
      <c r="A58" s="125" t="n"/>
      <c r="B58" s="125" t="n"/>
      <c r="C58" s="33" t="n"/>
      <c r="E58" s="125" t="n"/>
      <c r="F58" s="125" t="n"/>
      <c r="G58" s="33" t="n"/>
    </row>
    <row r="59">
      <c r="A59" s="125" t="n"/>
      <c r="B59" s="125" t="n"/>
      <c r="C59" s="33" t="n"/>
      <c r="E59" s="125" t="n"/>
      <c r="F59" s="125" t="n"/>
      <c r="G59" s="33" t="n"/>
    </row>
    <row r="60">
      <c r="A60" s="60" t="n"/>
      <c r="B60" s="60" t="n"/>
      <c r="C60" s="60" t="n"/>
      <c r="E60" s="125" t="n"/>
      <c r="F60" s="125" t="n"/>
      <c r="G60" s="33" t="n"/>
      <c r="H60" s="17" t="n"/>
    </row>
    <row r="61" ht="22" customHeight="1" s="99" thickBot="1">
      <c r="A61" s="131" t="inlineStr">
        <is>
          <t>SONUÇ (1')</t>
        </is>
      </c>
      <c r="B61" s="114" t="n"/>
      <c r="C61" s="114" t="n"/>
      <c r="D61" s="114" t="n"/>
      <c r="E61" s="114" t="n"/>
      <c r="F61" s="114" t="n"/>
      <c r="G61" s="114" t="n"/>
    </row>
    <row r="62" ht="16" customHeight="1" s="99" thickTop="1">
      <c r="A62" s="125" t="n"/>
      <c r="B62" s="125" t="n"/>
      <c r="C62" s="1" t="n"/>
    </row>
    <row r="63">
      <c r="A63" s="125" t="inlineStr">
        <is>
          <t>Yatırım Satış Geliri</t>
        </is>
      </c>
      <c r="C63" s="17">
        <f>IF(G12="Müşteri",C25,G17)</f>
        <v/>
      </c>
      <c r="D63" t="inlineStr">
        <is>
          <t>TL</t>
        </is>
      </c>
      <c r="E63" s="125" t="inlineStr">
        <is>
          <t>Toplam Maliyet</t>
        </is>
      </c>
      <c r="F63" s="17">
        <f>IF(G12=Parametre!E4,C20+G18,C20)+C39+C57</f>
        <v/>
      </c>
      <c r="G63" s="59" t="n"/>
    </row>
    <row r="64">
      <c r="A64" s="125" t="inlineStr">
        <is>
          <t>Platform Satış Geliri (2')</t>
        </is>
      </c>
      <c r="C64" s="17">
        <f>+C5*G40</f>
        <v/>
      </c>
      <c r="D64" t="inlineStr">
        <is>
          <t>TL</t>
        </is>
      </c>
      <c r="E64" s="125" t="inlineStr">
        <is>
          <t>Proje Karı</t>
        </is>
      </c>
      <c r="F64" s="13">
        <f>+C66-F63</f>
        <v/>
      </c>
      <c r="G64" s="59">
        <f>F64/C66</f>
        <v/>
      </c>
    </row>
    <row r="65">
      <c r="A65" s="125" t="inlineStr">
        <is>
          <t>Danışmanlık Satış Geliri</t>
        </is>
      </c>
      <c r="B65" s="125" t="n"/>
      <c r="C65" s="17">
        <f>+G55*C5</f>
        <v/>
      </c>
      <c r="D65" t="inlineStr">
        <is>
          <t>TL</t>
        </is>
      </c>
      <c r="E65" s="125" t="n"/>
      <c r="F65" s="125" t="n"/>
      <c r="G65" s="60" t="n"/>
    </row>
    <row r="66">
      <c r="A66" s="125" t="inlineStr">
        <is>
          <t>Toplam Proje Geliri</t>
        </is>
      </c>
      <c r="C66" s="17">
        <f>+C63+C64+C65</f>
        <v/>
      </c>
      <c r="D66" s="17" t="inlineStr">
        <is>
          <t>TL</t>
        </is>
      </c>
      <c r="E66" s="13" t="inlineStr">
        <is>
          <t>Altyapı Maliyeti</t>
        </is>
      </c>
      <c r="F66" s="17">
        <f>F63-F67</f>
        <v/>
      </c>
      <c r="G66" s="59">
        <f>1-F66/C63</f>
        <v/>
      </c>
    </row>
    <row r="67">
      <c r="A67" s="130" t="inlineStr">
        <is>
          <t>Toplam İndirim Tutarı</t>
        </is>
      </c>
      <c r="C67" s="32">
        <f>+((G22-G25)*G13)+((G37-G40)*C5)+((G52-G55)*C5)</f>
        <v/>
      </c>
      <c r="E67" s="13" t="inlineStr">
        <is>
          <t>Hizmet Maliyeti</t>
        </is>
      </c>
      <c r="F67" s="17">
        <f>C39+C57</f>
        <v/>
      </c>
      <c r="G67" s="59">
        <f>1-F67/(C65+C64)</f>
        <v/>
      </c>
    </row>
    <row r="68">
      <c r="A68" s="125" t="n"/>
      <c r="B68" s="125" t="n"/>
      <c r="C68" s="17" t="n"/>
    </row>
    <row r="69">
      <c r="A69" s="125" t="inlineStr">
        <is>
          <t>Toplam Altyapı Yatırım Bedeli</t>
        </is>
      </c>
      <c r="B69" s="125" t="n"/>
      <c r="C69" s="17">
        <f>IF(G12="Müşteri",C63/C6,G26)</f>
        <v/>
      </c>
      <c r="D69" s="17">
        <f>IF(G12="Müşteri","TL/şube","TL/şube-ay")</f>
        <v/>
      </c>
      <c r="G69" s="125" t="n"/>
    </row>
    <row r="70">
      <c r="A70" s="125" t="inlineStr">
        <is>
          <t>Toplam Aylık Hizmet Bedeli</t>
        </is>
      </c>
      <c r="B70" s="125" t="n"/>
      <c r="C70" s="17">
        <f>(C64+C65)/C5/C6</f>
        <v/>
      </c>
      <c r="D70" s="17" t="inlineStr">
        <is>
          <t>TL/şube-ay</t>
        </is>
      </c>
      <c r="G70" s="125" t="n"/>
    </row>
    <row r="71">
      <c r="A71" s="125" t="n"/>
      <c r="B71" s="125" t="n"/>
      <c r="C71" s="17" t="n"/>
    </row>
    <row r="72">
      <c r="A72" s="19" t="inlineStr">
        <is>
          <t>1' Sözleşme süresi dikkate alınmıştır.</t>
        </is>
      </c>
      <c r="B72" s="125" t="n"/>
      <c r="C72" s="1" t="n"/>
    </row>
    <row r="73">
      <c r="A73" s="19" t="inlineStr">
        <is>
          <t>2' Yıllık platform hizmeti fiyat artışı hariçtir.</t>
        </is>
      </c>
    </row>
  </sheetData>
  <mergeCells count="64">
    <mergeCell ref="A36:B36"/>
    <mergeCell ref="E36:G36"/>
    <mergeCell ref="E37:F37"/>
    <mergeCell ref="A41:C41"/>
    <mergeCell ref="E40:F40"/>
    <mergeCell ref="E41:F41"/>
    <mergeCell ref="A34:B34"/>
    <mergeCell ref="A35:B35"/>
    <mergeCell ref="E26:F26"/>
    <mergeCell ref="A30:G30"/>
    <mergeCell ref="E32:G32"/>
    <mergeCell ref="E33:F33"/>
    <mergeCell ref="A31:B31"/>
    <mergeCell ref="A32:C32"/>
    <mergeCell ref="A33:B33"/>
    <mergeCell ref="A67:B67"/>
    <mergeCell ref="A53:B53"/>
    <mergeCell ref="A54:B54"/>
    <mergeCell ref="A55:B55"/>
    <mergeCell ref="A56:B56"/>
    <mergeCell ref="A66:B66"/>
    <mergeCell ref="A63:B63"/>
    <mergeCell ref="A64:B64"/>
    <mergeCell ref="A61:G61"/>
    <mergeCell ref="E55:F55"/>
    <mergeCell ref="E56:F56"/>
    <mergeCell ref="A2:C2"/>
    <mergeCell ref="A3:C3"/>
    <mergeCell ref="A14:B14"/>
    <mergeCell ref="A15:B15"/>
    <mergeCell ref="A16:B16"/>
    <mergeCell ref="E12:F12"/>
    <mergeCell ref="E13:F13"/>
    <mergeCell ref="A9:G9"/>
    <mergeCell ref="A26:B26"/>
    <mergeCell ref="A13:C13"/>
    <mergeCell ref="E11:G11"/>
    <mergeCell ref="E23:F23"/>
    <mergeCell ref="E24:F24"/>
    <mergeCell ref="A17:B17"/>
    <mergeCell ref="A18:B18"/>
    <mergeCell ref="A19:B19"/>
    <mergeCell ref="A20:B20"/>
    <mergeCell ref="A24:B24"/>
    <mergeCell ref="E14:F14"/>
    <mergeCell ref="E15:F15"/>
    <mergeCell ref="E16:F16"/>
    <mergeCell ref="E17:F17"/>
    <mergeCell ref="A25:B25"/>
    <mergeCell ref="E22:F22"/>
    <mergeCell ref="E19:F19"/>
    <mergeCell ref="E21:G21"/>
    <mergeCell ref="E25:F25"/>
    <mergeCell ref="A47:G47"/>
    <mergeCell ref="A37:B37"/>
    <mergeCell ref="E38:F38"/>
    <mergeCell ref="E39:F39"/>
    <mergeCell ref="A38:B38"/>
    <mergeCell ref="E51:G51"/>
    <mergeCell ref="E52:F52"/>
    <mergeCell ref="E53:F53"/>
    <mergeCell ref="E54:F54"/>
    <mergeCell ref="A51:C51"/>
    <mergeCell ref="A52:B52"/>
  </mergeCells>
  <dataValidations count="3">
    <dataValidation sqref="G39 G54" showErrorMessage="1" showInputMessage="1" allowBlank="1" errorTitle="BURASI ÇOK ÖNEMLİ!" error="BUNU GERÇEKTEN YAPACAK MISIN?" type="decimal" errorStyle="warning">
      <formula1>0</formula1>
      <formula2>0.05</formula2>
    </dataValidation>
    <dataValidation sqref="G24" showErrorMessage="1" showInputMessage="1" allowBlank="1" errorTitle="YAVAŞ OL! " error="EMİN MİSİN?" type="decimal" errorStyle="warning">
      <formula1>0</formula1>
      <formula2>0.1</formula2>
    </dataValidation>
    <dataValidation sqref="M27:M28" showErrorMessage="1" showInputMessage="1" allowBlank="1" errorTitle="YAVAŞ GEL!" error="EMİN MİSİN?" type="custom" errorStyle="warning">
      <formula1>"&gt;0"</formula1>
    </dataValidation>
  </dataValidations>
  <printOptions horizontalCentered="1"/>
  <pageMargins left="0.7086614173228347" right="0.7086614173228347" top="0.7480314960629921" bottom="0.5511811023622047" header="0.3149606299212598" footer="0.3149606299212598"/>
  <pageSetup orientation="portrait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ayfa3">
    <outlinePr summaryBelow="1" summaryRight="1"/>
    <pageSetUpPr/>
  </sheetPr>
  <dimension ref="B2:Q31"/>
  <sheetViews>
    <sheetView showGridLines="0" workbookViewId="0">
      <selection activeCell="I15" sqref="I15"/>
    </sheetView>
  </sheetViews>
  <sheetFormatPr baseColWidth="10" defaultColWidth="8.83203125" defaultRowHeight="15"/>
  <cols>
    <col width="2.83203125" customWidth="1" style="99" min="1" max="1"/>
    <col width="20.6640625" bestFit="1" customWidth="1" style="99" min="2" max="2"/>
    <col width="9.6640625" customWidth="1" style="99" min="3" max="3"/>
  </cols>
  <sheetData>
    <row r="2">
      <c r="D2" s="135" t="inlineStr">
        <is>
          <t>1. Yıl</t>
        </is>
      </c>
      <c r="E2" s="136" t="n"/>
      <c r="F2" s="136" t="n"/>
      <c r="G2" s="136" t="n"/>
      <c r="H2" s="136" t="n"/>
      <c r="I2" s="136" t="n"/>
      <c r="J2" s="136" t="n"/>
      <c r="K2" s="136" t="n"/>
      <c r="L2" s="136" t="n"/>
      <c r="M2" s="136" t="n"/>
      <c r="N2" s="136" t="n"/>
      <c r="O2" s="136" t="n"/>
    </row>
    <row r="3">
      <c r="B3" s="62" t="inlineStr">
        <is>
          <t>Müşteri Tahsilatları</t>
        </is>
      </c>
      <c r="C3" s="137" t="inlineStr">
        <is>
          <t>Toplam</t>
        </is>
      </c>
      <c r="D3" s="61" t="n">
        <v>1</v>
      </c>
      <c r="E3" s="61" t="n">
        <v>2</v>
      </c>
      <c r="F3" s="61" t="n">
        <v>3</v>
      </c>
      <c r="G3" s="61" t="n">
        <v>4</v>
      </c>
      <c r="H3" s="61" t="n">
        <v>5</v>
      </c>
      <c r="I3" s="61" t="n">
        <v>6</v>
      </c>
      <c r="J3" s="61" t="n">
        <v>7</v>
      </c>
      <c r="K3" s="61" t="n">
        <v>8</v>
      </c>
      <c r="L3" s="61" t="n">
        <v>9</v>
      </c>
      <c r="M3" s="61" t="n">
        <v>10</v>
      </c>
      <c r="N3" s="61" t="n">
        <v>11</v>
      </c>
      <c r="O3" s="61" t="n">
        <v>12</v>
      </c>
    </row>
    <row r="4">
      <c r="B4" s="56">
        <f>+TeklifÇalışması!E22</f>
        <v/>
      </c>
      <c r="C4" s="47">
        <f>SUM(D4:O4)</f>
        <v/>
      </c>
      <c r="D4" s="52">
        <f>IF(TeklifÇalışması!G12=Parametre!E4,TeklifÇalışması!G25,0)</f>
        <v/>
      </c>
      <c r="E4" s="52">
        <f>+D4</f>
        <v/>
      </c>
      <c r="F4" s="52">
        <f>+E4</f>
        <v/>
      </c>
      <c r="G4" s="52">
        <f>+F4</f>
        <v/>
      </c>
      <c r="H4" s="52">
        <f>+G4</f>
        <v/>
      </c>
      <c r="I4" s="52">
        <f>+H4</f>
        <v/>
      </c>
      <c r="J4" s="52">
        <f>IF(TeklifÇalışması!G13=6,0,Finansman!I4)</f>
        <v/>
      </c>
      <c r="K4" s="52">
        <f>+J4</f>
        <v/>
      </c>
      <c r="L4" s="52">
        <f>+K4</f>
        <v/>
      </c>
      <c r="M4" s="52">
        <f>+L4</f>
        <v/>
      </c>
      <c r="N4" s="52">
        <f>+M4</f>
        <v/>
      </c>
      <c r="O4" s="52">
        <f>+N4</f>
        <v/>
      </c>
      <c r="P4" s="17" t="n"/>
    </row>
    <row r="5">
      <c r="B5" s="56">
        <f>+TeklifÇalışması!E37</f>
        <v/>
      </c>
      <c r="C5" s="47">
        <f>SUM(D5:O5)</f>
        <v/>
      </c>
      <c r="D5" s="52">
        <f>+TeklifÇalışması!G37</f>
        <v/>
      </c>
      <c r="E5" s="52">
        <f>+D5</f>
        <v/>
      </c>
      <c r="F5" s="52">
        <f>+E5</f>
        <v/>
      </c>
      <c r="G5" s="52">
        <f>+F5</f>
        <v/>
      </c>
      <c r="H5" s="52">
        <f>+G5</f>
        <v/>
      </c>
      <c r="I5" s="52">
        <f>+H5</f>
        <v/>
      </c>
      <c r="J5" s="52">
        <f>+I5</f>
        <v/>
      </c>
      <c r="K5" s="52">
        <f>+J5</f>
        <v/>
      </c>
      <c r="L5" s="52">
        <f>+K5</f>
        <v/>
      </c>
      <c r="M5" s="52">
        <f>+L5</f>
        <v/>
      </c>
      <c r="N5" s="52">
        <f>+M5</f>
        <v/>
      </c>
      <c r="O5" s="52">
        <f>+N5</f>
        <v/>
      </c>
      <c r="P5" s="17" t="n"/>
    </row>
    <row r="6">
      <c r="B6" s="49">
        <f>+TeklifÇalışması!A47</f>
        <v/>
      </c>
      <c r="C6" s="50">
        <f>SUM(D6:O6)</f>
        <v/>
      </c>
      <c r="D6" s="46">
        <f>+TeklifÇalışması!G55</f>
        <v/>
      </c>
      <c r="E6" s="46">
        <f>+D6</f>
        <v/>
      </c>
      <c r="F6" s="46">
        <f>+E6</f>
        <v/>
      </c>
      <c r="G6" s="46">
        <f>+F6</f>
        <v/>
      </c>
      <c r="H6" s="46">
        <f>+G6</f>
        <v/>
      </c>
      <c r="I6" s="46">
        <f>+H6</f>
        <v/>
      </c>
      <c r="J6" s="46">
        <f>+I6</f>
        <v/>
      </c>
      <c r="K6" s="46">
        <f>+J6</f>
        <v/>
      </c>
      <c r="L6" s="46">
        <f>+K6</f>
        <v/>
      </c>
      <c r="M6" s="46">
        <f>+L6</f>
        <v/>
      </c>
      <c r="N6" s="46">
        <f>+M6</f>
        <v/>
      </c>
      <c r="O6" s="46">
        <f>+N6</f>
        <v/>
      </c>
      <c r="P6" s="17" t="n"/>
    </row>
    <row r="7">
      <c r="B7" s="5" t="inlineStr">
        <is>
          <t>Toplam</t>
        </is>
      </c>
      <c r="C7" s="20">
        <f>SUM(C4:C5)</f>
        <v/>
      </c>
      <c r="D7" s="4">
        <f>SUM(D4:D6)</f>
        <v/>
      </c>
      <c r="E7" s="4">
        <f>SUM(E4:E6)</f>
        <v/>
      </c>
      <c r="F7" s="4">
        <f>SUM(F4:F6)</f>
        <v/>
      </c>
      <c r="G7" s="4">
        <f>SUM(G4:G6)</f>
        <v/>
      </c>
      <c r="H7" s="4">
        <f>SUM(H4:H6)</f>
        <v/>
      </c>
      <c r="I7" s="4">
        <f>SUM(I4:I6)</f>
        <v/>
      </c>
      <c r="J7" s="4">
        <f>SUM(J4:J6)</f>
        <v/>
      </c>
      <c r="K7" s="4">
        <f>SUM(K4:K6)</f>
        <v/>
      </c>
      <c r="L7" s="4">
        <f>SUM(L4:L6)</f>
        <v/>
      </c>
      <c r="M7" s="4">
        <f>SUM(M4:M6)</f>
        <v/>
      </c>
      <c r="N7" s="4">
        <f>SUM(N4:N6)</f>
        <v/>
      </c>
      <c r="O7" s="4">
        <f>SUM(O4:O6)</f>
        <v/>
      </c>
      <c r="P7" s="17" t="n"/>
    </row>
    <row r="8">
      <c r="B8" s="125" t="n"/>
      <c r="C8" s="13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</row>
    <row r="9">
      <c r="B9" s="125" t="n"/>
      <c r="C9" s="13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</row>
    <row r="10">
      <c r="D10" s="135" t="inlineStr">
        <is>
          <t>1. Yıl</t>
        </is>
      </c>
      <c r="E10" s="136" t="n"/>
      <c r="F10" s="136" t="n"/>
      <c r="G10" s="136" t="n"/>
      <c r="H10" s="136" t="n"/>
      <c r="I10" s="136" t="n"/>
      <c r="J10" s="136" t="n"/>
      <c r="K10" s="136" t="n"/>
      <c r="L10" s="136" t="n"/>
      <c r="M10" s="136" t="n"/>
      <c r="N10" s="136" t="n"/>
      <c r="O10" s="136" t="n"/>
    </row>
    <row r="11">
      <c r="B11" s="62" t="inlineStr">
        <is>
          <t>Tedarikçi Ödemeleri</t>
        </is>
      </c>
      <c r="C11" s="137" t="inlineStr">
        <is>
          <t>Toplam</t>
        </is>
      </c>
      <c r="D11" s="61" t="n">
        <v>1</v>
      </c>
      <c r="E11" s="61" t="n">
        <v>2</v>
      </c>
      <c r="F11" s="61" t="n">
        <v>3</v>
      </c>
      <c r="G11" s="61" t="n">
        <v>4</v>
      </c>
      <c r="H11" s="61" t="n">
        <v>5</v>
      </c>
      <c r="I11" s="61" t="n">
        <v>6</v>
      </c>
      <c r="J11" s="61" t="n">
        <v>7</v>
      </c>
      <c r="K11" s="61" t="n">
        <v>8</v>
      </c>
      <c r="L11" s="61" t="n">
        <v>9</v>
      </c>
      <c r="M11" s="61" t="n">
        <v>10</v>
      </c>
      <c r="N11" s="61" t="n">
        <v>11</v>
      </c>
      <c r="O11" s="61" t="n">
        <v>12</v>
      </c>
      <c r="P11" s="11" t="inlineStr">
        <is>
          <t>Kontrol</t>
        </is>
      </c>
    </row>
    <row r="12">
      <c r="B12" s="137" t="inlineStr">
        <is>
          <t>Yatırım</t>
        </is>
      </c>
      <c r="C12" s="138" t="n"/>
      <c r="D12" s="43" t="n"/>
      <c r="E12" s="43" t="n"/>
      <c r="F12" s="43" t="n"/>
      <c r="G12" s="44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11" t="n"/>
    </row>
    <row r="13">
      <c r="B13" s="56">
        <f>+TeklifÇalışması!A14</f>
        <v/>
      </c>
      <c r="C13" s="47">
        <f>+TeklifÇalışması!C14</f>
        <v/>
      </c>
      <c r="D13" s="48" t="n"/>
      <c r="E13" s="48" t="n"/>
      <c r="F13" s="48" t="n"/>
      <c r="G13" s="52">
        <f>+TeklifÇalışması!C14</f>
        <v/>
      </c>
      <c r="H13" s="48" t="n"/>
      <c r="I13" s="48" t="n"/>
      <c r="J13" s="48" t="n"/>
      <c r="K13" s="48" t="n"/>
      <c r="L13" s="48" t="n"/>
      <c r="M13" s="48" t="n"/>
      <c r="N13" s="48" t="n"/>
      <c r="O13" s="48" t="n"/>
      <c r="P13" s="52">
        <f>SUM(D13:O13)-C13</f>
        <v/>
      </c>
    </row>
    <row r="14">
      <c r="B14" s="56">
        <f>+TeklifÇalışması!A15</f>
        <v/>
      </c>
      <c r="C14" s="47">
        <f>+TeklifÇalışması!C15</f>
        <v/>
      </c>
      <c r="D14" s="48" t="n"/>
      <c r="E14" s="52">
        <f>+TeklifÇalışması!C15</f>
        <v/>
      </c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  <c r="O14" s="48" t="n"/>
      <c r="P14" s="52">
        <f>SUM(D14:O14)-C14</f>
        <v/>
      </c>
    </row>
    <row r="15">
      <c r="B15" s="56">
        <f>+TeklifÇalışması!A16</f>
        <v/>
      </c>
      <c r="C15" s="47">
        <f>+TeklifÇalışması!C16</f>
        <v/>
      </c>
      <c r="D15" s="52">
        <f>+TeklifÇalışması!C16</f>
        <v/>
      </c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52">
        <f>SUM(D15:O15)-C15</f>
        <v/>
      </c>
    </row>
    <row r="16">
      <c r="B16" s="56">
        <f>+TeklifÇalışması!A17</f>
        <v/>
      </c>
      <c r="C16" s="47">
        <f>+TeklifÇalışması!C17</f>
        <v/>
      </c>
      <c r="D16" s="52" t="n"/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  <c r="O16" s="48" t="n"/>
      <c r="P16" s="52">
        <f>SUM(D16:O16)-C16</f>
        <v/>
      </c>
    </row>
    <row r="17">
      <c r="B17" s="56">
        <f>+TeklifÇalışması!A18</f>
        <v/>
      </c>
      <c r="C17" s="47">
        <f>+TeklifÇalışması!C18</f>
        <v/>
      </c>
      <c r="D17" s="52" t="n">
        <v>2025</v>
      </c>
      <c r="E17" s="48" t="n"/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52">
        <f>SUM(D17:O17)-C17</f>
        <v/>
      </c>
    </row>
    <row r="18">
      <c r="B18" s="49">
        <f>+TeklifÇalışması!A19</f>
        <v/>
      </c>
      <c r="C18" s="50">
        <f>+TeklifÇalışması!C19</f>
        <v/>
      </c>
      <c r="D18" s="46">
        <f>+TeklifÇalışması!C19</f>
        <v/>
      </c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n"/>
      <c r="P18" s="52">
        <f>SUM(D18:O18)-C18</f>
        <v/>
      </c>
    </row>
    <row r="19">
      <c r="B19" s="139" t="inlineStr">
        <is>
          <t>Enerji İzleme</t>
        </is>
      </c>
      <c r="C19" s="138" t="n"/>
      <c r="D19" s="44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52" t="n"/>
    </row>
    <row r="20">
      <c r="B20" s="56">
        <f>+TeklifÇalışması!A37</f>
        <v/>
      </c>
      <c r="C20" s="47">
        <f>+TeklifÇalışması!C37*12</f>
        <v/>
      </c>
      <c r="D20" s="52">
        <f>+TeklifÇalışması!C37</f>
        <v/>
      </c>
      <c r="E20" s="52">
        <f>+D20</f>
        <v/>
      </c>
      <c r="F20" s="52">
        <f>+E20</f>
        <v/>
      </c>
      <c r="G20" s="52">
        <f>+F20</f>
        <v/>
      </c>
      <c r="H20" s="52">
        <f>+G20</f>
        <v/>
      </c>
      <c r="I20" s="52">
        <f>+H20</f>
        <v/>
      </c>
      <c r="J20" s="52">
        <f>+I20</f>
        <v/>
      </c>
      <c r="K20" s="52">
        <f>+J20</f>
        <v/>
      </c>
      <c r="L20" s="52">
        <f>+K20</f>
        <v/>
      </c>
      <c r="M20" s="52">
        <f>+L20</f>
        <v/>
      </c>
      <c r="N20" s="52">
        <f>+M20</f>
        <v/>
      </c>
      <c r="O20" s="52">
        <f>+N20</f>
        <v/>
      </c>
      <c r="P20" s="52">
        <f>SUM(D20:O20)-C20</f>
        <v/>
      </c>
    </row>
    <row r="21">
      <c r="B21" s="139" t="inlineStr">
        <is>
          <t>Danışmanlık</t>
        </is>
      </c>
      <c r="C21" s="138" t="n"/>
      <c r="D21" s="45" t="n"/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52" t="n"/>
    </row>
    <row r="22">
      <c r="B22" s="53">
        <f>+TeklifÇalışması!A55</f>
        <v/>
      </c>
      <c r="C22" s="54">
        <f>+TeklifÇalışması!C55*12</f>
        <v/>
      </c>
      <c r="D22" s="55">
        <f>+TeklifÇalışması!C55</f>
        <v/>
      </c>
      <c r="E22" s="55">
        <f>+D22</f>
        <v/>
      </c>
      <c r="F22" s="55">
        <f>+E22</f>
        <v/>
      </c>
      <c r="G22" s="55">
        <f>+F22</f>
        <v/>
      </c>
      <c r="H22" s="55">
        <f>+G22</f>
        <v/>
      </c>
      <c r="I22" s="55">
        <f>+H22</f>
        <v/>
      </c>
      <c r="J22" s="55">
        <f>+I22</f>
        <v/>
      </c>
      <c r="K22" s="55">
        <f>+J22</f>
        <v/>
      </c>
      <c r="L22" s="55">
        <f>+K22</f>
        <v/>
      </c>
      <c r="M22" s="55">
        <f>+L22</f>
        <v/>
      </c>
      <c r="N22" s="55">
        <f>+M22</f>
        <v/>
      </c>
      <c r="O22" s="55">
        <f>+N22</f>
        <v/>
      </c>
      <c r="P22" s="52">
        <f>SUM(D22:O22)-C22</f>
        <v/>
      </c>
    </row>
    <row r="23">
      <c r="B23" s="5" t="inlineStr">
        <is>
          <t>Genel Toplam</t>
        </is>
      </c>
      <c r="C23" s="20">
        <f>SUM(D23:O23)</f>
        <v/>
      </c>
      <c r="D23" s="4">
        <f>SUM(D13:D18)+D20+D22</f>
        <v/>
      </c>
      <c r="E23" s="4">
        <f>SUM(E13:E18)+E20+E22</f>
        <v/>
      </c>
      <c r="F23" s="4">
        <f>SUM(F13:F18)+F20+F22</f>
        <v/>
      </c>
      <c r="G23" s="4">
        <f>SUM(G13:G18)+G20+G22</f>
        <v/>
      </c>
      <c r="H23" s="4">
        <f>SUM(H13:H18)+H20+H22</f>
        <v/>
      </c>
      <c r="I23" s="4">
        <f>SUM(I13:I18)+I20+I22</f>
        <v/>
      </c>
      <c r="J23" s="4">
        <f>SUM(J13:J18)+J20+J22</f>
        <v/>
      </c>
      <c r="K23" s="4">
        <f>SUM(K13:K18)+K20+K22</f>
        <v/>
      </c>
      <c r="L23" s="4">
        <f>SUM(L13:L18)+L20+L22</f>
        <v/>
      </c>
      <c r="M23" s="4">
        <f>SUM(M13:M18)+M20+M22</f>
        <v/>
      </c>
      <c r="N23" s="4">
        <f>SUM(N13:N18)+N20+N22</f>
        <v/>
      </c>
      <c r="O23" s="4">
        <f>SUM(O13:O18)+O20+O22</f>
        <v/>
      </c>
      <c r="P23" s="52">
        <f>SUM(D23:O23)-C23</f>
        <v/>
      </c>
      <c r="Q23" t="inlineStr">
        <is>
          <t>* Ödeme vadeleri değişebilir.</t>
        </is>
      </c>
    </row>
    <row r="26">
      <c r="D26" s="135" t="inlineStr">
        <is>
          <t>1. Yıl Finansman İhtiyacı (Kümülatif)</t>
        </is>
      </c>
      <c r="E26" s="136" t="n"/>
      <c r="F26" s="136" t="n"/>
      <c r="G26" s="136" t="n"/>
      <c r="H26" s="136" t="n"/>
      <c r="I26" s="136" t="n"/>
      <c r="J26" s="136" t="n"/>
      <c r="K26" s="136" t="n"/>
      <c r="L26" s="136" t="n"/>
      <c r="M26" s="136" t="n"/>
      <c r="N26" s="136" t="n"/>
      <c r="O26" s="136" t="n"/>
    </row>
    <row r="27">
      <c r="B27" s="62" t="n"/>
      <c r="C27" s="137" t="n"/>
      <c r="D27" s="61" t="n">
        <v>1</v>
      </c>
      <c r="E27" s="61" t="n">
        <v>2</v>
      </c>
      <c r="F27" s="61" t="n">
        <v>3</v>
      </c>
      <c r="G27" s="61" t="n">
        <v>4</v>
      </c>
      <c r="H27" s="61" t="n">
        <v>5</v>
      </c>
      <c r="I27" s="61" t="n">
        <v>6</v>
      </c>
      <c r="J27" s="61" t="n">
        <v>7</v>
      </c>
      <c r="K27" s="61" t="n">
        <v>8</v>
      </c>
      <c r="L27" s="61" t="n">
        <v>9</v>
      </c>
      <c r="M27" s="61" t="n">
        <v>10</v>
      </c>
      <c r="N27" s="61" t="n">
        <v>11</v>
      </c>
      <c r="O27" s="61" t="n">
        <v>12</v>
      </c>
    </row>
    <row r="28">
      <c r="B28" s="115">
        <f>+TeklifÇalışması!G13</f>
        <v/>
      </c>
      <c r="C28" s="57" t="n"/>
      <c r="D28" s="58">
        <f>+D7-D23+D31</f>
        <v/>
      </c>
      <c r="E28" s="58">
        <f>+D28+E7-E23+E31</f>
        <v/>
      </c>
      <c r="F28" s="58">
        <f>+E28+F7-F23+F31</f>
        <v/>
      </c>
      <c r="G28" s="58">
        <f>+F28+G7-G23+G31</f>
        <v/>
      </c>
      <c r="H28" s="58">
        <f>+G28+H7-H23+H31</f>
        <v/>
      </c>
      <c r="I28" s="58">
        <f>+H28+I7-I23+I31</f>
        <v/>
      </c>
      <c r="J28" s="58">
        <f>+I28+J7-J23+J31</f>
        <v/>
      </c>
      <c r="K28" s="58">
        <f>+J28+K7-K23+K31</f>
        <v/>
      </c>
      <c r="L28" s="58">
        <f>+K28+L7-L23+L31</f>
        <v/>
      </c>
      <c r="M28" s="58">
        <f>+L28+M7-M23+M31</f>
        <v/>
      </c>
      <c r="N28" s="58">
        <f>+M28+N7-N23+N31</f>
        <v/>
      </c>
      <c r="O28" s="58">
        <f>+N28+O7-O23+O31</f>
        <v/>
      </c>
    </row>
    <row r="29">
      <c r="B29" s="42" t="n"/>
      <c r="C29" s="14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>
      <c r="B30" s="136" t="n"/>
      <c r="C30" s="136" t="n"/>
      <c r="D30" s="136" t="n"/>
      <c r="E30" s="136" t="n"/>
      <c r="F30" s="136" t="n"/>
      <c r="G30" s="136" t="n"/>
      <c r="H30" s="136" t="n"/>
      <c r="I30" s="136" t="n"/>
      <c r="J30" s="136" t="n"/>
      <c r="K30" s="136" t="n"/>
      <c r="L30" s="136" t="n"/>
      <c r="M30" s="136" t="n"/>
      <c r="N30" s="136" t="n"/>
      <c r="O30" s="136" t="n"/>
    </row>
    <row r="31">
      <c r="B31" s="56" t="inlineStr">
        <is>
          <t>Finansman</t>
        </is>
      </c>
      <c r="C31" s="56" t="n"/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v>0</v>
      </c>
      <c r="J31" s="52" t="n">
        <v>0</v>
      </c>
      <c r="K31" s="52" t="n">
        <v>0</v>
      </c>
      <c r="L31" s="52" t="n">
        <v>0</v>
      </c>
      <c r="M31" s="52" t="n">
        <v>0</v>
      </c>
      <c r="N31" s="52" t="n">
        <v>0</v>
      </c>
      <c r="O31" s="52" t="n">
        <v>0</v>
      </c>
    </row>
  </sheetData>
  <mergeCells count="6">
    <mergeCell ref="D2:O2"/>
    <mergeCell ref="D10:O10"/>
    <mergeCell ref="D26:O26"/>
    <mergeCell ref="B12:C12"/>
    <mergeCell ref="B19:C19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ayfa4">
    <outlinePr summaryBelow="1" summaryRight="1"/>
    <pageSetUpPr/>
  </sheetPr>
  <dimension ref="A1:L8"/>
  <sheetViews>
    <sheetView workbookViewId="0">
      <selection activeCell="K3" sqref="K3"/>
    </sheetView>
  </sheetViews>
  <sheetFormatPr baseColWidth="10" defaultColWidth="8.83203125" defaultRowHeight="15"/>
  <cols>
    <col width="14.6640625" bestFit="1" customWidth="1" style="99" min="3" max="3"/>
  </cols>
  <sheetData>
    <row r="1">
      <c r="A1" t="inlineStr">
        <is>
          <t>Döviz</t>
        </is>
      </c>
    </row>
    <row r="3">
      <c r="A3" t="inlineStr">
        <is>
          <t>TL</t>
        </is>
      </c>
      <c r="B3" t="inlineStr">
        <is>
          <t>Şehir İçi</t>
        </is>
      </c>
      <c r="C3" t="inlineStr">
        <is>
          <t>Reengen</t>
        </is>
      </c>
      <c r="D3" t="inlineStr">
        <is>
          <t>P1</t>
        </is>
      </c>
      <c r="E3" t="inlineStr">
        <is>
          <t>Müşteri</t>
        </is>
      </c>
      <c r="F3" t="inlineStr">
        <is>
          <t>Müşteri</t>
        </is>
      </c>
      <c r="G3" t="n">
        <v>6</v>
      </c>
      <c r="H3" t="n">
        <v>12</v>
      </c>
      <c r="J3">
        <f>+TeklifÇalışması!A14</f>
        <v/>
      </c>
      <c r="K3">
        <f>IF(TeklifÇalışması!$G$2=1,YatırımMaliyeti!H27,IF(TeklifÇalışması!$G$2=2,YatırımMaliyeti!H27,IF(TeklifÇalışması!$G$2=3,YatırımMaliyeti!H27,0)))</f>
        <v/>
      </c>
      <c r="L3">
        <f>+TeklifÇalışması!A33</f>
        <v/>
      </c>
    </row>
    <row r="4">
      <c r="A4" t="inlineStr">
        <is>
          <t>USD</t>
        </is>
      </c>
      <c r="B4" t="inlineStr">
        <is>
          <t>Şehir Dışı</t>
        </is>
      </c>
      <c r="C4" t="inlineStr">
        <is>
          <t>Kurulum Partneri</t>
        </is>
      </c>
      <c r="D4" t="inlineStr">
        <is>
          <t>P2</t>
        </is>
      </c>
      <c r="E4" t="inlineStr">
        <is>
          <t>Reengen</t>
        </is>
      </c>
      <c r="F4" t="inlineStr">
        <is>
          <t>Reengen</t>
        </is>
      </c>
      <c r="G4" t="n">
        <v>12</v>
      </c>
      <c r="H4" t="n">
        <v>24</v>
      </c>
      <c r="J4">
        <f>+TeklifÇalışması!A15</f>
        <v/>
      </c>
      <c r="K4">
        <f>IF(TeklifÇalışması!$G$2=1,YatırımMaliyeti!H37,IF(TeklifÇalışması!$G$2=2,YatırımMaliyeti!H37,IF(TeklifÇalışması!$G$2=3,YatırımMaliyeti!H37,0)))</f>
        <v/>
      </c>
      <c r="L4">
        <f>+TeklifÇalışması!A34</f>
        <v/>
      </c>
    </row>
    <row r="5">
      <c r="A5" t="inlineStr">
        <is>
          <t>EUR</t>
        </is>
      </c>
      <c r="B5" t="inlineStr">
        <is>
          <t>Yurt Dışı</t>
        </is>
      </c>
      <c r="C5" t="inlineStr">
        <is>
          <t>Proje Yeri</t>
        </is>
      </c>
      <c r="D5" t="inlineStr">
        <is>
          <t>P3</t>
        </is>
      </c>
      <c r="G5" t="n">
        <v>18</v>
      </c>
      <c r="H5" t="n">
        <v>36</v>
      </c>
      <c r="J5">
        <f>+TeklifÇalışması!A16</f>
        <v/>
      </c>
      <c r="K5">
        <f>IF(TeklifÇalışması!$G$2=1,YatırımMaliyeti!H47,IF(TeklifÇalışması!$G$2=2,YatırımMaliyeti!H47,IF(TeklifÇalışması!$G$2=3,YatırımMaliyeti!H47,0)))</f>
        <v/>
      </c>
      <c r="L5">
        <f>+TeklifÇalışması!A35</f>
        <v/>
      </c>
    </row>
    <row r="6">
      <c r="A6" t="inlineStr">
        <is>
          <t>GBP</t>
        </is>
      </c>
      <c r="D6" t="inlineStr">
        <is>
          <t>P4</t>
        </is>
      </c>
      <c r="G6" t="n">
        <v>24</v>
      </c>
      <c r="H6" t="n">
        <v>48</v>
      </c>
      <c r="J6">
        <f>+TeklifÇalışması!A17</f>
        <v/>
      </c>
      <c r="K6">
        <f>IF(TeklifÇalışması!$G$2=1,YatırımMaliyeti!H57,IF(TeklifÇalışması!$G$2=2,YatırımMaliyeti!H57,IF(TeklifÇalışması!$G$2=3,YatırımMaliyeti!H57,0)))</f>
        <v/>
      </c>
      <c r="L6">
        <f>+TeklifÇalışması!A36</f>
        <v/>
      </c>
    </row>
    <row r="7">
      <c r="G7" t="n">
        <v>36</v>
      </c>
      <c r="J7">
        <f>+TeklifÇalışması!A18</f>
        <v/>
      </c>
      <c r="K7">
        <f>IF(TeklifÇalışması!$G$2=1,YatırımMaliyeti!H67,IF(TeklifÇalışması!$G$2=2,YatırımMaliyeti!H67,IF(TeklifÇalışması!$G$2=3,YatırımMaliyeti!H67,0)))</f>
        <v/>
      </c>
    </row>
    <row r="8">
      <c r="G8" t="n">
        <v>48</v>
      </c>
      <c r="J8">
        <f>+TeklifÇalışması!A19</f>
        <v/>
      </c>
      <c r="K8">
        <f>IF(TeklifÇalışması!$G$2=1,YatırımMaliyeti!H87,IF(TeklifÇalışması!$G$2=2,YatırımMaliyeti!H87,IF(TeklifÇalışması!$G$2=3,YatırımMaliyeti!H87,0)))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ufukg</dc:creator>
  <dcterms:created xmlns:dcterms="http://purl.org/dc/terms/" xmlns:xsi="http://www.w3.org/2001/XMLSchema-instance" xsi:type="dcterms:W3CDTF">2020-06-05T08:15:06Z</dcterms:created>
  <dcterms:modified xmlns:dcterms="http://purl.org/dc/terms/" xmlns:xsi="http://www.w3.org/2001/XMLSchema-instance" xsi:type="dcterms:W3CDTF">2022-08-04T12:31:02Z</dcterms:modified>
  <cp:lastModifiedBy>Kadircan Kara</cp:lastModifiedBy>
</cp:coreProperties>
</file>