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/Users/kadircan/Desktop/Codes/Python/Tendering/natural-intelligence/Tools/sales-tendering/Sources/"/>
    </mc:Choice>
  </mc:AlternateContent>
  <xr:revisionPtr revIDLastSave="0" documentId="13_ncr:1_{CE106DFF-C2BB-F84D-8436-12C94D7B2E0D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YatırımMaliyeti" sheetId="7" r:id="rId1"/>
    <sheet name="EnerjiİzlemeMaliyeti" sheetId="2" r:id="rId2"/>
    <sheet name="Danışmanlık" sheetId="3" r:id="rId3"/>
    <sheet name="TeklifÇalışması" sheetId="4" r:id="rId4"/>
    <sheet name="Finansman" sheetId="5" r:id="rId5"/>
    <sheet name="Parametre" sheetId="6" r:id="rId6"/>
  </sheets>
  <definedNames>
    <definedName name="_xlnm._FilterDatabase" localSheetId="3" hidden="1">TeklifÇalışması!$E$32:$H$33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7" l="1"/>
  <c r="H24" i="7"/>
  <c r="G16" i="4"/>
  <c r="G6" i="4" l="1"/>
  <c r="A3" i="4"/>
  <c r="C6" i="4"/>
  <c r="G37" i="4" s="1"/>
  <c r="G38" i="4" s="1"/>
  <c r="E37" i="4"/>
  <c r="G15" i="4"/>
  <c r="G17" i="4"/>
  <c r="G18" i="4" s="1"/>
  <c r="C37" i="4"/>
  <c r="E52" i="4"/>
  <c r="C55" i="4"/>
  <c r="C57" i="4" s="1"/>
  <c r="D69" i="4"/>
  <c r="G19" i="4" l="1"/>
  <c r="G52" i="4"/>
  <c r="G53" i="4" s="1"/>
  <c r="G56" i="4" s="1"/>
  <c r="C56" i="4"/>
  <c r="G40" i="4"/>
  <c r="C64" i="4" s="1"/>
  <c r="C39" i="4"/>
  <c r="F67" i="4" s="1"/>
  <c r="C38" i="4"/>
  <c r="G22" i="4"/>
  <c r="G41" i="4"/>
  <c r="G55" i="4" l="1"/>
  <c r="C65" i="4" s="1"/>
  <c r="G67" i="4" s="1"/>
  <c r="G43" i="4"/>
  <c r="G25" i="4"/>
  <c r="G23" i="4"/>
  <c r="G26" i="4" s="1"/>
  <c r="C67" i="4" l="1"/>
  <c r="C70" i="4"/>
  <c r="G3" i="3"/>
  <c r="G4" i="3"/>
  <c r="G5" i="3"/>
  <c r="G2" i="3"/>
  <c r="H26" i="3"/>
  <c r="H15" i="3"/>
  <c r="H13" i="3"/>
  <c r="H25" i="3"/>
  <c r="G3" i="2"/>
  <c r="G4" i="2"/>
  <c r="G5" i="2"/>
  <c r="G2" i="2"/>
  <c r="H23" i="2" s="1"/>
  <c r="H36" i="2"/>
  <c r="H24" i="2"/>
  <c r="H35" i="2" l="1"/>
  <c r="H15" i="2"/>
  <c r="H13" i="2"/>
  <c r="H14" i="3"/>
  <c r="H33" i="3"/>
  <c r="H16" i="3"/>
  <c r="H34" i="3"/>
  <c r="H35" i="3"/>
  <c r="H23" i="3"/>
  <c r="H36" i="3"/>
  <c r="H24" i="3"/>
  <c r="H25" i="2"/>
  <c r="H43" i="2"/>
  <c r="H26" i="2"/>
  <c r="H44" i="2"/>
  <c r="H14" i="2"/>
  <c r="H45" i="2"/>
  <c r="H33" i="2"/>
  <c r="H46" i="2"/>
  <c r="H16" i="2"/>
  <c r="H34" i="2"/>
  <c r="H27" i="2" l="1"/>
  <c r="H17" i="3"/>
  <c r="H27" i="3"/>
  <c r="H37" i="3"/>
  <c r="H17" i="2"/>
  <c r="H47" i="2"/>
  <c r="H37" i="2"/>
  <c r="H40" i="3" l="1"/>
  <c r="H50" i="2"/>
  <c r="L6" i="6" l="1"/>
  <c r="L5" i="6"/>
  <c r="L4" i="6"/>
  <c r="L3" i="6"/>
  <c r="J8" i="6"/>
  <c r="J7" i="6"/>
  <c r="J5" i="6"/>
  <c r="J4" i="6"/>
  <c r="J3" i="6"/>
  <c r="H74" i="7"/>
  <c r="H75" i="7"/>
  <c r="H76" i="7"/>
  <c r="H77" i="7"/>
  <c r="H78" i="7"/>
  <c r="H79" i="7"/>
  <c r="H80" i="7"/>
  <c r="H81" i="7"/>
  <c r="H82" i="7"/>
  <c r="H83" i="7"/>
  <c r="H85" i="7"/>
  <c r="H84" i="7"/>
  <c r="H73" i="7"/>
  <c r="H66" i="7"/>
  <c r="H65" i="7"/>
  <c r="H64" i="7"/>
  <c r="H63" i="7"/>
  <c r="H56" i="7"/>
  <c r="H55" i="7"/>
  <c r="H54" i="7"/>
  <c r="H53" i="7"/>
  <c r="H46" i="7"/>
  <c r="H45" i="7"/>
  <c r="H44" i="7"/>
  <c r="H43" i="7"/>
  <c r="H36" i="7"/>
  <c r="H35" i="7"/>
  <c r="H34" i="7"/>
  <c r="H33" i="7"/>
  <c r="H26" i="7"/>
  <c r="H23" i="7"/>
  <c r="H22" i="7"/>
  <c r="H21" i="7"/>
  <c r="H20" i="7"/>
  <c r="H19" i="7"/>
  <c r="H18" i="7"/>
  <c r="H17" i="7"/>
  <c r="H16" i="7"/>
  <c r="H15" i="7"/>
  <c r="I2" i="7"/>
  <c r="B28" i="5"/>
  <c r="B22" i="5"/>
  <c r="B20" i="5"/>
  <c r="B18" i="5"/>
  <c r="B6" i="5"/>
  <c r="D5" i="5"/>
  <c r="D4" i="5"/>
  <c r="E4" i="5" s="1"/>
  <c r="B4" i="5"/>
  <c r="B5" i="5"/>
  <c r="B17" i="5"/>
  <c r="B14" i="5"/>
  <c r="B13" i="5"/>
  <c r="B16" i="5" l="1"/>
  <c r="J6" i="6"/>
  <c r="H27" i="7"/>
  <c r="K3" i="6" s="1"/>
  <c r="C14" i="4" s="1"/>
  <c r="H67" i="7"/>
  <c r="K7" i="6" s="1"/>
  <c r="C18" i="4" s="1"/>
  <c r="C17" i="5" s="1"/>
  <c r="P17" i="5" s="1"/>
  <c r="H37" i="7"/>
  <c r="K4" i="6" s="1"/>
  <c r="C15" i="4" s="1"/>
  <c r="H87" i="7"/>
  <c r="K8" i="6" s="1"/>
  <c r="C19" i="4" s="1"/>
  <c r="D18" i="5" s="1"/>
  <c r="H57" i="7"/>
  <c r="K6" i="6" s="1"/>
  <c r="C17" i="4" s="1"/>
  <c r="C16" i="5" s="1"/>
  <c r="P16" i="5" s="1"/>
  <c r="H47" i="7"/>
  <c r="K5" i="6" s="1"/>
  <c r="C16" i="4" s="1"/>
  <c r="D15" i="5" s="1"/>
  <c r="B15" i="5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F4" i="5"/>
  <c r="C15" i="5" l="1"/>
  <c r="C18" i="5"/>
  <c r="C20" i="4"/>
  <c r="C25" i="4" s="1"/>
  <c r="E14" i="5"/>
  <c r="P14" i="5" s="1"/>
  <c r="C14" i="5"/>
  <c r="P18" i="5"/>
  <c r="P15" i="5"/>
  <c r="H90" i="7"/>
  <c r="G13" i="5"/>
  <c r="C13" i="5"/>
  <c r="G4" i="5"/>
  <c r="C5" i="5"/>
  <c r="C21" i="4" l="1"/>
  <c r="F63" i="4"/>
  <c r="F66" i="4" s="1"/>
  <c r="C26" i="4"/>
  <c r="C63" i="4"/>
  <c r="P13" i="5"/>
  <c r="H4" i="5"/>
  <c r="C22" i="5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66" i="4" l="1"/>
  <c r="F64" i="4" s="1"/>
  <c r="G64" i="4" s="1"/>
  <c r="C69" i="4"/>
  <c r="G66" i="4"/>
  <c r="P22" i="5"/>
  <c r="D20" i="5"/>
  <c r="C20" i="5"/>
  <c r="I4" i="5"/>
  <c r="D6" i="5" l="1"/>
  <c r="J4" i="5"/>
  <c r="D23" i="5"/>
  <c r="E20" i="5"/>
  <c r="E6" i="5" l="1"/>
  <c r="D7" i="5"/>
  <c r="D28" i="5" s="1"/>
  <c r="E23" i="5"/>
  <c r="F20" i="5"/>
  <c r="K4" i="5"/>
  <c r="G20" i="5" l="1"/>
  <c r="F23" i="5"/>
  <c r="F6" i="5"/>
  <c r="E7" i="5"/>
  <c r="E28" i="5" s="1"/>
  <c r="L4" i="5"/>
  <c r="G6" i="5" l="1"/>
  <c r="F7" i="5"/>
  <c r="F28" i="5" s="1"/>
  <c r="H20" i="5"/>
  <c r="G23" i="5"/>
  <c r="M4" i="5"/>
  <c r="I20" i="5" l="1"/>
  <c r="H23" i="5"/>
  <c r="N4" i="5"/>
  <c r="H6" i="5"/>
  <c r="G7" i="5"/>
  <c r="G28" i="5" s="1"/>
  <c r="O4" i="5" l="1"/>
  <c r="I6" i="5"/>
  <c r="H7" i="5"/>
  <c r="H28" i="5" s="1"/>
  <c r="J20" i="5"/>
  <c r="I23" i="5"/>
  <c r="J23" i="5" l="1"/>
  <c r="K20" i="5"/>
  <c r="J6" i="5"/>
  <c r="I7" i="5"/>
  <c r="I28" i="5" s="1"/>
  <c r="C4" i="5"/>
  <c r="C7" i="5" s="1"/>
  <c r="K6" i="5" l="1"/>
  <c r="J7" i="5"/>
  <c r="J28" i="5" s="1"/>
  <c r="K23" i="5"/>
  <c r="L20" i="5"/>
  <c r="L23" i="5" l="1"/>
  <c r="M20" i="5"/>
  <c r="L6" i="5"/>
  <c r="K7" i="5"/>
  <c r="K28" i="5" s="1"/>
  <c r="M6" i="5" l="1"/>
  <c r="L7" i="5"/>
  <c r="L28" i="5" s="1"/>
  <c r="M23" i="5"/>
  <c r="N20" i="5"/>
  <c r="O20" i="5" l="1"/>
  <c r="N23" i="5"/>
  <c r="N6" i="5"/>
  <c r="M7" i="5"/>
  <c r="M28" i="5" s="1"/>
  <c r="O6" i="5" l="1"/>
  <c r="N7" i="5"/>
  <c r="N28" i="5" s="1"/>
  <c r="O23" i="5"/>
  <c r="C23" i="5" s="1"/>
  <c r="P23" i="5" s="1"/>
  <c r="P20" i="5"/>
  <c r="O7" i="5" l="1"/>
  <c r="O28" i="5" s="1"/>
  <c r="C6" i="5"/>
</calcChain>
</file>

<file path=xl/sharedStrings.xml><?xml version="1.0" encoding="utf-8"?>
<sst xmlns="http://schemas.openxmlformats.org/spreadsheetml/2006/main" count="343" uniqueCount="136">
  <si>
    <t>Döviz Kuru</t>
  </si>
  <si>
    <t>Tarih</t>
  </si>
  <si>
    <t>TL</t>
  </si>
  <si>
    <t>USD</t>
  </si>
  <si>
    <t xml:space="preserve"> 8.64</t>
  </si>
  <si>
    <t>Müşteri Adı:</t>
  </si>
  <si>
    <t>EUR</t>
  </si>
  <si>
    <t>Proje Adı:</t>
  </si>
  <si>
    <t>GBP</t>
  </si>
  <si>
    <t xml:space="preserve"> 11.96</t>
  </si>
  <si>
    <t>Teklifi Hazırlayan:</t>
  </si>
  <si>
    <t>Paket:</t>
  </si>
  <si>
    <t>Şube Sayısı</t>
  </si>
  <si>
    <t>Şehir İçi</t>
  </si>
  <si>
    <t>Şehir Dışı</t>
  </si>
  <si>
    <t>Donanım</t>
  </si>
  <si>
    <t>Sıra</t>
  </si>
  <si>
    <t>Ürün</t>
  </si>
  <si>
    <t>Adet</t>
  </si>
  <si>
    <t>Döviz</t>
  </si>
  <si>
    <t>Birim Fiyat</t>
  </si>
  <si>
    <t>Toplam Tutar (TL)</t>
  </si>
  <si>
    <t>Tedarikçi</t>
  </si>
  <si>
    <t>Toplam</t>
  </si>
  <si>
    <t>Kurulum</t>
  </si>
  <si>
    <t>İşin Adı</t>
  </si>
  <si>
    <t>Proje Yeri</t>
  </si>
  <si>
    <t>Bölge</t>
  </si>
  <si>
    <t>CT Bedeli</t>
  </si>
  <si>
    <t>Türü</t>
  </si>
  <si>
    <t>Marka</t>
  </si>
  <si>
    <t>Model</t>
  </si>
  <si>
    <t>Set</t>
  </si>
  <si>
    <t>Personel</t>
  </si>
  <si>
    <t>Departman</t>
  </si>
  <si>
    <t>Dönem</t>
  </si>
  <si>
    <t>Çalışma/Saat</t>
  </si>
  <si>
    <t>Ort.Saat Ücr.</t>
  </si>
  <si>
    <t>Açıklama</t>
  </si>
  <si>
    <t>PM</t>
  </si>
  <si>
    <t>P1</t>
  </si>
  <si>
    <t>Field</t>
  </si>
  <si>
    <t>Software Development</t>
  </si>
  <si>
    <t>Cus</t>
  </si>
  <si>
    <t>Kargo</t>
  </si>
  <si>
    <t>Çıkış Yeri</t>
  </si>
  <si>
    <t>Teslim Yeri</t>
  </si>
  <si>
    <t>Kargo Şirketi</t>
  </si>
  <si>
    <t>Ek Donanımlar</t>
  </si>
  <si>
    <t>Genel Toplam</t>
  </si>
  <si>
    <t>Enerji İzleme Maliyeti</t>
  </si>
  <si>
    <t>Bulut</t>
  </si>
  <si>
    <t>GB</t>
  </si>
  <si>
    <t>Hizmet Sağlayıcı</t>
  </si>
  <si>
    <t>GSM</t>
  </si>
  <si>
    <t>Hat Türü</t>
  </si>
  <si>
    <t>Tarife</t>
  </si>
  <si>
    <t>Taahhüt Süresi (Ay)</t>
  </si>
  <si>
    <t>Operatör</t>
  </si>
  <si>
    <t>Adam/Saat</t>
  </si>
  <si>
    <t>CuS</t>
  </si>
  <si>
    <t>P2</t>
  </si>
  <si>
    <t>Satış</t>
  </si>
  <si>
    <t>Yazılım</t>
  </si>
  <si>
    <t>Diğer</t>
  </si>
  <si>
    <t>Danışmanlık</t>
  </si>
  <si>
    <t>Tarife Yönetimi/Danışmanlık</t>
  </si>
  <si>
    <t>Proje Adı</t>
  </si>
  <si>
    <t>Sözleşme Süresi</t>
  </si>
  <si>
    <t>Yatırım</t>
  </si>
  <si>
    <t xml:space="preserve">Finansman </t>
  </si>
  <si>
    <t>Yatırımı Finanse Eden</t>
  </si>
  <si>
    <t>Müşteri</t>
  </si>
  <si>
    <t>* Seçiniz</t>
  </si>
  <si>
    <t>Yatırım Maliyeti Detayları</t>
  </si>
  <si>
    <t>Vade (Ay)</t>
  </si>
  <si>
    <t>* Sözleşme süresinden farklı bir süre girebilirsin.</t>
  </si>
  <si>
    <t>Yıllık Faiz Oranı</t>
  </si>
  <si>
    <t>* Güncel banka faiz oranları girilebilir.</t>
  </si>
  <si>
    <t>Aylık Faiz Oranı</t>
  </si>
  <si>
    <t>Aylık Taksit</t>
  </si>
  <si>
    <t>Toplam Finansman</t>
  </si>
  <si>
    <t>Vade Farkı</t>
  </si>
  <si>
    <t>Vadeli Birim Fiyat Teklifi</t>
  </si>
  <si>
    <t>Toplam Maliyet</t>
  </si>
  <si>
    <t>Şube Birim Maliyet</t>
  </si>
  <si>
    <t>Aylık Fatura Bedeli</t>
  </si>
  <si>
    <t>Yatırım Bedeli</t>
  </si>
  <si>
    <t>Şube Birim</t>
  </si>
  <si>
    <t>Uygulanacak Kar Oranı</t>
  </si>
  <si>
    <t>İndirim Oranı</t>
  </si>
  <si>
    <t xml:space="preserve">* İlk teklif sonrası müşteri lehine revize etmen gerektiğinde. </t>
  </si>
  <si>
    <t>Toplam Peşin Satış Tutarı</t>
  </si>
  <si>
    <t>Net Tutar</t>
  </si>
  <si>
    <t>Peşin Birim Satış Tutarı</t>
  </si>
  <si>
    <t>Net Şube Birim Tutarı</t>
  </si>
  <si>
    <t>Enerji IoT Platformu</t>
  </si>
  <si>
    <t>Aylık Enerji İzleme Maliyeti</t>
  </si>
  <si>
    <t>GSM Hat Sahibi</t>
  </si>
  <si>
    <t>Aylık Toplam Maliyet</t>
  </si>
  <si>
    <t>Aylık Şube Birim Maliyet</t>
  </si>
  <si>
    <t>Kontrat Toplam Maliyeti</t>
  </si>
  <si>
    <t xml:space="preserve">Birim Fiyat </t>
  </si>
  <si>
    <t xml:space="preserve">12 Aylık </t>
  </si>
  <si>
    <t xml:space="preserve">24 Aylık </t>
  </si>
  <si>
    <t>36-48 Aylık</t>
  </si>
  <si>
    <t>Birim Fiyat Kar Oranı</t>
  </si>
  <si>
    <t>* Bu oran sonuç olarak gelmektedir. Sarı alandaki birim fiyatlama şimdilik manuel yapılacaktır.</t>
  </si>
  <si>
    <t>Danışmanlık Maliyeti</t>
  </si>
  <si>
    <r>
      <t xml:space="preserve">SONUÇ </t>
    </r>
    <r>
      <rPr>
        <b/>
        <sz val="10"/>
        <color theme="1"/>
        <rFont val="Calibri"/>
        <family val="2"/>
        <charset val="162"/>
        <scheme val="minor"/>
      </rPr>
      <t>(1')</t>
    </r>
  </si>
  <si>
    <t>Yatırım Satış Geliri</t>
  </si>
  <si>
    <r>
      <t xml:space="preserve">Platform Satış Geliri </t>
    </r>
    <r>
      <rPr>
        <b/>
        <sz val="9"/>
        <color theme="1"/>
        <rFont val="Calibri"/>
        <family val="2"/>
        <charset val="162"/>
        <scheme val="minor"/>
      </rPr>
      <t>(2')</t>
    </r>
  </si>
  <si>
    <t>Proje Karı</t>
  </si>
  <si>
    <t>Danışmanlık Satış Geliri</t>
  </si>
  <si>
    <t>Toplam Proje Geliri</t>
  </si>
  <si>
    <t>Altyapı Maliyeti</t>
  </si>
  <si>
    <t>Toplam İndirim Tutarı</t>
  </si>
  <si>
    <t>Hizmet Maliyeti</t>
  </si>
  <si>
    <t>Toplam Altyapı Yatırım Bedeli</t>
  </si>
  <si>
    <t>Toplam Aylık Hizmet Bedeli</t>
  </si>
  <si>
    <t>TL/şube-ay</t>
  </si>
  <si>
    <t>1' Sözleşme süresi dikkate alınmıştır.</t>
  </si>
  <si>
    <t>2' Yıllık platform hizmeti fiyat artışı hariçtir.</t>
  </si>
  <si>
    <t>1. Yıl</t>
  </si>
  <si>
    <t>Müşteri Tahsilatları</t>
  </si>
  <si>
    <t>Tedarikçi Ödemeleri</t>
  </si>
  <si>
    <t>Kontrol</t>
  </si>
  <si>
    <t>Enerji İzleme</t>
  </si>
  <si>
    <t>* Ödeme vadeleri değişebilir.</t>
  </si>
  <si>
    <t>1. Yıl Finansman İhtiyacı (Kümülatif)</t>
  </si>
  <si>
    <t>Finansman</t>
  </si>
  <si>
    <t>Reengen</t>
  </si>
  <si>
    <t>Kurulum Partneri</t>
  </si>
  <si>
    <t>Yurt Dışı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</si>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</sst>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dd/mm/yyyy;@"/>
    <numFmt numFmtId="166" formatCode="0.0%"/>
    <numFmt numFmtId="167" formatCode="[$-41F]General"/>
  </numFmts>
  <fonts count="1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i/>
      <sz val="8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8"/>
      <color rgb="FF000000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</borders>
  <cellStyleXfs count="5">
    <xf numFmtId="0" fontId="0" fillId="0" borderId="0"/>
    <xf numFmtId="9" fontId="9" fillId="0" borderId="0"/>
    <xf numFmtId="0" fontId="10" fillId="0" borderId="0"/>
    <xf numFmtId="0" fontId="11" fillId="0" borderId="0"/>
    <xf numFmtId="167" fontId="12" fillId="0" borderId="0"/>
  </cellStyleXfs>
  <cellXfs count="14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3" borderId="3" xfId="0" applyFont="1" applyFill="1" applyBorder="1" applyAlignment="1">
      <alignment horizontal="center"/>
    </xf>
    <xf numFmtId="3" fontId="1" fillId="3" borderId="0" xfId="0" applyNumberFormat="1" applyFont="1" applyFill="1"/>
    <xf numFmtId="0" fontId="1" fillId="3" borderId="0" xfId="0" applyFont="1" applyFill="1"/>
    <xf numFmtId="0" fontId="0" fillId="0" borderId="2" xfId="0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3" fillId="0" borderId="5" xfId="0" applyFont="1" applyBorder="1" applyAlignment="1">
      <alignment horizontal="right"/>
    </xf>
    <xf numFmtId="0" fontId="2" fillId="0" borderId="0" xfId="0" applyFont="1" applyAlignment="1">
      <alignment horizontal="center"/>
    </xf>
    <xf numFmtId="10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3" fontId="0" fillId="0" borderId="0" xfId="0" applyNumberFormat="1"/>
    <xf numFmtId="0" fontId="1" fillId="5" borderId="0" xfId="0" applyFont="1" applyFill="1" applyAlignment="1">
      <alignment horizontal="center"/>
    </xf>
    <xf numFmtId="0" fontId="5" fillId="0" borderId="0" xfId="0" applyFont="1"/>
    <xf numFmtId="3" fontId="1" fillId="3" borderId="5" xfId="0" applyNumberFormat="1" applyFont="1" applyFill="1" applyBorder="1"/>
    <xf numFmtId="0" fontId="1" fillId="5" borderId="13" xfId="0" applyFont="1" applyFill="1" applyBorder="1" applyAlignment="1">
      <alignment horizontal="center"/>
    </xf>
    <xf numFmtId="10" fontId="1" fillId="5" borderId="0" xfId="0" applyNumberFormat="1" applyFont="1" applyFill="1"/>
    <xf numFmtId="4" fontId="1" fillId="3" borderId="9" xfId="0" applyNumberFormat="1" applyFont="1" applyFill="1" applyBorder="1"/>
    <xf numFmtId="4" fontId="1" fillId="3" borderId="10" xfId="0" applyNumberFormat="1" applyFont="1" applyFill="1" applyBorder="1"/>
    <xf numFmtId="4" fontId="1" fillId="4" borderId="11" xfId="0" applyNumberFormat="1" applyFont="1" applyFill="1" applyBorder="1"/>
    <xf numFmtId="4" fontId="1" fillId="0" borderId="6" xfId="0" applyNumberFormat="1" applyFont="1" applyBorder="1"/>
    <xf numFmtId="4" fontId="0" fillId="0" borderId="0" xfId="0" applyNumberFormat="1"/>
    <xf numFmtId="4" fontId="0" fillId="0" borderId="1" xfId="0" applyNumberFormat="1" applyBorder="1"/>
    <xf numFmtId="4" fontId="1" fillId="5" borderId="0" xfId="0" applyNumberFormat="1" applyFont="1" applyFill="1" applyAlignment="1">
      <alignment horizontal="center"/>
    </xf>
    <xf numFmtId="10" fontId="1" fillId="5" borderId="0" xfId="0" applyNumberFormat="1" applyFont="1" applyFill="1" applyAlignment="1">
      <alignment horizontal="right"/>
    </xf>
    <xf numFmtId="10" fontId="7" fillId="5" borderId="0" xfId="0" applyNumberFormat="1" applyFont="1" applyFill="1" applyAlignment="1">
      <alignment horizontal="right"/>
    </xf>
    <xf numFmtId="4" fontId="6" fillId="0" borderId="0" xfId="0" applyNumberFormat="1" applyFont="1"/>
    <xf numFmtId="4" fontId="1" fillId="0" borderId="0" xfId="0" applyNumberFormat="1" applyFont="1"/>
    <xf numFmtId="49" fontId="0" fillId="0" borderId="0" xfId="0" applyNumberFormat="1"/>
    <xf numFmtId="165" fontId="2" fillId="0" borderId="0" xfId="0" applyNumberFormat="1" applyFont="1" applyAlignment="1">
      <alignment horizontal="center"/>
    </xf>
    <xf numFmtId="0" fontId="8" fillId="0" borderId="0" xfId="0" applyFont="1"/>
    <xf numFmtId="10" fontId="1" fillId="0" borderId="1" xfId="0" applyNumberFormat="1" applyFont="1" applyBorder="1"/>
    <xf numFmtId="4" fontId="1" fillId="6" borderId="16" xfId="0" applyNumberFormat="1" applyFont="1" applyFill="1" applyBorder="1"/>
    <xf numFmtId="4" fontId="1" fillId="2" borderId="18" xfId="0" applyNumberFormat="1" applyFont="1" applyFill="1" applyBorder="1"/>
    <xf numFmtId="4" fontId="1" fillId="0" borderId="1" xfId="0" applyNumberFormat="1" applyFont="1" applyBorder="1"/>
    <xf numFmtId="1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3" borderId="4" xfId="0" applyFill="1" applyBorder="1"/>
    <xf numFmtId="3" fontId="0" fillId="3" borderId="4" xfId="0" applyNumberFormat="1" applyFill="1" applyBorder="1"/>
    <xf numFmtId="3" fontId="0" fillId="3" borderId="19" xfId="0" applyNumberFormat="1" applyFill="1" applyBorder="1"/>
    <xf numFmtId="3" fontId="2" fillId="0" borderId="1" xfId="0" applyNumberFormat="1" applyFont="1" applyBorder="1"/>
    <xf numFmtId="3" fontId="3" fillId="0" borderId="5" xfId="0" applyNumberFormat="1" applyFont="1" applyBorder="1"/>
    <xf numFmtId="0" fontId="2" fillId="0" borderId="0" xfId="0" applyFont="1"/>
    <xf numFmtId="0" fontId="3" fillId="0" borderId="1" xfId="0" applyFont="1" applyBorder="1"/>
    <xf numFmtId="3" fontId="3" fillId="0" borderId="8" xfId="0" applyNumberFormat="1" applyFont="1" applyBorder="1"/>
    <xf numFmtId="0" fontId="2" fillId="0" borderId="1" xfId="0" applyFont="1" applyBorder="1"/>
    <xf numFmtId="3" fontId="2" fillId="0" borderId="0" xfId="0" applyNumberFormat="1" applyFont="1"/>
    <xf numFmtId="0" fontId="3" fillId="0" borderId="4" xfId="0" applyFont="1" applyBorder="1"/>
    <xf numFmtId="3" fontId="3" fillId="0" borderId="12" xfId="0" applyNumberFormat="1" applyFont="1" applyBorder="1"/>
    <xf numFmtId="3" fontId="2" fillId="0" borderId="4" xfId="0" applyNumberFormat="1" applyFont="1" applyBorder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6" fontId="0" fillId="0" borderId="0" xfId="1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3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165" fontId="2" fillId="7" borderId="0" xfId="0" applyNumberFormat="1" applyFont="1" applyFill="1" applyAlignment="1">
      <alignment horizontal="center"/>
    </xf>
    <xf numFmtId="4" fontId="0" fillId="7" borderId="0" xfId="0" applyNumberFormat="1" applyFill="1"/>
    <xf numFmtId="4" fontId="1" fillId="7" borderId="0" xfId="0" applyNumberFormat="1" applyFont="1" applyFill="1"/>
    <xf numFmtId="0" fontId="0" fillId="7" borderId="0" xfId="0" applyFill="1" applyAlignment="1">
      <alignment horizontal="center"/>
    </xf>
    <xf numFmtId="2" fontId="2" fillId="0" borderId="0" xfId="0" applyNumberFormat="1" applyFont="1" applyAlignment="1">
      <alignment horizontal="left"/>
    </xf>
    <xf numFmtId="2" fontId="1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0" fillId="0" borderId="7" xfId="0" applyNumberFormat="1" applyBorder="1"/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1" fillId="3" borderId="1" xfId="0" applyFont="1" applyFill="1" applyBorder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center"/>
    </xf>
    <xf numFmtId="0" fontId="0" fillId="7" borderId="1" xfId="0" applyFill="1" applyBorder="1"/>
    <xf numFmtId="0" fontId="1" fillId="7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13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3" xfId="0" applyFont="1" applyBorder="1"/>
    <xf numFmtId="2" fontId="0" fillId="0" borderId="8" xfId="0" applyNumberFormat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1" fillId="7" borderId="0" xfId="0" applyFont="1" applyFill="1" applyAlignment="1">
      <alignment horizontal="center"/>
    </xf>
    <xf numFmtId="0" fontId="1" fillId="4" borderId="0" xfId="0" applyFont="1" applyFill="1" applyAlignment="1"/>
    <xf numFmtId="0" fontId="1" fillId="7" borderId="0" xfId="0" applyFont="1" applyFill="1" applyAlignment="1"/>
    <xf numFmtId="0" fontId="1" fillId="3" borderId="0" xfId="0" applyFont="1" applyFill="1" applyAlignment="1">
      <alignment horizontal="center"/>
    </xf>
    <xf numFmtId="0" fontId="0" fillId="7" borderId="0" xfId="0" applyFill="1" applyAlignment="1"/>
    <xf numFmtId="0" fontId="1" fillId="3" borderId="1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8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0" fontId="3" fillId="0" borderId="7" xfId="0" applyFont="1" applyBorder="1" applyAlignment="1">
      <alignment horizontal="center"/>
    </xf>
    <xf numFmtId="0" fontId="0" fillId="0" borderId="7" xfId="0" applyBorder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 vertical="top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left" vertical="center"/>
    </xf>
    <xf numFmtId="0" fontId="0" fillId="0" borderId="6" xfId="0" applyBorder="1" applyAlignment="1"/>
    <xf numFmtId="0" fontId="1" fillId="0" borderId="6" xfId="0" applyFont="1" applyBorder="1" applyAlignment="1"/>
    <xf numFmtId="0" fontId="1" fillId="0" borderId="1" xfId="0" applyFont="1" applyBorder="1" applyAlignment="1"/>
    <xf numFmtId="0" fontId="7" fillId="0" borderId="20" xfId="0" applyFont="1" applyBorder="1" applyAlignment="1"/>
    <xf numFmtId="0" fontId="4" fillId="3" borderId="7" xfId="0" applyFont="1" applyFill="1" applyBorder="1" applyAlignment="1">
      <alignment horizontal="center"/>
    </xf>
    <xf numFmtId="0" fontId="1" fillId="0" borderId="0" xfId="0" applyFont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5" borderId="14" xfId="0" applyFont="1" applyFill="1" applyBorder="1" applyAlignment="1"/>
    <xf numFmtId="0" fontId="7" fillId="0" borderId="0" xfId="0" applyFont="1" applyAlignment="1"/>
    <xf numFmtId="9" fontId="4" fillId="3" borderId="7" xfId="0" applyNumberFormat="1" applyFont="1" applyFill="1" applyBorder="1" applyAlignment="1">
      <alignment horizontal="center"/>
    </xf>
    <xf numFmtId="0" fontId="1" fillId="0" borderId="17" xfId="0" applyFont="1" applyBorder="1" applyAlignment="1"/>
    <xf numFmtId="0" fontId="1" fillId="0" borderId="13" xfId="0" applyFont="1" applyBorder="1" applyAlignment="1"/>
    <xf numFmtId="0" fontId="1" fillId="0" borderId="2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3" borderId="12" xfId="0" applyFont="1" applyFill="1" applyBorder="1" applyAlignment="1">
      <alignment horizontal="center"/>
    </xf>
    <xf numFmtId="0" fontId="0" fillId="0" borderId="12" xfId="0" applyBorder="1" applyAlignment="1"/>
    <xf numFmtId="0" fontId="1" fillId="3" borderId="12" xfId="0" applyFont="1" applyFill="1" applyBorder="1" applyAlignment="1"/>
  </cellXfs>
  <cellStyles count="5">
    <cellStyle name="Excel Built-in Normal" xfId="4" xr:uid="{00000000-0005-0000-0000-000004000000}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G$2" noThreeD="1"/>
</file>

<file path=xl/ctrlProps/ctrlProp2.xml><?xml version="1.0" encoding="utf-8"?>
<formControlPr xmlns="http://schemas.microsoft.com/office/spreadsheetml/2009/9/main" objectType="Radio" checked="Checked" noThreeD="1"/>
</file>

<file path=xl/ctrlProps/ctrlProp3.xml><?xml version="1.0" encoding="utf-8"?>
<formControlPr xmlns="http://schemas.microsoft.com/office/spreadsheetml/2009/9/main" objectType="Radio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65463</xdr:colOff>
      <xdr:row>0</xdr:row>
      <xdr:rowOff>39485</xdr:rowOff>
    </xdr:from>
    <xdr:to>
      <xdr:col>2</xdr:col>
      <xdr:colOff>195002</xdr:colOff>
      <xdr:row>2</xdr:row>
      <xdr:rowOff>150486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63" y="39485"/>
          <a:ext cx="1644880" cy="4920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91440</xdr:rowOff>
    </xdr:from>
    <xdr:to>
      <xdr:col>2</xdr:col>
      <xdr:colOff>220979</xdr:colOff>
      <xdr:row>3</xdr:row>
      <xdr:rowOff>20600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91440"/>
          <a:ext cx="1638299" cy="4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91440</xdr:rowOff>
    </xdr:from>
    <xdr:to>
      <xdr:col>2</xdr:col>
      <xdr:colOff>220979</xdr:colOff>
      <xdr:row>3</xdr:row>
      <xdr:rowOff>20600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91440"/>
          <a:ext cx="1638299" cy="4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</xdr:colOff>
      <xdr:row>0</xdr:row>
      <xdr:rowOff>152400</xdr:rowOff>
    </xdr:from>
    <xdr:to>
      <xdr:col>6</xdr:col>
      <xdr:colOff>822959</xdr:colOff>
      <xdr:row>3</xdr:row>
      <xdr:rowOff>89180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0560" y="152400"/>
          <a:ext cx="1645919" cy="49304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617220</xdr:colOff>
      <xdr:row>21</xdr:row>
      <xdr:rowOff>60960</xdr:rowOff>
    </xdr:from>
    <xdr:to>
      <xdr:col>2</xdr:col>
      <xdr:colOff>685800</xdr:colOff>
      <xdr:row>22</xdr:row>
      <xdr:rowOff>91440</xdr:rowOff>
    </xdr:to>
    <xdr:sp macro="" textlink="">
      <xdr:nvSpPr>
        <xdr:cNvPr id="14" name="Ok: Aşağı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385060" y="4015740"/>
          <a:ext cx="6858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10</xdr:row>
          <xdr:rowOff>25400</xdr:rowOff>
        </xdr:from>
        <xdr:to>
          <xdr:col>0</xdr:col>
          <xdr:colOff>762000</xdr:colOff>
          <xdr:row>11</xdr:row>
          <xdr:rowOff>25400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>
                <a:alpha val="70000"/>
              </a:srgbClr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Model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25400</xdr:rowOff>
        </xdr:from>
        <xdr:to>
          <xdr:col>1</xdr:col>
          <xdr:colOff>825500</xdr:colOff>
          <xdr:row>11</xdr:row>
          <xdr:rowOff>25400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>
                <a:alpha val="70000"/>
              </a:srgbClr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Model 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139700</xdr:colOff>
          <xdr:row>10</xdr:row>
          <xdr:rowOff>25400</xdr:rowOff>
        </xdr:from>
        <xdr:to>
          <xdr:col>3</xdr:col>
          <xdr:colOff>0</xdr:colOff>
          <xdr:row>11</xdr:row>
          <xdr:rowOff>25400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>
                <a:alpha val="70000"/>
              </a:srgbClr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Model 3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E045-E65E-4277-8BD1-5C0F6D4B7401}">
  <sheetPr>
    <tabColor rgb="FF052B48"/>
    <pageSetUpPr fitToPage="1"/>
  </sheetPr>
  <dimension ref="A1:AG94"/>
  <sheetViews>
    <sheetView showGridLines="0" tabSelected="1" zoomScale="88" zoomScaleNormal="88" zoomScalePageLayoutView="81" workbookViewId="0">
      <pane ySplit="6" topLeftCell="A19" activePane="bottomLeft" state="frozen"/>
      <selection pane="bottomLeft" activeCell="I16" sqref="I16"/>
    </sheetView>
  </sheetViews>
  <sheetFormatPr baseColWidth="10" defaultColWidth="8.83203125" defaultRowHeight="15" outlineLevelCol="1" x14ac:dyDescent="0.2"/>
  <cols>
    <col min="1" max="1" width="5" style="77" customWidth="1"/>
    <col min="2" max="4" width="17" customWidth="1" outlineLevel="1"/>
    <col min="5" max="5" width="13.5" style="77" customWidth="1" outlineLevel="1"/>
    <col min="6" max="6" width="9.5" style="77" customWidth="1" outlineLevel="1"/>
    <col min="7" max="7" width="11.83203125" style="78" customWidth="1" outlineLevel="1"/>
    <col min="8" max="9" width="18.1640625" customWidth="1" outlineLevel="1"/>
    <col min="10" max="10" width="10" bestFit="1" customWidth="1"/>
    <col min="12" max="12" width="5" style="77" customWidth="1" outlineLevel="1"/>
    <col min="13" max="15" width="17" customWidth="1" outlineLevel="1"/>
    <col min="16" max="16" width="10.5" style="77" customWidth="1" outlineLevel="1"/>
    <col min="17" max="17" width="7.1640625" style="77" customWidth="1" outlineLevel="1"/>
    <col min="18" max="18" width="11.83203125" customWidth="1" outlineLevel="1"/>
    <col min="19" max="19" width="15.83203125" customWidth="1" outlineLevel="1"/>
    <col min="20" max="20" width="28.5" customWidth="1" outlineLevel="1"/>
    <col min="23" max="23" width="5" style="77" hidden="1" customWidth="1" outlineLevel="1"/>
    <col min="24" max="26" width="17" hidden="1" customWidth="1" outlineLevel="1"/>
    <col min="27" max="27" width="10.5" style="77" hidden="1" customWidth="1" outlineLevel="1"/>
    <col min="28" max="28" width="7.1640625" style="77" hidden="1" customWidth="1" outlineLevel="1"/>
    <col min="29" max="29" width="11.83203125" hidden="1" customWidth="1" outlineLevel="1"/>
    <col min="30" max="30" width="15.83203125" hidden="1" customWidth="1" outlineLevel="1"/>
    <col min="31" max="31" width="28.5" hidden="1" customWidth="1" outlineLevel="1"/>
    <col min="32" max="32" width="8.83203125" customWidth="1" collapsed="1"/>
  </cols>
  <sheetData>
    <row r="1" spans="1:33" ht="15" customHeight="1" thickBot="1" x14ac:dyDescent="0.25">
      <c r="F1" s="113" t="s">
        <v>0</v>
      </c>
      <c r="G1" s="114"/>
      <c r="H1" s="42"/>
      <c r="I1" s="79" t="s">
        <v>1</v>
      </c>
      <c r="Q1" s="115"/>
      <c r="R1" s="99"/>
      <c r="S1" s="42"/>
      <c r="T1" s="73"/>
      <c r="AB1" s="115"/>
      <c r="AC1" s="99"/>
      <c r="AD1" s="42"/>
      <c r="AE1" s="73"/>
    </row>
    <row r="2" spans="1:33" ht="15" customHeight="1" thickTop="1" x14ac:dyDescent="0.2">
      <c r="F2" s="10" t="s">
        <v>2</v>
      </c>
      <c r="G2" s="69">
        <v>1</v>
      </c>
      <c r="I2" s="35">
        <f ca="1">TODAY()</f>
        <v>44777</v>
      </c>
      <c r="L2" s="68"/>
      <c r="M2" s="84"/>
      <c r="N2" s="84"/>
      <c r="O2" s="84"/>
      <c r="P2" s="68"/>
      <c r="Q2" s="63"/>
      <c r="R2" s="64"/>
      <c r="S2" s="84"/>
      <c r="T2" s="65"/>
      <c r="U2" s="84"/>
      <c r="V2" s="84"/>
      <c r="W2" s="68"/>
      <c r="X2" s="84"/>
      <c r="Y2" s="84"/>
      <c r="Z2" s="84"/>
      <c r="AA2" s="68"/>
      <c r="AB2" s="63"/>
      <c r="AC2" s="64"/>
      <c r="AD2" s="84"/>
      <c r="AE2" s="65"/>
      <c r="AF2" s="84"/>
      <c r="AG2" s="84"/>
    </row>
    <row r="3" spans="1:33" x14ac:dyDescent="0.2">
      <c r="F3" s="10" t="s">
        <v>3</v>
      </c>
      <c r="G3" s="69" t="s">
        <v>4</v>
      </c>
      <c r="L3" s="68"/>
      <c r="M3" s="84"/>
      <c r="N3" s="84"/>
      <c r="O3" s="84"/>
      <c r="P3" s="68"/>
      <c r="Q3" s="63"/>
      <c r="R3" s="64"/>
      <c r="S3" s="84"/>
      <c r="T3" s="84"/>
      <c r="U3" s="84"/>
      <c r="V3" s="84"/>
      <c r="W3" s="68"/>
      <c r="X3" s="84"/>
      <c r="Y3" s="84"/>
      <c r="Z3" s="84"/>
      <c r="AA3" s="68"/>
      <c r="AB3" s="63"/>
      <c r="AC3" s="64"/>
      <c r="AD3" s="84"/>
      <c r="AE3" s="84"/>
      <c r="AF3" s="84"/>
      <c r="AG3" s="84"/>
    </row>
    <row r="4" spans="1:33" x14ac:dyDescent="0.2">
      <c r="A4" s="116" t="s">
        <v>5</v>
      </c>
      <c r="B4" s="116"/>
      <c r="F4" s="10" t="s">
        <v>6</v>
      </c>
      <c r="G4" s="69">
        <v>10</v>
      </c>
      <c r="L4" s="68"/>
      <c r="M4" s="84"/>
      <c r="N4" s="84"/>
      <c r="O4" s="84"/>
      <c r="P4" s="68"/>
      <c r="Q4" s="63"/>
      <c r="R4" s="64"/>
      <c r="S4" s="84"/>
      <c r="T4" s="84"/>
      <c r="U4" s="84"/>
      <c r="V4" s="84"/>
      <c r="W4" s="68"/>
      <c r="X4" s="84"/>
      <c r="Y4" s="84"/>
      <c r="Z4" s="84"/>
      <c r="AA4" s="68"/>
      <c r="AB4" s="63"/>
      <c r="AC4" s="64"/>
      <c r="AD4" s="84"/>
      <c r="AE4" s="84"/>
      <c r="AF4" s="84"/>
      <c r="AG4" s="84"/>
    </row>
    <row r="5" spans="1:33" x14ac:dyDescent="0.2">
      <c r="A5" s="116" t="s">
        <v>7</v>
      </c>
      <c r="B5" s="116"/>
      <c r="C5" s="84"/>
      <c r="F5" s="10" t="s">
        <v>8</v>
      </c>
      <c r="G5" s="69" t="s">
        <v>9</v>
      </c>
      <c r="L5" s="68"/>
      <c r="M5" s="84"/>
      <c r="N5" s="84"/>
      <c r="O5" s="84"/>
      <c r="P5" s="68"/>
      <c r="Q5" s="63"/>
      <c r="R5" s="64"/>
      <c r="S5" s="84"/>
      <c r="T5" s="84"/>
      <c r="U5" s="82"/>
      <c r="V5" s="82"/>
      <c r="W5" s="68"/>
      <c r="X5" s="84"/>
      <c r="Y5" s="84"/>
      <c r="Z5" s="84"/>
      <c r="AA5" s="68"/>
      <c r="AB5" s="63"/>
      <c r="AC5" s="64"/>
      <c r="AD5" s="84"/>
      <c r="AE5" s="84"/>
      <c r="AF5" s="84"/>
      <c r="AG5" s="84"/>
    </row>
    <row r="6" spans="1:33" x14ac:dyDescent="0.2">
      <c r="A6" s="117" t="s">
        <v>10</v>
      </c>
      <c r="B6" s="118"/>
      <c r="C6" s="86"/>
      <c r="J6" s="75"/>
      <c r="K6" s="75"/>
      <c r="L6" s="68"/>
      <c r="M6" s="84"/>
      <c r="N6" s="84"/>
      <c r="O6" s="84"/>
      <c r="P6" s="68"/>
      <c r="Q6" s="68"/>
      <c r="R6" s="84"/>
      <c r="S6" s="84"/>
      <c r="T6" s="84"/>
      <c r="U6" s="82"/>
      <c r="V6" s="82"/>
      <c r="W6" s="68"/>
      <c r="X6" s="84"/>
      <c r="Y6" s="84"/>
      <c r="Z6" s="84"/>
      <c r="AA6" s="68"/>
      <c r="AB6" s="68"/>
      <c r="AC6" s="84"/>
      <c r="AD6" s="84"/>
      <c r="AE6" s="84"/>
      <c r="AF6" s="82"/>
      <c r="AG6" s="84"/>
    </row>
    <row r="7" spans="1:33" x14ac:dyDescent="0.2">
      <c r="A7" s="87"/>
      <c r="B7" s="84"/>
      <c r="C7" s="84"/>
      <c r="J7" s="75"/>
      <c r="K7" s="75"/>
      <c r="L7" s="68"/>
      <c r="M7" s="84"/>
      <c r="N7" s="84"/>
      <c r="O7" s="84"/>
      <c r="P7" s="68"/>
      <c r="Q7" s="68"/>
      <c r="R7" s="84"/>
      <c r="S7" s="84"/>
      <c r="T7" s="84"/>
      <c r="U7" s="82"/>
      <c r="V7" s="82"/>
      <c r="W7" s="68"/>
      <c r="X7" s="84"/>
      <c r="Y7" s="84"/>
      <c r="Z7" s="84"/>
      <c r="AA7" s="68"/>
      <c r="AB7" s="68"/>
      <c r="AC7" s="84"/>
      <c r="AD7" s="84"/>
      <c r="AE7" s="84"/>
      <c r="AF7" s="82"/>
      <c r="AG7" s="84"/>
    </row>
    <row r="8" spans="1:33" x14ac:dyDescent="0.2">
      <c r="A8" s="111" t="s">
        <v>11</v>
      </c>
      <c r="B8" s="112"/>
      <c r="C8" s="119"/>
      <c r="D8" s="119"/>
      <c r="E8" s="119"/>
      <c r="H8" s="97" t="s">
        <v>12</v>
      </c>
      <c r="I8" s="97"/>
      <c r="J8" s="75"/>
      <c r="K8" s="75"/>
      <c r="L8" s="68"/>
      <c r="M8" s="84"/>
      <c r="N8" s="84"/>
      <c r="O8" s="84"/>
      <c r="P8" s="68"/>
      <c r="Q8" s="68"/>
      <c r="R8" s="84"/>
      <c r="S8" s="84"/>
      <c r="T8" s="84"/>
      <c r="U8" s="82"/>
      <c r="V8" s="82"/>
      <c r="W8" s="68"/>
      <c r="X8" s="84"/>
      <c r="Y8" s="84"/>
      <c r="Z8" s="84"/>
      <c r="AA8" s="68"/>
      <c r="AB8" s="68"/>
      <c r="AC8" s="84"/>
      <c r="AD8" s="84"/>
      <c r="AE8" s="84"/>
      <c r="AF8" s="82"/>
      <c r="AG8" s="84"/>
    </row>
    <row r="9" spans="1:33" x14ac:dyDescent="0.2">
      <c r="A9" s="96"/>
      <c r="B9" s="96"/>
      <c r="C9" s="96"/>
      <c r="D9" s="96"/>
      <c r="E9" s="96"/>
      <c r="H9" s="5" t="s">
        <v>13</v>
      </c>
      <c r="I9" s="5" t="s">
        <v>14</v>
      </c>
      <c r="J9" s="75"/>
      <c r="K9" s="75"/>
      <c r="L9" s="68"/>
      <c r="M9" s="84"/>
      <c r="N9" s="84"/>
      <c r="O9" s="84"/>
      <c r="P9" s="68"/>
      <c r="Q9" s="68"/>
      <c r="R9" s="84"/>
      <c r="S9" s="84"/>
      <c r="T9" s="84"/>
      <c r="U9" s="82"/>
      <c r="V9" s="82"/>
      <c r="W9" s="68"/>
      <c r="X9" s="84"/>
      <c r="Y9" s="84"/>
      <c r="Z9" s="84"/>
      <c r="AA9" s="68"/>
      <c r="AB9" s="68"/>
      <c r="AC9" s="84"/>
      <c r="AD9" s="84"/>
      <c r="AE9" s="84"/>
      <c r="AF9" s="82"/>
      <c r="AG9" s="84"/>
    </row>
    <row r="10" spans="1:33" x14ac:dyDescent="0.2">
      <c r="A10" s="96"/>
      <c r="B10" s="96"/>
      <c r="C10" s="96"/>
      <c r="D10" s="96"/>
      <c r="E10" s="96"/>
      <c r="H10" s="84"/>
      <c r="I10" s="84"/>
      <c r="J10" s="75"/>
      <c r="K10" s="75"/>
      <c r="L10" s="68"/>
      <c r="M10" s="84"/>
      <c r="N10" s="84"/>
      <c r="O10" s="84"/>
      <c r="P10" s="68"/>
      <c r="Q10" s="68"/>
      <c r="R10" s="84"/>
      <c r="S10" s="84"/>
      <c r="T10" s="84"/>
      <c r="U10" s="82"/>
      <c r="V10" s="82"/>
      <c r="W10" s="68"/>
      <c r="X10" s="84"/>
      <c r="Y10" s="84"/>
      <c r="Z10" s="84"/>
      <c r="AA10" s="68"/>
      <c r="AB10" s="68"/>
      <c r="AC10" s="84"/>
      <c r="AD10" s="84"/>
      <c r="AE10" s="84"/>
      <c r="AF10" s="82"/>
      <c r="AG10" s="84"/>
    </row>
    <row r="11" spans="1:33" x14ac:dyDescent="0.2">
      <c r="J11" s="75"/>
      <c r="K11" s="75"/>
      <c r="L11" s="68"/>
      <c r="M11" s="84"/>
      <c r="N11" s="84"/>
      <c r="O11" s="84"/>
      <c r="P11" s="68"/>
      <c r="Q11" s="68"/>
      <c r="R11" s="84"/>
      <c r="S11" s="84"/>
      <c r="T11" s="84"/>
      <c r="U11" s="82"/>
      <c r="V11" s="82"/>
      <c r="W11" s="68"/>
      <c r="X11" s="84"/>
      <c r="Y11" s="84"/>
      <c r="Z11" s="84"/>
      <c r="AA11" s="68"/>
      <c r="AB11" s="68"/>
      <c r="AC11" s="84"/>
      <c r="AD11" s="84"/>
      <c r="AE11" s="84"/>
      <c r="AF11" s="82"/>
      <c r="AG11" s="84"/>
    </row>
    <row r="12" spans="1:33" x14ac:dyDescent="0.2">
      <c r="A12" s="103" t="s">
        <v>15</v>
      </c>
      <c r="B12" s="99"/>
      <c r="H12" s="33"/>
      <c r="J12" s="27"/>
      <c r="L12" s="104"/>
      <c r="M12" s="99"/>
      <c r="N12" s="84"/>
      <c r="O12" s="84"/>
      <c r="P12" s="68"/>
      <c r="Q12" s="68"/>
      <c r="R12" s="84"/>
      <c r="S12" s="84"/>
      <c r="T12" s="84"/>
      <c r="U12" s="84"/>
      <c r="V12" s="84"/>
      <c r="W12" s="104"/>
      <c r="X12" s="99"/>
      <c r="Y12" s="84"/>
      <c r="Z12" s="84"/>
      <c r="AA12" s="68"/>
      <c r="AB12" s="68"/>
      <c r="AC12" s="84"/>
      <c r="AD12" s="84"/>
      <c r="AE12" s="84"/>
      <c r="AF12" s="84"/>
      <c r="AG12" s="84"/>
    </row>
    <row r="13" spans="1:33" x14ac:dyDescent="0.2">
      <c r="L13" s="68"/>
      <c r="M13" s="84"/>
      <c r="N13" s="84"/>
      <c r="O13" s="84"/>
      <c r="P13" s="68"/>
      <c r="Q13" s="68"/>
      <c r="R13" s="84"/>
      <c r="S13" s="84"/>
      <c r="T13" s="84"/>
      <c r="U13" s="84"/>
      <c r="V13" s="84"/>
      <c r="W13" s="68"/>
      <c r="X13" s="84"/>
      <c r="Y13" s="84"/>
      <c r="Z13" s="84"/>
      <c r="AA13" s="68"/>
      <c r="AB13" s="68"/>
      <c r="AC13" s="84"/>
      <c r="AD13" s="84"/>
      <c r="AE13" s="84"/>
      <c r="AF13" s="84"/>
      <c r="AG13" s="84"/>
    </row>
    <row r="14" spans="1:33" x14ac:dyDescent="0.2">
      <c r="A14" s="81" t="s">
        <v>16</v>
      </c>
      <c r="B14" s="107" t="s">
        <v>17</v>
      </c>
      <c r="C14" s="107"/>
      <c r="D14" s="107"/>
      <c r="E14" s="81" t="s">
        <v>18</v>
      </c>
      <c r="F14" s="81" t="s">
        <v>19</v>
      </c>
      <c r="G14" s="70" t="s">
        <v>20</v>
      </c>
      <c r="H14" s="16" t="s">
        <v>21</v>
      </c>
      <c r="I14" s="3" t="s">
        <v>22</v>
      </c>
      <c r="L14" s="83"/>
      <c r="M14" s="83"/>
      <c r="N14" s="83"/>
      <c r="O14" s="83"/>
      <c r="P14" s="83"/>
      <c r="Q14" s="83"/>
      <c r="R14" s="83"/>
      <c r="S14" s="83"/>
      <c r="T14" s="83"/>
      <c r="U14" s="84"/>
      <c r="V14" s="84"/>
      <c r="W14" s="83"/>
      <c r="X14" s="83"/>
      <c r="Y14" s="83"/>
      <c r="Z14" s="83"/>
      <c r="AA14" s="83"/>
      <c r="AB14" s="83"/>
      <c r="AC14" s="83"/>
      <c r="AD14" s="83"/>
      <c r="AE14" s="83"/>
      <c r="AF14" s="84"/>
      <c r="AG14" s="84"/>
    </row>
    <row r="15" spans="1:33" x14ac:dyDescent="0.2">
      <c r="A15" s="42">
        <v>1</v>
      </c>
      <c r="B15" s="108"/>
      <c r="C15" s="108"/>
      <c r="D15" s="108"/>
      <c r="E15" s="94"/>
      <c r="H15" s="23">
        <f t="shared" ref="H15:H26" si="0">IF(F15=$F$3,E15*G15*$G$3, IF(F15=$F$4,E15*G15*$G$4, IF(F15=$F$5,E15*G15*$G$5, IF(F15=$F$2,E15*G15*$G$2,E15*G15))))</f>
        <v>0</v>
      </c>
      <c r="I15" s="6"/>
      <c r="L15" s="83"/>
      <c r="M15" s="84"/>
      <c r="N15" s="84"/>
      <c r="O15" s="84"/>
      <c r="P15" s="68"/>
      <c r="Q15" s="68"/>
      <c r="R15" s="66"/>
      <c r="S15" s="67"/>
      <c r="T15" s="84"/>
      <c r="U15" s="84"/>
      <c r="V15" s="84"/>
      <c r="W15" s="83"/>
      <c r="X15" s="84"/>
      <c r="Y15" s="84"/>
      <c r="Z15" s="84"/>
      <c r="AA15" s="68"/>
      <c r="AB15" s="68"/>
      <c r="AC15" s="66"/>
      <c r="AD15" s="67"/>
      <c r="AE15" s="84"/>
      <c r="AF15" s="84"/>
      <c r="AG15" s="84"/>
    </row>
    <row r="16" spans="1:33" x14ac:dyDescent="0.2">
      <c r="A16" s="42">
        <v>2</v>
      </c>
      <c r="B16" s="109"/>
      <c r="C16" s="109"/>
      <c r="D16" s="109"/>
      <c r="E16" s="94"/>
      <c r="H16" s="23">
        <f t="shared" si="0"/>
        <v>0</v>
      </c>
      <c r="I16" s="6"/>
      <c r="L16" s="83"/>
      <c r="M16" s="84"/>
      <c r="N16" s="84"/>
      <c r="O16" s="84"/>
      <c r="P16" s="68"/>
      <c r="Q16" s="68"/>
      <c r="R16" s="66"/>
      <c r="S16" s="67"/>
      <c r="T16" s="84"/>
      <c r="U16" s="84"/>
      <c r="V16" s="84"/>
      <c r="W16" s="83"/>
      <c r="X16" s="84"/>
      <c r="Y16" s="84"/>
      <c r="Z16" s="84"/>
      <c r="AA16" s="68"/>
      <c r="AB16" s="68"/>
      <c r="AC16" s="66"/>
      <c r="AD16" s="67"/>
      <c r="AE16" s="84"/>
      <c r="AF16" s="84"/>
      <c r="AG16" s="84"/>
    </row>
    <row r="17" spans="1:33" x14ac:dyDescent="0.2">
      <c r="A17" s="42">
        <v>3</v>
      </c>
      <c r="B17" s="109"/>
      <c r="C17" s="109"/>
      <c r="D17" s="109"/>
      <c r="E17" s="94"/>
      <c r="H17" s="23">
        <f t="shared" si="0"/>
        <v>0</v>
      </c>
      <c r="I17" s="6"/>
      <c r="L17" s="83"/>
      <c r="M17" s="84"/>
      <c r="N17" s="84"/>
      <c r="O17" s="84"/>
      <c r="P17" s="68"/>
      <c r="Q17" s="68"/>
      <c r="R17" s="66"/>
      <c r="S17" s="67"/>
      <c r="T17" s="84"/>
      <c r="U17" s="84"/>
      <c r="V17" s="84"/>
      <c r="W17" s="83"/>
      <c r="X17" s="84"/>
      <c r="Y17" s="84"/>
      <c r="Z17" s="84"/>
      <c r="AA17" s="68"/>
      <c r="AB17" s="68"/>
      <c r="AC17" s="66"/>
      <c r="AD17" s="67"/>
      <c r="AE17" s="84"/>
      <c r="AF17" s="84"/>
      <c r="AG17" s="84"/>
    </row>
    <row r="18" spans="1:33" x14ac:dyDescent="0.2">
      <c r="A18" s="42">
        <v>4</v>
      </c>
      <c r="B18" s="109"/>
      <c r="C18" s="109"/>
      <c r="D18" s="109"/>
      <c r="E18" s="94"/>
      <c r="H18" s="23">
        <f t="shared" si="0"/>
        <v>0</v>
      </c>
      <c r="I18" s="6"/>
      <c r="L18" s="83"/>
      <c r="M18" s="84"/>
      <c r="N18" s="84"/>
      <c r="O18" s="84"/>
      <c r="P18" s="68"/>
      <c r="Q18" s="68"/>
      <c r="R18" s="66"/>
      <c r="S18" s="67"/>
      <c r="T18" s="84"/>
      <c r="U18" s="84"/>
      <c r="V18" s="84"/>
      <c r="W18" s="83"/>
      <c r="X18" s="84"/>
      <c r="Y18" s="84"/>
      <c r="Z18" s="84"/>
      <c r="AA18" s="68"/>
      <c r="AB18" s="68"/>
      <c r="AC18" s="66"/>
      <c r="AD18" s="67"/>
      <c r="AE18" s="84"/>
      <c r="AF18" s="84"/>
      <c r="AG18" s="84"/>
    </row>
    <row r="19" spans="1:33" x14ac:dyDescent="0.2">
      <c r="A19" s="42">
        <v>5</v>
      </c>
      <c r="B19" s="109"/>
      <c r="C19" s="109"/>
      <c r="D19" s="109"/>
      <c r="E19" s="94"/>
      <c r="H19" s="23">
        <f t="shared" si="0"/>
        <v>0</v>
      </c>
      <c r="I19" s="6"/>
      <c r="L19" s="83"/>
      <c r="M19" s="84"/>
      <c r="N19" s="84"/>
      <c r="O19" s="84"/>
      <c r="P19" s="68"/>
      <c r="Q19" s="68"/>
      <c r="R19" s="66"/>
      <c r="S19" s="67"/>
      <c r="T19" s="84"/>
      <c r="U19" s="84"/>
      <c r="V19" s="84"/>
      <c r="W19" s="83"/>
      <c r="X19" s="84"/>
      <c r="Y19" s="84"/>
      <c r="Z19" s="84"/>
      <c r="AA19" s="68"/>
      <c r="AB19" s="68"/>
      <c r="AC19" s="66"/>
      <c r="AD19" s="67"/>
      <c r="AE19" s="84"/>
      <c r="AF19" s="84"/>
      <c r="AG19" s="84"/>
    </row>
    <row r="20" spans="1:33" x14ac:dyDescent="0.2">
      <c r="A20" s="42">
        <v>6</v>
      </c>
      <c r="B20" s="109"/>
      <c r="C20" s="109"/>
      <c r="D20" s="109"/>
      <c r="E20" s="94"/>
      <c r="H20" s="23">
        <f t="shared" si="0"/>
        <v>0</v>
      </c>
      <c r="I20" s="6"/>
      <c r="L20" s="83"/>
      <c r="M20" s="84"/>
      <c r="N20" s="84"/>
      <c r="O20" s="84"/>
      <c r="P20" s="68"/>
      <c r="Q20" s="68"/>
      <c r="R20" s="66"/>
      <c r="S20" s="67"/>
      <c r="T20" s="84"/>
      <c r="U20" s="84"/>
      <c r="V20" s="84"/>
      <c r="W20" s="83"/>
      <c r="X20" s="84"/>
      <c r="Y20" s="84"/>
      <c r="Z20" s="84"/>
      <c r="AA20" s="68"/>
      <c r="AB20" s="68"/>
      <c r="AC20" s="66"/>
      <c r="AD20" s="67"/>
      <c r="AE20" s="84"/>
      <c r="AF20" s="84"/>
      <c r="AG20" s="84"/>
    </row>
    <row r="21" spans="1:33" x14ac:dyDescent="0.2">
      <c r="A21" s="42">
        <v>7</v>
      </c>
      <c r="B21" s="109"/>
      <c r="C21" s="109"/>
      <c r="D21" s="109"/>
      <c r="E21" s="94"/>
      <c r="H21" s="23">
        <f t="shared" si="0"/>
        <v>0</v>
      </c>
      <c r="I21" s="6"/>
      <c r="L21" s="83"/>
      <c r="M21" s="84"/>
      <c r="N21" s="84"/>
      <c r="O21" s="84"/>
      <c r="P21" s="68"/>
      <c r="Q21" s="68"/>
      <c r="R21" s="66"/>
      <c r="S21" s="67"/>
      <c r="T21" s="84"/>
      <c r="U21" s="84"/>
      <c r="V21" s="84"/>
      <c r="W21" s="83"/>
      <c r="X21" s="84"/>
      <c r="Y21" s="84"/>
      <c r="Z21" s="84"/>
      <c r="AA21" s="68"/>
      <c r="AB21" s="68"/>
      <c r="AC21" s="66"/>
      <c r="AD21" s="67"/>
      <c r="AE21" s="84"/>
      <c r="AF21" s="84"/>
      <c r="AG21" s="84"/>
    </row>
    <row r="22" spans="1:33" x14ac:dyDescent="0.2">
      <c r="A22" s="42">
        <v>8</v>
      </c>
      <c r="B22" s="109"/>
      <c r="C22" s="109"/>
      <c r="D22" s="109"/>
      <c r="E22" s="94"/>
      <c r="H22" s="23">
        <f t="shared" si="0"/>
        <v>0</v>
      </c>
      <c r="I22" s="6"/>
      <c r="L22" s="83"/>
      <c r="M22" s="84"/>
      <c r="N22" s="84"/>
      <c r="O22" s="84"/>
      <c r="P22" s="68"/>
      <c r="Q22" s="68"/>
      <c r="R22" s="66"/>
      <c r="S22" s="67"/>
      <c r="T22" s="84"/>
      <c r="U22" s="84"/>
      <c r="V22" s="84"/>
      <c r="W22" s="83"/>
      <c r="X22" s="84"/>
      <c r="Y22" s="84"/>
      <c r="Z22" s="84"/>
      <c r="AA22" s="68"/>
      <c r="AB22" s="68"/>
      <c r="AC22" s="66"/>
      <c r="AD22" s="67"/>
      <c r="AE22" s="84"/>
      <c r="AF22" s="84"/>
      <c r="AG22" s="84"/>
    </row>
    <row r="23" spans="1:33" x14ac:dyDescent="0.2">
      <c r="A23" s="42">
        <v>9</v>
      </c>
      <c r="B23" s="109"/>
      <c r="C23" s="109"/>
      <c r="D23" s="109"/>
      <c r="E23" s="94"/>
      <c r="H23" s="23">
        <f t="shared" si="0"/>
        <v>0</v>
      </c>
      <c r="I23" s="6"/>
      <c r="L23" s="83"/>
      <c r="M23" s="84"/>
      <c r="N23" s="84"/>
      <c r="O23" s="84"/>
      <c r="P23" s="68"/>
      <c r="Q23" s="68"/>
      <c r="R23" s="66"/>
      <c r="S23" s="67"/>
      <c r="T23" s="84"/>
      <c r="U23" s="84"/>
      <c r="V23" s="84"/>
      <c r="W23" s="83"/>
      <c r="X23" s="84"/>
      <c r="Y23" s="84"/>
      <c r="Z23" s="84"/>
      <c r="AA23" s="68"/>
      <c r="AB23" s="68"/>
      <c r="AC23" s="66"/>
      <c r="AD23" s="67"/>
      <c r="AE23" s="84"/>
      <c r="AF23" s="84"/>
      <c r="AG23" s="84"/>
    </row>
    <row r="24" spans="1:33" x14ac:dyDescent="0.2">
      <c r="A24" s="42">
        <v>10</v>
      </c>
      <c r="B24" s="109"/>
      <c r="C24" s="109"/>
      <c r="D24" s="109"/>
      <c r="E24" s="94"/>
      <c r="H24" s="23">
        <f t="shared" si="0"/>
        <v>0</v>
      </c>
      <c r="I24" s="6"/>
      <c r="L24" s="83"/>
      <c r="M24" s="84"/>
      <c r="N24" s="84"/>
      <c r="O24" s="84"/>
      <c r="P24" s="68"/>
      <c r="Q24" s="68"/>
      <c r="R24" s="66"/>
      <c r="S24" s="67"/>
      <c r="T24" s="84"/>
      <c r="U24" s="84"/>
      <c r="V24" s="84"/>
      <c r="W24" s="83"/>
      <c r="X24" s="84"/>
      <c r="Y24" s="84"/>
      <c r="Z24" s="84"/>
      <c r="AA24" s="68"/>
      <c r="AB24" s="68"/>
      <c r="AC24" s="66"/>
      <c r="AD24" s="67"/>
      <c r="AE24" s="84"/>
      <c r="AF24" s="84"/>
      <c r="AG24" s="84"/>
    </row>
    <row r="25" spans="1:33" x14ac:dyDescent="0.2">
      <c r="A25" s="42">
        <v>11</v>
      </c>
      <c r="B25" s="109"/>
      <c r="C25" s="109"/>
      <c r="D25" s="109"/>
      <c r="E25" s="94"/>
      <c r="H25" s="23">
        <f t="shared" si="0"/>
        <v>0</v>
      </c>
      <c r="I25" s="6"/>
      <c r="L25" s="83"/>
      <c r="M25" s="84"/>
      <c r="N25" s="84"/>
      <c r="O25" s="84"/>
      <c r="P25" s="68"/>
      <c r="Q25" s="68"/>
      <c r="R25" s="66"/>
      <c r="S25" s="67"/>
      <c r="T25" s="84"/>
      <c r="U25" s="84"/>
      <c r="V25" s="84"/>
      <c r="W25" s="83"/>
      <c r="X25" s="84"/>
      <c r="Y25" s="84"/>
      <c r="Z25" s="84"/>
      <c r="AA25" s="68"/>
      <c r="AB25" s="68"/>
      <c r="AC25" s="66"/>
      <c r="AD25" s="67"/>
      <c r="AE25" s="84"/>
      <c r="AF25" s="84"/>
      <c r="AG25" s="84"/>
    </row>
    <row r="26" spans="1:33" x14ac:dyDescent="0.2">
      <c r="A26" s="85">
        <v>12</v>
      </c>
      <c r="B26" s="110"/>
      <c r="C26" s="110"/>
      <c r="D26" s="110"/>
      <c r="E26" s="95"/>
      <c r="F26" s="8"/>
      <c r="G26" s="71"/>
      <c r="H26" s="24">
        <f t="shared" si="0"/>
        <v>0</v>
      </c>
      <c r="I26" s="9"/>
      <c r="L26" s="83"/>
      <c r="M26" s="84"/>
      <c r="N26" s="84"/>
      <c r="O26" s="84"/>
      <c r="P26" s="68"/>
      <c r="Q26" s="68"/>
      <c r="R26" s="66"/>
      <c r="S26" s="67"/>
      <c r="T26" s="84"/>
      <c r="U26" s="84"/>
      <c r="V26" s="84"/>
      <c r="W26" s="83"/>
      <c r="X26" s="84"/>
      <c r="Y26" s="84"/>
      <c r="Z26" s="84"/>
      <c r="AA26" s="68"/>
      <c r="AB26" s="68"/>
      <c r="AC26" s="66"/>
      <c r="AD26" s="67"/>
      <c r="AE26" s="84"/>
      <c r="AF26" s="84"/>
      <c r="AG26" s="84"/>
    </row>
    <row r="27" spans="1:33" x14ac:dyDescent="0.2">
      <c r="A27" s="105" t="s">
        <v>23</v>
      </c>
      <c r="B27" s="99"/>
      <c r="C27" s="99"/>
      <c r="D27" s="99"/>
      <c r="E27" s="100"/>
      <c r="F27" s="100"/>
      <c r="G27" s="101"/>
      <c r="H27" s="23">
        <f>SUM(H15:H26)</f>
        <v>0</v>
      </c>
      <c r="I27" s="7"/>
      <c r="L27" s="102"/>
      <c r="M27" s="99"/>
      <c r="N27" s="99"/>
      <c r="O27" s="99"/>
      <c r="P27" s="100"/>
      <c r="Q27" s="100"/>
      <c r="R27" s="99"/>
      <c r="S27" s="67"/>
      <c r="T27" s="84"/>
      <c r="U27" s="84"/>
      <c r="V27" s="84"/>
      <c r="W27" s="102"/>
      <c r="X27" s="99"/>
      <c r="Y27" s="99"/>
      <c r="Z27" s="99"/>
      <c r="AA27" s="100"/>
      <c r="AB27" s="100"/>
      <c r="AC27" s="99"/>
      <c r="AD27" s="67"/>
      <c r="AE27" s="84"/>
      <c r="AF27" s="84"/>
      <c r="AG27" s="84"/>
    </row>
    <row r="28" spans="1:33" x14ac:dyDescent="0.2">
      <c r="L28" s="68"/>
      <c r="M28" s="84"/>
      <c r="N28" s="84"/>
      <c r="O28" s="84"/>
      <c r="P28" s="68"/>
      <c r="Q28" s="68"/>
      <c r="R28" s="84"/>
      <c r="S28" s="84"/>
      <c r="T28" s="84"/>
      <c r="U28" s="84"/>
      <c r="V28" s="84"/>
      <c r="W28" s="68"/>
      <c r="X28" s="84"/>
      <c r="Y28" s="84"/>
      <c r="Z28" s="84"/>
      <c r="AA28" s="68"/>
      <c r="AB28" s="68"/>
      <c r="AC28" s="84"/>
      <c r="AD28" s="84"/>
      <c r="AE28" s="84"/>
      <c r="AF28" s="84"/>
      <c r="AG28" s="84"/>
    </row>
    <row r="29" spans="1:33" x14ac:dyDescent="0.2">
      <c r="L29" s="68"/>
      <c r="M29" s="84"/>
      <c r="N29" s="84"/>
      <c r="O29" s="84"/>
      <c r="P29" s="68"/>
      <c r="Q29" s="68"/>
      <c r="R29" s="84"/>
      <c r="S29" s="84"/>
      <c r="T29" s="84"/>
      <c r="U29" s="84"/>
      <c r="V29" s="84"/>
      <c r="W29" s="68"/>
      <c r="X29" s="84"/>
      <c r="Y29" s="84"/>
      <c r="Z29" s="84"/>
      <c r="AA29" s="68"/>
      <c r="AB29" s="68"/>
      <c r="AC29" s="84"/>
      <c r="AD29" s="84"/>
      <c r="AE29" s="84"/>
      <c r="AF29" s="84"/>
      <c r="AG29" s="84"/>
    </row>
    <row r="30" spans="1:33" x14ac:dyDescent="0.2">
      <c r="A30" s="103" t="s">
        <v>24</v>
      </c>
      <c r="B30" s="99"/>
      <c r="J30" s="27"/>
      <c r="L30" s="104"/>
      <c r="M30" s="99"/>
      <c r="N30" s="84"/>
      <c r="O30" s="84"/>
      <c r="P30" s="68"/>
      <c r="Q30" s="68"/>
      <c r="R30" s="84"/>
      <c r="S30" s="84"/>
      <c r="T30" s="84"/>
      <c r="U30" s="84"/>
      <c r="V30" s="84"/>
      <c r="W30" s="104"/>
      <c r="X30" s="99"/>
      <c r="Y30" s="84"/>
      <c r="Z30" s="84"/>
      <c r="AA30" s="68"/>
      <c r="AB30" s="68"/>
      <c r="AC30" s="84"/>
      <c r="AD30" s="84"/>
      <c r="AE30" s="84"/>
      <c r="AF30" s="84"/>
      <c r="AG30" s="84"/>
    </row>
    <row r="31" spans="1:33" x14ac:dyDescent="0.2">
      <c r="L31" s="68"/>
      <c r="M31" s="84"/>
      <c r="N31" s="84"/>
      <c r="O31" s="84"/>
      <c r="P31" s="68"/>
      <c r="Q31" s="68"/>
      <c r="R31" s="84"/>
      <c r="S31" s="84"/>
      <c r="T31" s="84"/>
      <c r="U31" s="84"/>
      <c r="V31" s="84"/>
      <c r="W31" s="68"/>
      <c r="X31" s="84"/>
      <c r="Y31" s="84"/>
      <c r="Z31" s="84"/>
      <c r="AA31" s="68"/>
      <c r="AB31" s="68"/>
      <c r="AC31" s="84"/>
      <c r="AD31" s="84"/>
      <c r="AE31" s="84"/>
      <c r="AF31" s="84"/>
      <c r="AG31" s="84"/>
    </row>
    <row r="32" spans="1:33" x14ac:dyDescent="0.2">
      <c r="A32" s="81" t="s">
        <v>16</v>
      </c>
      <c r="B32" s="81" t="s">
        <v>25</v>
      </c>
      <c r="C32" s="81" t="s">
        <v>26</v>
      </c>
      <c r="D32" s="81" t="s">
        <v>27</v>
      </c>
      <c r="E32" s="81" t="s">
        <v>18</v>
      </c>
      <c r="F32" s="81" t="s">
        <v>19</v>
      </c>
      <c r="G32" s="70" t="s">
        <v>20</v>
      </c>
      <c r="H32" s="16" t="s">
        <v>21</v>
      </c>
      <c r="I32" s="3" t="s">
        <v>22</v>
      </c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4"/>
      <c r="W32" s="83"/>
      <c r="X32" s="83"/>
      <c r="Y32" s="83"/>
      <c r="Z32" s="83"/>
      <c r="AA32" s="83"/>
      <c r="AB32" s="83"/>
      <c r="AC32" s="83"/>
      <c r="AD32" s="83"/>
      <c r="AE32" s="83"/>
      <c r="AF32" s="84"/>
      <c r="AG32" s="84"/>
    </row>
    <row r="33" spans="1:33" x14ac:dyDescent="0.2">
      <c r="A33" s="42">
        <v>1</v>
      </c>
      <c r="E33" s="94"/>
      <c r="H33" s="23">
        <f>IF(F33=$F$3,E33*G33*$G$3, IF(F33=$F$4,E33*G33*$G$4, IF(F33=$F$5,E33*G33*$G$5, IF(F33=$F$2,E33*G33*$G$2,E33*G33))))</f>
        <v>0</v>
      </c>
      <c r="I33" s="6"/>
      <c r="L33" s="83"/>
      <c r="M33" s="84"/>
      <c r="N33" s="84"/>
      <c r="O33" s="84"/>
      <c r="P33" s="68"/>
      <c r="Q33" s="68"/>
      <c r="R33" s="66"/>
      <c r="S33" s="67"/>
      <c r="T33" s="84"/>
      <c r="U33" s="84"/>
      <c r="V33" s="84"/>
      <c r="W33" s="83"/>
      <c r="X33" s="84"/>
      <c r="Y33" s="84"/>
      <c r="Z33" s="84"/>
      <c r="AA33" s="68"/>
      <c r="AB33" s="68"/>
      <c r="AC33" s="66"/>
      <c r="AD33" s="67"/>
      <c r="AE33" s="84"/>
      <c r="AF33" s="84"/>
      <c r="AG33" s="84"/>
    </row>
    <row r="34" spans="1:33" x14ac:dyDescent="0.2">
      <c r="A34" s="42">
        <v>2</v>
      </c>
      <c r="E34" s="94"/>
      <c r="H34" s="23">
        <f>IF(F34=$F$3,E34*G34*$G$3, IF(F34=$F$4,E34*G34*$G$4, IF(F34=$F$5,E34*G34*$G$5, IF(F34=$F$2,E34*G34*$G$2,E34*G34))))</f>
        <v>0</v>
      </c>
      <c r="I34" s="6"/>
      <c r="L34" s="83"/>
      <c r="M34" s="84"/>
      <c r="N34" s="84"/>
      <c r="O34" s="84"/>
      <c r="P34" s="68"/>
      <c r="Q34" s="68"/>
      <c r="R34" s="66"/>
      <c r="S34" s="67"/>
      <c r="T34" s="84"/>
      <c r="U34" s="84"/>
      <c r="V34" s="84"/>
      <c r="W34" s="83"/>
      <c r="X34" s="84"/>
      <c r="Y34" s="84"/>
      <c r="Z34" s="84"/>
      <c r="AA34" s="68"/>
      <c r="AB34" s="68"/>
      <c r="AC34" s="66"/>
      <c r="AD34" s="67"/>
      <c r="AE34" s="84"/>
      <c r="AF34" s="84"/>
      <c r="AG34" s="84"/>
    </row>
    <row r="35" spans="1:33" x14ac:dyDescent="0.2">
      <c r="A35" s="42">
        <v>3</v>
      </c>
      <c r="E35" s="94"/>
      <c r="H35" s="23">
        <f>IF(F35=$F$3,E35*G35*$G$3, IF(F35=$F$4,E35*G35*$G$4, IF(F35=$F$5,E35*G35*$G$5, IF(F35=$F$2,E35*G35*$G$2,E35*G35))))</f>
        <v>0</v>
      </c>
      <c r="I35" s="6"/>
      <c r="L35" s="83"/>
      <c r="M35" s="84"/>
      <c r="N35" s="84"/>
      <c r="O35" s="84"/>
      <c r="P35" s="68"/>
      <c r="Q35" s="68"/>
      <c r="R35" s="66"/>
      <c r="S35" s="67"/>
      <c r="T35" s="84"/>
      <c r="U35" s="84"/>
      <c r="V35" s="84"/>
      <c r="W35" s="83"/>
      <c r="X35" s="84"/>
      <c r="Y35" s="84"/>
      <c r="Z35" s="84"/>
      <c r="AA35" s="68"/>
      <c r="AB35" s="68"/>
      <c r="AC35" s="66"/>
      <c r="AD35" s="67"/>
      <c r="AE35" s="84"/>
      <c r="AF35" s="84"/>
      <c r="AG35" s="84"/>
    </row>
    <row r="36" spans="1:33" x14ac:dyDescent="0.2">
      <c r="A36" s="85">
        <v>4</v>
      </c>
      <c r="B36" s="74"/>
      <c r="C36" s="74"/>
      <c r="D36" s="74"/>
      <c r="E36" s="95"/>
      <c r="F36" s="8"/>
      <c r="G36" s="93"/>
      <c r="H36" s="24">
        <f>IF(F36=$F$3,E36*G36*$G$3, IF(F36=$F$4,E36*G36*$G$4, IF(F36=$F$5,E36*G36*$G$5, IF(F36=$F$2,E36*G36*$G$2,E36*G36))))</f>
        <v>0</v>
      </c>
      <c r="I36" s="9"/>
      <c r="L36" s="83"/>
      <c r="M36" s="84"/>
      <c r="N36" s="84"/>
      <c r="O36" s="84"/>
      <c r="P36" s="68"/>
      <c r="Q36" s="68"/>
      <c r="R36" s="66"/>
      <c r="S36" s="67"/>
      <c r="T36" s="84"/>
      <c r="U36" s="84"/>
      <c r="V36" s="84"/>
      <c r="W36" s="83"/>
      <c r="X36" s="84"/>
      <c r="Y36" s="84"/>
      <c r="Z36" s="84"/>
      <c r="AA36" s="68"/>
      <c r="AB36" s="68"/>
      <c r="AC36" s="66"/>
      <c r="AD36" s="67"/>
      <c r="AE36" s="84"/>
      <c r="AF36" s="84"/>
      <c r="AG36" s="84"/>
    </row>
    <row r="37" spans="1:33" x14ac:dyDescent="0.2">
      <c r="A37" s="105" t="s">
        <v>23</v>
      </c>
      <c r="B37" s="99"/>
      <c r="C37" s="99"/>
      <c r="D37" s="99"/>
      <c r="E37" s="100"/>
      <c r="F37" s="100"/>
      <c r="G37" s="101"/>
      <c r="H37" s="23">
        <f>SUM(H33:H36)</f>
        <v>0</v>
      </c>
      <c r="I37" s="7"/>
      <c r="L37" s="102"/>
      <c r="M37" s="99"/>
      <c r="N37" s="99"/>
      <c r="O37" s="99"/>
      <c r="P37" s="100"/>
      <c r="Q37" s="100"/>
      <c r="R37" s="99"/>
      <c r="S37" s="67"/>
      <c r="T37" s="84"/>
      <c r="U37" s="84"/>
      <c r="V37" s="84"/>
      <c r="W37" s="102"/>
      <c r="X37" s="99"/>
      <c r="Y37" s="99"/>
      <c r="Z37" s="99"/>
      <c r="AA37" s="100"/>
      <c r="AB37" s="100"/>
      <c r="AC37" s="99"/>
      <c r="AD37" s="67"/>
      <c r="AE37" s="84"/>
      <c r="AF37" s="84"/>
      <c r="AG37" s="84"/>
    </row>
    <row r="38" spans="1:33" x14ac:dyDescent="0.2">
      <c r="L38" s="68"/>
      <c r="M38" s="84"/>
      <c r="N38" s="84"/>
      <c r="O38" s="84"/>
      <c r="P38" s="68"/>
      <c r="Q38" s="68"/>
      <c r="R38" s="84"/>
      <c r="S38" s="84"/>
      <c r="T38" s="84"/>
      <c r="U38" s="84"/>
      <c r="V38" s="84"/>
      <c r="W38" s="68"/>
      <c r="X38" s="84"/>
      <c r="Y38" s="84"/>
      <c r="Z38" s="84"/>
      <c r="AA38" s="68"/>
      <c r="AB38" s="68"/>
      <c r="AC38" s="84"/>
      <c r="AD38" s="84"/>
      <c r="AE38" s="84"/>
      <c r="AF38" s="84"/>
      <c r="AG38" s="84"/>
    </row>
    <row r="39" spans="1:33" x14ac:dyDescent="0.2">
      <c r="L39" s="68"/>
      <c r="M39" s="84"/>
      <c r="N39" s="84"/>
      <c r="O39" s="84"/>
      <c r="P39" s="68"/>
      <c r="Q39" s="68"/>
      <c r="R39" s="84"/>
      <c r="S39" s="84"/>
      <c r="T39" s="84"/>
      <c r="U39" s="84"/>
      <c r="V39" s="84"/>
      <c r="W39" s="68"/>
      <c r="X39" s="84"/>
      <c r="Y39" s="84"/>
      <c r="Z39" s="84"/>
      <c r="AA39" s="68"/>
      <c r="AB39" s="68"/>
      <c r="AC39" s="84"/>
      <c r="AD39" s="84"/>
      <c r="AE39" s="84"/>
      <c r="AF39" s="84"/>
      <c r="AG39" s="84"/>
    </row>
    <row r="40" spans="1:33" x14ac:dyDescent="0.2">
      <c r="A40" s="103" t="s">
        <v>28</v>
      </c>
      <c r="B40" s="99"/>
      <c r="J40" s="27"/>
      <c r="L40" s="104"/>
      <c r="M40" s="99"/>
      <c r="N40" s="84"/>
      <c r="O40" s="84"/>
      <c r="P40" s="68"/>
      <c r="Q40" s="68"/>
      <c r="R40" s="84"/>
      <c r="S40" s="84"/>
      <c r="T40" s="84"/>
      <c r="U40" s="84"/>
      <c r="V40" s="84"/>
      <c r="W40" s="104"/>
      <c r="X40" s="99"/>
      <c r="Y40" s="84"/>
      <c r="Z40" s="84"/>
      <c r="AA40" s="68"/>
      <c r="AB40" s="68"/>
      <c r="AC40" s="84"/>
      <c r="AD40" s="84"/>
      <c r="AE40" s="84"/>
      <c r="AF40" s="84"/>
      <c r="AG40" s="84"/>
    </row>
    <row r="41" spans="1:33" x14ac:dyDescent="0.2">
      <c r="L41" s="68"/>
      <c r="M41" s="84"/>
      <c r="N41" s="84"/>
      <c r="O41" s="84"/>
      <c r="P41" s="68"/>
      <c r="Q41" s="68"/>
      <c r="R41" s="84"/>
      <c r="S41" s="84"/>
      <c r="T41" s="84"/>
      <c r="U41" s="84"/>
      <c r="V41" s="84"/>
      <c r="W41" s="68"/>
      <c r="X41" s="84"/>
      <c r="Y41" s="84"/>
      <c r="Z41" s="84"/>
      <c r="AA41" s="68"/>
      <c r="AB41" s="68"/>
      <c r="AC41" s="84"/>
      <c r="AD41" s="84"/>
      <c r="AE41" s="84"/>
      <c r="AF41" s="84"/>
      <c r="AG41" s="84"/>
    </row>
    <row r="42" spans="1:33" x14ac:dyDescent="0.2">
      <c r="A42" s="81" t="s">
        <v>16</v>
      </c>
      <c r="B42" s="81" t="s">
        <v>29</v>
      </c>
      <c r="C42" s="81" t="s">
        <v>30</v>
      </c>
      <c r="D42" s="81" t="s">
        <v>31</v>
      </c>
      <c r="E42" s="81" t="s">
        <v>32</v>
      </c>
      <c r="F42" s="81" t="s">
        <v>19</v>
      </c>
      <c r="G42" s="70" t="s">
        <v>20</v>
      </c>
      <c r="H42" s="16" t="s">
        <v>21</v>
      </c>
      <c r="I42" s="3" t="s">
        <v>22</v>
      </c>
      <c r="L42" s="83"/>
      <c r="M42" s="83"/>
      <c r="N42" s="83"/>
      <c r="O42" s="83"/>
      <c r="P42" s="83"/>
      <c r="Q42" s="83"/>
      <c r="R42" s="83"/>
      <c r="S42" s="83"/>
      <c r="T42" s="83"/>
      <c r="U42" s="84"/>
      <c r="V42" s="84"/>
      <c r="W42" s="83"/>
      <c r="X42" s="83"/>
      <c r="Y42" s="83"/>
      <c r="Z42" s="83"/>
      <c r="AA42" s="83"/>
      <c r="AB42" s="83"/>
      <c r="AC42" s="83"/>
      <c r="AD42" s="83"/>
      <c r="AE42" s="83"/>
      <c r="AF42" s="84"/>
      <c r="AG42" s="84"/>
    </row>
    <row r="43" spans="1:33" x14ac:dyDescent="0.2">
      <c r="A43" s="42">
        <v>1</v>
      </c>
      <c r="H43" s="23">
        <f>IF(F43=$F$3,E43*G43*$G$3, IF(F43=$F$4,E43*G43*$G$4, IF(F43=$F$5,E43*G43*$G$5, IF(F43=$F$2,E43*G43*$G$2,E43*G43))))</f>
        <v>0</v>
      </c>
      <c r="I43" s="6"/>
      <c r="L43" s="83"/>
      <c r="M43" s="84"/>
      <c r="N43" s="84"/>
      <c r="O43" s="84"/>
      <c r="P43" s="68"/>
      <c r="Q43" s="68"/>
      <c r="R43" s="66"/>
      <c r="S43" s="67"/>
      <c r="T43" s="84"/>
      <c r="U43" s="84"/>
      <c r="V43" s="84"/>
      <c r="W43" s="83"/>
      <c r="X43" s="84"/>
      <c r="Y43" s="84"/>
      <c r="Z43" s="84"/>
      <c r="AA43" s="68"/>
      <c r="AB43" s="68"/>
      <c r="AC43" s="66"/>
      <c r="AD43" s="67"/>
      <c r="AE43" s="84"/>
      <c r="AF43" s="84"/>
      <c r="AG43" s="84"/>
    </row>
    <row r="44" spans="1:33" x14ac:dyDescent="0.2">
      <c r="A44" s="42">
        <v>2</v>
      </c>
      <c r="H44" s="23">
        <f>IF(F44=$F$3,E44*G44*$G$3, IF(F44=$F$4,E44*G44*$G$4, IF(F44=$F$5,E44*G44*$G$5, IF(F44=$F$2,E44*G44*$G$2,E44*G44))))</f>
        <v>0</v>
      </c>
      <c r="I44" s="6"/>
      <c r="L44" s="83"/>
      <c r="M44" s="84"/>
      <c r="N44" s="84"/>
      <c r="O44" s="84"/>
      <c r="P44" s="68"/>
      <c r="Q44" s="68"/>
      <c r="R44" s="66"/>
      <c r="S44" s="67"/>
      <c r="T44" s="84"/>
      <c r="U44" s="84"/>
      <c r="V44" s="84"/>
      <c r="W44" s="83"/>
      <c r="X44" s="84"/>
      <c r="Y44" s="84"/>
      <c r="Z44" s="84"/>
      <c r="AA44" s="68"/>
      <c r="AB44" s="68"/>
      <c r="AC44" s="66"/>
      <c r="AD44" s="67"/>
      <c r="AE44" s="84"/>
      <c r="AF44" s="84"/>
      <c r="AG44" s="84"/>
    </row>
    <row r="45" spans="1:33" x14ac:dyDescent="0.2">
      <c r="A45" s="42">
        <v>3</v>
      </c>
      <c r="H45" s="23">
        <f>IF(F45=$F$3,E45*G45*$G$3, IF(F45=$F$4,E45*G45*$G$4, IF(F45=$F$5,E45*G45*$G$5, IF(F45=$F$2,E45*G45*$G$2,E45*G45))))</f>
        <v>0</v>
      </c>
      <c r="I45" s="6"/>
      <c r="L45" s="83"/>
      <c r="M45" s="84"/>
      <c r="N45" s="84"/>
      <c r="O45" s="84"/>
      <c r="P45" s="68"/>
      <c r="Q45" s="68"/>
      <c r="R45" s="66"/>
      <c r="S45" s="67"/>
      <c r="T45" s="84"/>
      <c r="U45" s="84"/>
      <c r="V45" s="84"/>
      <c r="W45" s="83"/>
      <c r="X45" s="84"/>
      <c r="Y45" s="84"/>
      <c r="Z45" s="84"/>
      <c r="AA45" s="68"/>
      <c r="AB45" s="68"/>
      <c r="AC45" s="66"/>
      <c r="AD45" s="67"/>
      <c r="AE45" s="84"/>
      <c r="AF45" s="84"/>
      <c r="AG45" s="84"/>
    </row>
    <row r="46" spans="1:33" x14ac:dyDescent="0.2">
      <c r="A46" s="85">
        <v>4</v>
      </c>
      <c r="B46" s="74"/>
      <c r="C46" s="74"/>
      <c r="D46" s="74"/>
      <c r="E46" s="8"/>
      <c r="F46" s="8"/>
      <c r="G46" s="71"/>
      <c r="H46" s="24">
        <f>IF(F46=$F$3,E46*G46*$G$3, IF(F46=$F$4,E46*G46*$G$4, IF(F46=$F$5,E46*G46*$G$5, IF(F46=$F$2,E46*G46*$G$2,E46*G46))))</f>
        <v>0</v>
      </c>
      <c r="I46" s="9"/>
      <c r="L46" s="83"/>
      <c r="M46" s="84"/>
      <c r="N46" s="84"/>
      <c r="O46" s="84"/>
      <c r="P46" s="68"/>
      <c r="Q46" s="68"/>
      <c r="R46" s="66"/>
      <c r="S46" s="67"/>
      <c r="T46" s="84"/>
      <c r="U46" s="84"/>
      <c r="V46" s="84"/>
      <c r="W46" s="83"/>
      <c r="X46" s="84"/>
      <c r="Y46" s="84"/>
      <c r="Z46" s="84"/>
      <c r="AA46" s="68"/>
      <c r="AB46" s="68"/>
      <c r="AC46" s="66"/>
      <c r="AD46" s="67"/>
      <c r="AE46" s="84"/>
      <c r="AF46" s="84"/>
      <c r="AG46" s="84"/>
    </row>
    <row r="47" spans="1:33" x14ac:dyDescent="0.2">
      <c r="A47" s="105" t="s">
        <v>23</v>
      </c>
      <c r="B47" s="99"/>
      <c r="C47" s="99"/>
      <c r="D47" s="99"/>
      <c r="E47" s="100"/>
      <c r="F47" s="100"/>
      <c r="G47" s="101"/>
      <c r="H47" s="23">
        <f>SUM(H43:H46)</f>
        <v>0</v>
      </c>
      <c r="I47" s="7"/>
      <c r="L47" s="102"/>
      <c r="M47" s="99"/>
      <c r="N47" s="99"/>
      <c r="O47" s="99"/>
      <c r="P47" s="100"/>
      <c r="Q47" s="100"/>
      <c r="R47" s="99"/>
      <c r="S47" s="67"/>
      <c r="T47" s="84"/>
      <c r="U47" s="84"/>
      <c r="V47" s="84"/>
      <c r="W47" s="102"/>
      <c r="X47" s="99"/>
      <c r="Y47" s="99"/>
      <c r="Z47" s="99"/>
      <c r="AA47" s="100"/>
      <c r="AB47" s="100"/>
      <c r="AC47" s="99"/>
      <c r="AD47" s="67"/>
      <c r="AE47" s="84"/>
      <c r="AF47" s="84"/>
      <c r="AG47" s="84"/>
    </row>
    <row r="48" spans="1:33" x14ac:dyDescent="0.2">
      <c r="L48" s="68"/>
      <c r="M48" s="84"/>
      <c r="N48" s="84"/>
      <c r="O48" s="84"/>
      <c r="P48" s="68"/>
      <c r="Q48" s="68"/>
      <c r="R48" s="84"/>
      <c r="S48" s="84"/>
      <c r="T48" s="84"/>
      <c r="U48" s="84"/>
      <c r="V48" s="84"/>
      <c r="W48" s="68"/>
      <c r="X48" s="84"/>
      <c r="Y48" s="84"/>
      <c r="Z48" s="84"/>
      <c r="AA48" s="68"/>
      <c r="AB48" s="68"/>
      <c r="AC48" s="84"/>
      <c r="AD48" s="84"/>
      <c r="AE48" s="84"/>
      <c r="AF48" s="84"/>
      <c r="AG48" s="84"/>
    </row>
    <row r="49" spans="1:33" x14ac:dyDescent="0.2">
      <c r="L49" s="68"/>
      <c r="M49" s="84"/>
      <c r="N49" s="84"/>
      <c r="O49" s="84"/>
      <c r="P49" s="68"/>
      <c r="Q49" s="68"/>
      <c r="R49" s="84"/>
      <c r="S49" s="84"/>
      <c r="T49" s="84"/>
      <c r="U49" s="84"/>
      <c r="V49" s="84"/>
      <c r="W49" s="68"/>
      <c r="X49" s="84"/>
      <c r="Y49" s="84"/>
      <c r="Z49" s="84"/>
      <c r="AA49" s="68"/>
      <c r="AB49" s="68"/>
      <c r="AC49" s="84"/>
      <c r="AD49" s="84"/>
      <c r="AE49" s="84"/>
      <c r="AF49" s="84"/>
      <c r="AG49" s="84"/>
    </row>
    <row r="50" spans="1:33" x14ac:dyDescent="0.2">
      <c r="A50" s="103" t="s">
        <v>33</v>
      </c>
      <c r="B50" s="99"/>
      <c r="J50" s="27"/>
      <c r="L50" s="104"/>
      <c r="M50" s="99"/>
      <c r="N50" s="84"/>
      <c r="O50" s="84"/>
      <c r="P50" s="68"/>
      <c r="Q50" s="68"/>
      <c r="R50" s="84"/>
      <c r="S50" s="84"/>
      <c r="T50" s="84"/>
      <c r="U50" s="84"/>
      <c r="V50" s="84"/>
      <c r="W50" s="104"/>
      <c r="X50" s="99"/>
      <c r="Y50" s="84"/>
      <c r="Z50" s="84"/>
      <c r="AA50" s="68"/>
      <c r="AB50" s="68"/>
      <c r="AC50" s="84"/>
      <c r="AD50" s="84"/>
      <c r="AE50" s="84"/>
      <c r="AF50" s="84"/>
      <c r="AG50" s="84"/>
    </row>
    <row r="51" spans="1:33" x14ac:dyDescent="0.2">
      <c r="L51" s="68"/>
      <c r="M51" s="84"/>
      <c r="N51" s="84"/>
      <c r="O51" s="84"/>
      <c r="P51" s="68"/>
      <c r="Q51" s="68"/>
      <c r="R51" s="84"/>
      <c r="S51" s="84"/>
      <c r="T51" s="84"/>
      <c r="U51" s="84"/>
      <c r="V51" s="84"/>
      <c r="W51" s="68"/>
      <c r="X51" s="84"/>
      <c r="Y51" s="84"/>
      <c r="Z51" s="84"/>
      <c r="AA51" s="68"/>
      <c r="AB51" s="68"/>
      <c r="AC51" s="84"/>
      <c r="AD51" s="84"/>
      <c r="AE51" s="84"/>
      <c r="AF51" s="84"/>
      <c r="AG51" s="84"/>
    </row>
    <row r="52" spans="1:33" x14ac:dyDescent="0.2">
      <c r="A52" s="81" t="s">
        <v>16</v>
      </c>
      <c r="B52" s="107" t="s">
        <v>34</v>
      </c>
      <c r="C52" s="107"/>
      <c r="D52" s="81" t="s">
        <v>35</v>
      </c>
      <c r="E52" s="81" t="s">
        <v>36</v>
      </c>
      <c r="F52" s="81" t="s">
        <v>19</v>
      </c>
      <c r="G52" s="70" t="s">
        <v>37</v>
      </c>
      <c r="H52" s="16" t="s">
        <v>21</v>
      </c>
      <c r="I52" s="3" t="s">
        <v>38</v>
      </c>
      <c r="L52" s="83"/>
      <c r="M52" s="102"/>
      <c r="N52" s="99"/>
      <c r="O52" s="83"/>
      <c r="P52" s="83"/>
      <c r="Q52" s="83"/>
      <c r="R52" s="83"/>
      <c r="S52" s="83"/>
      <c r="T52" s="83"/>
      <c r="U52" s="84"/>
      <c r="V52" s="84"/>
      <c r="W52" s="83"/>
      <c r="X52" s="102"/>
      <c r="Y52" s="99"/>
      <c r="Z52" s="83"/>
      <c r="AA52" s="83"/>
      <c r="AB52" s="83"/>
      <c r="AC52" s="83"/>
      <c r="AD52" s="83"/>
      <c r="AE52" s="83"/>
      <c r="AF52" s="84"/>
      <c r="AG52" s="84"/>
    </row>
    <row r="53" spans="1:33" x14ac:dyDescent="0.2">
      <c r="A53" s="42">
        <v>1</v>
      </c>
      <c r="B53" s="120" t="s">
        <v>39</v>
      </c>
      <c r="C53" s="120"/>
      <c r="D53" t="s">
        <v>40</v>
      </c>
      <c r="H53" s="23">
        <f>IF(F53=$F$3,E53*G53*$G$3, IF(F53=$F$4,E53*G53*$G$4, IF(F53=$F$5,E53*G53*$G$5, IF(F53=$F$2,E53*G53*$G$2,E53*G53))))</f>
        <v>0</v>
      </c>
      <c r="I53" s="6"/>
      <c r="L53" s="83"/>
      <c r="M53" s="106"/>
      <c r="N53" s="99"/>
      <c r="O53" s="84"/>
      <c r="P53" s="68"/>
      <c r="Q53" s="68"/>
      <c r="R53" s="66"/>
      <c r="S53" s="67"/>
      <c r="T53" s="84"/>
      <c r="U53" s="84"/>
      <c r="V53" s="84"/>
      <c r="W53" s="83"/>
      <c r="X53" s="106"/>
      <c r="Y53" s="99"/>
      <c r="Z53" s="84"/>
      <c r="AA53" s="68"/>
      <c r="AB53" s="68"/>
      <c r="AC53" s="66"/>
      <c r="AD53" s="67"/>
      <c r="AE53" s="84"/>
      <c r="AF53" s="84"/>
      <c r="AG53" s="84"/>
    </row>
    <row r="54" spans="1:33" x14ac:dyDescent="0.2">
      <c r="A54" s="42">
        <v>2</v>
      </c>
      <c r="B54" s="99" t="s">
        <v>41</v>
      </c>
      <c r="C54" s="99"/>
      <c r="D54" t="s">
        <v>40</v>
      </c>
      <c r="H54" s="23">
        <f>IF(F54=$F$3,E54*G54*$G$3, IF(F54=$F$4,E54*G54*$G$4, IF(F54=$F$5,E54*G54*$G$5, IF(F54=$F$2,E54*G54*$G$2,E54*G54))))</f>
        <v>0</v>
      </c>
      <c r="I54" s="6"/>
      <c r="L54" s="83"/>
      <c r="M54" s="106"/>
      <c r="N54" s="99"/>
      <c r="O54" s="84"/>
      <c r="P54" s="68"/>
      <c r="Q54" s="68"/>
      <c r="R54" s="66"/>
      <c r="S54" s="67"/>
      <c r="T54" s="84"/>
      <c r="U54" s="84"/>
      <c r="V54" s="84"/>
      <c r="W54" s="83"/>
      <c r="X54" s="106"/>
      <c r="Y54" s="99"/>
      <c r="Z54" s="84"/>
      <c r="AA54" s="68"/>
      <c r="AB54" s="68"/>
      <c r="AC54" s="66"/>
      <c r="AD54" s="67"/>
      <c r="AE54" s="84"/>
      <c r="AF54" s="84"/>
      <c r="AG54" s="84"/>
    </row>
    <row r="55" spans="1:33" x14ac:dyDescent="0.2">
      <c r="A55" s="42">
        <v>3</v>
      </c>
      <c r="B55" s="99" t="s">
        <v>42</v>
      </c>
      <c r="C55" s="99"/>
      <c r="D55" t="s">
        <v>40</v>
      </c>
      <c r="H55" s="23">
        <f>IF(F55=$F$3,E55*G55*$G$3, IF(F55=$F$4,E55*G55*$G$4, IF(F55=$F$5,E55*G55*$G$5, IF(F55=$F$2,E55*G55*$G$2,E55*G55))))</f>
        <v>0</v>
      </c>
      <c r="I55" s="6"/>
      <c r="L55" s="83"/>
      <c r="M55" s="106"/>
      <c r="N55" s="99"/>
      <c r="O55" s="84"/>
      <c r="P55" s="68"/>
      <c r="Q55" s="68"/>
      <c r="R55" s="66"/>
      <c r="S55" s="67"/>
      <c r="T55" s="84"/>
      <c r="U55" s="84"/>
      <c r="V55" s="84"/>
      <c r="W55" s="83"/>
      <c r="X55" s="106"/>
      <c r="Y55" s="99"/>
      <c r="Z55" s="84"/>
      <c r="AA55" s="68"/>
      <c r="AB55" s="68"/>
      <c r="AC55" s="66"/>
      <c r="AD55" s="67"/>
      <c r="AE55" s="84"/>
      <c r="AF55" s="84"/>
      <c r="AG55" s="84"/>
    </row>
    <row r="56" spans="1:33" x14ac:dyDescent="0.2">
      <c r="A56" s="85">
        <v>4</v>
      </c>
      <c r="B56" s="74" t="s">
        <v>43</v>
      </c>
      <c r="C56" s="74"/>
      <c r="D56" s="74" t="s">
        <v>40</v>
      </c>
      <c r="E56" s="8"/>
      <c r="F56" s="8"/>
      <c r="G56" s="71"/>
      <c r="H56" s="24">
        <f>IF(F56=$F$3,E56*G56*$G$3, IF(F56=$F$4,E56*G56*$G$4, IF(F56=$F$5,E56*G56*$G$5, IF(F56=$F$2,E56*G56*$G$2,E56*G56))))</f>
        <v>0</v>
      </c>
      <c r="I56" s="9"/>
      <c r="L56" s="83"/>
      <c r="M56" s="84"/>
      <c r="N56" s="84"/>
      <c r="O56" s="84"/>
      <c r="P56" s="68"/>
      <c r="Q56" s="68"/>
      <c r="R56" s="66"/>
      <c r="S56" s="67"/>
      <c r="T56" s="84"/>
      <c r="U56" s="84"/>
      <c r="V56" s="84"/>
      <c r="W56" s="83"/>
      <c r="X56" s="84"/>
      <c r="Y56" s="84"/>
      <c r="Z56" s="84"/>
      <c r="AA56" s="68"/>
      <c r="AB56" s="68"/>
      <c r="AC56" s="66"/>
      <c r="AD56" s="67"/>
      <c r="AE56" s="84"/>
      <c r="AF56" s="84"/>
      <c r="AG56" s="84"/>
    </row>
    <row r="57" spans="1:33" x14ac:dyDescent="0.2">
      <c r="A57" s="105" t="s">
        <v>23</v>
      </c>
      <c r="B57" s="99"/>
      <c r="C57" s="99"/>
      <c r="D57" s="99"/>
      <c r="E57" s="100"/>
      <c r="F57" s="100"/>
      <c r="G57" s="101"/>
      <c r="H57" s="23">
        <f>SUM(H53:H56)</f>
        <v>0</v>
      </c>
      <c r="I57" s="7"/>
      <c r="L57" s="102"/>
      <c r="M57" s="99"/>
      <c r="N57" s="99"/>
      <c r="O57" s="99"/>
      <c r="P57" s="100"/>
      <c r="Q57" s="100"/>
      <c r="R57" s="99"/>
      <c r="S57" s="67"/>
      <c r="T57" s="84"/>
      <c r="U57" s="84"/>
      <c r="V57" s="84"/>
      <c r="W57" s="102"/>
      <c r="X57" s="99"/>
      <c r="Y57" s="99"/>
      <c r="Z57" s="99"/>
      <c r="AA57" s="100"/>
      <c r="AB57" s="100"/>
      <c r="AC57" s="99"/>
      <c r="AD57" s="67"/>
      <c r="AE57" s="84"/>
      <c r="AF57" s="84"/>
      <c r="AG57" s="84"/>
    </row>
    <row r="58" spans="1:33" x14ac:dyDescent="0.2">
      <c r="L58" s="68"/>
      <c r="M58" s="84"/>
      <c r="N58" s="84"/>
      <c r="O58" s="84"/>
      <c r="P58" s="68"/>
      <c r="Q58" s="68"/>
      <c r="R58" s="84"/>
      <c r="S58" s="84"/>
      <c r="T58" s="84"/>
      <c r="U58" s="84"/>
      <c r="V58" s="84"/>
      <c r="W58" s="68"/>
      <c r="X58" s="84"/>
      <c r="Y58" s="84"/>
      <c r="Z58" s="84"/>
      <c r="AA58" s="68"/>
      <c r="AB58" s="68"/>
      <c r="AC58" s="84"/>
      <c r="AD58" s="84"/>
      <c r="AE58" s="84"/>
      <c r="AF58" s="84"/>
      <c r="AG58" s="84"/>
    </row>
    <row r="59" spans="1:33" x14ac:dyDescent="0.2">
      <c r="L59" s="68"/>
      <c r="M59" s="84"/>
      <c r="N59" s="84"/>
      <c r="O59" s="84"/>
      <c r="P59" s="68"/>
      <c r="Q59" s="68"/>
      <c r="R59" s="84"/>
      <c r="S59" s="84"/>
      <c r="T59" s="84"/>
      <c r="U59" s="84"/>
      <c r="V59" s="84"/>
      <c r="W59" s="68"/>
      <c r="X59" s="84"/>
      <c r="Y59" s="84"/>
      <c r="Z59" s="84"/>
      <c r="AA59" s="68"/>
      <c r="AB59" s="68"/>
      <c r="AC59" s="84"/>
      <c r="AD59" s="84"/>
      <c r="AE59" s="84"/>
      <c r="AF59" s="84"/>
      <c r="AG59" s="84"/>
    </row>
    <row r="60" spans="1:33" x14ac:dyDescent="0.2">
      <c r="A60" s="103" t="s">
        <v>44</v>
      </c>
      <c r="B60" s="99"/>
      <c r="L60" s="104"/>
      <c r="M60" s="99"/>
      <c r="N60" s="84"/>
      <c r="O60" s="84"/>
      <c r="P60" s="68"/>
      <c r="Q60" s="68"/>
      <c r="R60" s="84"/>
      <c r="S60" s="84"/>
      <c r="T60" s="84"/>
      <c r="U60" s="84"/>
      <c r="V60" s="84"/>
      <c r="W60" s="104"/>
      <c r="X60" s="99"/>
      <c r="Y60" s="84"/>
      <c r="Z60" s="84"/>
      <c r="AA60" s="68"/>
      <c r="AB60" s="68"/>
      <c r="AC60" s="84"/>
      <c r="AD60" s="84"/>
      <c r="AE60" s="84"/>
      <c r="AF60" s="84"/>
      <c r="AG60" s="84"/>
    </row>
    <row r="61" spans="1:33" x14ac:dyDescent="0.2">
      <c r="L61" s="68"/>
      <c r="M61" s="84"/>
      <c r="N61" s="84"/>
      <c r="O61" s="84"/>
      <c r="P61" s="68"/>
      <c r="Q61" s="68"/>
      <c r="R61" s="84"/>
      <c r="S61" s="84"/>
      <c r="T61" s="84"/>
      <c r="U61" s="84"/>
      <c r="V61" s="84"/>
      <c r="W61" s="68"/>
      <c r="X61" s="84"/>
      <c r="Y61" s="84"/>
      <c r="Z61" s="84"/>
      <c r="AA61" s="68"/>
      <c r="AB61" s="68"/>
      <c r="AC61" s="84"/>
      <c r="AD61" s="84"/>
      <c r="AE61" s="84"/>
      <c r="AF61" s="84"/>
      <c r="AG61" s="84"/>
    </row>
    <row r="62" spans="1:33" x14ac:dyDescent="0.2">
      <c r="A62" s="81" t="s">
        <v>16</v>
      </c>
      <c r="B62" s="81" t="s">
        <v>29</v>
      </c>
      <c r="C62" s="81" t="s">
        <v>45</v>
      </c>
      <c r="D62" s="81" t="s">
        <v>46</v>
      </c>
      <c r="E62" s="81" t="s">
        <v>18</v>
      </c>
      <c r="F62" s="81" t="s">
        <v>19</v>
      </c>
      <c r="G62" s="70" t="s">
        <v>20</v>
      </c>
      <c r="H62" s="16" t="s">
        <v>21</v>
      </c>
      <c r="I62" s="3" t="s">
        <v>47</v>
      </c>
      <c r="L62" s="83"/>
      <c r="M62" s="83"/>
      <c r="N62" s="83"/>
      <c r="O62" s="83"/>
      <c r="P62" s="83"/>
      <c r="Q62" s="83"/>
      <c r="R62" s="83"/>
      <c r="S62" s="83"/>
      <c r="T62" s="83"/>
      <c r="U62" s="84"/>
      <c r="V62" s="84"/>
      <c r="W62" s="83"/>
      <c r="X62" s="83"/>
      <c r="Y62" s="83"/>
      <c r="Z62" s="83"/>
      <c r="AA62" s="83"/>
      <c r="AB62" s="83"/>
      <c r="AC62" s="83"/>
      <c r="AD62" s="83"/>
      <c r="AE62" s="83"/>
      <c r="AF62" s="84"/>
      <c r="AG62" s="84"/>
    </row>
    <row r="63" spans="1:33" x14ac:dyDescent="0.2">
      <c r="A63" s="42">
        <v>1</v>
      </c>
      <c r="H63" s="23">
        <f>IF(F63=$F$3,E63*G63*$G$3, IF(F63=$F$4,E63*G63*$G$4, IF(F63=$F$5,E63*G63*$G$5, IF(F63=$F$2,E63*G63*$G$2,E63*G63))))</f>
        <v>0</v>
      </c>
      <c r="I63" s="6"/>
      <c r="L63" s="83"/>
      <c r="M63" s="84"/>
      <c r="N63" s="84"/>
      <c r="O63" s="84"/>
      <c r="P63" s="68"/>
      <c r="Q63" s="68"/>
      <c r="R63" s="66"/>
      <c r="S63" s="67"/>
      <c r="T63" s="84"/>
      <c r="U63" s="84"/>
      <c r="V63" s="84"/>
      <c r="W63" s="83"/>
      <c r="X63" s="84"/>
      <c r="Y63" s="84"/>
      <c r="Z63" s="84"/>
      <c r="AA63" s="68"/>
      <c r="AB63" s="68"/>
      <c r="AC63" s="66"/>
      <c r="AD63" s="67"/>
      <c r="AE63" s="84"/>
      <c r="AF63" s="84"/>
      <c r="AG63" s="84"/>
    </row>
    <row r="64" spans="1:33" x14ac:dyDescent="0.2">
      <c r="A64" s="42">
        <v>2</v>
      </c>
      <c r="H64" s="23">
        <f>IF(F64=$F$3,E64*G64*$G$3, IF(F64=$F$4,E64*G64*$G$4, IF(F64=$F$5,E64*G64*$G$5, IF(F64=$F$2,E64*G64*$G$2,E64*G64))))</f>
        <v>0</v>
      </c>
      <c r="I64" s="6"/>
      <c r="L64" s="83"/>
      <c r="M64" s="84"/>
      <c r="N64" s="84"/>
      <c r="O64" s="84"/>
      <c r="P64" s="68"/>
      <c r="Q64" s="68"/>
      <c r="R64" s="66"/>
      <c r="S64" s="67"/>
      <c r="T64" s="84"/>
      <c r="U64" s="84"/>
      <c r="V64" s="84"/>
      <c r="W64" s="83"/>
      <c r="X64" s="84"/>
      <c r="Y64" s="84"/>
      <c r="Z64" s="84"/>
      <c r="AA64" s="68"/>
      <c r="AB64" s="68"/>
      <c r="AC64" s="66"/>
      <c r="AD64" s="67"/>
      <c r="AE64" s="84"/>
      <c r="AF64" s="84"/>
      <c r="AG64" s="84"/>
    </row>
    <row r="65" spans="1:33" x14ac:dyDescent="0.2">
      <c r="A65" s="42">
        <v>3</v>
      </c>
      <c r="H65" s="23">
        <f>IF(F65=$F$3,E65*G65*$G$3, IF(F65=$F$4,E65*G65*$G$4, IF(F65=$F$5,E65*G65*$G$5, IF(F65=$F$2,E65*G65*$G$2,E65*G65))))</f>
        <v>0</v>
      </c>
      <c r="I65" s="6"/>
      <c r="L65" s="83"/>
      <c r="M65" s="84"/>
      <c r="N65" s="84"/>
      <c r="O65" s="84"/>
      <c r="P65" s="68"/>
      <c r="Q65" s="68"/>
      <c r="R65" s="66"/>
      <c r="S65" s="67"/>
      <c r="T65" s="84"/>
      <c r="U65" s="84"/>
      <c r="V65" s="84"/>
      <c r="W65" s="83"/>
      <c r="X65" s="84"/>
      <c r="Y65" s="84"/>
      <c r="Z65" s="84"/>
      <c r="AA65" s="68"/>
      <c r="AB65" s="68"/>
      <c r="AC65" s="66"/>
      <c r="AD65" s="67"/>
      <c r="AE65" s="84"/>
      <c r="AF65" s="84"/>
      <c r="AG65" s="84"/>
    </row>
    <row r="66" spans="1:33" x14ac:dyDescent="0.2">
      <c r="A66" s="85">
        <v>4</v>
      </c>
      <c r="B66" s="74"/>
      <c r="C66" s="74"/>
      <c r="D66" s="74"/>
      <c r="E66" s="8"/>
      <c r="F66" s="8"/>
      <c r="G66" s="71"/>
      <c r="H66" s="24">
        <f>IF(F66=$F$3,E66*G66*$G$3, IF(F66=$F$4,E66*G66*$G$4, IF(F66=$F$5,E66*G66*$G$5, IF(F66=$F$2,E66*G66*$G$2,E66*G66))))</f>
        <v>0</v>
      </c>
      <c r="I66" s="9"/>
      <c r="L66" s="83"/>
      <c r="M66" s="84"/>
      <c r="N66" s="84"/>
      <c r="O66" s="84"/>
      <c r="P66" s="68"/>
      <c r="Q66" s="68"/>
      <c r="R66" s="66"/>
      <c r="S66" s="67"/>
      <c r="T66" s="84"/>
      <c r="U66" s="84"/>
      <c r="V66" s="84"/>
      <c r="W66" s="83"/>
      <c r="X66" s="84"/>
      <c r="Y66" s="84"/>
      <c r="Z66" s="84"/>
      <c r="AA66" s="68"/>
      <c r="AB66" s="68"/>
      <c r="AC66" s="66"/>
      <c r="AD66" s="67"/>
      <c r="AE66" s="84"/>
      <c r="AF66" s="84"/>
      <c r="AG66" s="84"/>
    </row>
    <row r="67" spans="1:33" x14ac:dyDescent="0.2">
      <c r="A67" s="105" t="s">
        <v>23</v>
      </c>
      <c r="B67" s="99"/>
      <c r="C67" s="99"/>
      <c r="D67" s="99"/>
      <c r="E67" s="100"/>
      <c r="F67" s="100"/>
      <c r="G67" s="101"/>
      <c r="H67" s="23">
        <f>SUM(H63:H66)</f>
        <v>0</v>
      </c>
      <c r="I67" s="7"/>
      <c r="L67" s="102"/>
      <c r="M67" s="99"/>
      <c r="N67" s="99"/>
      <c r="O67" s="99"/>
      <c r="P67" s="100"/>
      <c r="Q67" s="100"/>
      <c r="R67" s="99"/>
      <c r="S67" s="67"/>
      <c r="T67" s="84"/>
      <c r="U67" s="84"/>
      <c r="V67" s="84"/>
      <c r="W67" s="102"/>
      <c r="X67" s="99"/>
      <c r="Y67" s="99"/>
      <c r="Z67" s="99"/>
      <c r="AA67" s="100"/>
      <c r="AB67" s="100"/>
      <c r="AC67" s="99"/>
      <c r="AD67" s="67"/>
      <c r="AE67" s="84"/>
      <c r="AF67" s="84"/>
      <c r="AG67" s="84"/>
    </row>
    <row r="68" spans="1:33" x14ac:dyDescent="0.2">
      <c r="L68" s="68"/>
      <c r="M68" s="84"/>
      <c r="N68" s="84"/>
      <c r="O68" s="84"/>
      <c r="P68" s="68"/>
      <c r="Q68" s="68"/>
      <c r="R68" s="84"/>
      <c r="S68" s="84"/>
      <c r="T68" s="84"/>
      <c r="U68" s="84"/>
      <c r="V68" s="84"/>
      <c r="W68" s="68"/>
      <c r="X68" s="84"/>
      <c r="Y68" s="84"/>
      <c r="Z68" s="84"/>
      <c r="AA68" s="68"/>
      <c r="AB68" s="68"/>
      <c r="AC68" s="84"/>
      <c r="AD68" s="84"/>
      <c r="AE68" s="84"/>
      <c r="AF68" s="84"/>
      <c r="AG68" s="84"/>
    </row>
    <row r="69" spans="1:33" x14ac:dyDescent="0.2">
      <c r="L69" s="68"/>
      <c r="M69" s="84"/>
      <c r="N69" s="84"/>
      <c r="O69" s="84"/>
      <c r="P69" s="68"/>
      <c r="Q69" s="68"/>
      <c r="R69" s="84"/>
      <c r="S69" s="84"/>
      <c r="T69" s="84"/>
      <c r="U69" s="84"/>
      <c r="V69" s="84"/>
      <c r="W69" s="68"/>
      <c r="X69" s="84"/>
      <c r="Y69" s="84"/>
      <c r="Z69" s="84"/>
      <c r="AA69" s="68"/>
      <c r="AB69" s="68"/>
      <c r="AC69" s="84"/>
      <c r="AD69" s="84"/>
      <c r="AE69" s="84"/>
      <c r="AF69" s="84"/>
      <c r="AG69" s="84"/>
    </row>
    <row r="70" spans="1:33" x14ac:dyDescent="0.2">
      <c r="A70" s="103" t="s">
        <v>48</v>
      </c>
      <c r="B70" s="99"/>
      <c r="L70" s="104"/>
      <c r="M70" s="99"/>
      <c r="N70" s="84"/>
      <c r="O70" s="84"/>
      <c r="P70" s="68"/>
      <c r="Q70" s="68"/>
      <c r="R70" s="84"/>
      <c r="S70" s="84"/>
      <c r="T70" s="84"/>
      <c r="U70" s="84"/>
      <c r="V70" s="84"/>
      <c r="W70" s="104"/>
      <c r="X70" s="99"/>
      <c r="Y70" s="84"/>
      <c r="Z70" s="84"/>
      <c r="AA70" s="68"/>
      <c r="AB70" s="68"/>
      <c r="AC70" s="84"/>
      <c r="AD70" s="84"/>
      <c r="AE70" s="84"/>
      <c r="AF70" s="84"/>
      <c r="AG70" s="84"/>
    </row>
    <row r="71" spans="1:33" x14ac:dyDescent="0.2">
      <c r="L71" s="68"/>
      <c r="M71" s="84"/>
      <c r="N71" s="84"/>
      <c r="O71" s="84"/>
      <c r="P71" s="68"/>
      <c r="Q71" s="68"/>
      <c r="R71" s="84"/>
      <c r="S71" s="84"/>
      <c r="T71" s="84"/>
      <c r="U71" s="84"/>
      <c r="V71" s="84"/>
      <c r="W71" s="68"/>
      <c r="X71" s="84"/>
      <c r="Y71" s="84"/>
      <c r="Z71" s="84"/>
      <c r="AA71" s="68"/>
      <c r="AB71" s="68"/>
      <c r="AC71" s="84"/>
      <c r="AD71" s="84"/>
      <c r="AE71" s="84"/>
      <c r="AF71" s="84"/>
      <c r="AG71" s="84"/>
    </row>
    <row r="72" spans="1:33" x14ac:dyDescent="0.2">
      <c r="A72" s="81" t="s">
        <v>16</v>
      </c>
      <c r="B72" s="107" t="s">
        <v>17</v>
      </c>
      <c r="C72" s="107"/>
      <c r="D72" s="107"/>
      <c r="E72" s="81" t="s">
        <v>18</v>
      </c>
      <c r="F72" s="81" t="s">
        <v>19</v>
      </c>
      <c r="G72" s="70" t="s">
        <v>20</v>
      </c>
      <c r="H72" s="16" t="s">
        <v>21</v>
      </c>
      <c r="I72" s="3" t="s">
        <v>38</v>
      </c>
      <c r="L72" s="83"/>
      <c r="M72" s="83"/>
      <c r="N72" s="83"/>
      <c r="O72" s="83"/>
      <c r="P72" s="83"/>
      <c r="Q72" s="83"/>
      <c r="R72" s="83"/>
      <c r="S72" s="83"/>
      <c r="T72" s="83"/>
      <c r="U72" s="84"/>
      <c r="V72" s="84"/>
      <c r="W72" s="83"/>
      <c r="X72" s="83"/>
      <c r="Y72" s="83"/>
      <c r="Z72" s="83"/>
      <c r="AA72" s="83"/>
      <c r="AB72" s="83"/>
      <c r="AC72" s="83"/>
      <c r="AD72" s="83"/>
      <c r="AE72" s="83"/>
      <c r="AF72" s="84"/>
      <c r="AG72" s="84"/>
    </row>
    <row r="73" spans="1:33" x14ac:dyDescent="0.2">
      <c r="A73" s="42">
        <v>1</v>
      </c>
      <c r="B73" s="109"/>
      <c r="C73" s="109"/>
      <c r="D73" s="109"/>
      <c r="E73" s="88"/>
      <c r="H73" s="23">
        <f>IF(F73=$F$3,E73*G73*$G$3, IF(F73=$F$4,E73*G73*$G$4, IF(F73=$F$5,E73*G73*$G$5, IF(F73=$F$2,E73*G73*$G$2,E73*G73))))</f>
        <v>0</v>
      </c>
      <c r="I73" s="6"/>
      <c r="L73" s="83"/>
      <c r="M73" s="84"/>
      <c r="N73" s="84"/>
      <c r="O73" s="84"/>
      <c r="P73" s="68"/>
      <c r="Q73" s="68"/>
      <c r="R73" s="66"/>
      <c r="S73" s="67"/>
      <c r="T73" s="84"/>
      <c r="U73" s="84"/>
      <c r="V73" s="84"/>
      <c r="W73" s="83"/>
      <c r="X73" s="84"/>
      <c r="Y73" s="84"/>
      <c r="Z73" s="84"/>
      <c r="AA73" s="68"/>
      <c r="AB73" s="68"/>
      <c r="AC73" s="66"/>
      <c r="AD73" s="67"/>
      <c r="AE73" s="84"/>
      <c r="AF73" s="84"/>
      <c r="AG73" s="84"/>
    </row>
    <row r="74" spans="1:33" x14ac:dyDescent="0.2">
      <c r="A74" s="42">
        <v>2</v>
      </c>
      <c r="B74" s="109"/>
      <c r="C74" s="109"/>
      <c r="D74" s="109"/>
      <c r="E74" s="88"/>
      <c r="H74" s="23">
        <f t="shared" ref="H74:H83" si="1">IF(F74=$F$3,E74*G74*$G$3, IF(F74=$F$4,E74*G74*$G$4, IF(F74=$F$5,E74*G74*$G$5, IF(F74=$F$2,E74*G74*$G$2,E74*G74))))</f>
        <v>0</v>
      </c>
      <c r="I74" s="6"/>
      <c r="L74" s="83"/>
      <c r="M74" s="84"/>
      <c r="N74" s="84"/>
      <c r="O74" s="84"/>
      <c r="P74" s="68"/>
      <c r="Q74" s="68"/>
      <c r="R74" s="66"/>
      <c r="S74" s="67"/>
      <c r="T74" s="84"/>
      <c r="U74" s="84"/>
      <c r="V74" s="84"/>
      <c r="W74" s="83"/>
      <c r="X74" s="84"/>
      <c r="Y74" s="84"/>
      <c r="Z74" s="84"/>
      <c r="AA74" s="68"/>
      <c r="AB74" s="68"/>
      <c r="AC74" s="66"/>
      <c r="AD74" s="67"/>
      <c r="AE74" s="84"/>
      <c r="AF74" s="84"/>
      <c r="AG74" s="84"/>
    </row>
    <row r="75" spans="1:33" x14ac:dyDescent="0.2">
      <c r="A75" s="42">
        <v>3</v>
      </c>
      <c r="B75" s="109"/>
      <c r="C75" s="109"/>
      <c r="D75" s="109"/>
      <c r="E75" s="88"/>
      <c r="H75" s="23">
        <f t="shared" si="1"/>
        <v>0</v>
      </c>
      <c r="I75" s="6"/>
      <c r="L75" s="83"/>
      <c r="M75" s="84"/>
      <c r="N75" s="84"/>
      <c r="O75" s="84"/>
      <c r="P75" s="68"/>
      <c r="Q75" s="68"/>
      <c r="R75" s="66"/>
      <c r="S75" s="67"/>
      <c r="T75" s="84"/>
      <c r="U75" s="84"/>
      <c r="V75" s="84"/>
      <c r="W75" s="83"/>
      <c r="X75" s="84"/>
      <c r="Y75" s="84"/>
      <c r="Z75" s="84"/>
      <c r="AA75" s="68"/>
      <c r="AB75" s="68"/>
      <c r="AC75" s="66"/>
      <c r="AD75" s="67"/>
      <c r="AE75" s="84"/>
      <c r="AF75" s="84"/>
      <c r="AG75" s="84"/>
    </row>
    <row r="76" spans="1:33" x14ac:dyDescent="0.2">
      <c r="A76" s="42">
        <v>4</v>
      </c>
      <c r="B76" s="109"/>
      <c r="C76" s="109"/>
      <c r="D76" s="109"/>
      <c r="E76" s="88"/>
      <c r="H76" s="23">
        <f t="shared" si="1"/>
        <v>0</v>
      </c>
      <c r="I76" s="6"/>
      <c r="L76" s="83"/>
      <c r="M76" s="84"/>
      <c r="N76" s="84"/>
      <c r="O76" s="84"/>
      <c r="P76" s="68"/>
      <c r="Q76" s="68"/>
      <c r="R76" s="66"/>
      <c r="S76" s="67"/>
      <c r="T76" s="84"/>
      <c r="U76" s="84"/>
      <c r="V76" s="84"/>
      <c r="W76" s="83"/>
      <c r="X76" s="84"/>
      <c r="Y76" s="84"/>
      <c r="Z76" s="84"/>
      <c r="AA76" s="68"/>
      <c r="AB76" s="68"/>
      <c r="AC76" s="66"/>
      <c r="AD76" s="67"/>
      <c r="AE76" s="84"/>
      <c r="AF76" s="84"/>
      <c r="AG76" s="84"/>
    </row>
    <row r="77" spans="1:33" x14ac:dyDescent="0.2">
      <c r="A77" s="42">
        <v>5</v>
      </c>
      <c r="B77" s="109"/>
      <c r="C77" s="109"/>
      <c r="D77" s="109"/>
      <c r="E77" s="88"/>
      <c r="H77" s="23">
        <f t="shared" si="1"/>
        <v>0</v>
      </c>
      <c r="I77" s="6"/>
      <c r="L77" s="83"/>
      <c r="M77" s="84"/>
      <c r="N77" s="84"/>
      <c r="O77" s="84"/>
      <c r="P77" s="68"/>
      <c r="Q77" s="68"/>
      <c r="R77" s="66"/>
      <c r="S77" s="67"/>
      <c r="T77" s="84"/>
      <c r="U77" s="84"/>
      <c r="V77" s="84"/>
      <c r="W77" s="83"/>
      <c r="X77" s="84"/>
      <c r="Y77" s="84"/>
      <c r="Z77" s="84"/>
      <c r="AA77" s="68"/>
      <c r="AB77" s="68"/>
      <c r="AC77" s="66"/>
      <c r="AD77" s="67"/>
      <c r="AE77" s="84"/>
      <c r="AF77" s="84"/>
      <c r="AG77" s="84"/>
    </row>
    <row r="78" spans="1:33" x14ac:dyDescent="0.2">
      <c r="A78" s="42">
        <v>6</v>
      </c>
      <c r="B78" s="109"/>
      <c r="C78" s="109"/>
      <c r="D78" s="109"/>
      <c r="E78" s="88"/>
      <c r="H78" s="23">
        <f t="shared" si="1"/>
        <v>0</v>
      </c>
      <c r="I78" s="6"/>
      <c r="L78" s="83"/>
      <c r="M78" s="84"/>
      <c r="N78" s="84"/>
      <c r="O78" s="84"/>
      <c r="P78" s="68"/>
      <c r="Q78" s="68"/>
      <c r="R78" s="66"/>
      <c r="S78" s="67"/>
      <c r="T78" s="84"/>
      <c r="U78" s="84"/>
      <c r="V78" s="84"/>
      <c r="W78" s="83"/>
      <c r="X78" s="84"/>
      <c r="Y78" s="84"/>
      <c r="Z78" s="84"/>
      <c r="AA78" s="68"/>
      <c r="AB78" s="68"/>
      <c r="AC78" s="66"/>
      <c r="AD78" s="67"/>
      <c r="AE78" s="84"/>
      <c r="AF78" s="84"/>
      <c r="AG78" s="84"/>
    </row>
    <row r="79" spans="1:33" x14ac:dyDescent="0.2">
      <c r="A79" s="42">
        <v>7</v>
      </c>
      <c r="B79" s="109"/>
      <c r="C79" s="109"/>
      <c r="D79" s="109"/>
      <c r="E79" s="88"/>
      <c r="H79" s="23">
        <f t="shared" si="1"/>
        <v>0</v>
      </c>
      <c r="I79" s="6"/>
      <c r="L79" s="83"/>
      <c r="M79" s="84"/>
      <c r="N79" s="84"/>
      <c r="O79" s="84"/>
      <c r="P79" s="68"/>
      <c r="Q79" s="68"/>
      <c r="R79" s="66"/>
      <c r="S79" s="67"/>
      <c r="T79" s="84"/>
      <c r="U79" s="84"/>
      <c r="V79" s="84"/>
      <c r="W79" s="83"/>
      <c r="X79" s="84"/>
      <c r="Y79" s="84"/>
      <c r="Z79" s="84"/>
      <c r="AA79" s="68"/>
      <c r="AB79" s="68"/>
      <c r="AC79" s="66"/>
      <c r="AD79" s="67"/>
      <c r="AE79" s="84"/>
      <c r="AF79" s="84"/>
      <c r="AG79" s="84"/>
    </row>
    <row r="80" spans="1:33" x14ac:dyDescent="0.2">
      <c r="A80" s="42">
        <v>8</v>
      </c>
      <c r="B80" s="109"/>
      <c r="C80" s="109"/>
      <c r="D80" s="109"/>
      <c r="E80" s="88"/>
      <c r="H80" s="23">
        <f t="shared" si="1"/>
        <v>0</v>
      </c>
      <c r="I80" s="6"/>
      <c r="L80" s="83"/>
      <c r="M80" s="84"/>
      <c r="N80" s="84"/>
      <c r="O80" s="84"/>
      <c r="P80" s="68"/>
      <c r="Q80" s="68"/>
      <c r="R80" s="66"/>
      <c r="S80" s="67"/>
      <c r="T80" s="84"/>
      <c r="U80" s="84"/>
      <c r="V80" s="84"/>
      <c r="W80" s="83"/>
      <c r="X80" s="84"/>
      <c r="Y80" s="84"/>
      <c r="Z80" s="84"/>
      <c r="AA80" s="68"/>
      <c r="AB80" s="68"/>
      <c r="AC80" s="66"/>
      <c r="AD80" s="67"/>
      <c r="AE80" s="84"/>
      <c r="AF80" s="84"/>
      <c r="AG80" s="84"/>
    </row>
    <row r="81" spans="1:33" x14ac:dyDescent="0.2">
      <c r="A81" s="42">
        <v>9</v>
      </c>
      <c r="B81" s="109"/>
      <c r="C81" s="109"/>
      <c r="D81" s="109"/>
      <c r="E81" s="88"/>
      <c r="H81" s="23">
        <f t="shared" si="1"/>
        <v>0</v>
      </c>
      <c r="I81" s="6"/>
      <c r="L81" s="83"/>
      <c r="M81" s="84"/>
      <c r="N81" s="84"/>
      <c r="O81" s="84"/>
      <c r="P81" s="68"/>
      <c r="Q81" s="68"/>
      <c r="R81" s="66"/>
      <c r="S81" s="67"/>
      <c r="T81" s="84"/>
      <c r="U81" s="84"/>
      <c r="V81" s="84"/>
      <c r="W81" s="83"/>
      <c r="X81" s="84"/>
      <c r="Y81" s="84"/>
      <c r="Z81" s="84"/>
      <c r="AA81" s="68"/>
      <c r="AB81" s="68"/>
      <c r="AC81" s="66"/>
      <c r="AD81" s="67"/>
      <c r="AE81" s="84"/>
      <c r="AF81" s="84"/>
      <c r="AG81" s="84"/>
    </row>
    <row r="82" spans="1:33" x14ac:dyDescent="0.2">
      <c r="A82" s="42">
        <v>10</v>
      </c>
      <c r="B82" s="109"/>
      <c r="C82" s="109"/>
      <c r="D82" s="109"/>
      <c r="E82" s="88"/>
      <c r="H82" s="23">
        <f t="shared" si="1"/>
        <v>0</v>
      </c>
      <c r="I82" s="6"/>
      <c r="L82" s="83"/>
      <c r="M82" s="84"/>
      <c r="N82" s="84"/>
      <c r="O82" s="84"/>
      <c r="P82" s="68"/>
      <c r="Q82" s="68"/>
      <c r="R82" s="66"/>
      <c r="S82" s="67"/>
      <c r="T82" s="84"/>
      <c r="U82" s="84"/>
      <c r="V82" s="84"/>
      <c r="W82" s="83"/>
      <c r="X82" s="84"/>
      <c r="Y82" s="84"/>
      <c r="Z82" s="84"/>
      <c r="AA82" s="68"/>
      <c r="AB82" s="68"/>
      <c r="AC82" s="66"/>
      <c r="AD82" s="67"/>
      <c r="AE82" s="84"/>
      <c r="AF82" s="84"/>
      <c r="AG82" s="84"/>
    </row>
    <row r="83" spans="1:33" x14ac:dyDescent="0.2">
      <c r="A83" s="42">
        <v>11</v>
      </c>
      <c r="B83" s="109"/>
      <c r="C83" s="109"/>
      <c r="D83" s="109"/>
      <c r="E83" s="88"/>
      <c r="H83" s="23">
        <f t="shared" si="1"/>
        <v>0</v>
      </c>
      <c r="I83" s="6"/>
      <c r="L83" s="83"/>
      <c r="M83" s="84"/>
      <c r="N83" s="84"/>
      <c r="O83" s="84"/>
      <c r="P83" s="68"/>
      <c r="Q83" s="68"/>
      <c r="R83" s="66"/>
      <c r="S83" s="67"/>
      <c r="T83" s="84"/>
      <c r="U83" s="84"/>
      <c r="V83" s="84"/>
      <c r="W83" s="83"/>
      <c r="X83" s="84"/>
      <c r="Y83" s="84"/>
      <c r="Z83" s="84"/>
      <c r="AA83" s="68"/>
      <c r="AB83" s="68"/>
      <c r="AC83" s="66"/>
      <c r="AD83" s="67"/>
      <c r="AE83" s="84"/>
      <c r="AF83" s="84"/>
      <c r="AG83" s="84"/>
    </row>
    <row r="84" spans="1:33" x14ac:dyDescent="0.2">
      <c r="A84" s="42">
        <v>12</v>
      </c>
      <c r="B84" s="109"/>
      <c r="C84" s="109"/>
      <c r="D84" s="109"/>
      <c r="E84" s="88"/>
      <c r="H84" s="23">
        <f>IF(F84=$F$3,E84*G84*$G$3, IF(F84=$F$4,E84*G84*$G$4, IF(F84=$F$5,E84*G84*$G$5, IF(F84=$F$2,E84*G84*$G$2,E84*G84))))</f>
        <v>0</v>
      </c>
      <c r="I84" s="6"/>
      <c r="L84" s="83"/>
      <c r="M84" s="84"/>
      <c r="N84" s="84"/>
      <c r="O84" s="84"/>
      <c r="P84" s="68"/>
      <c r="Q84" s="68"/>
      <c r="R84" s="66"/>
      <c r="S84" s="67"/>
      <c r="T84" s="84"/>
      <c r="U84" s="84"/>
      <c r="V84" s="84"/>
      <c r="W84" s="83"/>
      <c r="X84" s="84"/>
      <c r="Y84" s="84"/>
      <c r="Z84" s="84"/>
      <c r="AA84" s="68"/>
      <c r="AB84" s="68"/>
      <c r="AC84" s="66"/>
      <c r="AD84" s="67"/>
      <c r="AE84" s="84"/>
      <c r="AF84" s="84"/>
      <c r="AG84" s="84"/>
    </row>
    <row r="85" spans="1:33" x14ac:dyDescent="0.2">
      <c r="A85" s="42">
        <v>13</v>
      </c>
      <c r="B85" s="109"/>
      <c r="C85" s="109"/>
      <c r="D85" s="109"/>
      <c r="E85" s="88"/>
      <c r="H85" s="23">
        <f>IF(F85=$F$3,E85*G85*$G$3, IF(F85=$F$4,E85*G85*$G$4, IF(F85=$F$5,E85*G85*$G$5, IF(F85=$F$2,E85*G85*$G$2,E85*G85))))</f>
        <v>0</v>
      </c>
      <c r="I85" s="6"/>
      <c r="L85" s="83"/>
      <c r="M85" s="84"/>
      <c r="N85" s="84"/>
      <c r="O85" s="84"/>
      <c r="P85" s="68"/>
      <c r="Q85" s="68"/>
      <c r="R85" s="66"/>
      <c r="S85" s="67"/>
      <c r="T85" s="84"/>
      <c r="U85" s="84"/>
      <c r="V85" s="84"/>
      <c r="W85" s="83"/>
      <c r="X85" s="84"/>
      <c r="Y85" s="84"/>
      <c r="Z85" s="84"/>
      <c r="AA85" s="68"/>
      <c r="AB85" s="68"/>
      <c r="AC85" s="66"/>
      <c r="AD85" s="67"/>
      <c r="AE85" s="84"/>
      <c r="AF85" s="84"/>
      <c r="AG85" s="84"/>
    </row>
    <row r="86" spans="1:33" x14ac:dyDescent="0.2">
      <c r="A86" s="42">
        <v>14</v>
      </c>
      <c r="B86" s="109"/>
      <c r="C86" s="109"/>
      <c r="D86" s="109"/>
      <c r="E86" s="88"/>
      <c r="H86" s="23"/>
      <c r="I86" s="6"/>
      <c r="L86" s="83"/>
      <c r="M86" s="84"/>
      <c r="N86" s="84"/>
      <c r="O86" s="84"/>
      <c r="P86" s="68"/>
      <c r="Q86" s="68"/>
      <c r="R86" s="66"/>
      <c r="S86" s="67"/>
      <c r="T86" s="84"/>
      <c r="U86" s="84"/>
      <c r="V86" s="84"/>
      <c r="W86" s="83"/>
      <c r="X86" s="84"/>
      <c r="Y86" s="84"/>
      <c r="Z86" s="84"/>
      <c r="AA86" s="68"/>
      <c r="AB86" s="68"/>
      <c r="AC86" s="66"/>
      <c r="AD86" s="67"/>
      <c r="AE86" s="84"/>
      <c r="AF86" s="84"/>
      <c r="AG86" s="84"/>
    </row>
    <row r="87" spans="1:33" x14ac:dyDescent="0.2">
      <c r="A87" s="105" t="s">
        <v>23</v>
      </c>
      <c r="B87" s="99"/>
      <c r="C87" s="99"/>
      <c r="D87" s="99"/>
      <c r="E87" s="100"/>
      <c r="F87" s="100"/>
      <c r="G87" s="101"/>
      <c r="H87" s="23">
        <f>SUM(H73:H86)</f>
        <v>0</v>
      </c>
      <c r="I87" s="7"/>
      <c r="L87" s="102"/>
      <c r="M87" s="99"/>
      <c r="N87" s="99"/>
      <c r="O87" s="99"/>
      <c r="P87" s="100"/>
      <c r="Q87" s="100"/>
      <c r="R87" s="99"/>
      <c r="S87" s="67"/>
      <c r="T87" s="84"/>
      <c r="U87" s="84"/>
      <c r="V87" s="84"/>
      <c r="W87" s="102"/>
      <c r="X87" s="99"/>
      <c r="Y87" s="99"/>
      <c r="Z87" s="99"/>
      <c r="AA87" s="100"/>
      <c r="AB87" s="100"/>
      <c r="AC87" s="99"/>
      <c r="AD87" s="67"/>
      <c r="AE87" s="84"/>
      <c r="AF87" s="84"/>
      <c r="AG87" s="84"/>
    </row>
    <row r="88" spans="1:33" x14ac:dyDescent="0.2">
      <c r="L88" s="68"/>
      <c r="M88" s="84"/>
      <c r="N88" s="84"/>
      <c r="O88" s="84"/>
      <c r="P88" s="68"/>
      <c r="Q88" s="68"/>
      <c r="R88" s="84"/>
      <c r="S88" s="84"/>
      <c r="T88" s="84"/>
      <c r="U88" s="84"/>
      <c r="V88" s="84"/>
      <c r="W88" s="68"/>
      <c r="X88" s="84"/>
      <c r="Y88" s="84"/>
      <c r="Z88" s="84"/>
      <c r="AA88" s="68"/>
      <c r="AB88" s="68"/>
      <c r="AC88" s="84"/>
      <c r="AD88" s="84"/>
      <c r="AE88" s="84"/>
      <c r="AF88" s="84"/>
      <c r="AG88" s="84"/>
    </row>
    <row r="89" spans="1:33" ht="15" customHeight="1" thickBot="1" x14ac:dyDescent="0.25">
      <c r="A89" s="15"/>
      <c r="B89" s="80"/>
      <c r="C89" s="80"/>
      <c r="D89" s="80"/>
      <c r="E89" s="15"/>
      <c r="F89" s="15"/>
      <c r="G89" s="72"/>
      <c r="H89" s="80"/>
      <c r="L89" s="68"/>
      <c r="M89" s="84"/>
      <c r="N89" s="84"/>
      <c r="O89" s="84"/>
      <c r="P89" s="68"/>
      <c r="Q89" s="68"/>
      <c r="R89" s="84"/>
      <c r="S89" s="84"/>
      <c r="T89" s="84"/>
      <c r="U89" s="84"/>
      <c r="V89" s="84"/>
      <c r="W89" s="68"/>
      <c r="X89" s="84"/>
      <c r="Y89" s="84"/>
      <c r="Z89" s="84"/>
      <c r="AA89" s="68"/>
      <c r="AB89" s="68"/>
      <c r="AC89" s="84"/>
      <c r="AD89" s="84"/>
      <c r="AE89" s="84"/>
      <c r="AF89" s="84"/>
      <c r="AG89" s="84"/>
    </row>
    <row r="90" spans="1:33" ht="15" customHeight="1" thickTop="1" x14ac:dyDescent="0.2">
      <c r="A90" s="98" t="s">
        <v>49</v>
      </c>
      <c r="B90" s="99"/>
      <c r="C90" s="99"/>
      <c r="D90" s="99"/>
      <c r="E90" s="100"/>
      <c r="F90" s="100"/>
      <c r="G90" s="101"/>
      <c r="H90" s="25">
        <f>+H27+H37+H47+H57+H67+H87</f>
        <v>0</v>
      </c>
      <c r="L90" s="102"/>
      <c r="M90" s="99"/>
      <c r="N90" s="99"/>
      <c r="O90" s="99"/>
      <c r="P90" s="100"/>
      <c r="Q90" s="100"/>
      <c r="R90" s="99"/>
      <c r="S90" s="67"/>
      <c r="T90" s="84"/>
      <c r="U90" s="84"/>
      <c r="V90" s="84"/>
      <c r="W90" s="102"/>
      <c r="X90" s="99"/>
      <c r="Y90" s="99"/>
      <c r="Z90" s="99"/>
      <c r="AA90" s="100"/>
      <c r="AB90" s="100"/>
      <c r="AC90" s="99"/>
      <c r="AD90" s="67"/>
      <c r="AE90" s="84"/>
      <c r="AF90" s="84"/>
      <c r="AG90" s="84"/>
    </row>
    <row r="91" spans="1:33" x14ac:dyDescent="0.2">
      <c r="L91" s="68"/>
      <c r="M91" s="84"/>
      <c r="N91" s="84"/>
      <c r="O91" s="84"/>
      <c r="P91" s="68"/>
      <c r="Q91" s="68"/>
      <c r="R91" s="84"/>
      <c r="S91" s="84"/>
      <c r="T91" s="84"/>
      <c r="U91" s="84"/>
      <c r="V91" s="84"/>
      <c r="W91" s="68"/>
      <c r="X91" s="84"/>
      <c r="Y91" s="84"/>
      <c r="Z91" s="84"/>
      <c r="AA91" s="68"/>
      <c r="AB91" s="68"/>
      <c r="AC91" s="84"/>
      <c r="AD91" s="84"/>
      <c r="AE91" s="84"/>
      <c r="AF91" s="84"/>
      <c r="AG91" s="84"/>
    </row>
    <row r="92" spans="1:33" x14ac:dyDescent="0.2">
      <c r="L92" s="68"/>
      <c r="M92" s="84"/>
      <c r="N92" s="84"/>
      <c r="O92" s="84"/>
      <c r="P92" s="68"/>
      <c r="Q92" s="68"/>
      <c r="R92" s="84"/>
      <c r="S92" s="84"/>
      <c r="T92" s="84"/>
      <c r="U92" s="84"/>
      <c r="V92" s="84"/>
      <c r="W92" s="68"/>
      <c r="X92" s="84"/>
      <c r="Y92" s="84"/>
      <c r="Z92" s="84"/>
      <c r="AA92" s="68"/>
      <c r="AB92" s="68"/>
      <c r="AC92" s="84"/>
      <c r="AD92" s="84"/>
      <c r="AE92" s="84"/>
      <c r="AF92" s="84"/>
      <c r="AG92" s="84"/>
    </row>
    <row r="93" spans="1:33" x14ac:dyDescent="0.2">
      <c r="L93" s="68"/>
      <c r="M93" s="84"/>
      <c r="N93" s="84"/>
      <c r="O93" s="84"/>
      <c r="P93" s="68"/>
      <c r="Q93" s="68"/>
      <c r="R93" s="84"/>
      <c r="S93" s="84"/>
      <c r="T93" s="84"/>
      <c r="U93" s="84"/>
      <c r="V93" s="84"/>
      <c r="W93" s="68"/>
      <c r="X93" s="84"/>
      <c r="Y93" s="84"/>
      <c r="Z93" s="84"/>
      <c r="AA93" s="68"/>
      <c r="AB93" s="68"/>
      <c r="AC93" s="84"/>
      <c r="AD93" s="84"/>
      <c r="AE93" s="84"/>
      <c r="AF93" s="84"/>
      <c r="AG93" s="84"/>
    </row>
    <row r="94" spans="1:33" x14ac:dyDescent="0.2">
      <c r="L94" s="68"/>
      <c r="M94" s="84"/>
      <c r="N94" s="84"/>
      <c r="O94" s="84"/>
      <c r="P94" s="68"/>
      <c r="Q94" s="68"/>
      <c r="R94" s="84"/>
      <c r="S94" s="84"/>
      <c r="T94" s="84"/>
      <c r="U94" s="84"/>
      <c r="V94" s="84"/>
      <c r="W94" s="68"/>
      <c r="X94" s="84"/>
      <c r="Y94" s="84"/>
      <c r="Z94" s="84"/>
      <c r="AA94" s="68"/>
      <c r="AB94" s="68"/>
      <c r="AC94" s="84"/>
      <c r="AD94" s="84"/>
      <c r="AE94" s="84"/>
      <c r="AF94" s="84"/>
      <c r="AG94" s="84"/>
    </row>
  </sheetData>
  <mergeCells count="89">
    <mergeCell ref="B86:D86"/>
    <mergeCell ref="B72:D72"/>
    <mergeCell ref="B81:D81"/>
    <mergeCell ref="B82:D82"/>
    <mergeCell ref="B83:D83"/>
    <mergeCell ref="B84:D84"/>
    <mergeCell ref="B85:D85"/>
    <mergeCell ref="B76:D76"/>
    <mergeCell ref="B77:D77"/>
    <mergeCell ref="B78:D78"/>
    <mergeCell ref="B79:D79"/>
    <mergeCell ref="B80:D80"/>
    <mergeCell ref="B23:D23"/>
    <mergeCell ref="B73:D73"/>
    <mergeCell ref="B74:D74"/>
    <mergeCell ref="B75:D75"/>
    <mergeCell ref="A30:B30"/>
    <mergeCell ref="A40:B40"/>
    <mergeCell ref="A50:B50"/>
    <mergeCell ref="B53:C53"/>
    <mergeCell ref="B24:D24"/>
    <mergeCell ref="B25:D25"/>
    <mergeCell ref="A8:B8"/>
    <mergeCell ref="F1:G1"/>
    <mergeCell ref="Q1:R1"/>
    <mergeCell ref="AB1:AC1"/>
    <mergeCell ref="A5:B5"/>
    <mergeCell ref="A6:B6"/>
    <mergeCell ref="C8:E8"/>
    <mergeCell ref="A4:B4"/>
    <mergeCell ref="A12:B12"/>
    <mergeCell ref="L12:M12"/>
    <mergeCell ref="W12:X12"/>
    <mergeCell ref="A27:G27"/>
    <mergeCell ref="L27:R27"/>
    <mergeCell ref="W27:AC27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L30:M30"/>
    <mergeCell ref="W30:X30"/>
    <mergeCell ref="A37:G37"/>
    <mergeCell ref="L37:R37"/>
    <mergeCell ref="W37:AC37"/>
    <mergeCell ref="L40:M40"/>
    <mergeCell ref="W40:X40"/>
    <mergeCell ref="A47:G47"/>
    <mergeCell ref="L47:R47"/>
    <mergeCell ref="W47:AC47"/>
    <mergeCell ref="L50:M50"/>
    <mergeCell ref="W50:X50"/>
    <mergeCell ref="B52:C52"/>
    <mergeCell ref="M52:N52"/>
    <mergeCell ref="X52:Y52"/>
    <mergeCell ref="M53:N53"/>
    <mergeCell ref="X53:Y53"/>
    <mergeCell ref="B54:C54"/>
    <mergeCell ref="M54:N54"/>
    <mergeCell ref="X54:Y54"/>
    <mergeCell ref="W67:AC67"/>
    <mergeCell ref="B55:C55"/>
    <mergeCell ref="M55:N55"/>
    <mergeCell ref="X55:Y55"/>
    <mergeCell ref="A57:G57"/>
    <mergeCell ref="L57:R57"/>
    <mergeCell ref="W57:AC57"/>
    <mergeCell ref="A9:E10"/>
    <mergeCell ref="H8:I8"/>
    <mergeCell ref="A90:G90"/>
    <mergeCell ref="L90:R90"/>
    <mergeCell ref="W90:AC90"/>
    <mergeCell ref="A70:B70"/>
    <mergeCell ref="L70:M70"/>
    <mergeCell ref="W70:X70"/>
    <mergeCell ref="A87:G87"/>
    <mergeCell ref="L87:R87"/>
    <mergeCell ref="W87:AC87"/>
    <mergeCell ref="A60:B60"/>
    <mergeCell ref="L60:M60"/>
    <mergeCell ref="W60:X60"/>
    <mergeCell ref="A67:G67"/>
    <mergeCell ref="L67:R67"/>
  </mergeCells>
  <printOptions horizontalCentered="1"/>
  <pageMargins left="0.31496062992125978" right="0.31496062992125978" top="0.35433070866141742" bottom="0.35433070866141742" header="0.31496062992125978" footer="0.31496062992125978"/>
  <pageSetup scale="5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0"/>
  <sheetViews>
    <sheetView showGridLines="0" zoomScale="85" zoomScaleNormal="85" zoomScalePageLayoutView="81" workbookViewId="0">
      <pane ySplit="6" topLeftCell="A28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5" style="77" customWidth="1"/>
    <col min="2" max="4" width="17" customWidth="1"/>
    <col min="5" max="5" width="10.5" style="77" customWidth="1"/>
    <col min="6" max="6" width="7.1640625" style="77" customWidth="1"/>
    <col min="7" max="7" width="11.83203125" customWidth="1"/>
    <col min="8" max="8" width="15.83203125" customWidth="1"/>
    <col min="9" max="9" width="28.5" customWidth="1"/>
    <col min="10" max="10" width="10" bestFit="1" customWidth="1"/>
  </cols>
  <sheetData>
    <row r="1" spans="1:10" ht="16" thickBot="1" x14ac:dyDescent="0.25">
      <c r="F1" s="113" t="s">
        <v>0</v>
      </c>
      <c r="G1" s="113"/>
      <c r="H1" s="42"/>
      <c r="I1" s="79" t="s">
        <v>1</v>
      </c>
    </row>
    <row r="2" spans="1:10" ht="16" thickTop="1" x14ac:dyDescent="0.2">
      <c r="F2" s="10" t="s">
        <v>2</v>
      </c>
      <c r="G2" s="69">
        <f>+YatırımMaliyeti!G2</f>
        <v>1</v>
      </c>
      <c r="I2" s="35">
        <v>44486</v>
      </c>
    </row>
    <row r="3" spans="1:10" x14ac:dyDescent="0.2">
      <c r="F3" s="10" t="s">
        <v>3</v>
      </c>
      <c r="G3" s="69" t="str">
        <f>+YatırımMaliyeti!G3</f>
        <v xml:space="preserve"> 8.64</v>
      </c>
    </row>
    <row r="4" spans="1:10" x14ac:dyDescent="0.2">
      <c r="F4" s="10" t="s">
        <v>6</v>
      </c>
      <c r="G4" s="69">
        <f>+YatırımMaliyeti!G4</f>
        <v>10</v>
      </c>
    </row>
    <row r="5" spans="1:10" x14ac:dyDescent="0.2">
      <c r="F5" s="10" t="s">
        <v>8</v>
      </c>
      <c r="G5" s="69" t="str">
        <f>+YatırımMaliyeti!G5</f>
        <v xml:space="preserve"> 11.96</v>
      </c>
    </row>
    <row r="6" spans="1:10" x14ac:dyDescent="0.2">
      <c r="J6" s="75"/>
    </row>
    <row r="7" spans="1:10" x14ac:dyDescent="0.2">
      <c r="A7" s="103" t="s">
        <v>50</v>
      </c>
      <c r="B7" s="103"/>
    </row>
    <row r="10" spans="1:10" x14ac:dyDescent="0.2">
      <c r="A10" s="103" t="s">
        <v>51</v>
      </c>
      <c r="B10" s="103"/>
      <c r="J10" s="27"/>
    </row>
    <row r="12" spans="1:10" x14ac:dyDescent="0.2">
      <c r="A12" s="81" t="s">
        <v>16</v>
      </c>
      <c r="B12" s="107" t="s">
        <v>29</v>
      </c>
      <c r="C12" s="107"/>
      <c r="D12" s="81" t="s">
        <v>38</v>
      </c>
      <c r="E12" s="81" t="s">
        <v>52</v>
      </c>
      <c r="F12" s="81" t="s">
        <v>19</v>
      </c>
      <c r="G12" s="81" t="s">
        <v>20</v>
      </c>
      <c r="H12" s="16" t="s">
        <v>21</v>
      </c>
      <c r="I12" s="3" t="s">
        <v>53</v>
      </c>
    </row>
    <row r="13" spans="1:10" x14ac:dyDescent="0.2">
      <c r="A13" s="42">
        <v>1</v>
      </c>
      <c r="F13" s="77" t="s">
        <v>2</v>
      </c>
      <c r="G13" s="27"/>
      <c r="H13" s="23">
        <f>IF(F13=$F$3,E13*G13*$G$3, IF(F13=$F$4,E13*G13*$G$4, IF(F13=$F$5,E13*G13*$G$5, IF(F13=$F$2,E13*G13*$G$2,E13*G13))))</f>
        <v>0</v>
      </c>
      <c r="I13" s="6"/>
    </row>
    <row r="14" spans="1:10" x14ac:dyDescent="0.2">
      <c r="A14" s="42">
        <v>2</v>
      </c>
      <c r="F14" s="77" t="s">
        <v>2</v>
      </c>
      <c r="G14" s="27"/>
      <c r="H14" s="23">
        <f t="shared" ref="H14:H16" si="0">IF(F14=$F$3,E14*G14*$G$3, IF(F14=$F$4,E14*G14*$G$4, IF(F14=$F$5,E14*G14*$G$5, IF(F14=$F$2,E14*G14*$G$2,E14*G14))))</f>
        <v>0</v>
      </c>
      <c r="I14" s="6"/>
    </row>
    <row r="15" spans="1:10" x14ac:dyDescent="0.2">
      <c r="A15" s="42">
        <v>3</v>
      </c>
      <c r="F15" s="77" t="s">
        <v>2</v>
      </c>
      <c r="G15" s="27"/>
      <c r="H15" s="23">
        <f t="shared" si="0"/>
        <v>0</v>
      </c>
      <c r="I15" s="6"/>
    </row>
    <row r="16" spans="1:10" x14ac:dyDescent="0.2">
      <c r="A16" s="85">
        <v>4</v>
      </c>
      <c r="B16" s="74"/>
      <c r="C16" s="74"/>
      <c r="D16" s="74"/>
      <c r="E16" s="8"/>
      <c r="F16" s="8" t="s">
        <v>2</v>
      </c>
      <c r="G16" s="28"/>
      <c r="H16" s="24">
        <f t="shared" si="0"/>
        <v>0</v>
      </c>
      <c r="I16" s="9"/>
    </row>
    <row r="17" spans="1:10" x14ac:dyDescent="0.2">
      <c r="A17" s="105" t="s">
        <v>23</v>
      </c>
      <c r="B17" s="105"/>
      <c r="C17" s="105"/>
      <c r="D17" s="105"/>
      <c r="E17" s="105"/>
      <c r="F17" s="105"/>
      <c r="G17" s="105"/>
      <c r="H17" s="23">
        <f>SUM(H13:H16)</f>
        <v>0</v>
      </c>
      <c r="I17" s="7"/>
    </row>
    <row r="20" spans="1:10" x14ac:dyDescent="0.2">
      <c r="A20" s="103" t="s">
        <v>54</v>
      </c>
      <c r="B20" s="103"/>
      <c r="J20" s="27"/>
    </row>
    <row r="22" spans="1:10" x14ac:dyDescent="0.2">
      <c r="A22" s="81" t="s">
        <v>16</v>
      </c>
      <c r="B22" s="81" t="s">
        <v>55</v>
      </c>
      <c r="C22" s="81" t="s">
        <v>56</v>
      </c>
      <c r="D22" s="81" t="s">
        <v>57</v>
      </c>
      <c r="E22" s="81" t="s">
        <v>18</v>
      </c>
      <c r="F22" s="81" t="s">
        <v>19</v>
      </c>
      <c r="G22" s="81" t="s">
        <v>20</v>
      </c>
      <c r="H22" s="16" t="s">
        <v>21</v>
      </c>
      <c r="I22" s="3" t="s">
        <v>58</v>
      </c>
    </row>
    <row r="23" spans="1:10" x14ac:dyDescent="0.2">
      <c r="A23" s="42">
        <v>1</v>
      </c>
      <c r="F23" s="77" t="s">
        <v>2</v>
      </c>
      <c r="G23" s="27">
        <v>15</v>
      </c>
      <c r="H23" s="23">
        <f>IF(F23=$F$3,E23*G23*$G$3, IF(F23=$F$4,E23*G23*$G$4, IF(F23=$F$5,E23*G23*$G$5, IF(F23=$F$2,E23*G23*$G$2,E23*G23))))</f>
        <v>0</v>
      </c>
      <c r="I23" s="6"/>
    </row>
    <row r="24" spans="1:10" x14ac:dyDescent="0.2">
      <c r="A24" s="42">
        <v>2</v>
      </c>
      <c r="F24" s="77" t="s">
        <v>2</v>
      </c>
      <c r="G24" s="27"/>
      <c r="H24" s="23">
        <f t="shared" ref="H24:H26" si="1">IF(F24=$F$3,E24*G24*$G$3, IF(F24=$F$4,E24*G24*$G$4, IF(F24=$F$5,E24*G24*$G$5, IF(F24=$F$2,E24*G24*$G$2,E24*G24))))</f>
        <v>0</v>
      </c>
      <c r="I24" s="6"/>
    </row>
    <row r="25" spans="1:10" x14ac:dyDescent="0.2">
      <c r="A25" s="42">
        <v>3</v>
      </c>
      <c r="F25" s="77" t="s">
        <v>2</v>
      </c>
      <c r="G25" s="27"/>
      <c r="H25" s="23">
        <f t="shared" si="1"/>
        <v>0</v>
      </c>
      <c r="I25" s="6"/>
    </row>
    <row r="26" spans="1:10" x14ac:dyDescent="0.2">
      <c r="A26" s="85">
        <v>4</v>
      </c>
      <c r="B26" s="74"/>
      <c r="C26" s="74"/>
      <c r="D26" s="74"/>
      <c r="E26" s="8"/>
      <c r="F26" s="8" t="s">
        <v>2</v>
      </c>
      <c r="G26" s="28"/>
      <c r="H26" s="24">
        <f t="shared" si="1"/>
        <v>0</v>
      </c>
      <c r="I26" s="9"/>
    </row>
    <row r="27" spans="1:10" x14ac:dyDescent="0.2">
      <c r="A27" s="105" t="s">
        <v>23</v>
      </c>
      <c r="B27" s="105"/>
      <c r="C27" s="105"/>
      <c r="D27" s="105"/>
      <c r="E27" s="105"/>
      <c r="F27" s="105"/>
      <c r="G27" s="105"/>
      <c r="H27" s="23">
        <f>SUM(H23:H26)</f>
        <v>0</v>
      </c>
      <c r="I27" s="7"/>
    </row>
    <row r="30" spans="1:10" x14ac:dyDescent="0.2">
      <c r="A30" s="103" t="s">
        <v>33</v>
      </c>
      <c r="B30" s="103"/>
      <c r="J30" s="27"/>
    </row>
    <row r="32" spans="1:10" x14ac:dyDescent="0.2">
      <c r="A32" s="81" t="s">
        <v>16</v>
      </c>
      <c r="B32" s="107" t="s">
        <v>34</v>
      </c>
      <c r="C32" s="107"/>
      <c r="D32" s="81" t="s">
        <v>35</v>
      </c>
      <c r="E32" s="81" t="s">
        <v>59</v>
      </c>
      <c r="F32" s="81" t="s">
        <v>19</v>
      </c>
      <c r="G32" s="81" t="s">
        <v>37</v>
      </c>
      <c r="H32" s="16" t="s">
        <v>21</v>
      </c>
      <c r="I32" s="3" t="s">
        <v>38</v>
      </c>
    </row>
    <row r="33" spans="1:9" x14ac:dyDescent="0.2">
      <c r="A33" s="42">
        <v>1</v>
      </c>
      <c r="B33" s="120" t="s">
        <v>60</v>
      </c>
      <c r="C33" s="120"/>
      <c r="D33" t="s">
        <v>61</v>
      </c>
      <c r="F33" s="77" t="s">
        <v>2</v>
      </c>
      <c r="G33" s="27"/>
      <c r="H33" s="23">
        <f>IF(F33=$F$3,E33*G33*$G$3, IF(F33=$F$4,E33*G33*$G$4, IF(F33=$F$5,E33*G33*$G$5, IF(F33=$F$2,E33*G33*$G$2,E33*G33))))</f>
        <v>0</v>
      </c>
      <c r="I33" s="6"/>
    </row>
    <row r="34" spans="1:9" x14ac:dyDescent="0.2">
      <c r="A34" s="42">
        <v>2</v>
      </c>
      <c r="B34" s="99" t="s">
        <v>62</v>
      </c>
      <c r="C34" s="99"/>
      <c r="D34" t="s">
        <v>61</v>
      </c>
      <c r="F34" s="77" t="s">
        <v>2</v>
      </c>
      <c r="G34" s="27"/>
      <c r="H34" s="23">
        <f t="shared" ref="H34:H36" si="2">IF(F34=$F$3,E34*G34*$G$3, IF(F34=$F$4,E34*G34*$G$4, IF(F34=$F$5,E34*G34*$G$5, IF(F34=$F$2,E34*G34*$G$2,E34*G34))))</f>
        <v>0</v>
      </c>
      <c r="I34" s="6"/>
    </row>
    <row r="35" spans="1:9" x14ac:dyDescent="0.2">
      <c r="A35" s="42">
        <v>3</v>
      </c>
      <c r="B35" s="99" t="s">
        <v>63</v>
      </c>
      <c r="C35" s="99"/>
      <c r="D35" t="s">
        <v>61</v>
      </c>
      <c r="F35" s="77" t="s">
        <v>2</v>
      </c>
      <c r="G35" s="27"/>
      <c r="H35" s="23">
        <f t="shared" si="2"/>
        <v>0</v>
      </c>
      <c r="I35" s="6"/>
    </row>
    <row r="36" spans="1:9" x14ac:dyDescent="0.2">
      <c r="A36" s="85">
        <v>4</v>
      </c>
      <c r="B36" s="74"/>
      <c r="C36" s="74"/>
      <c r="D36" s="74"/>
      <c r="E36" s="8"/>
      <c r="F36" s="8" t="s">
        <v>2</v>
      </c>
      <c r="G36" s="28"/>
      <c r="H36" s="24">
        <f t="shared" si="2"/>
        <v>0</v>
      </c>
      <c r="I36" s="9"/>
    </row>
    <row r="37" spans="1:9" x14ac:dyDescent="0.2">
      <c r="A37" s="105" t="s">
        <v>23</v>
      </c>
      <c r="B37" s="105"/>
      <c r="C37" s="105"/>
      <c r="D37" s="105"/>
      <c r="E37" s="105"/>
      <c r="F37" s="105"/>
      <c r="G37" s="105"/>
      <c r="H37" s="23">
        <f>SUM(H33:H36)</f>
        <v>0</v>
      </c>
      <c r="I37" s="7"/>
    </row>
    <row r="40" spans="1:9" x14ac:dyDescent="0.2">
      <c r="A40" s="103" t="s">
        <v>64</v>
      </c>
      <c r="B40" s="103"/>
    </row>
    <row r="42" spans="1:9" x14ac:dyDescent="0.2">
      <c r="A42" s="81" t="s">
        <v>16</v>
      </c>
      <c r="B42" s="81" t="s">
        <v>25</v>
      </c>
      <c r="C42" s="81" t="s">
        <v>64</v>
      </c>
      <c r="D42" s="81" t="s">
        <v>64</v>
      </c>
      <c r="E42" s="81" t="s">
        <v>18</v>
      </c>
      <c r="F42" s="81" t="s">
        <v>19</v>
      </c>
      <c r="G42" s="81" t="s">
        <v>20</v>
      </c>
      <c r="H42" s="16" t="s">
        <v>21</v>
      </c>
      <c r="I42" s="3" t="s">
        <v>38</v>
      </c>
    </row>
    <row r="43" spans="1:9" x14ac:dyDescent="0.2">
      <c r="A43" s="42">
        <v>1</v>
      </c>
      <c r="F43" s="77" t="s">
        <v>2</v>
      </c>
      <c r="G43" s="27"/>
      <c r="H43" s="23">
        <f>IF(F43=$F$3,E43*G43*$G$3, IF(F43=$F$4,E43*G43*$G$4, IF(F43=$F$5,E43*G43*$G$5, IF(F43=$F$2,E43*G43*$G$2,E43*G43))))</f>
        <v>0</v>
      </c>
      <c r="I43" s="6"/>
    </row>
    <row r="44" spans="1:9" x14ac:dyDescent="0.2">
      <c r="A44" s="42">
        <v>2</v>
      </c>
      <c r="F44" s="77" t="s">
        <v>2</v>
      </c>
      <c r="G44" s="27"/>
      <c r="H44" s="23">
        <f t="shared" ref="H44:H46" si="3">IF(F44=$F$3,E44*G44*$G$3, IF(F44=$F$4,E44*G44*$G$4, IF(F44=$F$5,E44*G44*$G$5, IF(F44=$F$2,E44*G44*$G$2,E44*G44))))</f>
        <v>0</v>
      </c>
      <c r="I44" s="6"/>
    </row>
    <row r="45" spans="1:9" x14ac:dyDescent="0.2">
      <c r="A45" s="42">
        <v>3</v>
      </c>
      <c r="F45" s="77" t="s">
        <v>2</v>
      </c>
      <c r="G45" s="27"/>
      <c r="H45" s="23">
        <f t="shared" si="3"/>
        <v>0</v>
      </c>
      <c r="I45" s="6"/>
    </row>
    <row r="46" spans="1:9" x14ac:dyDescent="0.2">
      <c r="A46" s="85">
        <v>4</v>
      </c>
      <c r="B46" s="74"/>
      <c r="C46" s="74"/>
      <c r="D46" s="74"/>
      <c r="E46" s="8"/>
      <c r="F46" s="8" t="s">
        <v>2</v>
      </c>
      <c r="G46" s="28"/>
      <c r="H46" s="24">
        <f t="shared" si="3"/>
        <v>0</v>
      </c>
      <c r="I46" s="9"/>
    </row>
    <row r="47" spans="1:9" x14ac:dyDescent="0.2">
      <c r="A47" s="105" t="s">
        <v>23</v>
      </c>
      <c r="B47" s="105"/>
      <c r="C47" s="105"/>
      <c r="D47" s="105"/>
      <c r="E47" s="105"/>
      <c r="F47" s="105"/>
      <c r="G47" s="105"/>
      <c r="H47" s="23">
        <f>SUM(H43:H46)</f>
        <v>0</v>
      </c>
      <c r="I47" s="7"/>
    </row>
    <row r="49" spans="1:8" ht="16" thickBot="1" x14ac:dyDescent="0.25">
      <c r="A49" s="15"/>
      <c r="B49" s="80"/>
      <c r="C49" s="80"/>
      <c r="D49" s="80"/>
      <c r="E49" s="15"/>
      <c r="F49" s="15"/>
      <c r="G49" s="80"/>
    </row>
    <row r="50" spans="1:8" ht="16" thickTop="1" x14ac:dyDescent="0.2">
      <c r="A50" s="98" t="s">
        <v>49</v>
      </c>
      <c r="B50" s="98"/>
      <c r="C50" s="98"/>
      <c r="D50" s="98"/>
      <c r="E50" s="98"/>
      <c r="F50" s="98"/>
      <c r="G50" s="98"/>
      <c r="H50" s="25">
        <f>+H17+H27+H37+H47</f>
        <v>0</v>
      </c>
    </row>
  </sheetData>
  <mergeCells count="16">
    <mergeCell ref="A50:G50"/>
    <mergeCell ref="A7:B7"/>
    <mergeCell ref="A10:B10"/>
    <mergeCell ref="F1:G1"/>
    <mergeCell ref="B12:C12"/>
    <mergeCell ref="A17:G17"/>
    <mergeCell ref="A20:B20"/>
    <mergeCell ref="A27:G27"/>
    <mergeCell ref="A30:B30"/>
    <mergeCell ref="B32:C32"/>
    <mergeCell ref="B33:C33"/>
    <mergeCell ref="B34:C34"/>
    <mergeCell ref="B35:C35"/>
    <mergeCell ref="A37:G37"/>
    <mergeCell ref="A40:B40"/>
    <mergeCell ref="A47:G47"/>
  </mergeCells>
  <printOptions horizontalCentered="1"/>
  <pageMargins left="0.31496062992125978" right="0.31496062992125978" top="0.35433070866141742" bottom="0.35433070866141742" header="0.31496062992125978" footer="0.31496062992125978"/>
  <pageSetup scale="5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0"/>
  <sheetViews>
    <sheetView showGridLines="0" zoomScale="63" zoomScaleNormal="63" zoomScalePageLayoutView="81" workbookViewId="0">
      <pane ySplit="6" topLeftCell="A7" activePane="bottomLeft" state="frozen"/>
      <selection pane="bottomLeft" activeCell="H40" sqref="H40"/>
    </sheetView>
  </sheetViews>
  <sheetFormatPr baseColWidth="10" defaultColWidth="8.83203125" defaultRowHeight="15" x14ac:dyDescent="0.2"/>
  <cols>
    <col min="1" max="1" width="5" style="77" customWidth="1"/>
    <col min="2" max="4" width="17" customWidth="1"/>
    <col min="5" max="5" width="10.5" style="77" customWidth="1"/>
    <col min="6" max="6" width="7.1640625" style="77" customWidth="1"/>
    <col min="7" max="7" width="11.83203125" customWidth="1"/>
    <col min="8" max="8" width="15.83203125" customWidth="1"/>
    <col min="9" max="9" width="28.5" customWidth="1"/>
    <col min="10" max="10" width="10" bestFit="1" customWidth="1"/>
  </cols>
  <sheetData>
    <row r="1" spans="1:10" ht="16" thickBot="1" x14ac:dyDescent="0.25">
      <c r="F1" s="113" t="s">
        <v>0</v>
      </c>
      <c r="G1" s="113"/>
      <c r="H1" s="42"/>
      <c r="I1" s="79" t="s">
        <v>1</v>
      </c>
    </row>
    <row r="2" spans="1:10" ht="16" thickTop="1" x14ac:dyDescent="0.2">
      <c r="F2" s="10" t="s">
        <v>2</v>
      </c>
      <c r="G2" s="69">
        <f>+YatırımMaliyeti!G2</f>
        <v>1</v>
      </c>
      <c r="I2" s="35">
        <v>44486</v>
      </c>
    </row>
    <row r="3" spans="1:10" x14ac:dyDescent="0.2">
      <c r="F3" s="10" t="s">
        <v>3</v>
      </c>
      <c r="G3" s="69" t="str">
        <f>+YatırımMaliyeti!G3</f>
        <v xml:space="preserve"> 8.64</v>
      </c>
    </row>
    <row r="4" spans="1:10" x14ac:dyDescent="0.2">
      <c r="F4" s="10" t="s">
        <v>6</v>
      </c>
      <c r="G4" s="69">
        <f>+YatırımMaliyeti!G4</f>
        <v>10</v>
      </c>
    </row>
    <row r="5" spans="1:10" x14ac:dyDescent="0.2">
      <c r="F5" s="10" t="s">
        <v>8</v>
      </c>
      <c r="G5" s="69" t="str">
        <f>+YatırımMaliyeti!G5</f>
        <v xml:space="preserve"> 11.96</v>
      </c>
    </row>
    <row r="6" spans="1:10" x14ac:dyDescent="0.2">
      <c r="J6" s="75"/>
    </row>
    <row r="7" spans="1:10" x14ac:dyDescent="0.2">
      <c r="A7" s="103" t="s">
        <v>65</v>
      </c>
      <c r="B7" s="103"/>
    </row>
    <row r="10" spans="1:10" x14ac:dyDescent="0.2">
      <c r="A10" s="103" t="s">
        <v>66</v>
      </c>
      <c r="B10" s="103"/>
      <c r="J10" s="27"/>
    </row>
    <row r="12" spans="1:10" x14ac:dyDescent="0.2">
      <c r="A12" s="81" t="s">
        <v>16</v>
      </c>
      <c r="B12" s="107" t="s">
        <v>29</v>
      </c>
      <c r="C12" s="107"/>
      <c r="D12" s="81" t="s">
        <v>38</v>
      </c>
      <c r="E12" s="81" t="s">
        <v>18</v>
      </c>
      <c r="F12" s="81" t="s">
        <v>19</v>
      </c>
      <c r="G12" s="81" t="s">
        <v>20</v>
      </c>
      <c r="H12" s="16" t="s">
        <v>21</v>
      </c>
      <c r="I12" s="3" t="s">
        <v>53</v>
      </c>
    </row>
    <row r="13" spans="1:10" x14ac:dyDescent="0.2">
      <c r="A13" s="42">
        <v>1</v>
      </c>
      <c r="B13" s="120"/>
      <c r="C13" s="120"/>
      <c r="F13" s="77" t="s">
        <v>2</v>
      </c>
      <c r="G13" s="27"/>
      <c r="H13" s="23">
        <f>IF(F13=$F$3,E13*G13*$G$3, IF(F13=$F$4,E13*G13*$G$4, IF(F13=$F$5,E13*G13*$G$5, IF(F13=$F$2,E13*G13*$G$2,E13*G13))))</f>
        <v>0</v>
      </c>
      <c r="I13" s="6"/>
    </row>
    <row r="14" spans="1:10" x14ac:dyDescent="0.2">
      <c r="A14" s="42">
        <v>2</v>
      </c>
      <c r="B14" s="99"/>
      <c r="C14" s="99"/>
      <c r="F14" s="77" t="s">
        <v>2</v>
      </c>
      <c r="G14" s="27"/>
      <c r="H14" s="23">
        <f t="shared" ref="H14:H16" si="0">IF(F14=$F$3,E14*G14*$G$3, IF(F14=$F$4,E14*G14*$G$4, IF(F14=$F$5,E14*G14*$G$5, IF(F14=$F$2,E14*G14*$G$2,E14*G14))))</f>
        <v>0</v>
      </c>
      <c r="I14" s="6"/>
    </row>
    <row r="15" spans="1:10" x14ac:dyDescent="0.2">
      <c r="A15" s="42">
        <v>3</v>
      </c>
      <c r="B15" s="99"/>
      <c r="C15" s="99"/>
      <c r="F15" s="77" t="s">
        <v>2</v>
      </c>
      <c r="G15" s="27"/>
      <c r="H15" s="23">
        <f t="shared" si="0"/>
        <v>0</v>
      </c>
      <c r="I15" s="6"/>
    </row>
    <row r="16" spans="1:10" x14ac:dyDescent="0.2">
      <c r="A16" s="85">
        <v>4</v>
      </c>
      <c r="B16" s="74"/>
      <c r="C16" s="74"/>
      <c r="D16" s="74"/>
      <c r="E16" s="8"/>
      <c r="F16" s="8" t="s">
        <v>2</v>
      </c>
      <c r="G16" s="28"/>
      <c r="H16" s="24">
        <f t="shared" si="0"/>
        <v>0</v>
      </c>
      <c r="I16" s="9"/>
    </row>
    <row r="17" spans="1:10" x14ac:dyDescent="0.2">
      <c r="A17" s="105" t="s">
        <v>23</v>
      </c>
      <c r="B17" s="105"/>
      <c r="C17" s="105"/>
      <c r="D17" s="105"/>
      <c r="E17" s="105"/>
      <c r="F17" s="105"/>
      <c r="G17" s="105"/>
      <c r="H17" s="23">
        <f>SUM(H13:H16)</f>
        <v>0</v>
      </c>
      <c r="I17" s="7"/>
    </row>
    <row r="20" spans="1:10" x14ac:dyDescent="0.2">
      <c r="A20" s="103" t="s">
        <v>33</v>
      </c>
      <c r="B20" s="103"/>
      <c r="J20" s="27"/>
    </row>
    <row r="22" spans="1:10" x14ac:dyDescent="0.2">
      <c r="A22" s="81" t="s">
        <v>16</v>
      </c>
      <c r="B22" s="107" t="s">
        <v>34</v>
      </c>
      <c r="C22" s="107"/>
      <c r="D22" s="81" t="s">
        <v>35</v>
      </c>
      <c r="E22" s="81" t="s">
        <v>59</v>
      </c>
      <c r="F22" s="81" t="s">
        <v>19</v>
      </c>
      <c r="G22" s="81" t="s">
        <v>37</v>
      </c>
      <c r="H22" s="16" t="s">
        <v>21</v>
      </c>
      <c r="I22" s="3" t="s">
        <v>38</v>
      </c>
    </row>
    <row r="23" spans="1:10" x14ac:dyDescent="0.2">
      <c r="A23" s="42">
        <v>1</v>
      </c>
      <c r="B23" s="120" t="s">
        <v>60</v>
      </c>
      <c r="C23" s="120"/>
      <c r="D23" t="s">
        <v>61</v>
      </c>
      <c r="F23" s="77" t="s">
        <v>2</v>
      </c>
      <c r="G23" s="27">
        <v>200</v>
      </c>
      <c r="H23" s="23">
        <f>IF(F23=$F$3,E23*G23*$G$3, IF(F23=$F$4,E23*G23*$G$4, IF(F23=$F$5,E23*G23*$G$5, IF(F23=$F$2,E23*G23*$G$2,E23*G23))))</f>
        <v>0</v>
      </c>
      <c r="I23" s="6"/>
    </row>
    <row r="24" spans="1:10" x14ac:dyDescent="0.2">
      <c r="A24" s="42">
        <v>2</v>
      </c>
      <c r="B24" s="99" t="s">
        <v>62</v>
      </c>
      <c r="C24" s="99"/>
      <c r="D24" t="s">
        <v>61</v>
      </c>
      <c r="F24" s="77" t="s">
        <v>2</v>
      </c>
      <c r="G24" s="27"/>
      <c r="H24" s="23">
        <f t="shared" ref="H24:H26" si="1">IF(F24=$F$3,E24*G24*$G$3, IF(F24=$F$4,E24*G24*$G$4, IF(F24=$F$5,E24*G24*$G$5, IF(F24=$F$2,E24*G24*$G$2,E24*G24))))</f>
        <v>0</v>
      </c>
      <c r="I24" s="6"/>
    </row>
    <row r="25" spans="1:10" x14ac:dyDescent="0.2">
      <c r="A25" s="42">
        <v>3</v>
      </c>
      <c r="B25" s="99" t="s">
        <v>63</v>
      </c>
      <c r="C25" s="99"/>
      <c r="D25" t="s">
        <v>61</v>
      </c>
      <c r="F25" s="77" t="s">
        <v>2</v>
      </c>
      <c r="G25" s="27"/>
      <c r="H25" s="23">
        <f t="shared" si="1"/>
        <v>0</v>
      </c>
      <c r="I25" s="6"/>
    </row>
    <row r="26" spans="1:10" x14ac:dyDescent="0.2">
      <c r="A26" s="85">
        <v>4</v>
      </c>
      <c r="B26" s="74"/>
      <c r="C26" s="74"/>
      <c r="D26" s="74"/>
      <c r="E26" s="8"/>
      <c r="F26" s="8" t="s">
        <v>2</v>
      </c>
      <c r="G26" s="28"/>
      <c r="H26" s="24">
        <f t="shared" si="1"/>
        <v>0</v>
      </c>
      <c r="I26" s="9"/>
    </row>
    <row r="27" spans="1:10" x14ac:dyDescent="0.2">
      <c r="A27" s="105" t="s">
        <v>23</v>
      </c>
      <c r="B27" s="105"/>
      <c r="C27" s="105"/>
      <c r="D27" s="105"/>
      <c r="E27" s="105"/>
      <c r="F27" s="105"/>
      <c r="G27" s="105"/>
      <c r="H27" s="23">
        <f>SUM(H23:H26)</f>
        <v>0</v>
      </c>
      <c r="I27" s="7"/>
    </row>
    <row r="30" spans="1:10" x14ac:dyDescent="0.2">
      <c r="A30" s="103" t="s">
        <v>64</v>
      </c>
      <c r="B30" s="103"/>
    </row>
    <row r="32" spans="1:10" x14ac:dyDescent="0.2">
      <c r="A32" s="81" t="s">
        <v>16</v>
      </c>
      <c r="B32" s="81" t="s">
        <v>25</v>
      </c>
      <c r="C32" s="81" t="s">
        <v>64</v>
      </c>
      <c r="D32" s="81" t="s">
        <v>64</v>
      </c>
      <c r="E32" s="81" t="s">
        <v>18</v>
      </c>
      <c r="F32" s="81" t="s">
        <v>19</v>
      </c>
      <c r="G32" s="81" t="s">
        <v>20</v>
      </c>
      <c r="H32" s="16" t="s">
        <v>21</v>
      </c>
      <c r="I32" s="3" t="s">
        <v>38</v>
      </c>
    </row>
    <row r="33" spans="1:9" x14ac:dyDescent="0.2">
      <c r="A33" s="42">
        <v>1</v>
      </c>
      <c r="F33" s="77" t="s">
        <v>2</v>
      </c>
      <c r="G33" s="27"/>
      <c r="H33" s="23">
        <f>IF(F33=$F$3,E33*G33*$G$3, IF(F33=$F$4,E33*G33*$G$4, IF(F33=$F$5,E33*G33*$G$5, IF(F33=$F$2,E33*G33*$G$2,E33*G33))))</f>
        <v>0</v>
      </c>
      <c r="I33" s="6"/>
    </row>
    <row r="34" spans="1:9" x14ac:dyDescent="0.2">
      <c r="A34" s="42">
        <v>2</v>
      </c>
      <c r="F34" s="77" t="s">
        <v>2</v>
      </c>
      <c r="G34" s="27"/>
      <c r="H34" s="23">
        <f t="shared" ref="H34:H36" si="2">IF(F34=$F$3,E34*G34*$G$3, IF(F34=$F$4,E34*G34*$G$4, IF(F34=$F$5,E34*G34*$G$5, IF(F34=$F$2,E34*G34*$G$2,E34*G34))))</f>
        <v>0</v>
      </c>
      <c r="I34" s="6"/>
    </row>
    <row r="35" spans="1:9" x14ac:dyDescent="0.2">
      <c r="A35" s="42">
        <v>3</v>
      </c>
      <c r="F35" s="77" t="s">
        <v>2</v>
      </c>
      <c r="G35" s="27"/>
      <c r="H35" s="23">
        <f t="shared" si="2"/>
        <v>0</v>
      </c>
      <c r="I35" s="6"/>
    </row>
    <row r="36" spans="1:9" x14ac:dyDescent="0.2">
      <c r="A36" s="85">
        <v>4</v>
      </c>
      <c r="B36" s="74"/>
      <c r="C36" s="74"/>
      <c r="D36" s="74"/>
      <c r="E36" s="8"/>
      <c r="F36" s="8" t="s">
        <v>2</v>
      </c>
      <c r="G36" s="28"/>
      <c r="H36" s="24">
        <f t="shared" si="2"/>
        <v>0</v>
      </c>
      <c r="I36" s="9"/>
    </row>
    <row r="37" spans="1:9" x14ac:dyDescent="0.2">
      <c r="A37" s="105" t="s">
        <v>23</v>
      </c>
      <c r="B37" s="105"/>
      <c r="C37" s="105"/>
      <c r="D37" s="105"/>
      <c r="E37" s="105"/>
      <c r="F37" s="105"/>
      <c r="G37" s="105"/>
      <c r="H37" s="23">
        <f>SUM(H33:H36)</f>
        <v>0</v>
      </c>
      <c r="I37" s="7"/>
    </row>
    <row r="39" spans="1:9" ht="16" thickBot="1" x14ac:dyDescent="0.25">
      <c r="A39" s="15"/>
      <c r="B39" s="80"/>
      <c r="C39" s="80"/>
      <c r="D39" s="80"/>
      <c r="E39" s="15"/>
      <c r="F39" s="15"/>
      <c r="G39" s="80"/>
    </row>
    <row r="40" spans="1:9" ht="16" thickTop="1" x14ac:dyDescent="0.2">
      <c r="A40" s="98" t="s">
        <v>49</v>
      </c>
      <c r="B40" s="98"/>
      <c r="C40" s="98"/>
      <c r="D40" s="98"/>
      <c r="E40" s="98"/>
      <c r="F40" s="98"/>
      <c r="G40" s="98"/>
      <c r="H40" s="25">
        <f>+H17+H27+H37</f>
        <v>0</v>
      </c>
    </row>
  </sheetData>
  <mergeCells count="17">
    <mergeCell ref="F1:G1"/>
    <mergeCell ref="A7:B7"/>
    <mergeCell ref="A10:B10"/>
    <mergeCell ref="B12:C12"/>
    <mergeCell ref="A17:G17"/>
    <mergeCell ref="A27:G27"/>
    <mergeCell ref="A30:B30"/>
    <mergeCell ref="A37:G37"/>
    <mergeCell ref="A40:G40"/>
    <mergeCell ref="B13:C13"/>
    <mergeCell ref="B14:C14"/>
    <mergeCell ref="B15:C15"/>
    <mergeCell ref="A20:B20"/>
    <mergeCell ref="B22:C22"/>
    <mergeCell ref="B23:C23"/>
    <mergeCell ref="B24:C24"/>
    <mergeCell ref="B25:C25"/>
  </mergeCells>
  <printOptions horizontalCentered="1"/>
  <pageMargins left="0.31496062992125978" right="0.31496062992125978" top="0.35433070866141742" bottom="0.35433070866141742" header="0.31496062992125978" footer="0.31496062992125978"/>
  <pageSetup scale="54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1">
    <tabColor rgb="FF87C12F"/>
  </sheetPr>
  <dimension ref="A2:K73"/>
  <sheetViews>
    <sheetView showGridLines="0" workbookViewId="0">
      <pane ySplit="8" topLeftCell="A9" activePane="bottomLeft" state="frozen"/>
      <selection pane="bottomLeft" activeCell="K16" sqref="K16"/>
    </sheetView>
  </sheetViews>
  <sheetFormatPr baseColWidth="10" defaultColWidth="8.83203125" defaultRowHeight="15" x14ac:dyDescent="0.2"/>
  <cols>
    <col min="1" max="3" width="12.83203125" customWidth="1"/>
    <col min="4" max="5" width="12.83203125" style="17" customWidth="1"/>
    <col min="6" max="10" width="12.83203125" customWidth="1"/>
    <col min="11" max="11" width="11.6640625" customWidth="1"/>
  </cols>
  <sheetData>
    <row r="2" spans="1:11" ht="16" thickBot="1" x14ac:dyDescent="0.25">
      <c r="A2" s="128" t="s">
        <v>67</v>
      </c>
      <c r="B2" s="128"/>
      <c r="C2" s="128"/>
      <c r="F2">
        <v>1</v>
      </c>
      <c r="G2" s="90">
        <v>2</v>
      </c>
    </row>
    <row r="3" spans="1:11" x14ac:dyDescent="0.2">
      <c r="A3" s="129">
        <f>YatırımMaliyeti!C5</f>
        <v>0</v>
      </c>
      <c r="B3" s="129"/>
      <c r="C3" s="129"/>
    </row>
    <row r="5" spans="1:11" ht="16" thickBot="1" x14ac:dyDescent="0.25">
      <c r="A5" s="92" t="s">
        <v>68</v>
      </c>
      <c r="B5" s="89"/>
      <c r="C5" s="21">
        <v>24</v>
      </c>
    </row>
    <row r="6" spans="1:11" x14ac:dyDescent="0.2">
      <c r="A6" s="75" t="s">
        <v>12</v>
      </c>
      <c r="C6" s="18">
        <f>YatırımMaliyeti!H10+YatırımMaliyeti!I10</f>
        <v>0</v>
      </c>
      <c r="F6" s="35"/>
      <c r="G6" s="35">
        <f ca="1">TODAY()</f>
        <v>44777</v>
      </c>
    </row>
    <row r="7" spans="1:11" x14ac:dyDescent="0.2">
      <c r="A7" s="75"/>
      <c r="C7" s="42"/>
      <c r="F7" s="35"/>
      <c r="G7" s="35"/>
    </row>
    <row r="8" spans="1:11" x14ac:dyDescent="0.2">
      <c r="A8" s="75"/>
    </row>
    <row r="9" spans="1:11" ht="22" thickBot="1" x14ac:dyDescent="0.3">
      <c r="A9" s="124" t="s">
        <v>69</v>
      </c>
      <c r="B9" s="124"/>
      <c r="C9" s="124"/>
      <c r="D9" s="124"/>
      <c r="E9" s="124"/>
      <c r="F9" s="124"/>
      <c r="G9" s="124"/>
    </row>
    <row r="10" spans="1:11" ht="16" thickTop="1" x14ac:dyDescent="0.2">
      <c r="A10" s="75"/>
      <c r="B10" s="75"/>
      <c r="C10" s="17"/>
      <c r="E10" s="75"/>
      <c r="F10" s="75"/>
      <c r="G10" s="33"/>
    </row>
    <row r="11" spans="1:11" x14ac:dyDescent="0.2">
      <c r="E11" s="107" t="s">
        <v>70</v>
      </c>
      <c r="F11" s="107"/>
      <c r="G11" s="107"/>
      <c r="H11" s="75"/>
    </row>
    <row r="12" spans="1:11" x14ac:dyDescent="0.2">
      <c r="E12" s="121" t="s">
        <v>71</v>
      </c>
      <c r="F12" s="121"/>
      <c r="G12" s="18" t="s">
        <v>72</v>
      </c>
      <c r="H12" s="36" t="s">
        <v>73</v>
      </c>
    </row>
    <row r="13" spans="1:11" x14ac:dyDescent="0.2">
      <c r="A13" s="107" t="s">
        <v>74</v>
      </c>
      <c r="B13" s="107"/>
      <c r="C13" s="107"/>
      <c r="D13" s="52"/>
      <c r="E13" s="125" t="s">
        <v>75</v>
      </c>
      <c r="F13" s="125"/>
      <c r="G13" s="18">
        <v>24</v>
      </c>
      <c r="H13" s="36" t="s">
        <v>76</v>
      </c>
    </row>
    <row r="14" spans="1:11" x14ac:dyDescent="0.2">
      <c r="A14" s="121" t="s">
        <v>15</v>
      </c>
      <c r="B14" s="121"/>
      <c r="C14" s="27">
        <f>+Parametre!K3</f>
        <v>0</v>
      </c>
      <c r="E14" s="125" t="s">
        <v>77</v>
      </c>
      <c r="F14" s="125"/>
      <c r="G14" s="22">
        <v>0.09</v>
      </c>
      <c r="H14" s="36" t="s">
        <v>78</v>
      </c>
      <c r="K14" s="34"/>
    </row>
    <row r="15" spans="1:11" x14ac:dyDescent="0.2">
      <c r="A15" s="125" t="s">
        <v>24</v>
      </c>
      <c r="B15" s="125"/>
      <c r="C15" s="27">
        <f>+Parametre!K4</f>
        <v>0</v>
      </c>
      <c r="E15" s="125" t="s">
        <v>79</v>
      </c>
      <c r="F15" s="125"/>
      <c r="G15" s="12">
        <f>+G14/12</f>
        <v>7.4999999999999997E-3</v>
      </c>
      <c r="I15" s="17"/>
    </row>
    <row r="16" spans="1:11" x14ac:dyDescent="0.2">
      <c r="A16" s="125" t="s">
        <v>28</v>
      </c>
      <c r="B16" s="125"/>
      <c r="C16" s="27">
        <f>+Parametre!K5</f>
        <v>0</v>
      </c>
      <c r="E16" s="125" t="s">
        <v>80</v>
      </c>
      <c r="F16" s="125"/>
      <c r="G16" s="27">
        <f>IF(G12=Parametre!E4,-PMT($G$15,$G$13,$C$25),0)</f>
        <v>0</v>
      </c>
    </row>
    <row r="17" spans="1:8" x14ac:dyDescent="0.2">
      <c r="A17" s="125" t="s">
        <v>33</v>
      </c>
      <c r="B17" s="125"/>
      <c r="C17" s="27">
        <f>+Parametre!K6</f>
        <v>0</v>
      </c>
      <c r="E17" s="125" t="s">
        <v>81</v>
      </c>
      <c r="F17" s="125"/>
      <c r="G17" s="33">
        <f>+G13*G16</f>
        <v>0</v>
      </c>
    </row>
    <row r="18" spans="1:8" x14ac:dyDescent="0.2">
      <c r="A18" s="125" t="s">
        <v>44</v>
      </c>
      <c r="B18" s="125"/>
      <c r="C18" s="27">
        <f>+Parametre!K7</f>
        <v>0</v>
      </c>
      <c r="E18" s="75" t="s">
        <v>82</v>
      </c>
      <c r="G18" s="27">
        <f>IF(G12=Parametre!E4,G17-C25,0)</f>
        <v>0</v>
      </c>
    </row>
    <row r="19" spans="1:8" x14ac:dyDescent="0.2">
      <c r="A19" s="122" t="s">
        <v>64</v>
      </c>
      <c r="B19" s="122"/>
      <c r="C19" s="28">
        <f>+Parametre!K8</f>
        <v>0</v>
      </c>
      <c r="E19" s="121" t="s">
        <v>83</v>
      </c>
      <c r="F19" s="121"/>
      <c r="G19" s="26" t="e">
        <f>+G17/C6</f>
        <v>#DIV/0!</v>
      </c>
    </row>
    <row r="20" spans="1:8" x14ac:dyDescent="0.2">
      <c r="A20" s="121" t="s">
        <v>84</v>
      </c>
      <c r="B20" s="121"/>
      <c r="C20" s="33">
        <f>SUM(C14:C19)</f>
        <v>0</v>
      </c>
      <c r="E20" s="75"/>
      <c r="F20" s="75"/>
    </row>
    <row r="21" spans="1:8" x14ac:dyDescent="0.2">
      <c r="A21" s="75" t="s">
        <v>85</v>
      </c>
      <c r="B21" s="75"/>
      <c r="C21" s="33" t="e">
        <f>+C20/C6</f>
        <v>#DIV/0!</v>
      </c>
      <c r="E21" s="107" t="s">
        <v>86</v>
      </c>
      <c r="F21" s="107"/>
      <c r="G21" s="107"/>
    </row>
    <row r="22" spans="1:8" x14ac:dyDescent="0.2">
      <c r="A22" s="75"/>
      <c r="B22" s="75"/>
      <c r="C22" s="33"/>
      <c r="E22" s="121" t="s">
        <v>87</v>
      </c>
      <c r="F22" s="121"/>
      <c r="G22" s="33">
        <f>+G16</f>
        <v>0</v>
      </c>
    </row>
    <row r="23" spans="1:8" x14ac:dyDescent="0.2">
      <c r="A23" s="75"/>
      <c r="B23" s="75"/>
      <c r="C23" s="13"/>
      <c r="E23" s="122" t="s">
        <v>88</v>
      </c>
      <c r="F23" s="122"/>
      <c r="G23" s="40" t="e">
        <f>+G22/C6</f>
        <v>#DIV/0!</v>
      </c>
    </row>
    <row r="24" spans="1:8" ht="16" thickBot="1" x14ac:dyDescent="0.25">
      <c r="A24" s="125" t="s">
        <v>89</v>
      </c>
      <c r="B24" s="125"/>
      <c r="C24" s="30">
        <v>0.25</v>
      </c>
      <c r="E24" s="123" t="s">
        <v>90</v>
      </c>
      <c r="F24" s="123"/>
      <c r="G24" s="31">
        <v>0</v>
      </c>
      <c r="H24" s="36" t="s">
        <v>91</v>
      </c>
    </row>
    <row r="25" spans="1:8" x14ac:dyDescent="0.2">
      <c r="A25" s="125" t="s">
        <v>92</v>
      </c>
      <c r="B25" s="125"/>
      <c r="C25" s="27">
        <f>+C20/(1-$C$24)</f>
        <v>0</v>
      </c>
      <c r="E25" s="126" t="s">
        <v>93</v>
      </c>
      <c r="F25" s="127"/>
      <c r="G25" s="38">
        <f>+G22-(G22*$G$24)</f>
        <v>0</v>
      </c>
      <c r="H25" s="27"/>
    </row>
    <row r="26" spans="1:8" ht="16" thickBot="1" x14ac:dyDescent="0.25">
      <c r="A26" s="122" t="s">
        <v>94</v>
      </c>
      <c r="B26" s="122"/>
      <c r="C26" s="28" t="e">
        <f>+C25/C6</f>
        <v>#DIV/0!</v>
      </c>
      <c r="E26" s="132" t="s">
        <v>95</v>
      </c>
      <c r="F26" s="133"/>
      <c r="G26" s="39" t="e">
        <f>+G23-(G23*$G$24)</f>
        <v>#DIV/0!</v>
      </c>
    </row>
    <row r="27" spans="1:8" x14ac:dyDescent="0.2">
      <c r="A27" s="75"/>
      <c r="B27" s="75"/>
      <c r="C27" s="27"/>
      <c r="E27" s="75"/>
      <c r="F27" s="75"/>
      <c r="G27" s="33"/>
    </row>
    <row r="28" spans="1:8" x14ac:dyDescent="0.2">
      <c r="A28" s="75"/>
      <c r="B28" s="75"/>
      <c r="C28" s="27"/>
      <c r="E28" s="75"/>
      <c r="F28" s="75"/>
      <c r="G28" s="33"/>
    </row>
    <row r="29" spans="1:8" x14ac:dyDescent="0.2">
      <c r="A29" s="42"/>
      <c r="B29" s="42"/>
      <c r="C29" s="77"/>
      <c r="E29" s="75"/>
      <c r="F29" s="75"/>
      <c r="G29" s="33"/>
    </row>
    <row r="30" spans="1:8" ht="22" thickBot="1" x14ac:dyDescent="0.3">
      <c r="A30" s="124" t="s">
        <v>96</v>
      </c>
      <c r="B30" s="124"/>
      <c r="C30" s="124"/>
      <c r="D30" s="124"/>
      <c r="E30" s="124"/>
      <c r="F30" s="124"/>
      <c r="G30" s="124"/>
    </row>
    <row r="31" spans="1:8" ht="16" thickTop="1" x14ac:dyDescent="0.2">
      <c r="A31" s="134"/>
      <c r="B31" s="134"/>
      <c r="C31" s="77"/>
    </row>
    <row r="32" spans="1:8" x14ac:dyDescent="0.2">
      <c r="A32" s="107" t="s">
        <v>97</v>
      </c>
      <c r="B32" s="107"/>
      <c r="C32" s="107"/>
      <c r="E32" s="107" t="s">
        <v>70</v>
      </c>
      <c r="F32" s="107"/>
      <c r="G32" s="107"/>
    </row>
    <row r="33" spans="1:8" x14ac:dyDescent="0.2">
      <c r="A33" s="121" t="s">
        <v>51</v>
      </c>
      <c r="B33" s="121"/>
      <c r="C33" s="27">
        <v>0</v>
      </c>
      <c r="E33" s="121" t="s">
        <v>98</v>
      </c>
      <c r="F33" s="121"/>
      <c r="G33" s="18" t="s">
        <v>72</v>
      </c>
      <c r="H33" s="36" t="s">
        <v>73</v>
      </c>
    </row>
    <row r="34" spans="1:8" x14ac:dyDescent="0.2">
      <c r="A34" s="125" t="s">
        <v>54</v>
      </c>
      <c r="B34" s="125"/>
      <c r="C34" s="27">
        <v>0</v>
      </c>
      <c r="E34" s="75"/>
      <c r="F34" s="75"/>
    </row>
    <row r="35" spans="1:8" x14ac:dyDescent="0.2">
      <c r="A35" s="125" t="s">
        <v>33</v>
      </c>
      <c r="B35" s="125"/>
      <c r="C35" s="27">
        <v>0</v>
      </c>
    </row>
    <row r="36" spans="1:8" x14ac:dyDescent="0.2">
      <c r="A36" s="122" t="s">
        <v>64</v>
      </c>
      <c r="B36" s="122"/>
      <c r="C36" s="28">
        <v>0</v>
      </c>
      <c r="E36" s="107" t="s">
        <v>86</v>
      </c>
      <c r="F36" s="107"/>
      <c r="G36" s="107"/>
    </row>
    <row r="37" spans="1:8" x14ac:dyDescent="0.2">
      <c r="A37" s="121" t="s">
        <v>99</v>
      </c>
      <c r="B37" s="121"/>
      <c r="C37" s="33">
        <f>SUM(C33:C36)</f>
        <v>0</v>
      </c>
      <c r="E37" s="121" t="str">
        <f>+A30</f>
        <v>Enerji IoT Platformu</v>
      </c>
      <c r="F37" s="121"/>
      <c r="G37" s="33">
        <f>IF(C5=12,C6*A43, IF(C5=24,C6*B43, IF(C5=36,C6*C43, IF(C5=48,C6*C43,0))))</f>
        <v>0</v>
      </c>
    </row>
    <row r="38" spans="1:8" x14ac:dyDescent="0.2">
      <c r="A38" s="122" t="s">
        <v>100</v>
      </c>
      <c r="B38" s="122"/>
      <c r="C38" s="40" t="e">
        <f>+C37/C6</f>
        <v>#DIV/0!</v>
      </c>
      <c r="E38" s="122" t="s">
        <v>88</v>
      </c>
      <c r="F38" s="122"/>
      <c r="G38" s="40" t="e">
        <f>+G37/C6</f>
        <v>#DIV/0!</v>
      </c>
    </row>
    <row r="39" spans="1:8" ht="16" thickBot="1" x14ac:dyDescent="0.25">
      <c r="A39" s="75" t="s">
        <v>101</v>
      </c>
      <c r="B39" s="75"/>
      <c r="C39" s="33">
        <f>+C37*C5</f>
        <v>0</v>
      </c>
      <c r="E39" s="123" t="s">
        <v>90</v>
      </c>
      <c r="F39" s="123"/>
      <c r="G39" s="31">
        <v>0</v>
      </c>
      <c r="H39" s="36" t="s">
        <v>91</v>
      </c>
    </row>
    <row r="40" spans="1:8" x14ac:dyDescent="0.2">
      <c r="A40" s="75"/>
      <c r="B40" s="75"/>
      <c r="C40" s="77"/>
      <c r="E40" s="126" t="s">
        <v>93</v>
      </c>
      <c r="F40" s="127"/>
      <c r="G40" s="38">
        <f>+G37-(G37*G39)</f>
        <v>0</v>
      </c>
      <c r="H40" s="27"/>
    </row>
    <row r="41" spans="1:8" ht="16" thickBot="1" x14ac:dyDescent="0.25">
      <c r="A41" s="107" t="s">
        <v>102</v>
      </c>
      <c r="B41" s="107"/>
      <c r="C41" s="107"/>
      <c r="E41" s="132" t="s">
        <v>95</v>
      </c>
      <c r="F41" s="133"/>
      <c r="G41" s="39" t="e">
        <f>+G38-(G38*G39)</f>
        <v>#DIV/0!</v>
      </c>
    </row>
    <row r="42" spans="1:8" x14ac:dyDescent="0.2">
      <c r="A42" s="85" t="s">
        <v>103</v>
      </c>
      <c r="B42" s="85" t="s">
        <v>104</v>
      </c>
      <c r="C42" s="85" t="s">
        <v>105</v>
      </c>
      <c r="E42" s="75"/>
      <c r="F42" s="75"/>
      <c r="G42" s="33"/>
    </row>
    <row r="43" spans="1:8" x14ac:dyDescent="0.2">
      <c r="A43" s="29">
        <v>80</v>
      </c>
      <c r="B43" s="29">
        <v>77</v>
      </c>
      <c r="C43" s="29">
        <v>75</v>
      </c>
      <c r="E43" s="40" t="s">
        <v>106</v>
      </c>
      <c r="F43" s="91"/>
      <c r="G43" s="37">
        <f>IFERROR((G41/C38),0)</f>
        <v>0</v>
      </c>
      <c r="H43" s="36" t="s">
        <v>107</v>
      </c>
    </row>
    <row r="44" spans="1:8" x14ac:dyDescent="0.2">
      <c r="A44" s="60"/>
      <c r="B44" s="60"/>
      <c r="C44" s="60"/>
      <c r="E44" s="75"/>
      <c r="F44" s="75"/>
      <c r="G44" s="33"/>
    </row>
    <row r="45" spans="1:8" x14ac:dyDescent="0.2">
      <c r="A45" s="60"/>
      <c r="B45" s="60"/>
      <c r="C45" s="60"/>
      <c r="E45" s="75"/>
      <c r="F45" s="75"/>
      <c r="G45" s="33"/>
    </row>
    <row r="46" spans="1:8" x14ac:dyDescent="0.2">
      <c r="A46" s="60"/>
      <c r="B46" s="60"/>
      <c r="C46" s="60"/>
      <c r="E46" s="75"/>
      <c r="F46" s="75"/>
      <c r="G46" s="33"/>
    </row>
    <row r="47" spans="1:8" ht="22" thickBot="1" x14ac:dyDescent="0.3">
      <c r="A47" s="124" t="s">
        <v>65</v>
      </c>
      <c r="B47" s="124"/>
      <c r="C47" s="124"/>
      <c r="D47" s="124"/>
      <c r="E47" s="124"/>
      <c r="F47" s="124"/>
      <c r="G47" s="124"/>
    </row>
    <row r="48" spans="1:8" ht="16" thickTop="1" x14ac:dyDescent="0.2">
      <c r="A48" s="60"/>
      <c r="B48" s="60"/>
      <c r="C48" s="60"/>
      <c r="E48" s="75"/>
      <c r="F48" s="75"/>
      <c r="G48" s="33"/>
    </row>
    <row r="49" spans="1:8" x14ac:dyDescent="0.2">
      <c r="A49" s="60"/>
      <c r="B49" s="60"/>
      <c r="C49" s="60"/>
      <c r="E49" s="91" t="s">
        <v>89</v>
      </c>
      <c r="F49" s="91"/>
      <c r="G49" s="41">
        <v>0.8</v>
      </c>
    </row>
    <row r="50" spans="1:8" x14ac:dyDescent="0.2">
      <c r="A50" s="60"/>
      <c r="B50" s="60"/>
      <c r="C50" s="60"/>
      <c r="E50" s="75"/>
      <c r="F50" s="75"/>
      <c r="G50" s="33"/>
    </row>
    <row r="51" spans="1:8" x14ac:dyDescent="0.2">
      <c r="A51" s="107" t="s">
        <v>108</v>
      </c>
      <c r="B51" s="107"/>
      <c r="C51" s="107"/>
      <c r="E51" s="107" t="s">
        <v>86</v>
      </c>
      <c r="F51" s="107"/>
      <c r="G51" s="107"/>
    </row>
    <row r="52" spans="1:8" x14ac:dyDescent="0.2">
      <c r="A52" s="121" t="s">
        <v>66</v>
      </c>
      <c r="B52" s="121"/>
      <c r="C52" s="27">
        <v>0</v>
      </c>
      <c r="E52" s="121" t="str">
        <f>+A47</f>
        <v>Danışmanlık</v>
      </c>
      <c r="F52" s="121"/>
      <c r="G52" s="33">
        <f>+C55*(1+G49)</f>
        <v>0</v>
      </c>
    </row>
    <row r="53" spans="1:8" x14ac:dyDescent="0.2">
      <c r="A53" s="125" t="s">
        <v>33</v>
      </c>
      <c r="B53" s="125"/>
      <c r="C53" s="27">
        <v>0</v>
      </c>
      <c r="E53" s="122" t="s">
        <v>88</v>
      </c>
      <c r="F53" s="122"/>
      <c r="G53" s="40" t="e">
        <f>+G52/C6</f>
        <v>#DIV/0!</v>
      </c>
    </row>
    <row r="54" spans="1:8" ht="16" thickBot="1" x14ac:dyDescent="0.25">
      <c r="A54" s="122" t="s">
        <v>64</v>
      </c>
      <c r="B54" s="122"/>
      <c r="C54" s="28">
        <v>0</v>
      </c>
      <c r="E54" s="123" t="s">
        <v>90</v>
      </c>
      <c r="F54" s="123"/>
      <c r="G54" s="31">
        <v>0</v>
      </c>
      <c r="H54" s="36" t="s">
        <v>91</v>
      </c>
    </row>
    <row r="55" spans="1:8" x14ac:dyDescent="0.2">
      <c r="A55" s="121" t="s">
        <v>99</v>
      </c>
      <c r="B55" s="121"/>
      <c r="C55" s="33">
        <f>SUM(C52:C54)</f>
        <v>0</v>
      </c>
      <c r="E55" s="126" t="s">
        <v>93</v>
      </c>
      <c r="F55" s="127"/>
      <c r="G55" s="38">
        <f>+G52-(G52*G54)</f>
        <v>0</v>
      </c>
      <c r="H55" s="36"/>
    </row>
    <row r="56" spans="1:8" ht="16" thickBot="1" x14ac:dyDescent="0.25">
      <c r="A56" s="122" t="s">
        <v>100</v>
      </c>
      <c r="B56" s="122"/>
      <c r="C56" s="40" t="e">
        <f>+C55/C6</f>
        <v>#DIV/0!</v>
      </c>
      <c r="E56" s="132" t="s">
        <v>95</v>
      </c>
      <c r="F56" s="133"/>
      <c r="G56" s="39" t="e">
        <f>+G53-(G53*G54)</f>
        <v>#DIV/0!</v>
      </c>
    </row>
    <row r="57" spans="1:8" x14ac:dyDescent="0.2">
      <c r="A57" s="75" t="s">
        <v>101</v>
      </c>
      <c r="B57" s="75"/>
      <c r="C57" s="33">
        <f>+C55*C5</f>
        <v>0</v>
      </c>
      <c r="E57" s="75"/>
      <c r="F57" s="75"/>
      <c r="G57" s="33"/>
    </row>
    <row r="58" spans="1:8" x14ac:dyDescent="0.2">
      <c r="A58" s="75"/>
      <c r="B58" s="75"/>
      <c r="C58" s="33"/>
      <c r="E58" s="75"/>
      <c r="F58" s="75"/>
      <c r="G58" s="33"/>
    </row>
    <row r="59" spans="1:8" x14ac:dyDescent="0.2">
      <c r="A59" s="75"/>
      <c r="B59" s="75"/>
      <c r="C59" s="33"/>
      <c r="E59" s="75"/>
      <c r="F59" s="75"/>
      <c r="G59" s="33"/>
    </row>
    <row r="60" spans="1:8" x14ac:dyDescent="0.2">
      <c r="A60" s="60"/>
      <c r="B60" s="60"/>
      <c r="C60" s="60"/>
      <c r="E60" s="75"/>
      <c r="F60" s="75"/>
      <c r="G60" s="33"/>
      <c r="H60" s="17"/>
    </row>
    <row r="61" spans="1:8" ht="22" thickBot="1" x14ac:dyDescent="0.3">
      <c r="A61" s="131" t="s">
        <v>109</v>
      </c>
      <c r="B61" s="131"/>
      <c r="C61" s="131"/>
      <c r="D61" s="131"/>
      <c r="E61" s="131"/>
      <c r="F61" s="131"/>
      <c r="G61" s="131"/>
    </row>
    <row r="62" spans="1:8" ht="16" thickTop="1" x14ac:dyDescent="0.2">
      <c r="A62" s="75"/>
      <c r="B62" s="75"/>
      <c r="C62" s="1"/>
    </row>
    <row r="63" spans="1:8" x14ac:dyDescent="0.2">
      <c r="A63" s="125" t="s">
        <v>110</v>
      </c>
      <c r="B63" s="125"/>
      <c r="C63" s="17">
        <f>IF(G12="Müşteri",C25,G17)</f>
        <v>0</v>
      </c>
      <c r="D63" t="s">
        <v>2</v>
      </c>
      <c r="E63" s="75" t="s">
        <v>84</v>
      </c>
      <c r="F63" s="17">
        <f>IF(G12=Parametre!E4,C20+G18,C20)+C39+C57</f>
        <v>0</v>
      </c>
      <c r="G63" s="59"/>
    </row>
    <row r="64" spans="1:8" x14ac:dyDescent="0.2">
      <c r="A64" s="125" t="s">
        <v>111</v>
      </c>
      <c r="B64" s="125"/>
      <c r="C64" s="17">
        <f>+C5*G40</f>
        <v>0</v>
      </c>
      <c r="D64" t="s">
        <v>2</v>
      </c>
      <c r="E64" s="75" t="s">
        <v>112</v>
      </c>
      <c r="F64" s="13">
        <f>+C66-F63</f>
        <v>0</v>
      </c>
      <c r="G64" s="59" t="e">
        <f>F64/C66</f>
        <v>#DIV/0!</v>
      </c>
    </row>
    <row r="65" spans="1:7" x14ac:dyDescent="0.2">
      <c r="A65" s="75" t="s">
        <v>113</v>
      </c>
      <c r="B65" s="75"/>
      <c r="C65" s="17">
        <f>+G55*C5</f>
        <v>0</v>
      </c>
      <c r="D65" t="s">
        <v>2</v>
      </c>
      <c r="E65" s="75"/>
      <c r="F65" s="75"/>
      <c r="G65" s="60"/>
    </row>
    <row r="66" spans="1:7" x14ac:dyDescent="0.2">
      <c r="A66" s="125" t="s">
        <v>114</v>
      </c>
      <c r="B66" s="125"/>
      <c r="C66" s="17">
        <f>+C63+C64+C65</f>
        <v>0</v>
      </c>
      <c r="D66" s="17" t="s">
        <v>2</v>
      </c>
      <c r="E66" s="13" t="s">
        <v>115</v>
      </c>
      <c r="F66" s="17">
        <f>F63-F67</f>
        <v>0</v>
      </c>
      <c r="G66" s="59" t="e">
        <f>1-F66/C63</f>
        <v>#DIV/0!</v>
      </c>
    </row>
    <row r="67" spans="1:7" x14ac:dyDescent="0.2">
      <c r="A67" s="130" t="s">
        <v>116</v>
      </c>
      <c r="B67" s="130"/>
      <c r="C67" s="32">
        <f>+((G22-G25)*G13)+((G37-G40)*C5)+((G52-G55)*C5)</f>
        <v>0</v>
      </c>
      <c r="E67" s="13" t="s">
        <v>117</v>
      </c>
      <c r="F67" s="17">
        <f>C39+C57</f>
        <v>0</v>
      </c>
      <c r="G67" s="59" t="e">
        <f>1-F67/(C65+C64)</f>
        <v>#DIV/0!</v>
      </c>
    </row>
    <row r="68" spans="1:7" x14ac:dyDescent="0.2">
      <c r="A68" s="75"/>
      <c r="B68" s="75"/>
      <c r="C68" s="17"/>
    </row>
    <row r="69" spans="1:7" x14ac:dyDescent="0.2">
      <c r="A69" s="75" t="s">
        <v>118</v>
      </c>
      <c r="B69" s="75"/>
      <c r="C69" s="17" t="e">
        <f>IF(G12="Müşteri",C63/C6,G26)</f>
        <v>#DIV/0!</v>
      </c>
      <c r="D69" s="17" t="str">
        <f>IF(G12="Müşteri","TL/şube","TL/şube-ay")</f>
        <v>TL/şube</v>
      </c>
      <c r="G69" s="75"/>
    </row>
    <row r="70" spans="1:7" x14ac:dyDescent="0.2">
      <c r="A70" s="75" t="s">
        <v>119</v>
      </c>
      <c r="B70" s="75"/>
      <c r="C70" s="17" t="e">
        <f>(C64+C65)/C5/C6</f>
        <v>#DIV/0!</v>
      </c>
      <c r="D70" s="17" t="s">
        <v>120</v>
      </c>
      <c r="G70" s="75"/>
    </row>
    <row r="71" spans="1:7" x14ac:dyDescent="0.2">
      <c r="A71" s="75"/>
      <c r="B71" s="75"/>
      <c r="C71" s="17"/>
    </row>
    <row r="72" spans="1:7" x14ac:dyDescent="0.2">
      <c r="A72" s="19" t="s">
        <v>121</v>
      </c>
      <c r="B72" s="75"/>
      <c r="C72" s="1"/>
    </row>
    <row r="73" spans="1:7" x14ac:dyDescent="0.2">
      <c r="A73" s="19" t="s">
        <v>122</v>
      </c>
    </row>
  </sheetData>
  <mergeCells count="64">
    <mergeCell ref="A36:B36"/>
    <mergeCell ref="E36:G36"/>
    <mergeCell ref="E37:F37"/>
    <mergeCell ref="A41:C41"/>
    <mergeCell ref="E40:F40"/>
    <mergeCell ref="E41:F41"/>
    <mergeCell ref="A34:B34"/>
    <mergeCell ref="A35:B35"/>
    <mergeCell ref="E26:F26"/>
    <mergeCell ref="A30:G30"/>
    <mergeCell ref="E32:G32"/>
    <mergeCell ref="E33:F33"/>
    <mergeCell ref="A31:B31"/>
    <mergeCell ref="A32:C32"/>
    <mergeCell ref="A33:B33"/>
    <mergeCell ref="A67:B67"/>
    <mergeCell ref="A53:B53"/>
    <mergeCell ref="A54:B54"/>
    <mergeCell ref="A55:B55"/>
    <mergeCell ref="A56:B56"/>
    <mergeCell ref="A66:B66"/>
    <mergeCell ref="A63:B63"/>
    <mergeCell ref="A64:B64"/>
    <mergeCell ref="A61:G61"/>
    <mergeCell ref="E55:F55"/>
    <mergeCell ref="E56:F56"/>
    <mergeCell ref="A2:C2"/>
    <mergeCell ref="A3:C3"/>
    <mergeCell ref="A14:B14"/>
    <mergeCell ref="A15:B15"/>
    <mergeCell ref="A16:B16"/>
    <mergeCell ref="E12:F12"/>
    <mergeCell ref="E13:F13"/>
    <mergeCell ref="A9:G9"/>
    <mergeCell ref="A26:B26"/>
    <mergeCell ref="A13:C13"/>
    <mergeCell ref="E11:G11"/>
    <mergeCell ref="E23:F23"/>
    <mergeCell ref="E24:F24"/>
    <mergeCell ref="A17:B17"/>
    <mergeCell ref="A18:B18"/>
    <mergeCell ref="A19:B19"/>
    <mergeCell ref="A20:B20"/>
    <mergeCell ref="A24:B24"/>
    <mergeCell ref="E14:F14"/>
    <mergeCell ref="E15:F15"/>
    <mergeCell ref="E16:F16"/>
    <mergeCell ref="E17:F17"/>
    <mergeCell ref="A25:B25"/>
    <mergeCell ref="E22:F22"/>
    <mergeCell ref="E19:F19"/>
    <mergeCell ref="E21:G21"/>
    <mergeCell ref="E25:F25"/>
    <mergeCell ref="A47:G47"/>
    <mergeCell ref="A37:B37"/>
    <mergeCell ref="E38:F38"/>
    <mergeCell ref="E39:F39"/>
    <mergeCell ref="A38:B38"/>
    <mergeCell ref="E51:G51"/>
    <mergeCell ref="E52:F52"/>
    <mergeCell ref="E53:F53"/>
    <mergeCell ref="E54:F54"/>
    <mergeCell ref="A51:C51"/>
    <mergeCell ref="A52:B52"/>
  </mergeCells>
  <dataValidations count="3">
    <dataValidation type="decimal" errorStyle="warning" allowBlank="1" showInputMessage="1" showErrorMessage="1" errorTitle="BURASI ÇOK ÖNEMLİ!" error="BUNU GERÇEKTEN YAPACAK MISIN?" sqref="G39 G54" xr:uid="{691B6F10-593F-4FC6-8E92-0BC8BF542FDE}">
      <formula1>0</formula1>
      <formula2>0.05</formula2>
    </dataValidation>
    <dataValidation type="decimal" errorStyle="warning" allowBlank="1" showInputMessage="1" showErrorMessage="1" errorTitle="YAVAŞ OL! " error="EMİN MİSİN?" sqref="G24" xr:uid="{751F6552-0F94-4F40-BA0F-EF0498ED65D5}">
      <formula1>0</formula1>
      <formula2>0.1</formula2>
    </dataValidation>
    <dataValidation type="custom" errorStyle="warning" allowBlank="1" showInputMessage="1" showErrorMessage="1" errorTitle="YAVAŞ GEL!" error="EMİN MİSİN?" sqref="M27:M28" xr:uid="{9A75D170-CED3-465B-879B-001191A5D105}">
      <formula1>"&gt;0"</formula1>
    </dataValidation>
  </dataValidations>
  <printOptions horizontalCentered="1"/>
  <pageMargins left="0.70866141732283472" right="0.70866141732283472" top="0.74803149606299213" bottom="0.55118110236220474" header="0.31496062992125978" footer="0.31496062992125978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Option Button 7">
              <controlPr locked="0" defaultSize="0" autoFill="0" autoLine="0" autoPict="0">
                <anchor moveWithCells="1">
                  <from>
                    <xdr:col>0</xdr:col>
                    <xdr:colOff>25400</xdr:colOff>
                    <xdr:row>10</xdr:row>
                    <xdr:rowOff>25400</xdr:rowOff>
                  </from>
                  <to>
                    <xdr:col>0</xdr:col>
                    <xdr:colOff>762000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Option Button 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25400</xdr:rowOff>
                  </from>
                  <to>
                    <xdr:col>1</xdr:col>
                    <xdr:colOff>825500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Option Button 9">
              <controlPr locked="0" defaultSize="0" autoFill="0" autoLine="0" autoPict="0">
                <anchor moveWithCells="1">
                  <from>
                    <xdr:col>2</xdr:col>
                    <xdr:colOff>139700</xdr:colOff>
                    <xdr:row>10</xdr:row>
                    <xdr:rowOff>25400</xdr:rowOff>
                  </from>
                  <to>
                    <xdr:col>3</xdr:col>
                    <xdr:colOff>0</xdr:colOff>
                    <xdr:row>11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391BAEF-5412-40F9-92AA-D52C6674D9A1}">
          <x14:formula1>
            <xm:f>Parametre!$F$3:$F$4</xm:f>
          </x14:formula1>
          <xm:sqref>G33</xm:sqref>
        </x14:dataValidation>
        <x14:dataValidation type="list" allowBlank="1" showInputMessage="1" showErrorMessage="1" xr:uid="{C6AF36F7-7B55-4BAF-B951-085105630B64}">
          <x14:formula1>
            <xm:f>Parametre!$E$3:$E$4</xm:f>
          </x14:formula1>
          <xm:sqref>G12</xm:sqref>
        </x14:dataValidation>
        <x14:dataValidation type="list" allowBlank="1" showInputMessage="1" showErrorMessage="1" xr:uid="{94437E17-9F87-466D-8327-2C01B3FA019A}">
          <x14:formula1>
            <xm:f>Parametre!$G$3:$G$8</xm:f>
          </x14:formula1>
          <xm:sqref>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3"/>
  <dimension ref="B2:Q31"/>
  <sheetViews>
    <sheetView showGridLines="0" workbookViewId="0">
      <selection activeCell="I15" sqref="I15"/>
    </sheetView>
  </sheetViews>
  <sheetFormatPr baseColWidth="10" defaultColWidth="8.83203125" defaultRowHeight="15" x14ac:dyDescent="0.2"/>
  <cols>
    <col min="1" max="1" width="2.83203125" customWidth="1"/>
    <col min="2" max="2" width="20.6640625" bestFit="1" customWidth="1"/>
    <col min="3" max="3" width="9.6640625" customWidth="1"/>
  </cols>
  <sheetData>
    <row r="2" spans="2:16" x14ac:dyDescent="0.2">
      <c r="D2" s="135" t="s">
        <v>123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2:16" x14ac:dyDescent="0.2">
      <c r="B3" s="62" t="s">
        <v>124</v>
      </c>
      <c r="C3" s="76" t="s">
        <v>23</v>
      </c>
      <c r="D3" s="61">
        <v>1</v>
      </c>
      <c r="E3" s="61">
        <v>2</v>
      </c>
      <c r="F3" s="61">
        <v>3</v>
      </c>
      <c r="G3" s="61">
        <v>4</v>
      </c>
      <c r="H3" s="61">
        <v>5</v>
      </c>
      <c r="I3" s="61">
        <v>6</v>
      </c>
      <c r="J3" s="61">
        <v>7</v>
      </c>
      <c r="K3" s="61">
        <v>8</v>
      </c>
      <c r="L3" s="61">
        <v>9</v>
      </c>
      <c r="M3" s="61">
        <v>10</v>
      </c>
      <c r="N3" s="61">
        <v>11</v>
      </c>
      <c r="O3" s="61">
        <v>12</v>
      </c>
    </row>
    <row r="4" spans="2:16" x14ac:dyDescent="0.2">
      <c r="B4" s="56" t="str">
        <f>+TeklifÇalışması!E22</f>
        <v>Yatırım Bedeli</v>
      </c>
      <c r="C4" s="47">
        <f>SUM(D4:O4)</f>
        <v>0</v>
      </c>
      <c r="D4" s="52">
        <f>IF(TeklifÇalışması!G12=Parametre!E4,TeklifÇalışması!G25,0)</f>
        <v>0</v>
      </c>
      <c r="E4" s="52">
        <f t="shared" ref="E4:I6" si="0">+D4</f>
        <v>0</v>
      </c>
      <c r="F4" s="52">
        <f t="shared" si="0"/>
        <v>0</v>
      </c>
      <c r="G4" s="52">
        <f t="shared" si="0"/>
        <v>0</v>
      </c>
      <c r="H4" s="52">
        <f t="shared" si="0"/>
        <v>0</v>
      </c>
      <c r="I4" s="52">
        <f t="shared" si="0"/>
        <v>0</v>
      </c>
      <c r="J4" s="52">
        <f>IF(TeklifÇalışması!G13=6,0,Finansman!I4)</f>
        <v>0</v>
      </c>
      <c r="K4" s="52">
        <f t="shared" ref="K4:O6" si="1">+J4</f>
        <v>0</v>
      </c>
      <c r="L4" s="52">
        <f t="shared" si="1"/>
        <v>0</v>
      </c>
      <c r="M4" s="52">
        <f t="shared" si="1"/>
        <v>0</v>
      </c>
      <c r="N4" s="52">
        <f t="shared" si="1"/>
        <v>0</v>
      </c>
      <c r="O4" s="52">
        <f t="shared" si="1"/>
        <v>0</v>
      </c>
      <c r="P4" s="17"/>
    </row>
    <row r="5" spans="2:16" x14ac:dyDescent="0.2">
      <c r="B5" s="56" t="str">
        <f>+TeklifÇalışması!E37</f>
        <v>Enerji IoT Platformu</v>
      </c>
      <c r="C5" s="47">
        <f>SUM(D5:O5)</f>
        <v>0</v>
      </c>
      <c r="D5" s="52">
        <f>+TeklifÇalışması!G37</f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>+I5</f>
        <v>0</v>
      </c>
      <c r="K5" s="52">
        <f t="shared" si="1"/>
        <v>0</v>
      </c>
      <c r="L5" s="52">
        <f t="shared" si="1"/>
        <v>0</v>
      </c>
      <c r="M5" s="52">
        <f t="shared" si="1"/>
        <v>0</v>
      </c>
      <c r="N5" s="52">
        <f t="shared" si="1"/>
        <v>0</v>
      </c>
      <c r="O5" s="52">
        <f t="shared" si="1"/>
        <v>0</v>
      </c>
      <c r="P5" s="17"/>
    </row>
    <row r="6" spans="2:16" x14ac:dyDescent="0.2">
      <c r="B6" s="49" t="str">
        <f>+TeklifÇalışması!A47</f>
        <v>Danışmanlık</v>
      </c>
      <c r="C6" s="50">
        <f>SUM(D6:O6)</f>
        <v>0</v>
      </c>
      <c r="D6" s="46">
        <f>+TeklifÇalışması!G55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0</v>
      </c>
      <c r="J6" s="46">
        <f>+I6</f>
        <v>0</v>
      </c>
      <c r="K6" s="46">
        <f t="shared" si="1"/>
        <v>0</v>
      </c>
      <c r="L6" s="46">
        <f t="shared" si="1"/>
        <v>0</v>
      </c>
      <c r="M6" s="46">
        <f t="shared" si="1"/>
        <v>0</v>
      </c>
      <c r="N6" s="46">
        <f t="shared" si="1"/>
        <v>0</v>
      </c>
      <c r="O6" s="46">
        <f t="shared" si="1"/>
        <v>0</v>
      </c>
      <c r="P6" s="17"/>
    </row>
    <row r="7" spans="2:16" x14ac:dyDescent="0.2">
      <c r="B7" s="5" t="s">
        <v>23</v>
      </c>
      <c r="C7" s="20">
        <f>SUM(C4:C5)</f>
        <v>0</v>
      </c>
      <c r="D7" s="4">
        <f t="shared" ref="D7:O7" si="2">SUM(D4:D6)</f>
        <v>0</v>
      </c>
      <c r="E7" s="4">
        <f t="shared" si="2"/>
        <v>0</v>
      </c>
      <c r="F7" s="4">
        <f t="shared" si="2"/>
        <v>0</v>
      </c>
      <c r="G7" s="4">
        <f t="shared" si="2"/>
        <v>0</v>
      </c>
      <c r="H7" s="4">
        <f t="shared" si="2"/>
        <v>0</v>
      </c>
      <c r="I7" s="4">
        <f t="shared" si="2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4">
        <f t="shared" si="2"/>
        <v>0</v>
      </c>
      <c r="N7" s="4">
        <f t="shared" si="2"/>
        <v>0</v>
      </c>
      <c r="O7" s="4">
        <f t="shared" si="2"/>
        <v>0</v>
      </c>
      <c r="P7" s="17"/>
    </row>
    <row r="8" spans="2:16" x14ac:dyDescent="0.2">
      <c r="B8" s="75"/>
      <c r="C8" s="13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x14ac:dyDescent="0.2">
      <c r="B9" s="75"/>
      <c r="C9" s="13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2:16" x14ac:dyDescent="0.2">
      <c r="D10" s="135" t="s">
        <v>123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2:16" x14ac:dyDescent="0.2">
      <c r="B11" s="62" t="s">
        <v>125</v>
      </c>
      <c r="C11" s="76" t="s">
        <v>23</v>
      </c>
      <c r="D11" s="61">
        <v>1</v>
      </c>
      <c r="E11" s="61">
        <v>2</v>
      </c>
      <c r="F11" s="61">
        <v>3</v>
      </c>
      <c r="G11" s="61">
        <v>4</v>
      </c>
      <c r="H11" s="61">
        <v>5</v>
      </c>
      <c r="I11" s="61">
        <v>6</v>
      </c>
      <c r="J11" s="61">
        <v>7</v>
      </c>
      <c r="K11" s="61">
        <v>8</v>
      </c>
      <c r="L11" s="61">
        <v>9</v>
      </c>
      <c r="M11" s="61">
        <v>10</v>
      </c>
      <c r="N11" s="61">
        <v>11</v>
      </c>
      <c r="O11" s="61">
        <v>12</v>
      </c>
      <c r="P11" s="11" t="s">
        <v>126</v>
      </c>
    </row>
    <row r="12" spans="2:16" x14ac:dyDescent="0.2">
      <c r="B12" s="137" t="s">
        <v>69</v>
      </c>
      <c r="C12" s="138"/>
      <c r="D12" s="43"/>
      <c r="E12" s="43"/>
      <c r="F12" s="43"/>
      <c r="G12" s="44"/>
      <c r="H12" s="43"/>
      <c r="I12" s="43"/>
      <c r="J12" s="43"/>
      <c r="K12" s="43"/>
      <c r="L12" s="43"/>
      <c r="M12" s="43"/>
      <c r="N12" s="43"/>
      <c r="O12" s="43"/>
      <c r="P12" s="11"/>
    </row>
    <row r="13" spans="2:16" x14ac:dyDescent="0.2">
      <c r="B13" s="56" t="str">
        <f>+TeklifÇalışması!A14</f>
        <v>Donanım</v>
      </c>
      <c r="C13" s="47">
        <f>+TeklifÇalışması!C14</f>
        <v>0</v>
      </c>
      <c r="D13" s="48"/>
      <c r="E13" s="48"/>
      <c r="F13" s="48"/>
      <c r="G13" s="52">
        <f>+TeklifÇalışması!C14</f>
        <v>0</v>
      </c>
      <c r="H13" s="48"/>
      <c r="I13" s="48"/>
      <c r="J13" s="48"/>
      <c r="K13" s="48"/>
      <c r="L13" s="48"/>
      <c r="M13" s="48"/>
      <c r="N13" s="48"/>
      <c r="O13" s="48"/>
      <c r="P13" s="52">
        <f t="shared" ref="P13:P18" si="3">SUM(D13:O13)-C13</f>
        <v>0</v>
      </c>
    </row>
    <row r="14" spans="2:16" x14ac:dyDescent="0.2">
      <c r="B14" s="56" t="str">
        <f>+TeklifÇalışması!A15</f>
        <v>Kurulum</v>
      </c>
      <c r="C14" s="47">
        <f>+TeklifÇalışması!C15</f>
        <v>0</v>
      </c>
      <c r="D14" s="48"/>
      <c r="E14" s="52">
        <f>+TeklifÇalışması!C15</f>
        <v>0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52">
        <f t="shared" si="3"/>
        <v>0</v>
      </c>
    </row>
    <row r="15" spans="2:16" x14ac:dyDescent="0.2">
      <c r="B15" s="56" t="str">
        <f>+TeklifÇalışması!A16</f>
        <v>CT Bedeli</v>
      </c>
      <c r="C15" s="47">
        <f>+TeklifÇalışması!C16</f>
        <v>0</v>
      </c>
      <c r="D15" s="52">
        <f>+TeklifÇalışması!C16</f>
        <v>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2">
        <f t="shared" si="3"/>
        <v>0</v>
      </c>
    </row>
    <row r="16" spans="2:16" x14ac:dyDescent="0.2">
      <c r="B16" s="56" t="str">
        <f>+TeklifÇalışması!A17</f>
        <v>Personel</v>
      </c>
      <c r="C16" s="47">
        <f>+TeklifÇalışması!C17</f>
        <v>0</v>
      </c>
      <c r="D16" s="52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2">
        <f t="shared" si="3"/>
        <v>0</v>
      </c>
    </row>
    <row r="17" spans="2:17" x14ac:dyDescent="0.2">
      <c r="B17" s="56" t="str">
        <f>+TeklifÇalışması!A18</f>
        <v>Kargo</v>
      </c>
      <c r="C17" s="47">
        <f>+TeklifÇalışması!C18</f>
        <v>0</v>
      </c>
      <c r="D17" s="52">
        <v>2025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52">
        <f t="shared" si="3"/>
        <v>2025</v>
      </c>
    </row>
    <row r="18" spans="2:17" x14ac:dyDescent="0.2">
      <c r="B18" s="49" t="str">
        <f>+TeklifÇalışması!A19</f>
        <v>Diğer</v>
      </c>
      <c r="C18" s="50">
        <f>+TeklifÇalışması!C19</f>
        <v>0</v>
      </c>
      <c r="D18" s="46">
        <f>+TeklifÇalışması!C19</f>
        <v>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>
        <f t="shared" si="3"/>
        <v>0</v>
      </c>
    </row>
    <row r="19" spans="2:17" x14ac:dyDescent="0.2">
      <c r="B19" s="139" t="s">
        <v>127</v>
      </c>
      <c r="C19" s="138"/>
      <c r="D19" s="44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52"/>
    </row>
    <row r="20" spans="2:17" x14ac:dyDescent="0.2">
      <c r="B20" s="56" t="str">
        <f>+TeklifÇalışması!A37</f>
        <v>Aylık Toplam Maliyet</v>
      </c>
      <c r="C20" s="47">
        <f>+TeklifÇalışması!C37*12</f>
        <v>0</v>
      </c>
      <c r="D20" s="52">
        <f>+TeklifÇalışması!C37</f>
        <v>0</v>
      </c>
      <c r="E20" s="52">
        <f t="shared" ref="E20:O20" si="4">+D20</f>
        <v>0</v>
      </c>
      <c r="F20" s="52">
        <f t="shared" si="4"/>
        <v>0</v>
      </c>
      <c r="G20" s="52">
        <f t="shared" si="4"/>
        <v>0</v>
      </c>
      <c r="H20" s="52">
        <f t="shared" si="4"/>
        <v>0</v>
      </c>
      <c r="I20" s="52">
        <f t="shared" si="4"/>
        <v>0</v>
      </c>
      <c r="J20" s="52">
        <f t="shared" si="4"/>
        <v>0</v>
      </c>
      <c r="K20" s="52">
        <f t="shared" si="4"/>
        <v>0</v>
      </c>
      <c r="L20" s="52">
        <f t="shared" si="4"/>
        <v>0</v>
      </c>
      <c r="M20" s="52">
        <f t="shared" si="4"/>
        <v>0</v>
      </c>
      <c r="N20" s="52">
        <f t="shared" si="4"/>
        <v>0</v>
      </c>
      <c r="O20" s="52">
        <f t="shared" si="4"/>
        <v>0</v>
      </c>
      <c r="P20" s="52">
        <f>SUM(D20:O20)-C20</f>
        <v>0</v>
      </c>
    </row>
    <row r="21" spans="2:17" x14ac:dyDescent="0.2">
      <c r="B21" s="139" t="s">
        <v>65</v>
      </c>
      <c r="C21" s="138"/>
      <c r="D21" s="45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52"/>
    </row>
    <row r="22" spans="2:17" x14ac:dyDescent="0.2">
      <c r="B22" s="53" t="str">
        <f>+TeklifÇalışması!A55</f>
        <v>Aylık Toplam Maliyet</v>
      </c>
      <c r="C22" s="54">
        <f>+TeklifÇalışması!C55*12</f>
        <v>0</v>
      </c>
      <c r="D22" s="55">
        <f>+TeklifÇalışması!C55</f>
        <v>0</v>
      </c>
      <c r="E22" s="55">
        <f t="shared" ref="E22:O22" si="5">+D22</f>
        <v>0</v>
      </c>
      <c r="F22" s="55">
        <f t="shared" si="5"/>
        <v>0</v>
      </c>
      <c r="G22" s="55">
        <f t="shared" si="5"/>
        <v>0</v>
      </c>
      <c r="H22" s="55">
        <f t="shared" si="5"/>
        <v>0</v>
      </c>
      <c r="I22" s="55">
        <f t="shared" si="5"/>
        <v>0</v>
      </c>
      <c r="J22" s="55">
        <f t="shared" si="5"/>
        <v>0</v>
      </c>
      <c r="K22" s="55">
        <f t="shared" si="5"/>
        <v>0</v>
      </c>
      <c r="L22" s="55">
        <f t="shared" si="5"/>
        <v>0</v>
      </c>
      <c r="M22" s="55">
        <f t="shared" si="5"/>
        <v>0</v>
      </c>
      <c r="N22" s="55">
        <f t="shared" si="5"/>
        <v>0</v>
      </c>
      <c r="O22" s="55">
        <f t="shared" si="5"/>
        <v>0</v>
      </c>
      <c r="P22" s="52">
        <f>SUM(D22:O22)-C22</f>
        <v>0</v>
      </c>
    </row>
    <row r="23" spans="2:17" x14ac:dyDescent="0.2">
      <c r="B23" s="5" t="s">
        <v>49</v>
      </c>
      <c r="C23" s="20">
        <f>SUM(D23:O23)</f>
        <v>2025</v>
      </c>
      <c r="D23" s="4">
        <f t="shared" ref="D23:O23" si="6">SUM(D13:D18)+D20+D22</f>
        <v>2025</v>
      </c>
      <c r="E23" s="4">
        <f t="shared" si="6"/>
        <v>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 t="shared" si="6"/>
        <v>0</v>
      </c>
      <c r="J23" s="4">
        <f t="shared" si="6"/>
        <v>0</v>
      </c>
      <c r="K23" s="4">
        <f t="shared" si="6"/>
        <v>0</v>
      </c>
      <c r="L23" s="4">
        <f t="shared" si="6"/>
        <v>0</v>
      </c>
      <c r="M23" s="4">
        <f t="shared" si="6"/>
        <v>0</v>
      </c>
      <c r="N23" s="4">
        <f t="shared" si="6"/>
        <v>0</v>
      </c>
      <c r="O23" s="4">
        <f t="shared" si="6"/>
        <v>0</v>
      </c>
      <c r="P23" s="52">
        <f>SUM(D23:O23)-C23</f>
        <v>0</v>
      </c>
      <c r="Q23" t="s">
        <v>128</v>
      </c>
    </row>
    <row r="26" spans="2:17" x14ac:dyDescent="0.2">
      <c r="D26" s="135" t="s">
        <v>129</v>
      </c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</row>
    <row r="27" spans="2:17" x14ac:dyDescent="0.2">
      <c r="B27" s="62"/>
      <c r="C27" s="76"/>
      <c r="D27" s="61">
        <v>1</v>
      </c>
      <c r="E27" s="61">
        <v>2</v>
      </c>
      <c r="F27" s="61">
        <v>3</v>
      </c>
      <c r="G27" s="61">
        <v>4</v>
      </c>
      <c r="H27" s="61">
        <v>5</v>
      </c>
      <c r="I27" s="61">
        <v>6</v>
      </c>
      <c r="J27" s="61">
        <v>7</v>
      </c>
      <c r="K27" s="61">
        <v>8</v>
      </c>
      <c r="L27" s="61">
        <v>9</v>
      </c>
      <c r="M27" s="61">
        <v>10</v>
      </c>
      <c r="N27" s="61">
        <v>11</v>
      </c>
      <c r="O27" s="61">
        <v>12</v>
      </c>
    </row>
    <row r="28" spans="2:17" x14ac:dyDescent="0.2">
      <c r="B28" s="73">
        <f>+TeklifÇalışması!G13</f>
        <v>24</v>
      </c>
      <c r="C28" s="57"/>
      <c r="D28" s="58">
        <f>+D7-D23+D31</f>
        <v>-2025</v>
      </c>
      <c r="E28" s="58">
        <f t="shared" ref="E28:O28" si="7">+D28+E7-E23+E31</f>
        <v>-2025</v>
      </c>
      <c r="F28" s="58">
        <f t="shared" si="7"/>
        <v>-2025</v>
      </c>
      <c r="G28" s="58">
        <f t="shared" si="7"/>
        <v>-2025</v>
      </c>
      <c r="H28" s="58">
        <f t="shared" si="7"/>
        <v>-2025</v>
      </c>
      <c r="I28" s="58">
        <f t="shared" si="7"/>
        <v>-2025</v>
      </c>
      <c r="J28" s="58">
        <f t="shared" si="7"/>
        <v>-2025</v>
      </c>
      <c r="K28" s="58">
        <f t="shared" si="7"/>
        <v>-2025</v>
      </c>
      <c r="L28" s="58">
        <f t="shared" si="7"/>
        <v>-2025</v>
      </c>
      <c r="M28" s="58">
        <f t="shared" si="7"/>
        <v>-2025</v>
      </c>
      <c r="N28" s="58">
        <f t="shared" si="7"/>
        <v>-2025</v>
      </c>
      <c r="O28" s="58">
        <f t="shared" si="7"/>
        <v>-2025</v>
      </c>
    </row>
    <row r="29" spans="2:17" x14ac:dyDescent="0.2">
      <c r="B29" s="42"/>
      <c r="C29" s="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7" x14ac:dyDescent="0.2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2:17" x14ac:dyDescent="0.2">
      <c r="B31" s="56" t="s">
        <v>130</v>
      </c>
      <c r="C31" s="56"/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</row>
  </sheetData>
  <mergeCells count="6">
    <mergeCell ref="D2:O2"/>
    <mergeCell ref="D10:O10"/>
    <mergeCell ref="D26:O26"/>
    <mergeCell ref="B12:C12"/>
    <mergeCell ref="B19:C19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4"/>
  <dimension ref="A1:L8"/>
  <sheetViews>
    <sheetView workbookViewId="0">
      <selection activeCell="K3" sqref="K3"/>
    </sheetView>
  </sheetViews>
  <sheetFormatPr baseColWidth="10" defaultColWidth="8.83203125" defaultRowHeight="15" x14ac:dyDescent="0.2"/>
  <cols>
    <col min="3" max="3" width="14.6640625" bestFit="1" customWidth="1"/>
  </cols>
  <sheetData>
    <row r="1" spans="1:12" x14ac:dyDescent="0.2">
      <c r="A1" t="s">
        <v>19</v>
      </c>
    </row>
    <row r="3" spans="1:12" x14ac:dyDescent="0.2">
      <c r="A3" t="s">
        <v>2</v>
      </c>
      <c r="B3" t="s">
        <v>13</v>
      </c>
      <c r="C3" t="s">
        <v>131</v>
      </c>
      <c r="D3" t="s">
        <v>40</v>
      </c>
      <c r="E3" t="s">
        <v>72</v>
      </c>
      <c r="F3" t="s">
        <v>72</v>
      </c>
      <c r="G3">
        <v>6</v>
      </c>
      <c r="H3">
        <v>12</v>
      </c>
      <c r="J3" t="str">
        <f>+TeklifÇalışması!A14</f>
        <v>Donanım</v>
      </c>
      <c r="K3">
        <f>IF(TeklifÇalışması!$G$2=1,YatırımMaliyeti!H27,IF(TeklifÇalışması!$G$2=2,YatırımMaliyeti!H27,IF(TeklifÇalışması!$G$2=3,YatırımMaliyeti!H27,0)))</f>
        <v>0</v>
      </c>
      <c r="L3" t="str">
        <f>+TeklifÇalışması!A33</f>
        <v>Bulut</v>
      </c>
    </row>
    <row r="4" spans="1:12" x14ac:dyDescent="0.2">
      <c r="A4" t="s">
        <v>3</v>
      </c>
      <c r="B4" t="s">
        <v>14</v>
      </c>
      <c r="C4" t="s">
        <v>132</v>
      </c>
      <c r="D4" t="s">
        <v>61</v>
      </c>
      <c r="E4" t="s">
        <v>131</v>
      </c>
      <c r="F4" t="s">
        <v>131</v>
      </c>
      <c r="G4">
        <v>12</v>
      </c>
      <c r="H4">
        <v>24</v>
      </c>
      <c r="J4" t="str">
        <f>+TeklifÇalışması!A15</f>
        <v>Kurulum</v>
      </c>
      <c r="K4">
        <f>IF(TeklifÇalışması!$G$2=1,YatırımMaliyeti!H37,IF(TeklifÇalışması!$G$2=2,YatırımMaliyeti!H37,IF(TeklifÇalışması!$G$2=3,YatırımMaliyeti!H37,0)))</f>
        <v>0</v>
      </c>
      <c r="L4" t="str">
        <f>+TeklifÇalışması!A34</f>
        <v>GSM</v>
      </c>
    </row>
    <row r="5" spans="1:12" x14ac:dyDescent="0.2">
      <c r="A5" t="s">
        <v>6</v>
      </c>
      <c r="B5" t="s">
        <v>133</v>
      </c>
      <c r="C5" t="s">
        <v>26</v>
      </c>
      <c r="D5" t="s">
        <v>134</v>
      </c>
      <c r="G5">
        <v>18</v>
      </c>
      <c r="H5">
        <v>36</v>
      </c>
      <c r="J5" t="str">
        <f>+TeklifÇalışması!A16</f>
        <v>CT Bedeli</v>
      </c>
      <c r="K5">
        <f>IF(TeklifÇalışması!$G$2=1,YatırımMaliyeti!H47,IF(TeklifÇalışması!$G$2=2,YatırımMaliyeti!H47,IF(TeklifÇalışması!$G$2=3,YatırımMaliyeti!H47,0)))</f>
        <v>0</v>
      </c>
      <c r="L5" t="str">
        <f>+TeklifÇalışması!A35</f>
        <v>Personel</v>
      </c>
    </row>
    <row r="6" spans="1:12" x14ac:dyDescent="0.2">
      <c r="A6" t="s">
        <v>8</v>
      </c>
      <c r="D6" t="s">
        <v>135</v>
      </c>
      <c r="G6">
        <v>24</v>
      </c>
      <c r="H6">
        <v>48</v>
      </c>
      <c r="J6" t="str">
        <f>+TeklifÇalışması!A17</f>
        <v>Personel</v>
      </c>
      <c r="K6">
        <f>IF(TeklifÇalışması!$G$2=1,YatırımMaliyeti!H57,IF(TeklifÇalışması!$G$2=2,YatırımMaliyeti!H57,IF(TeklifÇalışması!$G$2=3,YatırımMaliyeti!H57,0)))</f>
        <v>0</v>
      </c>
      <c r="L6" t="str">
        <f>+TeklifÇalışması!A36</f>
        <v>Diğer</v>
      </c>
    </row>
    <row r="7" spans="1:12" x14ac:dyDescent="0.2">
      <c r="G7">
        <v>36</v>
      </c>
      <c r="J7" t="str">
        <f>+TeklifÇalışması!A18</f>
        <v>Kargo</v>
      </c>
      <c r="K7">
        <f>IF(TeklifÇalışması!$G$2=1,YatırımMaliyeti!H67,IF(TeklifÇalışması!$G$2=2,YatırımMaliyeti!H67,IF(TeklifÇalışması!$G$2=3,YatırımMaliyeti!H67,0)))</f>
        <v>0</v>
      </c>
    </row>
    <row r="8" spans="1:12" x14ac:dyDescent="0.2">
      <c r="G8">
        <v>48</v>
      </c>
      <c r="J8" t="str">
        <f>+TeklifÇalışması!A19</f>
        <v>Diğer</v>
      </c>
      <c r="K8">
        <f>IF(TeklifÇalışması!$G$2=1,YatırımMaliyeti!H87,IF(TeklifÇalışması!$G$2=2,YatırımMaliyeti!H87,IF(TeklifÇalışması!$G$2=3,YatırımMaliyeti!H87,0)))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95d38f-07b3-452a-8fde-b7a5eb5baedd" xsi:nil="true"/>
    <lcf76f155ced4ddcb4097134ff3c332f xmlns="2a110265-8cd9-4f61-bfb3-1ef415e185a4">
      <Terms xmlns="http://schemas.microsoft.com/office/infopath/2007/PartnerControls"/>
    </lcf76f155ced4ddcb4097134ff3c332f>
    <_Flow_SignoffStatus xmlns="2a110265-8cd9-4f61-bfb3-1ef415e185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08AA7AC3B5D24585BA3B8460214394" ma:contentTypeVersion="17" ma:contentTypeDescription="Create a new document." ma:contentTypeScope="" ma:versionID="734560aefbaf4f38dbd984909cc803e1">
  <xsd:schema xmlns:xsd="http://www.w3.org/2001/XMLSchema" xmlns:xs="http://www.w3.org/2001/XMLSchema" xmlns:p="http://schemas.microsoft.com/office/2006/metadata/properties" xmlns:ns2="2a110265-8cd9-4f61-bfb3-1ef415e185a4" xmlns:ns3="6495d38f-07b3-452a-8fde-b7a5eb5baedd" targetNamespace="http://schemas.microsoft.com/office/2006/metadata/properties" ma:root="true" ma:fieldsID="90067dbd8a5c3ce9eed6e7450c08c111" ns2:_="" ns3:_="">
    <xsd:import namespace="2a110265-8cd9-4f61-bfb3-1ef415e185a4"/>
    <xsd:import namespace="6495d38f-07b3-452a-8fde-b7a5eb5bae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10265-8cd9-4f61-bfb3-1ef415e18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7" nillable="true" ma:displayName="Onay durumu" ma:internalName="Onay_x0020_durumu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d1b581-dcb7-4fd3-998e-77124b8aec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5d38f-07b3-452a-8fde-b7a5eb5bae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f6d6521-28d7-426b-b92f-8ce12e7bf3a3}" ma:internalName="TaxCatchAll" ma:showField="CatchAllData" ma:web="6495d38f-07b3-452a-8fde-b7a5eb5bae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E11A6-2F80-4CC1-BF0C-DA0AC8A182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93A05-6794-4461-9C36-BBB74581642F}">
  <ds:schemaRefs>
    <ds:schemaRef ds:uri="http://schemas.microsoft.com/office/2006/metadata/properties"/>
    <ds:schemaRef ds:uri="http://schemas.microsoft.com/office/infopath/2007/PartnerControls"/>
    <ds:schemaRef ds:uri="6495d38f-07b3-452a-8fde-b7a5eb5baedd"/>
    <ds:schemaRef ds:uri="2a110265-8cd9-4f61-bfb3-1ef415e185a4"/>
  </ds:schemaRefs>
</ds:datastoreItem>
</file>

<file path=customXml/itemProps3.xml><?xml version="1.0" encoding="utf-8"?>
<ds:datastoreItem xmlns:ds="http://schemas.openxmlformats.org/officeDocument/2006/customXml" ds:itemID="{54D5DB3F-85C9-43DC-9F98-F525DB583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10265-8cd9-4f61-bfb3-1ef415e185a4"/>
    <ds:schemaRef ds:uri="6495d38f-07b3-452a-8fde-b7a5eb5ba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YatırımMaliyeti</vt:lpstr>
      <vt:lpstr>EnerjiİzlemeMaliyeti</vt:lpstr>
      <vt:lpstr>Danışmanlık</vt:lpstr>
      <vt:lpstr>TeklifÇalışması</vt:lpstr>
      <vt:lpstr>Finansman</vt:lpstr>
      <vt:lpstr>Parametre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ufukg</dc:creator>
  <cp:keywords/>
  <dc:description/>
  <cp:lastModifiedBy>Kadircan Kara</cp:lastModifiedBy>
  <cp:revision/>
  <dcterms:created xsi:type="dcterms:W3CDTF">2020-06-05T08:15:06Z</dcterms:created>
  <dcterms:modified xsi:type="dcterms:W3CDTF">2022-08-04T12:31:02Z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0x0101003008AA7AC3B5D24585BA3B8460214394</vt:lpwstr>
  </property>
  <property fmtid="{D5CDD505-2E9C-101B-9397-08002B2CF9AE}" pid="3" name="MediaServiceImageTags">
    <vt:lpwstr/>
  </property>
</Properties>
</file>