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55" activeTab="1"/>
  </bookViews>
  <sheets>
    <sheet name="Automation Test Plan" sheetId="22" r:id="rId1"/>
    <sheet name="Complete Effort" sheetId="18" r:id="rId2"/>
    <sheet name="Estimates" sheetId="14" r:id="rId3"/>
    <sheet name="Perunit effort  " sheetId="12" r:id="rId4"/>
    <sheet name="Scope" sheetId="21" r:id="rId5"/>
  </sheets>
  <calcPr calcId="145621"/>
</workbook>
</file>

<file path=xl/calcChain.xml><?xml version="1.0" encoding="utf-8"?>
<calcChain xmlns="http://schemas.openxmlformats.org/spreadsheetml/2006/main">
  <c r="C23" i="12" l="1"/>
  <c r="C14" i="12"/>
  <c r="C10" i="12"/>
  <c r="C6" i="22"/>
  <c r="B7" i="22" s="1"/>
  <c r="C7" i="22" s="1"/>
  <c r="B8" i="22" s="1"/>
  <c r="C8" i="22" s="1"/>
  <c r="B9" i="22" s="1"/>
  <c r="C9" i="22" s="1"/>
  <c r="B10" i="22" s="1"/>
  <c r="C10" i="22" s="1"/>
  <c r="C4" i="22"/>
  <c r="B2" i="22"/>
  <c r="F18" i="21"/>
  <c r="E14" i="12"/>
  <c r="B12" i="22" l="1"/>
  <c r="B11" i="22"/>
  <c r="C3" i="22"/>
  <c r="D14" i="12"/>
  <c r="C12" i="22" l="1"/>
  <c r="B13" i="22" s="1"/>
  <c r="C13" i="12"/>
  <c r="D22" i="12"/>
  <c r="C13" i="22" l="1"/>
  <c r="B14" i="22" s="1"/>
  <c r="C14" i="22" s="1"/>
  <c r="B15" i="22" s="1"/>
  <c r="C15" i="22" s="1"/>
  <c r="D27" i="12"/>
  <c r="E27" i="12"/>
  <c r="C27" i="12"/>
  <c r="K13" i="14"/>
  <c r="K27" i="14"/>
  <c r="E29" i="12"/>
  <c r="D29" i="12"/>
  <c r="C29" i="12"/>
  <c r="D28" i="12"/>
  <c r="C21" i="12"/>
  <c r="C22" i="12"/>
  <c r="K15" i="14"/>
  <c r="B16" i="22" l="1"/>
  <c r="B17" i="22"/>
  <c r="C17" i="22" s="1"/>
  <c r="C11" i="22"/>
  <c r="C28" i="12"/>
  <c r="C30" i="12" s="1"/>
  <c r="E28" i="12"/>
  <c r="E30" i="12" s="1"/>
  <c r="D32" i="12"/>
  <c r="C32" i="12"/>
  <c r="E32" i="12"/>
  <c r="E11" i="14"/>
  <c r="E16" i="14" s="1"/>
  <c r="F11" i="14"/>
  <c r="F16" i="14" s="1"/>
  <c r="C2" i="22" l="1"/>
  <c r="C16" i="22"/>
  <c r="C16" i="18"/>
  <c r="E16" i="18"/>
  <c r="E31" i="12"/>
  <c r="D30" i="12"/>
  <c r="C18" i="18"/>
  <c r="E18" i="18"/>
  <c r="E33" i="12"/>
  <c r="D18" i="18"/>
  <c r="D33" i="12"/>
  <c r="E14" i="14"/>
  <c r="F19" i="14"/>
  <c r="F14" i="14"/>
  <c r="E19" i="14"/>
  <c r="D11" i="14"/>
  <c r="F21" i="14" l="1"/>
  <c r="J21" i="14" s="1"/>
  <c r="F20" i="14"/>
  <c r="J20" i="14" s="1"/>
  <c r="F22" i="14"/>
  <c r="J22" i="14" s="1"/>
  <c r="J23" i="14" s="1"/>
  <c r="E17" i="18"/>
  <c r="E19" i="18"/>
  <c r="D19" i="18"/>
  <c r="E20" i="14"/>
  <c r="I20" i="14" s="1"/>
  <c r="C31" i="12"/>
  <c r="C33" i="12"/>
  <c r="D19" i="14"/>
  <c r="D29" i="14" s="1"/>
  <c r="H29" i="14" s="1"/>
  <c r="D16" i="18"/>
  <c r="D31" i="12"/>
  <c r="C28" i="14"/>
  <c r="K28" i="14" s="1"/>
  <c r="F29" i="14"/>
  <c r="J29" i="14" s="1"/>
  <c r="D7" i="18"/>
  <c r="G17" i="18" s="1"/>
  <c r="C19" i="14"/>
  <c r="D16" i="14"/>
  <c r="H16" i="14" s="1"/>
  <c r="K16" i="14" s="1"/>
  <c r="D14" i="14"/>
  <c r="H14" i="14" s="1"/>
  <c r="K14" i="14" s="1"/>
  <c r="E22" i="14"/>
  <c r="I22" i="14" s="1"/>
  <c r="I23" i="14" s="1"/>
  <c r="E29" i="14"/>
  <c r="I29" i="14" s="1"/>
  <c r="E21" i="14"/>
  <c r="I21" i="14" s="1"/>
  <c r="D21" i="14"/>
  <c r="K29" i="14" l="1"/>
  <c r="K30" i="14" s="1"/>
  <c r="K31" i="14" s="1"/>
  <c r="D22" i="14"/>
  <c r="C22" i="14" s="1"/>
  <c r="D20" i="14"/>
  <c r="C30" i="14"/>
  <c r="D17" i="18"/>
  <c r="C29" i="14"/>
  <c r="G19" i="18"/>
  <c r="K17" i="14"/>
  <c r="C17" i="18"/>
  <c r="C19" i="18"/>
  <c r="F19" i="18" s="1"/>
  <c r="H22" i="14"/>
  <c r="H21" i="14"/>
  <c r="K21" i="14" s="1"/>
  <c r="C21" i="14"/>
  <c r="H19" i="18" l="1"/>
  <c r="D11" i="18" s="1"/>
  <c r="F17" i="18"/>
  <c r="H17" i="18" s="1"/>
  <c r="D10" i="18" s="1"/>
  <c r="H20" i="14"/>
  <c r="K20" i="14" s="1"/>
  <c r="C20" i="14"/>
  <c r="K22" i="14"/>
  <c r="K23" i="14" s="1"/>
  <c r="H23" i="14"/>
  <c r="K24" i="14" l="1"/>
  <c r="K25" i="14" s="1"/>
  <c r="K32" i="14" s="1"/>
  <c r="K34" i="14" l="1"/>
  <c r="K33" i="14"/>
  <c r="K35" i="14" l="1"/>
  <c r="D5" i="18" s="1"/>
  <c r="H7" i="18" l="1"/>
  <c r="D6" i="18"/>
  <c r="D8" i="18"/>
  <c r="D9" i="18"/>
</calcChain>
</file>

<file path=xl/sharedStrings.xml><?xml version="1.0" encoding="utf-8"?>
<sst xmlns="http://schemas.openxmlformats.org/spreadsheetml/2006/main" count="264" uniqueCount="150">
  <si>
    <t>Medium</t>
  </si>
  <si>
    <t>Complex</t>
  </si>
  <si>
    <t>Simple</t>
  </si>
  <si>
    <t>Total</t>
  </si>
  <si>
    <t xml:space="preserve">Medium </t>
  </si>
  <si>
    <t>Total # of Regression test suite</t>
  </si>
  <si>
    <t>Activities</t>
  </si>
  <si>
    <t>Total Unit of Work</t>
  </si>
  <si>
    <t>Complexity Distribution</t>
  </si>
  <si>
    <t>Total Efforts in Person Hours</t>
  </si>
  <si>
    <t>Remarks</t>
  </si>
  <si>
    <t>Analysis</t>
  </si>
  <si>
    <t>NA</t>
  </si>
  <si>
    <t>Automation Strategy Definition</t>
  </si>
  <si>
    <t>Subtotal</t>
  </si>
  <si>
    <t>Testcase Development</t>
  </si>
  <si>
    <t>Total # of Testcases</t>
  </si>
  <si>
    <t>Design Effort per Test Case</t>
  </si>
  <si>
    <t>Test data Setup in excel</t>
  </si>
  <si>
    <t>Test Script unit testing</t>
  </si>
  <si>
    <t>Test Script review and rework</t>
  </si>
  <si>
    <t>Testcase Execution</t>
  </si>
  <si>
    <t>Test Data Verification</t>
  </si>
  <si>
    <t>Results Reporting</t>
  </si>
  <si>
    <t>Contingency</t>
  </si>
  <si>
    <t>Project management</t>
  </si>
  <si>
    <t>Grand Total</t>
  </si>
  <si>
    <t>Simple test cases</t>
  </si>
  <si>
    <t>Automation Script Development</t>
  </si>
  <si>
    <t>Activties</t>
  </si>
  <si>
    <t>Effort in Person Hours</t>
  </si>
  <si>
    <t>30% of unit test effort</t>
  </si>
  <si>
    <t>Automation Script Maintenance</t>
  </si>
  <si>
    <t>Test Script Execution</t>
  </si>
  <si>
    <t>Test Environment setup &amp; Verification</t>
  </si>
  <si>
    <t>Test Environment Verification &amp; Setup</t>
  </si>
  <si>
    <t>3min/test case</t>
  </si>
  <si>
    <t>High Level Functionality understanding</t>
  </si>
  <si>
    <t xml:space="preserve">Test data Setup </t>
  </si>
  <si>
    <t xml:space="preserve">Effort saving  by Reusability </t>
  </si>
  <si>
    <t>Test Data Verification &amp; modification</t>
  </si>
  <si>
    <t>Testcase Analysis &amp; Feasibility Report Creation</t>
  </si>
  <si>
    <t>Testcase Analysis&amp; Feasibility Report creation</t>
  </si>
  <si>
    <t>3 days includes planning,documentation,review and rework</t>
  </si>
  <si>
    <t>Framework Design  &amp; Customization</t>
  </si>
  <si>
    <t>High Level  functional understanding(phr fr module)</t>
  </si>
  <si>
    <t>Total Effort(Hrs)</t>
  </si>
  <si>
    <t>Total Effort(Days)</t>
  </si>
  <si>
    <t># of TC/Scripts</t>
  </si>
  <si>
    <t>Overall Productivity</t>
  </si>
  <si>
    <t>Effort per script (Hrs)</t>
  </si>
  <si>
    <t>TC/Script Preparation Productivity</t>
  </si>
  <si>
    <t>TC/Script Execution Productivity</t>
  </si>
  <si>
    <t>S</t>
  </si>
  <si>
    <t xml:space="preserve">M </t>
  </si>
  <si>
    <t>C</t>
  </si>
  <si>
    <t>Productivity</t>
  </si>
  <si>
    <t>Design+ Test Data Setup+ Unit Testing</t>
  </si>
  <si>
    <t>Test Script Review and Rework</t>
  </si>
  <si>
    <t>Total Scripting Effort for all test cases</t>
  </si>
  <si>
    <t>Total Execution Effort for all test cases</t>
  </si>
  <si>
    <t>5% of Execution Effort is considered for Result Reporting</t>
  </si>
  <si>
    <t>3 mins is considered for test data Verification</t>
  </si>
  <si>
    <t>10% of total effort is considered for PM activities</t>
  </si>
  <si>
    <t>Productivity for TCPP and TCEP based on S:M:C</t>
  </si>
  <si>
    <t>Scripting Effort for each TC</t>
  </si>
  <si>
    <t>Total Scripting Effort for all TC's</t>
  </si>
  <si>
    <t>Execution Effort for each TC</t>
  </si>
  <si>
    <t>Total Execution Effort for all TC's</t>
  </si>
  <si>
    <t>Total Effort</t>
  </si>
  <si>
    <t>Number of TC's</t>
  </si>
  <si>
    <t>Script Execution for S, M &amp; C TC</t>
  </si>
  <si>
    <t>Scripting Effort for S, M &amp; C TC</t>
  </si>
  <si>
    <t xml:space="preserve">05% of total effort </t>
  </si>
  <si>
    <t xml:space="preserve">Framework design </t>
  </si>
  <si>
    <t>Feasibiltiy Analysis</t>
  </si>
  <si>
    <t>Script Development</t>
  </si>
  <si>
    <t>Script Execution</t>
  </si>
  <si>
    <t>Framework Design &amp; Customization</t>
  </si>
  <si>
    <t>Automation %</t>
  </si>
  <si>
    <t>10(S), 15(M), 20(C )</t>
  </si>
  <si>
    <t>Script preparation, BPC Creation, Master script generation,driver script generation,startup script,</t>
  </si>
  <si>
    <t>Includes  effort for identifying the Reuse components, Library files,Object repository setup, data parameterization</t>
  </si>
  <si>
    <t xml:space="preserve">Type </t>
  </si>
  <si>
    <t>Opportunity ID generation</t>
  </si>
  <si>
    <t xml:space="preserve">Plugin </t>
  </si>
  <si>
    <t>Yes</t>
  </si>
  <si>
    <t>Project Name generation</t>
  </si>
  <si>
    <t>Audit Trail Workfolw</t>
  </si>
  <si>
    <t>OSP Setup Complete(For email) ( 1 email)</t>
  </si>
  <si>
    <t>Workflow</t>
  </si>
  <si>
    <t>Scheduled Email (9 emails)</t>
  </si>
  <si>
    <t xml:space="preserve">Task Scheduler </t>
  </si>
  <si>
    <t>Check OEM List(report)</t>
  </si>
  <si>
    <t>SSRS Reports</t>
  </si>
  <si>
    <t>No</t>
  </si>
  <si>
    <t>Global OEM Design List(report)</t>
  </si>
  <si>
    <t xml:space="preserve">MSOPS Integration </t>
  </si>
  <si>
    <t>Windows Service</t>
  </si>
  <si>
    <t xml:space="preserve">OVRP Integration </t>
  </si>
  <si>
    <t xml:space="preserve">SQL Job </t>
  </si>
  <si>
    <t xml:space="preserve">MPN Integration </t>
  </si>
  <si>
    <t>Feedstore Migration ( Account entity, Opportunities, Notes, Activities)</t>
  </si>
  <si>
    <t xml:space="preserve">Data Migration </t>
  </si>
  <si>
    <t>UI Events</t>
  </si>
  <si>
    <t>UI(Javascript events)</t>
  </si>
  <si>
    <t>Not Sure ( need to check the feasibility in VSTS 2010)</t>
  </si>
  <si>
    <t xml:space="preserve">UI Layout </t>
  </si>
  <si>
    <t xml:space="preserve">UI </t>
  </si>
  <si>
    <t>E2E WorkFlows</t>
  </si>
  <si>
    <t>Automatable/Not Automatable</t>
  </si>
  <si>
    <t xml:space="preserve">Complexity </t>
  </si>
  <si>
    <t>SNO</t>
  </si>
  <si>
    <t xml:space="preserve"> Workflow for CRM(For email) (16 emails)</t>
  </si>
  <si>
    <t xml:space="preserve"> Workflow for DOC UI(For email)( 6 emails)</t>
  </si>
  <si>
    <t>Opportunity Assignment &amp;Sharing ( 4 Scenarios)</t>
  </si>
  <si>
    <t>TC's</t>
  </si>
  <si>
    <t>I hour avg for each feature to understand… considered 10 features</t>
  </si>
  <si>
    <t>Test Script Execution(2 rounds)</t>
  </si>
  <si>
    <t>2% of effort is saved by reusability</t>
  </si>
  <si>
    <t>Final Summary</t>
  </si>
  <si>
    <t>Task</t>
  </si>
  <si>
    <t>Planned Start Dt</t>
  </si>
  <si>
    <t>Planned End Dt</t>
  </si>
  <si>
    <t>Resource</t>
  </si>
  <si>
    <t>Status</t>
  </si>
  <si>
    <t>Progress%</t>
  </si>
  <si>
    <t>Remarks/dependencies</t>
  </si>
  <si>
    <t xml:space="preserve">OEM CRM - Test Automation </t>
  </si>
  <si>
    <t xml:space="preserve">EAM CRM - Feasibility Analysis  </t>
  </si>
  <si>
    <t>Application Walk though</t>
  </si>
  <si>
    <t>Started</t>
  </si>
  <si>
    <t>Application Level Feasibility Analysis</t>
  </si>
  <si>
    <t>Test Case Level Feasibility Analysis</t>
  </si>
  <si>
    <t>Not started</t>
  </si>
  <si>
    <t>Review</t>
  </si>
  <si>
    <t>Automation Test Strategy Definition</t>
  </si>
  <si>
    <t>Framework Design and Customization</t>
  </si>
  <si>
    <t>Test Environment Setup/Readiness</t>
  </si>
  <si>
    <t>Automation Test Script Development</t>
  </si>
  <si>
    <t>Test Script Preparation</t>
  </si>
  <si>
    <t>Test Script - Unit Testing</t>
  </si>
  <si>
    <t xml:space="preserve">Test Script - Review </t>
  </si>
  <si>
    <t>Test Script - Rework</t>
  </si>
  <si>
    <t>Automation Test Script Execution</t>
  </si>
  <si>
    <t>Automated Test Script Execution &amp; Validation</t>
  </si>
  <si>
    <t>R1[100%],R2[50%},R3[50%]</t>
  </si>
  <si>
    <t>50% of unit test effort</t>
  </si>
  <si>
    <t>5 mins for simple, 10 mins for medium, 15 mins complex</t>
  </si>
  <si>
    <t>10% of script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</si>
</sst>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1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sz val="8"/>
      <color theme="1"/>
      <name val="Arial"/>
      <family val="2"/>
    </font>
    <font>
      <b/>
      <i/>
      <sz val="10"/>
      <color rgb="FFFFFFFF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6"/>
      <color rgb="FFFFFFFF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8"/>
      <name val="Tahoma"/>
      <family val="2"/>
    </font>
    <font>
      <sz val="8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15" fillId="0" borderId="0"/>
  </cellStyleXfs>
  <cellXfs count="163">
    <xf numFmtId="0" fontId="0" fillId="0" borderId="0" xfId="0"/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0" xfId="1" applyFont="1" applyAlignment="1">
      <alignment vertical="center" wrapText="1"/>
    </xf>
    <xf numFmtId="0" fontId="8" fillId="0" borderId="15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8" fillId="0" borderId="18" xfId="0" applyFont="1" applyFill="1" applyBorder="1" applyAlignment="1">
      <alignment horizontal="left"/>
    </xf>
    <xf numFmtId="0" fontId="8" fillId="0" borderId="0" xfId="0" applyFont="1"/>
    <xf numFmtId="0" fontId="8" fillId="0" borderId="1" xfId="0" applyFont="1" applyBorder="1" applyAlignment="1"/>
    <xf numFmtId="0" fontId="8" fillId="0" borderId="1" xfId="0" applyFont="1" applyBorder="1"/>
    <xf numFmtId="0" fontId="5" fillId="2" borderId="0" xfId="0" applyFont="1" applyFill="1"/>
    <xf numFmtId="0" fontId="8" fillId="2" borderId="0" xfId="0" applyFont="1" applyFill="1"/>
    <xf numFmtId="0" fontId="5" fillId="2" borderId="1" xfId="0" applyFont="1" applyFill="1" applyBorder="1" applyAlignment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8" fillId="2" borderId="1" xfId="0" applyFont="1" applyFill="1" applyBorder="1"/>
    <xf numFmtId="2" fontId="8" fillId="2" borderId="1" xfId="0" applyNumberFormat="1" applyFont="1" applyFill="1" applyBorder="1" applyAlignment="1">
      <alignment horizontal="center"/>
    </xf>
    <xf numFmtId="17" fontId="8" fillId="0" borderId="0" xfId="0" applyNumberFormat="1" applyFont="1"/>
    <xf numFmtId="0" fontId="8" fillId="2" borderId="1" xfId="0" applyFont="1" applyFill="1" applyBorder="1" applyAlignment="1">
      <alignment wrapText="1"/>
    </xf>
    <xf numFmtId="2" fontId="8" fillId="2" borderId="0" xfId="0" applyNumberFormat="1" applyFont="1" applyFill="1" applyAlignment="1">
      <alignment horizontal="center"/>
    </xf>
    <xf numFmtId="0" fontId="5" fillId="2" borderId="22" xfId="0" applyFont="1" applyFill="1" applyBorder="1"/>
    <xf numFmtId="0" fontId="11" fillId="0" borderId="25" xfId="0" applyFont="1" applyBorder="1" applyAlignment="1">
      <alignment horizontal="center"/>
    </xf>
    <xf numFmtId="0" fontId="8" fillId="7" borderId="9" xfId="0" applyFont="1" applyFill="1" applyBorder="1"/>
    <xf numFmtId="2" fontId="8" fillId="7" borderId="1" xfId="0" applyNumberFormat="1" applyFont="1" applyFill="1" applyBorder="1" applyAlignment="1">
      <alignment horizontal="right"/>
    </xf>
    <xf numFmtId="0" fontId="8" fillId="0" borderId="9" xfId="0" applyFont="1" applyBorder="1"/>
    <xf numFmtId="2" fontId="8" fillId="0" borderId="9" xfId="0" applyNumberFormat="1" applyFont="1" applyBorder="1"/>
    <xf numFmtId="0" fontId="8" fillId="7" borderId="1" xfId="0" applyFont="1" applyFill="1" applyBorder="1"/>
    <xf numFmtId="2" fontId="8" fillId="7" borderId="1" xfId="0" applyNumberFormat="1" applyFont="1" applyFill="1" applyBorder="1"/>
    <xf numFmtId="1" fontId="8" fillId="0" borderId="1" xfId="0" applyNumberFormat="1" applyFont="1" applyBorder="1"/>
    <xf numFmtId="2" fontId="8" fillId="0" borderId="1" xfId="0" applyNumberFormat="1" applyFont="1" applyBorder="1"/>
    <xf numFmtId="0" fontId="8" fillId="2" borderId="0" xfId="0" applyFont="1" applyFill="1" applyAlignment="1">
      <alignment horizontal="right"/>
    </xf>
    <xf numFmtId="2" fontId="5" fillId="3" borderId="0" xfId="0" applyNumberFormat="1" applyFont="1" applyFill="1" applyAlignment="1">
      <alignment horizontal="right"/>
    </xf>
    <xf numFmtId="9" fontId="8" fillId="2" borderId="0" xfId="0" applyNumberFormat="1" applyFont="1" applyFill="1" applyAlignment="1">
      <alignment horizontal="right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" fontId="8" fillId="3" borderId="0" xfId="0" applyNumberFormat="1" applyFont="1" applyFill="1" applyAlignment="1">
      <alignment horizontal="right"/>
    </xf>
    <xf numFmtId="0" fontId="5" fillId="4" borderId="1" xfId="0" applyFont="1" applyFill="1" applyBorder="1"/>
    <xf numFmtId="2" fontId="8" fillId="4" borderId="1" xfId="0" applyNumberFormat="1" applyFont="1" applyFill="1" applyBorder="1" applyAlignment="1">
      <alignment horizontal="right"/>
    </xf>
    <xf numFmtId="2" fontId="8" fillId="4" borderId="10" xfId="0" applyNumberFormat="1" applyFont="1" applyFill="1" applyBorder="1" applyAlignment="1">
      <alignment horizontal="right"/>
    </xf>
    <xf numFmtId="2" fontId="8" fillId="4" borderId="5" xfId="0" applyNumberFormat="1" applyFont="1" applyFill="1" applyBorder="1" applyAlignment="1">
      <alignment horizontal="right"/>
    </xf>
    <xf numFmtId="2" fontId="8" fillId="4" borderId="11" xfId="0" applyNumberFormat="1" applyFont="1" applyFill="1" applyBorder="1" applyAlignment="1">
      <alignment horizontal="right"/>
    </xf>
    <xf numFmtId="0" fontId="8" fillId="4" borderId="1" xfId="0" applyFont="1" applyFill="1" applyBorder="1"/>
    <xf numFmtId="2" fontId="8" fillId="3" borderId="1" xfId="0" applyNumberFormat="1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right"/>
    </xf>
    <xf numFmtId="1" fontId="8" fillId="2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 applyAlignment="1">
      <alignment horizontal="right"/>
    </xf>
    <xf numFmtId="0" fontId="6" fillId="5" borderId="1" xfId="0" applyFont="1" applyFill="1" applyBorder="1"/>
    <xf numFmtId="2" fontId="6" fillId="5" borderId="1" xfId="0" applyNumberFormat="1" applyFont="1" applyFill="1" applyBorder="1" applyAlignment="1">
      <alignment horizontal="right"/>
    </xf>
    <xf numFmtId="1" fontId="5" fillId="0" borderId="1" xfId="0" applyNumberFormat="1" applyFont="1" applyFill="1" applyBorder="1" applyAlignment="1">
      <alignment horizontal="right"/>
    </xf>
    <xf numFmtId="2" fontId="8" fillId="2" borderId="12" xfId="0" applyNumberFormat="1" applyFont="1" applyFill="1" applyBorder="1" applyAlignment="1">
      <alignment horizontal="right"/>
    </xf>
    <xf numFmtId="2" fontId="8" fillId="2" borderId="10" xfId="0" applyNumberFormat="1" applyFont="1" applyFill="1" applyBorder="1" applyAlignment="1">
      <alignment horizontal="right"/>
    </xf>
    <xf numFmtId="2" fontId="8" fillId="2" borderId="11" xfId="0" applyNumberFormat="1" applyFont="1" applyFill="1" applyBorder="1" applyAlignment="1">
      <alignment horizontal="right"/>
    </xf>
    <xf numFmtId="2" fontId="6" fillId="5" borderId="10" xfId="0" applyNumberFormat="1" applyFont="1" applyFill="1" applyBorder="1" applyAlignment="1">
      <alignment horizontal="right"/>
    </xf>
    <xf numFmtId="2" fontId="6" fillId="5" borderId="9" xfId="0" applyNumberFormat="1" applyFont="1" applyFill="1" applyBorder="1" applyAlignment="1">
      <alignment horizontal="right"/>
    </xf>
    <xf numFmtId="2" fontId="6" fillId="5" borderId="11" xfId="0" applyNumberFormat="1" applyFont="1" applyFill="1" applyBorder="1" applyAlignment="1">
      <alignment horizontal="right"/>
    </xf>
    <xf numFmtId="0" fontId="5" fillId="6" borderId="1" xfId="0" applyFont="1" applyFill="1" applyBorder="1"/>
    <xf numFmtId="2" fontId="5" fillId="6" borderId="1" xfId="0" applyNumberFormat="1" applyFont="1" applyFill="1" applyBorder="1" applyAlignment="1">
      <alignment horizontal="right"/>
    </xf>
    <xf numFmtId="0" fontId="5" fillId="0" borderId="1" xfId="0" applyFont="1" applyFill="1" applyBorder="1"/>
    <xf numFmtId="2" fontId="5" fillId="0" borderId="1" xfId="0" applyNumberFormat="1" applyFont="1" applyFill="1" applyBorder="1" applyAlignment="1">
      <alignment horizontal="right"/>
    </xf>
    <xf numFmtId="0" fontId="8" fillId="0" borderId="0" xfId="0" applyFont="1" applyFill="1"/>
    <xf numFmtId="0" fontId="11" fillId="2" borderId="1" xfId="0" applyFont="1" applyFill="1" applyBorder="1"/>
    <xf numFmtId="2" fontId="11" fillId="2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right"/>
    </xf>
    <xf numFmtId="164" fontId="8" fillId="2" borderId="0" xfId="0" applyNumberFormat="1" applyFont="1" applyFill="1" applyAlignment="1">
      <alignment horizontal="right"/>
    </xf>
    <xf numFmtId="1" fontId="1" fillId="9" borderId="1" xfId="1" applyNumberFormat="1" applyFont="1" applyFill="1" applyBorder="1" applyAlignment="1">
      <alignment horizontal="center" vertical="center" wrapText="1"/>
    </xf>
    <xf numFmtId="0" fontId="1" fillId="9" borderId="1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10" borderId="5" xfId="1" applyFont="1" applyFill="1" applyBorder="1" applyAlignment="1">
      <alignment horizontal="center" vertical="center" wrapText="1"/>
    </xf>
    <xf numFmtId="0" fontId="6" fillId="10" borderId="6" xfId="1" applyFont="1" applyFill="1" applyBorder="1" applyAlignment="1">
      <alignment horizontal="center" vertical="center" wrapText="1"/>
    </xf>
    <xf numFmtId="0" fontId="4" fillId="0" borderId="0" xfId="0" applyFont="1" applyFill="1"/>
    <xf numFmtId="2" fontId="8" fillId="7" borderId="1" xfId="0" applyNumberFormat="1" applyFont="1" applyFill="1" applyBorder="1" applyAlignment="1">
      <alignment horizontal="center"/>
    </xf>
    <xf numFmtId="0" fontId="8" fillId="0" borderId="16" xfId="0" applyFont="1" applyBorder="1"/>
    <xf numFmtId="0" fontId="8" fillId="0" borderId="17" xfId="0" applyFont="1" applyBorder="1"/>
    <xf numFmtId="2" fontId="8" fillId="0" borderId="0" xfId="0" applyNumberFormat="1" applyFont="1" applyBorder="1" applyAlignment="1">
      <alignment horizontal="center"/>
    </xf>
    <xf numFmtId="2" fontId="8" fillId="0" borderId="0" xfId="0" applyNumberFormat="1" applyFont="1" applyBorder="1"/>
    <xf numFmtId="1" fontId="8" fillId="0" borderId="0" xfId="0" applyNumberFormat="1" applyFont="1" applyBorder="1"/>
    <xf numFmtId="0" fontId="8" fillId="0" borderId="0" xfId="0" applyFont="1" applyBorder="1"/>
    <xf numFmtId="0" fontId="8" fillId="0" borderId="14" xfId="0" applyFont="1" applyBorder="1"/>
    <xf numFmtId="2" fontId="8" fillId="0" borderId="19" xfId="0" applyNumberFormat="1" applyFont="1" applyBorder="1" applyAlignment="1">
      <alignment horizontal="center"/>
    </xf>
    <xf numFmtId="2" fontId="8" fillId="0" borderId="19" xfId="0" applyNumberFormat="1" applyFont="1" applyBorder="1"/>
    <xf numFmtId="1" fontId="8" fillId="0" borderId="19" xfId="0" applyNumberFormat="1" applyFont="1" applyBorder="1"/>
    <xf numFmtId="1" fontId="10" fillId="0" borderId="1" xfId="0" applyNumberFormat="1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4" fillId="0" borderId="0" xfId="0" applyFont="1" applyAlignment="1">
      <alignment wrapText="1"/>
    </xf>
    <xf numFmtId="0" fontId="14" fillId="0" borderId="15" xfId="0" applyFont="1" applyBorder="1" applyAlignment="1">
      <alignment horizontal="center" wrapText="1"/>
    </xf>
    <xf numFmtId="0" fontId="14" fillId="0" borderId="16" xfId="0" applyFont="1" applyBorder="1" applyAlignment="1">
      <alignment wrapText="1"/>
    </xf>
    <xf numFmtId="0" fontId="14" fillId="0" borderId="24" xfId="0" applyFont="1" applyBorder="1" applyAlignment="1">
      <alignment horizontal="center" wrapText="1"/>
    </xf>
    <xf numFmtId="0" fontId="14" fillId="0" borderId="0" xfId="0" applyFont="1" applyBorder="1" applyAlignment="1">
      <alignment wrapText="1"/>
    </xf>
    <xf numFmtId="0" fontId="14" fillId="0" borderId="18" xfId="0" applyFont="1" applyBorder="1" applyAlignment="1">
      <alignment horizontal="center" wrapText="1"/>
    </xf>
    <xf numFmtId="0" fontId="14" fillId="0" borderId="19" xfId="0" applyFont="1" applyBorder="1" applyAlignment="1">
      <alignment wrapText="1"/>
    </xf>
    <xf numFmtId="0" fontId="13" fillId="11" borderId="29" xfId="0" applyFont="1" applyFill="1" applyBorder="1" applyAlignment="1">
      <alignment horizontal="center" vertical="center" wrapText="1"/>
    </xf>
    <xf numFmtId="0" fontId="13" fillId="11" borderId="25" xfId="0" applyFont="1" applyFill="1" applyBorder="1" applyAlignment="1">
      <alignment horizontal="center" vertical="center" wrapText="1"/>
    </xf>
    <xf numFmtId="0" fontId="13" fillId="11" borderId="30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6" fillId="6" borderId="1" xfId="3" applyFont="1" applyFill="1" applyBorder="1" applyAlignment="1">
      <alignment horizontal="center"/>
    </xf>
    <xf numFmtId="165" fontId="16" fillId="6" borderId="1" xfId="3" applyNumberFormat="1" applyFont="1" applyFill="1" applyBorder="1" applyAlignment="1">
      <alignment horizontal="center"/>
    </xf>
    <xf numFmtId="0" fontId="17" fillId="0" borderId="0" xfId="3" applyFont="1"/>
    <xf numFmtId="0" fontId="16" fillId="0" borderId="1" xfId="3" applyFont="1" applyBorder="1"/>
    <xf numFmtId="165" fontId="16" fillId="0" borderId="1" xfId="3" applyNumberFormat="1" applyFont="1" applyBorder="1" applyAlignment="1">
      <alignment horizontal="center"/>
    </xf>
    <xf numFmtId="0" fontId="17" fillId="0" borderId="1" xfId="3" applyFont="1" applyBorder="1" applyAlignment="1">
      <alignment horizontal="center"/>
    </xf>
    <xf numFmtId="0" fontId="17" fillId="0" borderId="1" xfId="3" applyFont="1" applyBorder="1"/>
    <xf numFmtId="0" fontId="16" fillId="0" borderId="1" xfId="3" applyFont="1" applyBorder="1" applyAlignment="1">
      <alignment horizontal="left" indent="1"/>
    </xf>
    <xf numFmtId="9" fontId="17" fillId="0" borderId="1" xfId="3" applyNumberFormat="1" applyFont="1" applyBorder="1" applyAlignment="1">
      <alignment horizontal="center"/>
    </xf>
    <xf numFmtId="0" fontId="17" fillId="0" borderId="1" xfId="3" applyFont="1" applyBorder="1" applyAlignment="1">
      <alignment horizontal="left" indent="2"/>
    </xf>
    <xf numFmtId="165" fontId="17" fillId="0" borderId="1" xfId="3" applyNumberFormat="1" applyFont="1" applyBorder="1" applyAlignment="1">
      <alignment horizontal="center"/>
    </xf>
    <xf numFmtId="0" fontId="16" fillId="0" borderId="1" xfId="3" applyFont="1" applyBorder="1" applyAlignment="1">
      <alignment horizontal="center"/>
    </xf>
    <xf numFmtId="0" fontId="16" fillId="0" borderId="0" xfId="3" applyFont="1"/>
    <xf numFmtId="165" fontId="17" fillId="0" borderId="0" xfId="3" applyNumberFormat="1" applyFont="1" applyAlignment="1">
      <alignment horizontal="center"/>
    </xf>
    <xf numFmtId="0" fontId="17" fillId="0" borderId="0" xfId="3" applyFont="1" applyAlignment="1">
      <alignment horizontal="center"/>
    </xf>
    <xf numFmtId="0" fontId="17" fillId="0" borderId="1" xfId="3" applyFont="1" applyFill="1" applyBorder="1"/>
    <xf numFmtId="9" fontId="5" fillId="2" borderId="0" xfId="0" applyNumberFormat="1" applyFont="1" applyFill="1" applyAlignment="1">
      <alignment horizontal="right" vertical="center"/>
    </xf>
    <xf numFmtId="0" fontId="4" fillId="0" borderId="2" xfId="2" applyFont="1" applyBorder="1" applyAlignment="1">
      <alignment horizontal="center" vertical="center" wrapText="1"/>
    </xf>
    <xf numFmtId="0" fontId="4" fillId="0" borderId="27" xfId="2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0" borderId="24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4" fillId="0" borderId="18" xfId="1" applyFont="1" applyBorder="1" applyAlignment="1">
      <alignment horizontal="center" vertical="center" wrapText="1"/>
    </xf>
    <xf numFmtId="0" fontId="4" fillId="0" borderId="19" xfId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 wrapText="1"/>
    </xf>
    <xf numFmtId="0" fontId="9" fillId="8" borderId="10" xfId="1" applyFont="1" applyFill="1" applyBorder="1" applyAlignment="1">
      <alignment horizontal="left" vertical="top" wrapText="1"/>
    </xf>
    <xf numFmtId="0" fontId="9" fillId="8" borderId="11" xfId="1" applyFont="1" applyFill="1" applyBorder="1" applyAlignment="1">
      <alignment horizontal="left" vertical="top" wrapText="1"/>
    </xf>
    <xf numFmtId="0" fontId="9" fillId="8" borderId="23" xfId="1" applyFont="1" applyFill="1" applyBorder="1" applyAlignment="1">
      <alignment horizontal="center" vertical="center" wrapText="1"/>
    </xf>
    <xf numFmtId="0" fontId="9" fillId="8" borderId="21" xfId="1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9" fillId="8" borderId="1" xfId="1" applyFont="1" applyFill="1" applyBorder="1" applyAlignment="1">
      <alignment horizontal="left" vertical="top" wrapText="1"/>
    </xf>
    <xf numFmtId="0" fontId="12" fillId="8" borderId="26" xfId="1" applyFont="1" applyFill="1" applyBorder="1" applyAlignment="1">
      <alignment horizontal="center" vertical="center" wrapText="1"/>
    </xf>
    <xf numFmtId="0" fontId="12" fillId="8" borderId="0" xfId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right"/>
    </xf>
    <xf numFmtId="2" fontId="8" fillId="2" borderId="12" xfId="0" applyNumberFormat="1" applyFont="1" applyFill="1" applyBorder="1" applyAlignment="1">
      <alignment horizontal="right"/>
    </xf>
    <xf numFmtId="2" fontId="8" fillId="2" borderId="9" xfId="0" applyNumberFormat="1" applyFont="1" applyFill="1" applyBorder="1" applyAlignment="1">
      <alignment horizontal="right"/>
    </xf>
    <xf numFmtId="0" fontId="5" fillId="2" borderId="1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right" vertical="center" wrapText="1"/>
    </xf>
    <xf numFmtId="0" fontId="5" fillId="2" borderId="9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  <xf numFmtId="2" fontId="8" fillId="2" borderId="10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center"/>
    </xf>
    <xf numFmtId="2" fontId="8" fillId="2" borderId="11" xfId="0" applyNumberFormat="1" applyFont="1" applyFill="1" applyBorder="1" applyAlignment="1">
      <alignment horizontal="center"/>
    </xf>
    <xf numFmtId="9" fontId="8" fillId="2" borderId="10" xfId="0" applyNumberFormat="1" applyFont="1" applyFill="1" applyBorder="1" applyAlignment="1">
      <alignment horizontal="center"/>
    </xf>
    <xf numFmtId="9" fontId="8" fillId="2" borderId="13" xfId="0" applyNumberFormat="1" applyFont="1" applyFill="1" applyBorder="1" applyAlignment="1">
      <alignment horizontal="center"/>
    </xf>
    <xf numFmtId="9" fontId="8" fillId="2" borderId="11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colors>
    <mruColors>
      <color rgb="FFECF200"/>
      <color rgb="FFFAFF3F"/>
      <color rgb="FFFCFF8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666752</xdr:colOff>
      <xdr:row>21</xdr:row>
      <xdr:rowOff>190500</xdr:rowOff>
    </xdr:from>
    <xdr:to>
      <xdr:col>5</xdr:col>
      <xdr:colOff>333375</xdr:colOff>
      <xdr:row>22</xdr:row>
      <xdr:rowOff>190500</xdr:rowOff>
    </xdr:to>
    <xdr:sp macro="" textlink="">
      <xdr:nvSpPr>
        <xdr:cNvPr id="14" name="Rectangle 13"/>
        <xdr:cNvSpPr/>
      </xdr:nvSpPr>
      <xdr:spPr>
        <a:xfrm>
          <a:off x="3648077" y="3752850"/>
          <a:ext cx="923923" cy="20002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000"/>
            <a:t>1.5Weeks</a:t>
          </a:r>
        </a:p>
      </xdr:txBody>
    </xdr:sp>
    <xdr:clientData/>
  </xdr:twoCellAnchor>
  <xdr:twoCellAnchor>
    <xdr:from>
      <xdr:col>3</xdr:col>
      <xdr:colOff>9527</xdr:colOff>
      <xdr:row>21</xdr:row>
      <xdr:rowOff>1</xdr:rowOff>
    </xdr:from>
    <xdr:to>
      <xdr:col>4</xdr:col>
      <xdr:colOff>0</xdr:colOff>
      <xdr:row>21</xdr:row>
      <xdr:rowOff>171451</xdr:rowOff>
    </xdr:to>
    <xdr:sp macro="" textlink="">
      <xdr:nvSpPr>
        <xdr:cNvPr id="15" name="Rectangle 14"/>
        <xdr:cNvSpPr/>
      </xdr:nvSpPr>
      <xdr:spPr>
        <a:xfrm>
          <a:off x="2990852" y="3562351"/>
          <a:ext cx="666748" cy="17145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000" baseline="0"/>
            <a:t>1 weeks </a:t>
          </a:r>
          <a:endParaRPr lang="en-US" sz="1000"/>
        </a:p>
      </xdr:txBody>
    </xdr:sp>
    <xdr:clientData/>
  </xdr:twoCellAnchor>
  <xdr:twoCellAnchor>
    <xdr:from>
      <xdr:col>5</xdr:col>
      <xdr:colOff>333375</xdr:colOff>
      <xdr:row>22</xdr:row>
      <xdr:rowOff>190499</xdr:rowOff>
    </xdr:from>
    <xdr:to>
      <xdr:col>15</xdr:col>
      <xdr:colOff>47625</xdr:colOff>
      <xdr:row>23</xdr:row>
      <xdr:rowOff>152400</xdr:rowOff>
    </xdr:to>
    <xdr:sp macro="" textlink="">
      <xdr:nvSpPr>
        <xdr:cNvPr id="16" name="Rectangle 15"/>
        <xdr:cNvSpPr/>
      </xdr:nvSpPr>
      <xdr:spPr>
        <a:xfrm>
          <a:off x="4572000" y="3952874"/>
          <a:ext cx="3752850" cy="171451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000"/>
            <a:t>9 Weeks</a:t>
          </a:r>
        </a:p>
      </xdr:txBody>
    </xdr:sp>
    <xdr:clientData/>
  </xdr:twoCellAnchor>
  <xdr:twoCellAnchor>
    <xdr:from>
      <xdr:col>14</xdr:col>
      <xdr:colOff>285751</xdr:colOff>
      <xdr:row>23</xdr:row>
      <xdr:rowOff>190502</xdr:rowOff>
    </xdr:from>
    <xdr:to>
      <xdr:col>17</xdr:col>
      <xdr:colOff>47625</xdr:colOff>
      <xdr:row>24</xdr:row>
      <xdr:rowOff>133350</xdr:rowOff>
    </xdr:to>
    <xdr:sp macro="" textlink="">
      <xdr:nvSpPr>
        <xdr:cNvPr id="17" name="Rectangle 16"/>
        <xdr:cNvSpPr/>
      </xdr:nvSpPr>
      <xdr:spPr>
        <a:xfrm>
          <a:off x="8229601" y="4162427"/>
          <a:ext cx="800099" cy="152398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000"/>
            <a:t>2 Weeks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36" sqref="C36"/>
    </sheetView>
  </sheetViews>
  <sheetFormatPr defaultRowHeight="10.5" outlineLevelRow="1" x14ac:dyDescent="0.15"/>
  <cols>
    <col min="1" max="1" width="38.5703125" style="100" customWidth="1"/>
    <col min="2" max="2" width="15.7109375" style="111" customWidth="1"/>
    <col min="3" max="3" width="14.7109375" style="111" customWidth="1"/>
    <col min="4" max="4" width="23.85546875" style="111" customWidth="1"/>
    <col min="5" max="5" width="8.85546875" style="112" bestFit="1" customWidth="1"/>
    <col min="6" max="6" width="10" style="112" bestFit="1" customWidth="1"/>
    <col min="7" max="7" width="21.28515625" style="100" customWidth="1"/>
    <col min="8" max="255" width="9.140625" style="100"/>
    <col min="256" max="256" width="38.5703125" style="100" customWidth="1"/>
    <col min="257" max="257" width="15.7109375" style="100" customWidth="1"/>
    <col min="258" max="258" width="14.7109375" style="100" customWidth="1"/>
    <col min="259" max="259" width="11.42578125" style="100" customWidth="1"/>
    <col min="260" max="260" width="10.5703125" style="100" bestFit="1" customWidth="1"/>
    <col min="261" max="261" width="8.85546875" style="100" bestFit="1" customWidth="1"/>
    <col min="262" max="262" width="10" style="100" bestFit="1" customWidth="1"/>
    <col min="263" max="263" width="55.140625" style="100" bestFit="1" customWidth="1"/>
    <col min="264" max="511" width="9.140625" style="100"/>
    <col min="512" max="512" width="38.5703125" style="100" customWidth="1"/>
    <col min="513" max="513" width="15.7109375" style="100" customWidth="1"/>
    <col min="514" max="514" width="14.7109375" style="100" customWidth="1"/>
    <col min="515" max="515" width="11.42578125" style="100" customWidth="1"/>
    <col min="516" max="516" width="10.5703125" style="100" bestFit="1" customWidth="1"/>
    <col min="517" max="517" width="8.85546875" style="100" bestFit="1" customWidth="1"/>
    <col min="518" max="518" width="10" style="100" bestFit="1" customWidth="1"/>
    <col min="519" max="519" width="55.140625" style="100" bestFit="1" customWidth="1"/>
    <col min="520" max="767" width="9.140625" style="100"/>
    <col min="768" max="768" width="38.5703125" style="100" customWidth="1"/>
    <col min="769" max="769" width="15.7109375" style="100" customWidth="1"/>
    <col min="770" max="770" width="14.7109375" style="100" customWidth="1"/>
    <col min="771" max="771" width="11.42578125" style="100" customWidth="1"/>
    <col min="772" max="772" width="10.5703125" style="100" bestFit="1" customWidth="1"/>
    <col min="773" max="773" width="8.85546875" style="100" bestFit="1" customWidth="1"/>
    <col min="774" max="774" width="10" style="100" bestFit="1" customWidth="1"/>
    <col min="775" max="775" width="55.140625" style="100" bestFit="1" customWidth="1"/>
    <col min="776" max="1023" width="9.140625" style="100"/>
    <col min="1024" max="1024" width="38.5703125" style="100" customWidth="1"/>
    <col min="1025" max="1025" width="15.7109375" style="100" customWidth="1"/>
    <col min="1026" max="1026" width="14.7109375" style="100" customWidth="1"/>
    <col min="1027" max="1027" width="11.42578125" style="100" customWidth="1"/>
    <col min="1028" max="1028" width="10.5703125" style="100" bestFit="1" customWidth="1"/>
    <col min="1029" max="1029" width="8.85546875" style="100" bestFit="1" customWidth="1"/>
    <col min="1030" max="1030" width="10" style="100" bestFit="1" customWidth="1"/>
    <col min="1031" max="1031" width="55.140625" style="100" bestFit="1" customWidth="1"/>
    <col min="1032" max="1279" width="9.140625" style="100"/>
    <col min="1280" max="1280" width="38.5703125" style="100" customWidth="1"/>
    <col min="1281" max="1281" width="15.7109375" style="100" customWidth="1"/>
    <col min="1282" max="1282" width="14.7109375" style="100" customWidth="1"/>
    <col min="1283" max="1283" width="11.42578125" style="100" customWidth="1"/>
    <col min="1284" max="1284" width="10.5703125" style="100" bestFit="1" customWidth="1"/>
    <col min="1285" max="1285" width="8.85546875" style="100" bestFit="1" customWidth="1"/>
    <col min="1286" max="1286" width="10" style="100" bestFit="1" customWidth="1"/>
    <col min="1287" max="1287" width="55.140625" style="100" bestFit="1" customWidth="1"/>
    <col min="1288" max="1535" width="9.140625" style="100"/>
    <col min="1536" max="1536" width="38.5703125" style="100" customWidth="1"/>
    <col min="1537" max="1537" width="15.7109375" style="100" customWidth="1"/>
    <col min="1538" max="1538" width="14.7109375" style="100" customWidth="1"/>
    <col min="1539" max="1539" width="11.42578125" style="100" customWidth="1"/>
    <col min="1540" max="1540" width="10.5703125" style="100" bestFit="1" customWidth="1"/>
    <col min="1541" max="1541" width="8.85546875" style="100" bestFit="1" customWidth="1"/>
    <col min="1542" max="1542" width="10" style="100" bestFit="1" customWidth="1"/>
    <col min="1543" max="1543" width="55.140625" style="100" bestFit="1" customWidth="1"/>
    <col min="1544" max="1791" width="9.140625" style="100"/>
    <col min="1792" max="1792" width="38.5703125" style="100" customWidth="1"/>
    <col min="1793" max="1793" width="15.7109375" style="100" customWidth="1"/>
    <col min="1794" max="1794" width="14.7109375" style="100" customWidth="1"/>
    <col min="1795" max="1795" width="11.42578125" style="100" customWidth="1"/>
    <col min="1796" max="1796" width="10.5703125" style="100" bestFit="1" customWidth="1"/>
    <col min="1797" max="1797" width="8.85546875" style="100" bestFit="1" customWidth="1"/>
    <col min="1798" max="1798" width="10" style="100" bestFit="1" customWidth="1"/>
    <col min="1799" max="1799" width="55.140625" style="100" bestFit="1" customWidth="1"/>
    <col min="1800" max="2047" width="9.140625" style="100"/>
    <col min="2048" max="2048" width="38.5703125" style="100" customWidth="1"/>
    <col min="2049" max="2049" width="15.7109375" style="100" customWidth="1"/>
    <col min="2050" max="2050" width="14.7109375" style="100" customWidth="1"/>
    <col min="2051" max="2051" width="11.42578125" style="100" customWidth="1"/>
    <col min="2052" max="2052" width="10.5703125" style="100" bestFit="1" customWidth="1"/>
    <col min="2053" max="2053" width="8.85546875" style="100" bestFit="1" customWidth="1"/>
    <col min="2054" max="2054" width="10" style="100" bestFit="1" customWidth="1"/>
    <col min="2055" max="2055" width="55.140625" style="100" bestFit="1" customWidth="1"/>
    <col min="2056" max="2303" width="9.140625" style="100"/>
    <col min="2304" max="2304" width="38.5703125" style="100" customWidth="1"/>
    <col min="2305" max="2305" width="15.7109375" style="100" customWidth="1"/>
    <col min="2306" max="2306" width="14.7109375" style="100" customWidth="1"/>
    <col min="2307" max="2307" width="11.42578125" style="100" customWidth="1"/>
    <col min="2308" max="2308" width="10.5703125" style="100" bestFit="1" customWidth="1"/>
    <col min="2309" max="2309" width="8.85546875" style="100" bestFit="1" customWidth="1"/>
    <col min="2310" max="2310" width="10" style="100" bestFit="1" customWidth="1"/>
    <col min="2311" max="2311" width="55.140625" style="100" bestFit="1" customWidth="1"/>
    <col min="2312" max="2559" width="9.140625" style="100"/>
    <col min="2560" max="2560" width="38.5703125" style="100" customWidth="1"/>
    <col min="2561" max="2561" width="15.7109375" style="100" customWidth="1"/>
    <col min="2562" max="2562" width="14.7109375" style="100" customWidth="1"/>
    <col min="2563" max="2563" width="11.42578125" style="100" customWidth="1"/>
    <col min="2564" max="2564" width="10.5703125" style="100" bestFit="1" customWidth="1"/>
    <col min="2565" max="2565" width="8.85546875" style="100" bestFit="1" customWidth="1"/>
    <col min="2566" max="2566" width="10" style="100" bestFit="1" customWidth="1"/>
    <col min="2567" max="2567" width="55.140625" style="100" bestFit="1" customWidth="1"/>
    <col min="2568" max="2815" width="9.140625" style="100"/>
    <col min="2816" max="2816" width="38.5703125" style="100" customWidth="1"/>
    <col min="2817" max="2817" width="15.7109375" style="100" customWidth="1"/>
    <col min="2818" max="2818" width="14.7109375" style="100" customWidth="1"/>
    <col min="2819" max="2819" width="11.42578125" style="100" customWidth="1"/>
    <col min="2820" max="2820" width="10.5703125" style="100" bestFit="1" customWidth="1"/>
    <col min="2821" max="2821" width="8.85546875" style="100" bestFit="1" customWidth="1"/>
    <col min="2822" max="2822" width="10" style="100" bestFit="1" customWidth="1"/>
    <col min="2823" max="2823" width="55.140625" style="100" bestFit="1" customWidth="1"/>
    <col min="2824" max="3071" width="9.140625" style="100"/>
    <col min="3072" max="3072" width="38.5703125" style="100" customWidth="1"/>
    <col min="3073" max="3073" width="15.7109375" style="100" customWidth="1"/>
    <col min="3074" max="3074" width="14.7109375" style="100" customWidth="1"/>
    <col min="3075" max="3075" width="11.42578125" style="100" customWidth="1"/>
    <col min="3076" max="3076" width="10.5703125" style="100" bestFit="1" customWidth="1"/>
    <col min="3077" max="3077" width="8.85546875" style="100" bestFit="1" customWidth="1"/>
    <col min="3078" max="3078" width="10" style="100" bestFit="1" customWidth="1"/>
    <col min="3079" max="3079" width="55.140625" style="100" bestFit="1" customWidth="1"/>
    <col min="3080" max="3327" width="9.140625" style="100"/>
    <col min="3328" max="3328" width="38.5703125" style="100" customWidth="1"/>
    <col min="3329" max="3329" width="15.7109375" style="100" customWidth="1"/>
    <col min="3330" max="3330" width="14.7109375" style="100" customWidth="1"/>
    <col min="3331" max="3331" width="11.42578125" style="100" customWidth="1"/>
    <col min="3332" max="3332" width="10.5703125" style="100" bestFit="1" customWidth="1"/>
    <col min="3333" max="3333" width="8.85546875" style="100" bestFit="1" customWidth="1"/>
    <col min="3334" max="3334" width="10" style="100" bestFit="1" customWidth="1"/>
    <col min="3335" max="3335" width="55.140625" style="100" bestFit="1" customWidth="1"/>
    <col min="3336" max="3583" width="9.140625" style="100"/>
    <col min="3584" max="3584" width="38.5703125" style="100" customWidth="1"/>
    <col min="3585" max="3585" width="15.7109375" style="100" customWidth="1"/>
    <col min="3586" max="3586" width="14.7109375" style="100" customWidth="1"/>
    <col min="3587" max="3587" width="11.42578125" style="100" customWidth="1"/>
    <col min="3588" max="3588" width="10.5703125" style="100" bestFit="1" customWidth="1"/>
    <col min="3589" max="3589" width="8.85546875" style="100" bestFit="1" customWidth="1"/>
    <col min="3590" max="3590" width="10" style="100" bestFit="1" customWidth="1"/>
    <col min="3591" max="3591" width="55.140625" style="100" bestFit="1" customWidth="1"/>
    <col min="3592" max="3839" width="9.140625" style="100"/>
    <col min="3840" max="3840" width="38.5703125" style="100" customWidth="1"/>
    <col min="3841" max="3841" width="15.7109375" style="100" customWidth="1"/>
    <col min="3842" max="3842" width="14.7109375" style="100" customWidth="1"/>
    <col min="3843" max="3843" width="11.42578125" style="100" customWidth="1"/>
    <col min="3844" max="3844" width="10.5703125" style="100" bestFit="1" customWidth="1"/>
    <col min="3845" max="3845" width="8.85546875" style="100" bestFit="1" customWidth="1"/>
    <col min="3846" max="3846" width="10" style="100" bestFit="1" customWidth="1"/>
    <col min="3847" max="3847" width="55.140625" style="100" bestFit="1" customWidth="1"/>
    <col min="3848" max="4095" width="9.140625" style="100"/>
    <col min="4096" max="4096" width="38.5703125" style="100" customWidth="1"/>
    <col min="4097" max="4097" width="15.7109375" style="100" customWidth="1"/>
    <col min="4098" max="4098" width="14.7109375" style="100" customWidth="1"/>
    <col min="4099" max="4099" width="11.42578125" style="100" customWidth="1"/>
    <col min="4100" max="4100" width="10.5703125" style="100" bestFit="1" customWidth="1"/>
    <col min="4101" max="4101" width="8.85546875" style="100" bestFit="1" customWidth="1"/>
    <col min="4102" max="4102" width="10" style="100" bestFit="1" customWidth="1"/>
    <col min="4103" max="4103" width="55.140625" style="100" bestFit="1" customWidth="1"/>
    <col min="4104" max="4351" width="9.140625" style="100"/>
    <col min="4352" max="4352" width="38.5703125" style="100" customWidth="1"/>
    <col min="4353" max="4353" width="15.7109375" style="100" customWidth="1"/>
    <col min="4354" max="4354" width="14.7109375" style="100" customWidth="1"/>
    <col min="4355" max="4355" width="11.42578125" style="100" customWidth="1"/>
    <col min="4356" max="4356" width="10.5703125" style="100" bestFit="1" customWidth="1"/>
    <col min="4357" max="4357" width="8.85546875" style="100" bestFit="1" customWidth="1"/>
    <col min="4358" max="4358" width="10" style="100" bestFit="1" customWidth="1"/>
    <col min="4359" max="4359" width="55.140625" style="100" bestFit="1" customWidth="1"/>
    <col min="4360" max="4607" width="9.140625" style="100"/>
    <col min="4608" max="4608" width="38.5703125" style="100" customWidth="1"/>
    <col min="4609" max="4609" width="15.7109375" style="100" customWidth="1"/>
    <col min="4610" max="4610" width="14.7109375" style="100" customWidth="1"/>
    <col min="4611" max="4611" width="11.42578125" style="100" customWidth="1"/>
    <col min="4612" max="4612" width="10.5703125" style="100" bestFit="1" customWidth="1"/>
    <col min="4613" max="4613" width="8.85546875" style="100" bestFit="1" customWidth="1"/>
    <col min="4614" max="4614" width="10" style="100" bestFit="1" customWidth="1"/>
    <col min="4615" max="4615" width="55.140625" style="100" bestFit="1" customWidth="1"/>
    <col min="4616" max="4863" width="9.140625" style="100"/>
    <col min="4864" max="4864" width="38.5703125" style="100" customWidth="1"/>
    <col min="4865" max="4865" width="15.7109375" style="100" customWidth="1"/>
    <col min="4866" max="4866" width="14.7109375" style="100" customWidth="1"/>
    <col min="4867" max="4867" width="11.42578125" style="100" customWidth="1"/>
    <col min="4868" max="4868" width="10.5703125" style="100" bestFit="1" customWidth="1"/>
    <col min="4869" max="4869" width="8.85546875" style="100" bestFit="1" customWidth="1"/>
    <col min="4870" max="4870" width="10" style="100" bestFit="1" customWidth="1"/>
    <col min="4871" max="4871" width="55.140625" style="100" bestFit="1" customWidth="1"/>
    <col min="4872" max="5119" width="9.140625" style="100"/>
    <col min="5120" max="5120" width="38.5703125" style="100" customWidth="1"/>
    <col min="5121" max="5121" width="15.7109375" style="100" customWidth="1"/>
    <col min="5122" max="5122" width="14.7109375" style="100" customWidth="1"/>
    <col min="5123" max="5123" width="11.42578125" style="100" customWidth="1"/>
    <col min="5124" max="5124" width="10.5703125" style="100" bestFit="1" customWidth="1"/>
    <col min="5125" max="5125" width="8.85546875" style="100" bestFit="1" customWidth="1"/>
    <col min="5126" max="5126" width="10" style="100" bestFit="1" customWidth="1"/>
    <col min="5127" max="5127" width="55.140625" style="100" bestFit="1" customWidth="1"/>
    <col min="5128" max="5375" width="9.140625" style="100"/>
    <col min="5376" max="5376" width="38.5703125" style="100" customWidth="1"/>
    <col min="5377" max="5377" width="15.7109375" style="100" customWidth="1"/>
    <col min="5378" max="5378" width="14.7109375" style="100" customWidth="1"/>
    <col min="5379" max="5379" width="11.42578125" style="100" customWidth="1"/>
    <col min="5380" max="5380" width="10.5703125" style="100" bestFit="1" customWidth="1"/>
    <col min="5381" max="5381" width="8.85546875" style="100" bestFit="1" customWidth="1"/>
    <col min="5382" max="5382" width="10" style="100" bestFit="1" customWidth="1"/>
    <col min="5383" max="5383" width="55.140625" style="100" bestFit="1" customWidth="1"/>
    <col min="5384" max="5631" width="9.140625" style="100"/>
    <col min="5632" max="5632" width="38.5703125" style="100" customWidth="1"/>
    <col min="5633" max="5633" width="15.7109375" style="100" customWidth="1"/>
    <col min="5634" max="5634" width="14.7109375" style="100" customWidth="1"/>
    <col min="5635" max="5635" width="11.42578125" style="100" customWidth="1"/>
    <col min="5636" max="5636" width="10.5703125" style="100" bestFit="1" customWidth="1"/>
    <col min="5637" max="5637" width="8.85546875" style="100" bestFit="1" customWidth="1"/>
    <col min="5638" max="5638" width="10" style="100" bestFit="1" customWidth="1"/>
    <col min="5639" max="5639" width="55.140625" style="100" bestFit="1" customWidth="1"/>
    <col min="5640" max="5887" width="9.140625" style="100"/>
    <col min="5888" max="5888" width="38.5703125" style="100" customWidth="1"/>
    <col min="5889" max="5889" width="15.7109375" style="100" customWidth="1"/>
    <col min="5890" max="5890" width="14.7109375" style="100" customWidth="1"/>
    <col min="5891" max="5891" width="11.42578125" style="100" customWidth="1"/>
    <col min="5892" max="5892" width="10.5703125" style="100" bestFit="1" customWidth="1"/>
    <col min="5893" max="5893" width="8.85546875" style="100" bestFit="1" customWidth="1"/>
    <col min="5894" max="5894" width="10" style="100" bestFit="1" customWidth="1"/>
    <col min="5895" max="5895" width="55.140625" style="100" bestFit="1" customWidth="1"/>
    <col min="5896" max="6143" width="9.140625" style="100"/>
    <col min="6144" max="6144" width="38.5703125" style="100" customWidth="1"/>
    <col min="6145" max="6145" width="15.7109375" style="100" customWidth="1"/>
    <col min="6146" max="6146" width="14.7109375" style="100" customWidth="1"/>
    <col min="6147" max="6147" width="11.42578125" style="100" customWidth="1"/>
    <col min="6148" max="6148" width="10.5703125" style="100" bestFit="1" customWidth="1"/>
    <col min="6149" max="6149" width="8.85546875" style="100" bestFit="1" customWidth="1"/>
    <col min="6150" max="6150" width="10" style="100" bestFit="1" customWidth="1"/>
    <col min="6151" max="6151" width="55.140625" style="100" bestFit="1" customWidth="1"/>
    <col min="6152" max="6399" width="9.140625" style="100"/>
    <col min="6400" max="6400" width="38.5703125" style="100" customWidth="1"/>
    <col min="6401" max="6401" width="15.7109375" style="100" customWidth="1"/>
    <col min="6402" max="6402" width="14.7109375" style="100" customWidth="1"/>
    <col min="6403" max="6403" width="11.42578125" style="100" customWidth="1"/>
    <col min="6404" max="6404" width="10.5703125" style="100" bestFit="1" customWidth="1"/>
    <col min="6405" max="6405" width="8.85546875" style="100" bestFit="1" customWidth="1"/>
    <col min="6406" max="6406" width="10" style="100" bestFit="1" customWidth="1"/>
    <col min="6407" max="6407" width="55.140625" style="100" bestFit="1" customWidth="1"/>
    <col min="6408" max="6655" width="9.140625" style="100"/>
    <col min="6656" max="6656" width="38.5703125" style="100" customWidth="1"/>
    <col min="6657" max="6657" width="15.7109375" style="100" customWidth="1"/>
    <col min="6658" max="6658" width="14.7109375" style="100" customWidth="1"/>
    <col min="6659" max="6659" width="11.42578125" style="100" customWidth="1"/>
    <col min="6660" max="6660" width="10.5703125" style="100" bestFit="1" customWidth="1"/>
    <col min="6661" max="6661" width="8.85546875" style="100" bestFit="1" customWidth="1"/>
    <col min="6662" max="6662" width="10" style="100" bestFit="1" customWidth="1"/>
    <col min="6663" max="6663" width="55.140625" style="100" bestFit="1" customWidth="1"/>
    <col min="6664" max="6911" width="9.140625" style="100"/>
    <col min="6912" max="6912" width="38.5703125" style="100" customWidth="1"/>
    <col min="6913" max="6913" width="15.7109375" style="100" customWidth="1"/>
    <col min="6914" max="6914" width="14.7109375" style="100" customWidth="1"/>
    <col min="6915" max="6915" width="11.42578125" style="100" customWidth="1"/>
    <col min="6916" max="6916" width="10.5703125" style="100" bestFit="1" customWidth="1"/>
    <col min="6917" max="6917" width="8.85546875" style="100" bestFit="1" customWidth="1"/>
    <col min="6918" max="6918" width="10" style="100" bestFit="1" customWidth="1"/>
    <col min="6919" max="6919" width="55.140625" style="100" bestFit="1" customWidth="1"/>
    <col min="6920" max="7167" width="9.140625" style="100"/>
    <col min="7168" max="7168" width="38.5703125" style="100" customWidth="1"/>
    <col min="7169" max="7169" width="15.7109375" style="100" customWidth="1"/>
    <col min="7170" max="7170" width="14.7109375" style="100" customWidth="1"/>
    <col min="7171" max="7171" width="11.42578125" style="100" customWidth="1"/>
    <col min="7172" max="7172" width="10.5703125" style="100" bestFit="1" customWidth="1"/>
    <col min="7173" max="7173" width="8.85546875" style="100" bestFit="1" customWidth="1"/>
    <col min="7174" max="7174" width="10" style="100" bestFit="1" customWidth="1"/>
    <col min="7175" max="7175" width="55.140625" style="100" bestFit="1" customWidth="1"/>
    <col min="7176" max="7423" width="9.140625" style="100"/>
    <col min="7424" max="7424" width="38.5703125" style="100" customWidth="1"/>
    <col min="7425" max="7425" width="15.7109375" style="100" customWidth="1"/>
    <col min="7426" max="7426" width="14.7109375" style="100" customWidth="1"/>
    <col min="7427" max="7427" width="11.42578125" style="100" customWidth="1"/>
    <col min="7428" max="7428" width="10.5703125" style="100" bestFit="1" customWidth="1"/>
    <col min="7429" max="7429" width="8.85546875" style="100" bestFit="1" customWidth="1"/>
    <col min="7430" max="7430" width="10" style="100" bestFit="1" customWidth="1"/>
    <col min="7431" max="7431" width="55.140625" style="100" bestFit="1" customWidth="1"/>
    <col min="7432" max="7679" width="9.140625" style="100"/>
    <col min="7680" max="7680" width="38.5703125" style="100" customWidth="1"/>
    <col min="7681" max="7681" width="15.7109375" style="100" customWidth="1"/>
    <col min="7682" max="7682" width="14.7109375" style="100" customWidth="1"/>
    <col min="7683" max="7683" width="11.42578125" style="100" customWidth="1"/>
    <col min="7684" max="7684" width="10.5703125" style="100" bestFit="1" customWidth="1"/>
    <col min="7685" max="7685" width="8.85546875" style="100" bestFit="1" customWidth="1"/>
    <col min="7686" max="7686" width="10" style="100" bestFit="1" customWidth="1"/>
    <col min="7687" max="7687" width="55.140625" style="100" bestFit="1" customWidth="1"/>
    <col min="7688" max="7935" width="9.140625" style="100"/>
    <col min="7936" max="7936" width="38.5703125" style="100" customWidth="1"/>
    <col min="7937" max="7937" width="15.7109375" style="100" customWidth="1"/>
    <col min="7938" max="7938" width="14.7109375" style="100" customWidth="1"/>
    <col min="7939" max="7939" width="11.42578125" style="100" customWidth="1"/>
    <col min="7940" max="7940" width="10.5703125" style="100" bestFit="1" customWidth="1"/>
    <col min="7941" max="7941" width="8.85546875" style="100" bestFit="1" customWidth="1"/>
    <col min="7942" max="7942" width="10" style="100" bestFit="1" customWidth="1"/>
    <col min="7943" max="7943" width="55.140625" style="100" bestFit="1" customWidth="1"/>
    <col min="7944" max="8191" width="9.140625" style="100"/>
    <col min="8192" max="8192" width="38.5703125" style="100" customWidth="1"/>
    <col min="8193" max="8193" width="15.7109375" style="100" customWidth="1"/>
    <col min="8194" max="8194" width="14.7109375" style="100" customWidth="1"/>
    <col min="8195" max="8195" width="11.42578125" style="100" customWidth="1"/>
    <col min="8196" max="8196" width="10.5703125" style="100" bestFit="1" customWidth="1"/>
    <col min="8197" max="8197" width="8.85546875" style="100" bestFit="1" customWidth="1"/>
    <col min="8198" max="8198" width="10" style="100" bestFit="1" customWidth="1"/>
    <col min="8199" max="8199" width="55.140625" style="100" bestFit="1" customWidth="1"/>
    <col min="8200" max="8447" width="9.140625" style="100"/>
    <col min="8448" max="8448" width="38.5703125" style="100" customWidth="1"/>
    <col min="8449" max="8449" width="15.7109375" style="100" customWidth="1"/>
    <col min="8450" max="8450" width="14.7109375" style="100" customWidth="1"/>
    <col min="8451" max="8451" width="11.42578125" style="100" customWidth="1"/>
    <col min="8452" max="8452" width="10.5703125" style="100" bestFit="1" customWidth="1"/>
    <col min="8453" max="8453" width="8.85546875" style="100" bestFit="1" customWidth="1"/>
    <col min="8454" max="8454" width="10" style="100" bestFit="1" customWidth="1"/>
    <col min="8455" max="8455" width="55.140625" style="100" bestFit="1" customWidth="1"/>
    <col min="8456" max="8703" width="9.140625" style="100"/>
    <col min="8704" max="8704" width="38.5703125" style="100" customWidth="1"/>
    <col min="8705" max="8705" width="15.7109375" style="100" customWidth="1"/>
    <col min="8706" max="8706" width="14.7109375" style="100" customWidth="1"/>
    <col min="8707" max="8707" width="11.42578125" style="100" customWidth="1"/>
    <col min="8708" max="8708" width="10.5703125" style="100" bestFit="1" customWidth="1"/>
    <col min="8709" max="8709" width="8.85546875" style="100" bestFit="1" customWidth="1"/>
    <col min="8710" max="8710" width="10" style="100" bestFit="1" customWidth="1"/>
    <col min="8711" max="8711" width="55.140625" style="100" bestFit="1" customWidth="1"/>
    <col min="8712" max="8959" width="9.140625" style="100"/>
    <col min="8960" max="8960" width="38.5703125" style="100" customWidth="1"/>
    <col min="8961" max="8961" width="15.7109375" style="100" customWidth="1"/>
    <col min="8962" max="8962" width="14.7109375" style="100" customWidth="1"/>
    <col min="8963" max="8963" width="11.42578125" style="100" customWidth="1"/>
    <col min="8964" max="8964" width="10.5703125" style="100" bestFit="1" customWidth="1"/>
    <col min="8965" max="8965" width="8.85546875" style="100" bestFit="1" customWidth="1"/>
    <col min="8966" max="8966" width="10" style="100" bestFit="1" customWidth="1"/>
    <col min="8967" max="8967" width="55.140625" style="100" bestFit="1" customWidth="1"/>
    <col min="8968" max="9215" width="9.140625" style="100"/>
    <col min="9216" max="9216" width="38.5703125" style="100" customWidth="1"/>
    <col min="9217" max="9217" width="15.7109375" style="100" customWidth="1"/>
    <col min="9218" max="9218" width="14.7109375" style="100" customWidth="1"/>
    <col min="9219" max="9219" width="11.42578125" style="100" customWidth="1"/>
    <col min="9220" max="9220" width="10.5703125" style="100" bestFit="1" customWidth="1"/>
    <col min="9221" max="9221" width="8.85546875" style="100" bestFit="1" customWidth="1"/>
    <col min="9222" max="9222" width="10" style="100" bestFit="1" customWidth="1"/>
    <col min="9223" max="9223" width="55.140625" style="100" bestFit="1" customWidth="1"/>
    <col min="9224" max="9471" width="9.140625" style="100"/>
    <col min="9472" max="9472" width="38.5703125" style="100" customWidth="1"/>
    <col min="9473" max="9473" width="15.7109375" style="100" customWidth="1"/>
    <col min="9474" max="9474" width="14.7109375" style="100" customWidth="1"/>
    <col min="9475" max="9475" width="11.42578125" style="100" customWidth="1"/>
    <col min="9476" max="9476" width="10.5703125" style="100" bestFit="1" customWidth="1"/>
    <col min="9477" max="9477" width="8.85546875" style="100" bestFit="1" customWidth="1"/>
    <col min="9478" max="9478" width="10" style="100" bestFit="1" customWidth="1"/>
    <col min="9479" max="9479" width="55.140625" style="100" bestFit="1" customWidth="1"/>
    <col min="9480" max="9727" width="9.140625" style="100"/>
    <col min="9728" max="9728" width="38.5703125" style="100" customWidth="1"/>
    <col min="9729" max="9729" width="15.7109375" style="100" customWidth="1"/>
    <col min="9730" max="9730" width="14.7109375" style="100" customWidth="1"/>
    <col min="9731" max="9731" width="11.42578125" style="100" customWidth="1"/>
    <col min="9732" max="9732" width="10.5703125" style="100" bestFit="1" customWidth="1"/>
    <col min="9733" max="9733" width="8.85546875" style="100" bestFit="1" customWidth="1"/>
    <col min="9734" max="9734" width="10" style="100" bestFit="1" customWidth="1"/>
    <col min="9735" max="9735" width="55.140625" style="100" bestFit="1" customWidth="1"/>
    <col min="9736" max="9983" width="9.140625" style="100"/>
    <col min="9984" max="9984" width="38.5703125" style="100" customWidth="1"/>
    <col min="9985" max="9985" width="15.7109375" style="100" customWidth="1"/>
    <col min="9986" max="9986" width="14.7109375" style="100" customWidth="1"/>
    <col min="9987" max="9987" width="11.42578125" style="100" customWidth="1"/>
    <col min="9988" max="9988" width="10.5703125" style="100" bestFit="1" customWidth="1"/>
    <col min="9989" max="9989" width="8.85546875" style="100" bestFit="1" customWidth="1"/>
    <col min="9990" max="9990" width="10" style="100" bestFit="1" customWidth="1"/>
    <col min="9991" max="9991" width="55.140625" style="100" bestFit="1" customWidth="1"/>
    <col min="9992" max="10239" width="9.140625" style="100"/>
    <col min="10240" max="10240" width="38.5703125" style="100" customWidth="1"/>
    <col min="10241" max="10241" width="15.7109375" style="100" customWidth="1"/>
    <col min="10242" max="10242" width="14.7109375" style="100" customWidth="1"/>
    <col min="10243" max="10243" width="11.42578125" style="100" customWidth="1"/>
    <col min="10244" max="10244" width="10.5703125" style="100" bestFit="1" customWidth="1"/>
    <col min="10245" max="10245" width="8.85546875" style="100" bestFit="1" customWidth="1"/>
    <col min="10246" max="10246" width="10" style="100" bestFit="1" customWidth="1"/>
    <col min="10247" max="10247" width="55.140625" style="100" bestFit="1" customWidth="1"/>
    <col min="10248" max="10495" width="9.140625" style="100"/>
    <col min="10496" max="10496" width="38.5703125" style="100" customWidth="1"/>
    <col min="10497" max="10497" width="15.7109375" style="100" customWidth="1"/>
    <col min="10498" max="10498" width="14.7109375" style="100" customWidth="1"/>
    <col min="10499" max="10499" width="11.42578125" style="100" customWidth="1"/>
    <col min="10500" max="10500" width="10.5703125" style="100" bestFit="1" customWidth="1"/>
    <col min="10501" max="10501" width="8.85546875" style="100" bestFit="1" customWidth="1"/>
    <col min="10502" max="10502" width="10" style="100" bestFit="1" customWidth="1"/>
    <col min="10503" max="10503" width="55.140625" style="100" bestFit="1" customWidth="1"/>
    <col min="10504" max="10751" width="9.140625" style="100"/>
    <col min="10752" max="10752" width="38.5703125" style="100" customWidth="1"/>
    <col min="10753" max="10753" width="15.7109375" style="100" customWidth="1"/>
    <col min="10754" max="10754" width="14.7109375" style="100" customWidth="1"/>
    <col min="10755" max="10755" width="11.42578125" style="100" customWidth="1"/>
    <col min="10756" max="10756" width="10.5703125" style="100" bestFit="1" customWidth="1"/>
    <col min="10757" max="10757" width="8.85546875" style="100" bestFit="1" customWidth="1"/>
    <col min="10758" max="10758" width="10" style="100" bestFit="1" customWidth="1"/>
    <col min="10759" max="10759" width="55.140625" style="100" bestFit="1" customWidth="1"/>
    <col min="10760" max="11007" width="9.140625" style="100"/>
    <col min="11008" max="11008" width="38.5703125" style="100" customWidth="1"/>
    <col min="11009" max="11009" width="15.7109375" style="100" customWidth="1"/>
    <col min="11010" max="11010" width="14.7109375" style="100" customWidth="1"/>
    <col min="11011" max="11011" width="11.42578125" style="100" customWidth="1"/>
    <col min="11012" max="11012" width="10.5703125" style="100" bestFit="1" customWidth="1"/>
    <col min="11013" max="11013" width="8.85546875" style="100" bestFit="1" customWidth="1"/>
    <col min="11014" max="11014" width="10" style="100" bestFit="1" customWidth="1"/>
    <col min="11015" max="11015" width="55.140625" style="100" bestFit="1" customWidth="1"/>
    <col min="11016" max="11263" width="9.140625" style="100"/>
    <col min="11264" max="11264" width="38.5703125" style="100" customWidth="1"/>
    <col min="11265" max="11265" width="15.7109375" style="100" customWidth="1"/>
    <col min="11266" max="11266" width="14.7109375" style="100" customWidth="1"/>
    <col min="11267" max="11267" width="11.42578125" style="100" customWidth="1"/>
    <col min="11268" max="11268" width="10.5703125" style="100" bestFit="1" customWidth="1"/>
    <col min="11269" max="11269" width="8.85546875" style="100" bestFit="1" customWidth="1"/>
    <col min="11270" max="11270" width="10" style="100" bestFit="1" customWidth="1"/>
    <col min="11271" max="11271" width="55.140625" style="100" bestFit="1" customWidth="1"/>
    <col min="11272" max="11519" width="9.140625" style="100"/>
    <col min="11520" max="11520" width="38.5703125" style="100" customWidth="1"/>
    <col min="11521" max="11521" width="15.7109375" style="100" customWidth="1"/>
    <col min="11522" max="11522" width="14.7109375" style="100" customWidth="1"/>
    <col min="11523" max="11523" width="11.42578125" style="100" customWidth="1"/>
    <col min="11524" max="11524" width="10.5703125" style="100" bestFit="1" customWidth="1"/>
    <col min="11525" max="11525" width="8.85546875" style="100" bestFit="1" customWidth="1"/>
    <col min="11526" max="11526" width="10" style="100" bestFit="1" customWidth="1"/>
    <col min="11527" max="11527" width="55.140625" style="100" bestFit="1" customWidth="1"/>
    <col min="11528" max="11775" width="9.140625" style="100"/>
    <col min="11776" max="11776" width="38.5703125" style="100" customWidth="1"/>
    <col min="11777" max="11777" width="15.7109375" style="100" customWidth="1"/>
    <col min="11778" max="11778" width="14.7109375" style="100" customWidth="1"/>
    <col min="11779" max="11779" width="11.42578125" style="100" customWidth="1"/>
    <col min="11780" max="11780" width="10.5703125" style="100" bestFit="1" customWidth="1"/>
    <col min="11781" max="11781" width="8.85546875" style="100" bestFit="1" customWidth="1"/>
    <col min="11782" max="11782" width="10" style="100" bestFit="1" customWidth="1"/>
    <col min="11783" max="11783" width="55.140625" style="100" bestFit="1" customWidth="1"/>
    <col min="11784" max="12031" width="9.140625" style="100"/>
    <col min="12032" max="12032" width="38.5703125" style="100" customWidth="1"/>
    <col min="12033" max="12033" width="15.7109375" style="100" customWidth="1"/>
    <col min="12034" max="12034" width="14.7109375" style="100" customWidth="1"/>
    <col min="12035" max="12035" width="11.42578125" style="100" customWidth="1"/>
    <col min="12036" max="12036" width="10.5703125" style="100" bestFit="1" customWidth="1"/>
    <col min="12037" max="12037" width="8.85546875" style="100" bestFit="1" customWidth="1"/>
    <col min="12038" max="12038" width="10" style="100" bestFit="1" customWidth="1"/>
    <col min="12039" max="12039" width="55.140625" style="100" bestFit="1" customWidth="1"/>
    <col min="12040" max="12287" width="9.140625" style="100"/>
    <col min="12288" max="12288" width="38.5703125" style="100" customWidth="1"/>
    <col min="12289" max="12289" width="15.7109375" style="100" customWidth="1"/>
    <col min="12290" max="12290" width="14.7109375" style="100" customWidth="1"/>
    <col min="12291" max="12291" width="11.42578125" style="100" customWidth="1"/>
    <col min="12292" max="12292" width="10.5703125" style="100" bestFit="1" customWidth="1"/>
    <col min="12293" max="12293" width="8.85546875" style="100" bestFit="1" customWidth="1"/>
    <col min="12294" max="12294" width="10" style="100" bestFit="1" customWidth="1"/>
    <col min="12295" max="12295" width="55.140625" style="100" bestFit="1" customWidth="1"/>
    <col min="12296" max="12543" width="9.140625" style="100"/>
    <col min="12544" max="12544" width="38.5703125" style="100" customWidth="1"/>
    <col min="12545" max="12545" width="15.7109375" style="100" customWidth="1"/>
    <col min="12546" max="12546" width="14.7109375" style="100" customWidth="1"/>
    <col min="12547" max="12547" width="11.42578125" style="100" customWidth="1"/>
    <col min="12548" max="12548" width="10.5703125" style="100" bestFit="1" customWidth="1"/>
    <col min="12549" max="12549" width="8.85546875" style="100" bestFit="1" customWidth="1"/>
    <col min="12550" max="12550" width="10" style="100" bestFit="1" customWidth="1"/>
    <col min="12551" max="12551" width="55.140625" style="100" bestFit="1" customWidth="1"/>
    <col min="12552" max="12799" width="9.140625" style="100"/>
    <col min="12800" max="12800" width="38.5703125" style="100" customWidth="1"/>
    <col min="12801" max="12801" width="15.7109375" style="100" customWidth="1"/>
    <col min="12802" max="12802" width="14.7109375" style="100" customWidth="1"/>
    <col min="12803" max="12803" width="11.42578125" style="100" customWidth="1"/>
    <col min="12804" max="12804" width="10.5703125" style="100" bestFit="1" customWidth="1"/>
    <col min="12805" max="12805" width="8.85546875" style="100" bestFit="1" customWidth="1"/>
    <col min="12806" max="12806" width="10" style="100" bestFit="1" customWidth="1"/>
    <col min="12807" max="12807" width="55.140625" style="100" bestFit="1" customWidth="1"/>
    <col min="12808" max="13055" width="9.140625" style="100"/>
    <col min="13056" max="13056" width="38.5703125" style="100" customWidth="1"/>
    <col min="13057" max="13057" width="15.7109375" style="100" customWidth="1"/>
    <col min="13058" max="13058" width="14.7109375" style="100" customWidth="1"/>
    <col min="13059" max="13059" width="11.42578125" style="100" customWidth="1"/>
    <col min="13060" max="13060" width="10.5703125" style="100" bestFit="1" customWidth="1"/>
    <col min="13061" max="13061" width="8.85546875" style="100" bestFit="1" customWidth="1"/>
    <col min="13062" max="13062" width="10" style="100" bestFit="1" customWidth="1"/>
    <col min="13063" max="13063" width="55.140625" style="100" bestFit="1" customWidth="1"/>
    <col min="13064" max="13311" width="9.140625" style="100"/>
    <col min="13312" max="13312" width="38.5703125" style="100" customWidth="1"/>
    <col min="13313" max="13313" width="15.7109375" style="100" customWidth="1"/>
    <col min="13314" max="13314" width="14.7109375" style="100" customWidth="1"/>
    <col min="13315" max="13315" width="11.42578125" style="100" customWidth="1"/>
    <col min="13316" max="13316" width="10.5703125" style="100" bestFit="1" customWidth="1"/>
    <col min="13317" max="13317" width="8.85546875" style="100" bestFit="1" customWidth="1"/>
    <col min="13318" max="13318" width="10" style="100" bestFit="1" customWidth="1"/>
    <col min="13319" max="13319" width="55.140625" style="100" bestFit="1" customWidth="1"/>
    <col min="13320" max="13567" width="9.140625" style="100"/>
    <col min="13568" max="13568" width="38.5703125" style="100" customWidth="1"/>
    <col min="13569" max="13569" width="15.7109375" style="100" customWidth="1"/>
    <col min="13570" max="13570" width="14.7109375" style="100" customWidth="1"/>
    <col min="13571" max="13571" width="11.42578125" style="100" customWidth="1"/>
    <col min="13572" max="13572" width="10.5703125" style="100" bestFit="1" customWidth="1"/>
    <col min="13573" max="13573" width="8.85546875" style="100" bestFit="1" customWidth="1"/>
    <col min="13574" max="13574" width="10" style="100" bestFit="1" customWidth="1"/>
    <col min="13575" max="13575" width="55.140625" style="100" bestFit="1" customWidth="1"/>
    <col min="13576" max="13823" width="9.140625" style="100"/>
    <col min="13824" max="13824" width="38.5703125" style="100" customWidth="1"/>
    <col min="13825" max="13825" width="15.7109375" style="100" customWidth="1"/>
    <col min="13826" max="13826" width="14.7109375" style="100" customWidth="1"/>
    <col min="13827" max="13827" width="11.42578125" style="100" customWidth="1"/>
    <col min="13828" max="13828" width="10.5703125" style="100" bestFit="1" customWidth="1"/>
    <col min="13829" max="13829" width="8.85546875" style="100" bestFit="1" customWidth="1"/>
    <col min="13830" max="13830" width="10" style="100" bestFit="1" customWidth="1"/>
    <col min="13831" max="13831" width="55.140625" style="100" bestFit="1" customWidth="1"/>
    <col min="13832" max="14079" width="9.140625" style="100"/>
    <col min="14080" max="14080" width="38.5703125" style="100" customWidth="1"/>
    <col min="14081" max="14081" width="15.7109375" style="100" customWidth="1"/>
    <col min="14082" max="14082" width="14.7109375" style="100" customWidth="1"/>
    <col min="14083" max="14083" width="11.42578125" style="100" customWidth="1"/>
    <col min="14084" max="14084" width="10.5703125" style="100" bestFit="1" customWidth="1"/>
    <col min="14085" max="14085" width="8.85546875" style="100" bestFit="1" customWidth="1"/>
    <col min="14086" max="14086" width="10" style="100" bestFit="1" customWidth="1"/>
    <col min="14087" max="14087" width="55.140625" style="100" bestFit="1" customWidth="1"/>
    <col min="14088" max="14335" width="9.140625" style="100"/>
    <col min="14336" max="14336" width="38.5703125" style="100" customWidth="1"/>
    <col min="14337" max="14337" width="15.7109375" style="100" customWidth="1"/>
    <col min="14338" max="14338" width="14.7109375" style="100" customWidth="1"/>
    <col min="14339" max="14339" width="11.42578125" style="100" customWidth="1"/>
    <col min="14340" max="14340" width="10.5703125" style="100" bestFit="1" customWidth="1"/>
    <col min="14341" max="14341" width="8.85546875" style="100" bestFit="1" customWidth="1"/>
    <col min="14342" max="14342" width="10" style="100" bestFit="1" customWidth="1"/>
    <col min="14343" max="14343" width="55.140625" style="100" bestFit="1" customWidth="1"/>
    <col min="14344" max="14591" width="9.140625" style="100"/>
    <col min="14592" max="14592" width="38.5703125" style="100" customWidth="1"/>
    <col min="14593" max="14593" width="15.7109375" style="100" customWidth="1"/>
    <col min="14594" max="14594" width="14.7109375" style="100" customWidth="1"/>
    <col min="14595" max="14595" width="11.42578125" style="100" customWidth="1"/>
    <col min="14596" max="14596" width="10.5703125" style="100" bestFit="1" customWidth="1"/>
    <col min="14597" max="14597" width="8.85546875" style="100" bestFit="1" customWidth="1"/>
    <col min="14598" max="14598" width="10" style="100" bestFit="1" customWidth="1"/>
    <col min="14599" max="14599" width="55.140625" style="100" bestFit="1" customWidth="1"/>
    <col min="14600" max="14847" width="9.140625" style="100"/>
    <col min="14848" max="14848" width="38.5703125" style="100" customWidth="1"/>
    <col min="14849" max="14849" width="15.7109375" style="100" customWidth="1"/>
    <col min="14850" max="14850" width="14.7109375" style="100" customWidth="1"/>
    <col min="14851" max="14851" width="11.42578125" style="100" customWidth="1"/>
    <col min="14852" max="14852" width="10.5703125" style="100" bestFit="1" customWidth="1"/>
    <col min="14853" max="14853" width="8.85546875" style="100" bestFit="1" customWidth="1"/>
    <col min="14854" max="14854" width="10" style="100" bestFit="1" customWidth="1"/>
    <col min="14855" max="14855" width="55.140625" style="100" bestFit="1" customWidth="1"/>
    <col min="14856" max="15103" width="9.140625" style="100"/>
    <col min="15104" max="15104" width="38.5703125" style="100" customWidth="1"/>
    <col min="15105" max="15105" width="15.7109375" style="100" customWidth="1"/>
    <col min="15106" max="15106" width="14.7109375" style="100" customWidth="1"/>
    <col min="15107" max="15107" width="11.42578125" style="100" customWidth="1"/>
    <col min="15108" max="15108" width="10.5703125" style="100" bestFit="1" customWidth="1"/>
    <col min="15109" max="15109" width="8.85546875" style="100" bestFit="1" customWidth="1"/>
    <col min="15110" max="15110" width="10" style="100" bestFit="1" customWidth="1"/>
    <col min="15111" max="15111" width="55.140625" style="100" bestFit="1" customWidth="1"/>
    <col min="15112" max="15359" width="9.140625" style="100"/>
    <col min="15360" max="15360" width="38.5703125" style="100" customWidth="1"/>
    <col min="15361" max="15361" width="15.7109375" style="100" customWidth="1"/>
    <col min="15362" max="15362" width="14.7109375" style="100" customWidth="1"/>
    <col min="15363" max="15363" width="11.42578125" style="100" customWidth="1"/>
    <col min="15364" max="15364" width="10.5703125" style="100" bestFit="1" customWidth="1"/>
    <col min="15365" max="15365" width="8.85546875" style="100" bestFit="1" customWidth="1"/>
    <col min="15366" max="15366" width="10" style="100" bestFit="1" customWidth="1"/>
    <col min="15367" max="15367" width="55.140625" style="100" bestFit="1" customWidth="1"/>
    <col min="15368" max="15615" width="9.140625" style="100"/>
    <col min="15616" max="15616" width="38.5703125" style="100" customWidth="1"/>
    <col min="15617" max="15617" width="15.7109375" style="100" customWidth="1"/>
    <col min="15618" max="15618" width="14.7109375" style="100" customWidth="1"/>
    <col min="15619" max="15619" width="11.42578125" style="100" customWidth="1"/>
    <col min="15620" max="15620" width="10.5703125" style="100" bestFit="1" customWidth="1"/>
    <col min="15621" max="15621" width="8.85546875" style="100" bestFit="1" customWidth="1"/>
    <col min="15622" max="15622" width="10" style="100" bestFit="1" customWidth="1"/>
    <col min="15623" max="15623" width="55.140625" style="100" bestFit="1" customWidth="1"/>
    <col min="15624" max="15871" width="9.140625" style="100"/>
    <col min="15872" max="15872" width="38.5703125" style="100" customWidth="1"/>
    <col min="15873" max="15873" width="15.7109375" style="100" customWidth="1"/>
    <col min="15874" max="15874" width="14.7109375" style="100" customWidth="1"/>
    <col min="15875" max="15875" width="11.42578125" style="100" customWidth="1"/>
    <col min="15876" max="15876" width="10.5703125" style="100" bestFit="1" customWidth="1"/>
    <col min="15877" max="15877" width="8.85546875" style="100" bestFit="1" customWidth="1"/>
    <col min="15878" max="15878" width="10" style="100" bestFit="1" customWidth="1"/>
    <col min="15879" max="15879" width="55.140625" style="100" bestFit="1" customWidth="1"/>
    <col min="15880" max="16127" width="9.140625" style="100"/>
    <col min="16128" max="16128" width="38.5703125" style="100" customWidth="1"/>
    <col min="16129" max="16129" width="15.7109375" style="100" customWidth="1"/>
    <col min="16130" max="16130" width="14.7109375" style="100" customWidth="1"/>
    <col min="16131" max="16131" width="11.42578125" style="100" customWidth="1"/>
    <col min="16132" max="16132" width="10.5703125" style="100" bestFit="1" customWidth="1"/>
    <col min="16133" max="16133" width="8.85546875" style="100" bestFit="1" customWidth="1"/>
    <col min="16134" max="16134" width="10" style="100" bestFit="1" customWidth="1"/>
    <col min="16135" max="16135" width="55.140625" style="100" bestFit="1" customWidth="1"/>
    <col min="16136" max="16384" width="9.140625" style="100"/>
  </cols>
  <sheetData>
    <row r="1" spans="1:7" x14ac:dyDescent="0.15">
      <c r="A1" s="98" t="s">
        <v>121</v>
      </c>
      <c r="B1" s="99" t="s">
        <v>122</v>
      </c>
      <c r="C1" s="99" t="s">
        <v>123</v>
      </c>
      <c r="D1" s="99" t="s">
        <v>124</v>
      </c>
      <c r="E1" s="99" t="s">
        <v>125</v>
      </c>
      <c r="F1" s="99" t="s">
        <v>126</v>
      </c>
      <c r="G1" s="99" t="s">
        <v>127</v>
      </c>
    </row>
    <row r="2" spans="1:7" x14ac:dyDescent="0.15">
      <c r="A2" s="101" t="s">
        <v>128</v>
      </c>
      <c r="B2" s="102">
        <f>B3</f>
        <v>40288</v>
      </c>
      <c r="C2" s="102">
        <f>C17</f>
        <v>40326</v>
      </c>
      <c r="D2" s="102"/>
      <c r="E2" s="103"/>
      <c r="F2" s="103"/>
      <c r="G2" s="104"/>
    </row>
    <row r="3" spans="1:7" x14ac:dyDescent="0.15">
      <c r="A3" s="105" t="s">
        <v>129</v>
      </c>
      <c r="B3" s="102">
        <v>40288</v>
      </c>
      <c r="C3" s="102">
        <f>C10</f>
        <v>40299</v>
      </c>
      <c r="D3" s="102"/>
      <c r="E3" s="103"/>
      <c r="F3" s="106"/>
      <c r="G3" s="104"/>
    </row>
    <row r="4" spans="1:7" outlineLevel="1" x14ac:dyDescent="0.15">
      <c r="A4" s="107" t="s">
        <v>130</v>
      </c>
      <c r="B4" s="108">
        <v>40289</v>
      </c>
      <c r="C4" s="108">
        <f>B4+1</f>
        <v>40290</v>
      </c>
      <c r="D4" s="108" t="s">
        <v>146</v>
      </c>
      <c r="E4" s="103" t="s">
        <v>131</v>
      </c>
      <c r="F4" s="106">
        <v>0.1</v>
      </c>
      <c r="G4" s="104"/>
    </row>
    <row r="5" spans="1:7" outlineLevel="1" x14ac:dyDescent="0.15">
      <c r="A5" s="107" t="s">
        <v>132</v>
      </c>
      <c r="B5" s="108">
        <v>40289</v>
      </c>
      <c r="C5" s="108">
        <v>39748</v>
      </c>
      <c r="D5" s="108" t="s">
        <v>146</v>
      </c>
      <c r="E5" s="103" t="s">
        <v>131</v>
      </c>
      <c r="F5" s="106">
        <v>0.1</v>
      </c>
      <c r="G5" s="104"/>
    </row>
    <row r="6" spans="1:7" outlineLevel="1" x14ac:dyDescent="0.15">
      <c r="A6" s="107" t="s">
        <v>133</v>
      </c>
      <c r="B6" s="108">
        <v>40289</v>
      </c>
      <c r="C6" s="108">
        <f>B6+3</f>
        <v>40292</v>
      </c>
      <c r="D6" s="108" t="s">
        <v>146</v>
      </c>
      <c r="E6" s="103" t="s">
        <v>134</v>
      </c>
      <c r="F6" s="106">
        <v>0</v>
      </c>
      <c r="G6" s="104"/>
    </row>
    <row r="7" spans="1:7" outlineLevel="1" x14ac:dyDescent="0.15">
      <c r="A7" s="107" t="s">
        <v>135</v>
      </c>
      <c r="B7" s="108">
        <f>C6</f>
        <v>40292</v>
      </c>
      <c r="C7" s="108">
        <f>B7+1</f>
        <v>40293</v>
      </c>
      <c r="D7" s="108" t="s">
        <v>146</v>
      </c>
      <c r="E7" s="103" t="s">
        <v>134</v>
      </c>
      <c r="F7" s="106">
        <v>0</v>
      </c>
      <c r="G7" s="104"/>
    </row>
    <row r="8" spans="1:7" outlineLevel="1" x14ac:dyDescent="0.15">
      <c r="A8" s="107" t="s">
        <v>136</v>
      </c>
      <c r="B8" s="108">
        <f>C7</f>
        <v>40293</v>
      </c>
      <c r="C8" s="108">
        <f>B8+2</f>
        <v>40295</v>
      </c>
      <c r="D8" s="108" t="s">
        <v>146</v>
      </c>
      <c r="E8" s="103" t="s">
        <v>134</v>
      </c>
      <c r="F8" s="106">
        <v>0</v>
      </c>
      <c r="G8" s="104"/>
    </row>
    <row r="9" spans="1:7" outlineLevel="1" x14ac:dyDescent="0.15">
      <c r="A9" s="107" t="s">
        <v>137</v>
      </c>
      <c r="B9" s="108">
        <f>C8</f>
        <v>40295</v>
      </c>
      <c r="C9" s="108">
        <f>B9+3</f>
        <v>40298</v>
      </c>
      <c r="D9" s="108" t="s">
        <v>146</v>
      </c>
      <c r="E9" s="103" t="s">
        <v>134</v>
      </c>
      <c r="F9" s="106">
        <v>0</v>
      </c>
      <c r="G9" s="104"/>
    </row>
    <row r="10" spans="1:7" outlineLevel="1" x14ac:dyDescent="0.15">
      <c r="A10" s="107" t="s">
        <v>138</v>
      </c>
      <c r="B10" s="108">
        <f>C9</f>
        <v>40298</v>
      </c>
      <c r="C10" s="108">
        <f>B10+1</f>
        <v>40299</v>
      </c>
      <c r="D10" s="108" t="s">
        <v>146</v>
      </c>
      <c r="E10" s="103" t="s">
        <v>134</v>
      </c>
      <c r="F10" s="106">
        <v>0</v>
      </c>
      <c r="G10" s="113"/>
    </row>
    <row r="11" spans="1:7" s="110" customFormat="1" x14ac:dyDescent="0.15">
      <c r="A11" s="105" t="s">
        <v>139</v>
      </c>
      <c r="B11" s="102">
        <f>C10</f>
        <v>40299</v>
      </c>
      <c r="C11" s="102">
        <f>C15</f>
        <v>40323</v>
      </c>
      <c r="D11" s="108"/>
      <c r="E11" s="103"/>
      <c r="F11" s="109"/>
      <c r="G11" s="101"/>
    </row>
    <row r="12" spans="1:7" outlineLevel="1" x14ac:dyDescent="0.15">
      <c r="A12" s="107" t="s">
        <v>140</v>
      </c>
      <c r="B12" s="108">
        <f>C10</f>
        <v>40299</v>
      </c>
      <c r="C12" s="108">
        <f>B12+15</f>
        <v>40314</v>
      </c>
      <c r="D12" s="108" t="s">
        <v>146</v>
      </c>
      <c r="E12" s="103" t="s">
        <v>134</v>
      </c>
      <c r="F12" s="106">
        <v>0</v>
      </c>
      <c r="G12" s="104"/>
    </row>
    <row r="13" spans="1:7" outlineLevel="1" x14ac:dyDescent="0.15">
      <c r="A13" s="107" t="s">
        <v>141</v>
      </c>
      <c r="B13" s="108">
        <f>C12</f>
        <v>40314</v>
      </c>
      <c r="C13" s="108">
        <f>B13+5</f>
        <v>40319</v>
      </c>
      <c r="D13" s="108" t="s">
        <v>146</v>
      </c>
      <c r="E13" s="103" t="s">
        <v>134</v>
      </c>
      <c r="F13" s="106">
        <v>0</v>
      </c>
      <c r="G13" s="104"/>
    </row>
    <row r="14" spans="1:7" outlineLevel="1" x14ac:dyDescent="0.15">
      <c r="A14" s="107" t="s">
        <v>142</v>
      </c>
      <c r="B14" s="108">
        <f>C13</f>
        <v>40319</v>
      </c>
      <c r="C14" s="108">
        <f>B14+2</f>
        <v>40321</v>
      </c>
      <c r="D14" s="108" t="s">
        <v>146</v>
      </c>
      <c r="E14" s="103" t="s">
        <v>134</v>
      </c>
      <c r="F14" s="106">
        <v>0</v>
      </c>
      <c r="G14" s="104"/>
    </row>
    <row r="15" spans="1:7" outlineLevel="1" x14ac:dyDescent="0.15">
      <c r="A15" s="107" t="s">
        <v>143</v>
      </c>
      <c r="B15" s="108">
        <f>C14</f>
        <v>40321</v>
      </c>
      <c r="C15" s="108">
        <f>B15+2</f>
        <v>40323</v>
      </c>
      <c r="D15" s="108" t="s">
        <v>146</v>
      </c>
      <c r="E15" s="103" t="s">
        <v>134</v>
      </c>
      <c r="F15" s="106">
        <v>0</v>
      </c>
      <c r="G15" s="104"/>
    </row>
    <row r="16" spans="1:7" s="110" customFormat="1" x14ac:dyDescent="0.15">
      <c r="A16" s="105" t="s">
        <v>144</v>
      </c>
      <c r="B16" s="102">
        <f>C15</f>
        <v>40323</v>
      </c>
      <c r="C16" s="102">
        <f>C17</f>
        <v>40326</v>
      </c>
      <c r="D16" s="108"/>
      <c r="E16" s="103"/>
      <c r="F16" s="109"/>
      <c r="G16" s="101"/>
    </row>
    <row r="17" spans="1:7" outlineLevel="1" x14ac:dyDescent="0.15">
      <c r="A17" s="107" t="s">
        <v>145</v>
      </c>
      <c r="B17" s="108">
        <f>C15</f>
        <v>40323</v>
      </c>
      <c r="C17" s="108">
        <f>B17+3</f>
        <v>40326</v>
      </c>
      <c r="D17" s="108" t="s">
        <v>146</v>
      </c>
      <c r="E17" s="103" t="s">
        <v>134</v>
      </c>
      <c r="F17" s="106">
        <v>0</v>
      </c>
      <c r="G17" s="104"/>
    </row>
    <row r="18" spans="1:7" x14ac:dyDescent="0.15">
      <c r="A18" s="104"/>
      <c r="B18" s="108"/>
      <c r="C18" s="108"/>
      <c r="D18" s="108"/>
      <c r="E18" s="103"/>
      <c r="F18" s="103"/>
      <c r="G18" s="104"/>
    </row>
    <row r="19" spans="1:7" x14ac:dyDescent="0.15">
      <c r="A19" s="104"/>
      <c r="B19" s="108"/>
      <c r="C19" s="108"/>
      <c r="D19" s="108"/>
      <c r="E19" s="103"/>
      <c r="F19" s="103"/>
      <c r="G19" s="104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Y25"/>
  <sheetViews>
    <sheetView tabSelected="1" workbookViewId="0">
      <selection activeCell="U14" sqref="U14"/>
    </sheetView>
  </sheetViews>
  <sheetFormatPr defaultRowHeight="11.25" x14ac:dyDescent="0.2"/>
  <cols>
    <col min="1" max="1" width="9.140625" style="7"/>
    <col min="2" max="2" width="25.85546875" style="7" customWidth="1"/>
    <col min="3" max="3" width="9.7109375" style="7" customWidth="1"/>
    <col min="4" max="4" width="10.140625" style="7" customWidth="1"/>
    <col min="5" max="5" width="8.7109375" style="7" customWidth="1"/>
    <col min="6" max="6" width="9.42578125" style="7" customWidth="1"/>
    <col min="7" max="7" width="6.7109375" style="7" customWidth="1"/>
    <col min="8" max="8" width="8" style="7" customWidth="1"/>
    <col min="9" max="9" width="6" style="7" customWidth="1"/>
    <col min="10" max="10" width="5.5703125" style="7" customWidth="1"/>
    <col min="11" max="12" width="4.7109375" style="7" customWidth="1"/>
    <col min="13" max="13" width="5" style="7" customWidth="1"/>
    <col min="14" max="14" width="5.42578125" style="7" customWidth="1"/>
    <col min="15" max="15" width="5" style="7" customWidth="1"/>
    <col min="16" max="16" width="5.140625" style="7" customWidth="1"/>
    <col min="17" max="17" width="5.42578125" style="7" customWidth="1"/>
    <col min="18" max="18" width="5.5703125" style="7" customWidth="1"/>
    <col min="19" max="19" width="4.5703125" style="7" customWidth="1"/>
    <col min="20" max="20" width="5.5703125" style="7" customWidth="1"/>
    <col min="21" max="16384" width="9.140625" style="7"/>
  </cols>
  <sheetData>
    <row r="3" spans="2:13" ht="28.5" customHeight="1" x14ac:dyDescent="0.2">
      <c r="B3" s="139" t="s">
        <v>120</v>
      </c>
      <c r="C3" s="140"/>
      <c r="D3" s="140"/>
      <c r="E3" s="140"/>
      <c r="F3" s="140"/>
      <c r="G3" s="140"/>
      <c r="H3" s="140"/>
      <c r="I3" s="140"/>
      <c r="J3" s="140"/>
    </row>
    <row r="5" spans="2:13" ht="12.75" x14ac:dyDescent="0.2">
      <c r="B5" s="132" t="s">
        <v>46</v>
      </c>
      <c r="C5" s="133"/>
      <c r="D5" s="65">
        <f>Estimates!K35</f>
        <v>60.954887499999998</v>
      </c>
    </row>
    <row r="6" spans="2:13" ht="12.75" x14ac:dyDescent="0.2">
      <c r="B6" s="132" t="s">
        <v>47</v>
      </c>
      <c r="C6" s="133"/>
      <c r="D6" s="66">
        <f>ROUND(D5/8.8,1)</f>
        <v>6.9</v>
      </c>
    </row>
    <row r="7" spans="2:13" ht="12.75" x14ac:dyDescent="0.2">
      <c r="B7" s="132" t="s">
        <v>48</v>
      </c>
      <c r="C7" s="133"/>
      <c r="D7" s="65">
        <f>SUM(Estimates!D11:F11)</f>
        <v>7</v>
      </c>
      <c r="F7" s="138" t="s">
        <v>69</v>
      </c>
      <c r="G7" s="138"/>
      <c r="H7" s="82">
        <f>D5</f>
        <v>60.954887499999998</v>
      </c>
    </row>
    <row r="8" spans="2:13" ht="12.75" x14ac:dyDescent="0.2">
      <c r="B8" s="132" t="s">
        <v>49</v>
      </c>
      <c r="C8" s="133"/>
      <c r="D8" s="66">
        <f>ROUND(D7/D5,2)</f>
        <v>0.11</v>
      </c>
    </row>
    <row r="9" spans="2:13" ht="12.75" customHeight="1" x14ac:dyDescent="0.2">
      <c r="B9" s="132" t="s">
        <v>50</v>
      </c>
      <c r="C9" s="133"/>
      <c r="D9" s="66">
        <f>ROUND(D5/D7,2)</f>
        <v>8.7100000000000009</v>
      </c>
    </row>
    <row r="10" spans="2:13" ht="12.75" x14ac:dyDescent="0.2">
      <c r="B10" s="132" t="s">
        <v>51</v>
      </c>
      <c r="C10" s="133"/>
      <c r="D10" s="66">
        <f>H17</f>
        <v>0.454103146286085</v>
      </c>
    </row>
    <row r="11" spans="2:13" ht="12.75" x14ac:dyDescent="0.2">
      <c r="B11" s="132" t="s">
        <v>52</v>
      </c>
      <c r="C11" s="133"/>
      <c r="D11" s="66">
        <f>H19</f>
        <v>2.2826086956521738</v>
      </c>
    </row>
    <row r="14" spans="2:13" ht="18.75" customHeight="1" x14ac:dyDescent="0.2">
      <c r="B14" s="134" t="s">
        <v>64</v>
      </c>
      <c r="C14" s="135"/>
      <c r="D14" s="135"/>
      <c r="E14" s="135"/>
      <c r="F14" s="136" t="s">
        <v>69</v>
      </c>
      <c r="G14" s="130" t="s">
        <v>70</v>
      </c>
      <c r="H14" s="130" t="s">
        <v>56</v>
      </c>
    </row>
    <row r="15" spans="2:13" s="70" customFormat="1" ht="18.75" customHeight="1" thickBot="1" x14ac:dyDescent="0.25">
      <c r="B15" s="67"/>
      <c r="C15" s="68" t="s">
        <v>2</v>
      </c>
      <c r="D15" s="68" t="s">
        <v>4</v>
      </c>
      <c r="E15" s="69" t="s">
        <v>1</v>
      </c>
      <c r="F15" s="137"/>
      <c r="G15" s="131"/>
      <c r="H15" s="131"/>
      <c r="L15" s="7"/>
      <c r="M15" s="7"/>
    </row>
    <row r="16" spans="2:13" x14ac:dyDescent="0.2">
      <c r="B16" s="4" t="s">
        <v>65</v>
      </c>
      <c r="C16" s="71">
        <f>'Perunit effort  '!C30</f>
        <v>1.2016666666666667</v>
      </c>
      <c r="D16" s="71">
        <f>'Perunit effort  '!D30</f>
        <v>1.8666666666666667</v>
      </c>
      <c r="E16" s="71">
        <f>'Perunit effort  '!E30</f>
        <v>2.6199999999999997</v>
      </c>
      <c r="F16" s="72"/>
      <c r="G16" s="72"/>
      <c r="H16" s="73"/>
    </row>
    <row r="17" spans="2:77" x14ac:dyDescent="0.2">
      <c r="B17" s="5" t="s">
        <v>66</v>
      </c>
      <c r="C17" s="74">
        <f>'Perunit effort  '!C31</f>
        <v>1.2016666666666667</v>
      </c>
      <c r="D17" s="74">
        <f>'Perunit effort  '!D31</f>
        <v>3.7333333333333334</v>
      </c>
      <c r="E17" s="74">
        <f>'Perunit effort  '!E31</f>
        <v>10.479999999999999</v>
      </c>
      <c r="F17" s="75">
        <f>SUM(C17:E17)</f>
        <v>15.414999999999999</v>
      </c>
      <c r="G17" s="76">
        <f>D7</f>
        <v>7</v>
      </c>
      <c r="H17" s="26">
        <f>G17/F17</f>
        <v>0.454103146286085</v>
      </c>
    </row>
    <row r="18" spans="2:77" x14ac:dyDescent="0.2">
      <c r="B18" s="5" t="s">
        <v>67</v>
      </c>
      <c r="C18" s="71">
        <f>'Perunit effort  '!C32</f>
        <v>0.33333333333333337</v>
      </c>
      <c r="D18" s="71">
        <f>'Perunit effort  '!D32</f>
        <v>0.3666666666666667</v>
      </c>
      <c r="E18" s="71">
        <f>'Perunit effort  '!E32</f>
        <v>0.5</v>
      </c>
      <c r="F18" s="77"/>
      <c r="G18" s="77"/>
      <c r="H18" s="78"/>
    </row>
    <row r="19" spans="2:77" ht="12" thickBot="1" x14ac:dyDescent="0.25">
      <c r="B19" s="6" t="s">
        <v>68</v>
      </c>
      <c r="C19" s="79">
        <f>'Perunit effort  '!C33</f>
        <v>0.33333333333333337</v>
      </c>
      <c r="D19" s="79">
        <f>'Perunit effort  '!D33</f>
        <v>0.73333333333333339</v>
      </c>
      <c r="E19" s="79">
        <f>'Perunit effort  '!E33</f>
        <v>2</v>
      </c>
      <c r="F19" s="80">
        <f>SUM(C19:E19)</f>
        <v>3.0666666666666669</v>
      </c>
      <c r="G19" s="81">
        <f>D7</f>
        <v>7</v>
      </c>
      <c r="H19" s="26">
        <f>G19/F19</f>
        <v>2.2826086956521738</v>
      </c>
    </row>
    <row r="21" spans="2:77" ht="12" thickBot="1" x14ac:dyDescent="0.25"/>
    <row r="22" spans="2:77" s="1" customFormat="1" ht="15.75" customHeight="1" x14ac:dyDescent="0.25">
      <c r="B22" s="115" t="s">
        <v>75</v>
      </c>
      <c r="C22" s="116"/>
      <c r="D22" s="121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3"/>
      <c r="S22" s="3"/>
      <c r="T22" s="3"/>
      <c r="U22" s="3"/>
      <c r="V22" s="3"/>
      <c r="W22" s="3"/>
      <c r="X22" s="3"/>
      <c r="Y22" s="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</row>
    <row r="23" spans="2:77" s="1" customFormat="1" ht="16.5" customHeight="1" x14ac:dyDescent="0.25">
      <c r="B23" s="117" t="s">
        <v>78</v>
      </c>
      <c r="C23" s="118"/>
      <c r="D23" s="124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6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</row>
    <row r="24" spans="2:77" s="1" customFormat="1" ht="16.5" customHeight="1" x14ac:dyDescent="0.25">
      <c r="B24" s="117" t="s">
        <v>76</v>
      </c>
      <c r="C24" s="118"/>
      <c r="D24" s="124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6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</row>
    <row r="25" spans="2:77" s="1" customFormat="1" ht="15" customHeight="1" thickBot="1" x14ac:dyDescent="0.3">
      <c r="B25" s="119" t="s">
        <v>77</v>
      </c>
      <c r="C25" s="120"/>
      <c r="D25" s="127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9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</row>
  </sheetData>
  <mergeCells count="18">
    <mergeCell ref="B10:C10"/>
    <mergeCell ref="F7:G7"/>
    <mergeCell ref="B3:J3"/>
    <mergeCell ref="B5:C5"/>
    <mergeCell ref="B6:C6"/>
    <mergeCell ref="B7:C7"/>
    <mergeCell ref="B8:C8"/>
    <mergeCell ref="B9:C9"/>
    <mergeCell ref="H14:H15"/>
    <mergeCell ref="B11:C11"/>
    <mergeCell ref="B14:E14"/>
    <mergeCell ref="F14:F15"/>
    <mergeCell ref="G14:G15"/>
    <mergeCell ref="B22:C22"/>
    <mergeCell ref="B23:C23"/>
    <mergeCell ref="B24:C24"/>
    <mergeCell ref="B25:C25"/>
    <mergeCell ref="D22:R2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topLeftCell="A6" workbookViewId="0">
      <selection activeCell="I22" sqref="I22"/>
    </sheetView>
  </sheetViews>
  <sheetFormatPr defaultRowHeight="11.25" x14ac:dyDescent="0.2"/>
  <cols>
    <col min="1" max="1" width="3" style="11" customWidth="1"/>
    <col min="2" max="2" width="27.28515625" style="11" customWidth="1"/>
    <col min="3" max="4" width="8" style="30" customWidth="1"/>
    <col min="5" max="5" width="11" style="30" customWidth="1"/>
    <col min="6" max="6" width="8.7109375" style="30" customWidth="1"/>
    <col min="7" max="7" width="2.85546875" style="30" customWidth="1"/>
    <col min="8" max="8" width="10" style="30" customWidth="1"/>
    <col min="9" max="10" width="9.140625" style="30"/>
    <col min="11" max="11" width="9.140625" style="30" customWidth="1"/>
    <col min="12" max="12" width="48.7109375" style="11" customWidth="1"/>
    <col min="13" max="16384" width="9.140625" style="11"/>
  </cols>
  <sheetData>
    <row r="1" spans="2:12" x14ac:dyDescent="0.2">
      <c r="B1" s="10"/>
    </row>
    <row r="3" spans="2:12" x14ac:dyDescent="0.2">
      <c r="B3" s="10" t="s">
        <v>5</v>
      </c>
      <c r="C3" s="31">
        <v>8</v>
      </c>
    </row>
    <row r="4" spans="2:12" x14ac:dyDescent="0.2">
      <c r="B4" s="10" t="s">
        <v>27</v>
      </c>
      <c r="C4" s="31">
        <v>1</v>
      </c>
    </row>
    <row r="5" spans="2:12" x14ac:dyDescent="0.2">
      <c r="B5" s="10" t="s">
        <v>0</v>
      </c>
      <c r="C5" s="31">
        <v>2</v>
      </c>
    </row>
    <row r="6" spans="2:12" x14ac:dyDescent="0.2">
      <c r="B6" s="10" t="s">
        <v>1</v>
      </c>
      <c r="C6" s="31">
        <v>4</v>
      </c>
    </row>
    <row r="7" spans="2:12" x14ac:dyDescent="0.2">
      <c r="B7" s="10" t="s">
        <v>79</v>
      </c>
      <c r="C7" s="114">
        <v>1</v>
      </c>
    </row>
    <row r="8" spans="2:12" x14ac:dyDescent="0.2">
      <c r="C8" s="32"/>
    </row>
    <row r="9" spans="2:12" x14ac:dyDescent="0.2">
      <c r="B9" s="144" t="s">
        <v>6</v>
      </c>
      <c r="C9" s="144" t="s">
        <v>7</v>
      </c>
      <c r="D9" s="149" t="s">
        <v>8</v>
      </c>
      <c r="E9" s="150"/>
      <c r="F9" s="151"/>
      <c r="G9" s="152"/>
      <c r="H9" s="141" t="s">
        <v>9</v>
      </c>
      <c r="I9" s="142"/>
      <c r="J9" s="142"/>
      <c r="K9" s="143"/>
      <c r="L9" s="144" t="s">
        <v>10</v>
      </c>
    </row>
    <row r="10" spans="2:12" ht="21" customHeight="1" x14ac:dyDescent="0.2">
      <c r="B10" s="145"/>
      <c r="C10" s="145"/>
      <c r="D10" s="33" t="s">
        <v>2</v>
      </c>
      <c r="E10" s="33" t="s">
        <v>0</v>
      </c>
      <c r="F10" s="33" t="s">
        <v>1</v>
      </c>
      <c r="G10" s="153"/>
      <c r="H10" s="34" t="s">
        <v>2</v>
      </c>
      <c r="I10" s="34" t="s">
        <v>0</v>
      </c>
      <c r="J10" s="34" t="s">
        <v>1</v>
      </c>
      <c r="K10" s="34" t="s">
        <v>3</v>
      </c>
      <c r="L10" s="145"/>
    </row>
    <row r="11" spans="2:12" x14ac:dyDescent="0.2">
      <c r="D11" s="35">
        <f>C7*C4</f>
        <v>1</v>
      </c>
      <c r="E11" s="35">
        <f>C7*C5</f>
        <v>2</v>
      </c>
      <c r="F11" s="35">
        <f>C7*C6</f>
        <v>4</v>
      </c>
    </row>
    <row r="12" spans="2:12" x14ac:dyDescent="0.2">
      <c r="B12" s="36" t="s">
        <v>11</v>
      </c>
      <c r="C12" s="37"/>
      <c r="D12" s="37"/>
      <c r="E12" s="37"/>
      <c r="F12" s="38"/>
      <c r="G12" s="39"/>
      <c r="H12" s="40"/>
      <c r="I12" s="37"/>
      <c r="J12" s="37"/>
      <c r="K12" s="37"/>
      <c r="L12" s="41"/>
    </row>
    <row r="13" spans="2:12" x14ac:dyDescent="0.2">
      <c r="B13" s="15" t="s">
        <v>37</v>
      </c>
      <c r="C13" s="42">
        <v>7</v>
      </c>
      <c r="D13" s="43" t="s">
        <v>12</v>
      </c>
      <c r="E13" s="43" t="s">
        <v>12</v>
      </c>
      <c r="F13" s="43" t="s">
        <v>12</v>
      </c>
      <c r="G13" s="146"/>
      <c r="H13" s="43" t="s">
        <v>12</v>
      </c>
      <c r="I13" s="43" t="s">
        <v>12</v>
      </c>
      <c r="J13" s="43" t="s">
        <v>12</v>
      </c>
      <c r="K13" s="43">
        <f>C13*'Perunit effort  '!C8</f>
        <v>7</v>
      </c>
      <c r="L13" s="15" t="s">
        <v>117</v>
      </c>
    </row>
    <row r="14" spans="2:12" x14ac:dyDescent="0.2">
      <c r="B14" s="15" t="s">
        <v>42</v>
      </c>
      <c r="C14" s="43">
        <v>1</v>
      </c>
      <c r="D14" s="44">
        <f>D11*C14</f>
        <v>1</v>
      </c>
      <c r="E14" s="44">
        <f>E11*C14</f>
        <v>2</v>
      </c>
      <c r="F14" s="44">
        <f>F11*C14</f>
        <v>4</v>
      </c>
      <c r="G14" s="147"/>
      <c r="H14" s="43">
        <f>D14*'Perunit effort  '!C9</f>
        <v>0.1</v>
      </c>
      <c r="I14" s="43">
        <v>0.15</v>
      </c>
      <c r="J14" s="43">
        <v>0.2</v>
      </c>
      <c r="K14" s="43">
        <f>SUM(H14:J14)</f>
        <v>0.45</v>
      </c>
      <c r="L14" s="15"/>
    </row>
    <row r="15" spans="2:12" x14ac:dyDescent="0.2">
      <c r="B15" s="15" t="s">
        <v>13</v>
      </c>
      <c r="C15" s="45">
        <v>1</v>
      </c>
      <c r="D15" s="43" t="s">
        <v>12</v>
      </c>
      <c r="E15" s="43" t="s">
        <v>12</v>
      </c>
      <c r="F15" s="43" t="s">
        <v>12</v>
      </c>
      <c r="G15" s="147"/>
      <c r="H15" s="43" t="s">
        <v>12</v>
      </c>
      <c r="I15" s="43" t="s">
        <v>12</v>
      </c>
      <c r="J15" s="43" t="s">
        <v>12</v>
      </c>
      <c r="K15" s="43">
        <f>'Perunit effort  '!C10</f>
        <v>17.600000000000001</v>
      </c>
      <c r="L15" s="15" t="s">
        <v>43</v>
      </c>
    </row>
    <row r="16" spans="2:12" x14ac:dyDescent="0.2">
      <c r="B16" s="15" t="s">
        <v>44</v>
      </c>
      <c r="C16" s="45">
        <v>1</v>
      </c>
      <c r="D16" s="44">
        <f>D11</f>
        <v>1</v>
      </c>
      <c r="E16" s="44">
        <f t="shared" ref="E16:F16" si="0">E11</f>
        <v>2</v>
      </c>
      <c r="F16" s="44">
        <f t="shared" si="0"/>
        <v>4</v>
      </c>
      <c r="G16" s="147"/>
      <c r="H16" s="43">
        <f>'Perunit effort  '!C11*D16</f>
        <v>0.3</v>
      </c>
      <c r="I16" s="43">
        <v>0.45</v>
      </c>
      <c r="J16" s="43">
        <v>1</v>
      </c>
      <c r="K16" s="43">
        <f>H16+I16+J16</f>
        <v>1.75</v>
      </c>
      <c r="L16" s="15"/>
    </row>
    <row r="17" spans="2:12" x14ac:dyDescent="0.2">
      <c r="B17" s="46" t="s">
        <v>14</v>
      </c>
      <c r="C17" s="47"/>
      <c r="D17" s="47"/>
      <c r="E17" s="47"/>
      <c r="F17" s="47"/>
      <c r="G17" s="148"/>
      <c r="H17" s="47"/>
      <c r="I17" s="47"/>
      <c r="J17" s="47"/>
      <c r="K17" s="47">
        <f>SUM(K13:K16)</f>
        <v>26.8</v>
      </c>
      <c r="L17" s="46"/>
    </row>
    <row r="18" spans="2:12" x14ac:dyDescent="0.2">
      <c r="B18" s="36" t="s">
        <v>15</v>
      </c>
      <c r="C18" s="37"/>
      <c r="D18" s="37"/>
      <c r="E18" s="37"/>
      <c r="F18" s="38"/>
      <c r="G18" s="39"/>
      <c r="H18" s="40"/>
      <c r="I18" s="37"/>
      <c r="J18" s="37"/>
      <c r="K18" s="37"/>
      <c r="L18" s="41"/>
    </row>
    <row r="19" spans="2:12" x14ac:dyDescent="0.2">
      <c r="B19" s="13" t="s">
        <v>16</v>
      </c>
      <c r="C19" s="48">
        <f>SUM(D11:F11)</f>
        <v>7</v>
      </c>
      <c r="D19" s="44">
        <f>D11</f>
        <v>1</v>
      </c>
      <c r="E19" s="44">
        <f>E11</f>
        <v>2</v>
      </c>
      <c r="F19" s="44">
        <f>F11</f>
        <v>4</v>
      </c>
      <c r="G19" s="49"/>
      <c r="H19" s="43" t="s">
        <v>12</v>
      </c>
      <c r="I19" s="43" t="s">
        <v>12</v>
      </c>
      <c r="J19" s="43" t="s">
        <v>12</v>
      </c>
      <c r="K19" s="43" t="s">
        <v>12</v>
      </c>
      <c r="L19" s="15"/>
    </row>
    <row r="20" spans="2:12" x14ac:dyDescent="0.2">
      <c r="B20" s="8" t="s">
        <v>17</v>
      </c>
      <c r="C20" s="44">
        <f>SUM(D20:F20)</f>
        <v>7</v>
      </c>
      <c r="D20" s="44">
        <f>D19</f>
        <v>1</v>
      </c>
      <c r="E20" s="44">
        <f>E19</f>
        <v>2</v>
      </c>
      <c r="F20" s="44">
        <f>F19</f>
        <v>4</v>
      </c>
      <c r="G20" s="49"/>
      <c r="H20" s="43">
        <f>D20*'Perunit effort  '!C12</f>
        <v>1</v>
      </c>
      <c r="I20" s="43">
        <f>E20*'Perunit effort  '!D12</f>
        <v>3</v>
      </c>
      <c r="J20" s="43">
        <f>F20*'Perunit effort  '!E12</f>
        <v>8</v>
      </c>
      <c r="K20" s="43">
        <f>SUM(H20:J20)</f>
        <v>12</v>
      </c>
      <c r="L20" s="15"/>
    </row>
    <row r="21" spans="2:12" x14ac:dyDescent="0.2">
      <c r="B21" s="15" t="s">
        <v>38</v>
      </c>
      <c r="C21" s="44">
        <f>SUM(D21:F21)</f>
        <v>7</v>
      </c>
      <c r="D21" s="44">
        <f>D19</f>
        <v>1</v>
      </c>
      <c r="E21" s="44">
        <f>E19</f>
        <v>2</v>
      </c>
      <c r="F21" s="44">
        <f>F19</f>
        <v>4</v>
      </c>
      <c r="G21" s="49"/>
      <c r="H21" s="43">
        <f>D21*'Perunit effort  '!C13</f>
        <v>0.05</v>
      </c>
      <c r="I21" s="43">
        <f>E21*'Perunit effort  '!D13</f>
        <v>0.3</v>
      </c>
      <c r="J21" s="43">
        <f>F21*'Perunit effort  '!E13</f>
        <v>0.92</v>
      </c>
      <c r="K21" s="43">
        <f>SUM(H21:J21)</f>
        <v>1.27</v>
      </c>
      <c r="L21" s="15"/>
    </row>
    <row r="22" spans="2:12" x14ac:dyDescent="0.2">
      <c r="B22" s="15" t="s">
        <v>19</v>
      </c>
      <c r="C22" s="44">
        <f>SUM(D22:F22)</f>
        <v>7</v>
      </c>
      <c r="D22" s="44">
        <f>D19</f>
        <v>1</v>
      </c>
      <c r="E22" s="44">
        <f>E19</f>
        <v>2</v>
      </c>
      <c r="F22" s="44">
        <f>F19</f>
        <v>4</v>
      </c>
      <c r="G22" s="49"/>
      <c r="H22" s="43">
        <f>D22*'Perunit effort  '!C14</f>
        <v>0.11666666666666667</v>
      </c>
      <c r="I22" s="43">
        <f>E22*'Perunit effort  '!D14</f>
        <v>0.33333333333333331</v>
      </c>
      <c r="J22" s="43">
        <f>F22*'Perunit effort  '!E14</f>
        <v>1.2</v>
      </c>
      <c r="K22" s="43">
        <f>SUM(H22:J22)</f>
        <v>1.65</v>
      </c>
      <c r="L22" s="15"/>
    </row>
    <row r="23" spans="2:12" x14ac:dyDescent="0.2">
      <c r="B23" s="15" t="s">
        <v>20</v>
      </c>
      <c r="C23" s="43">
        <v>0</v>
      </c>
      <c r="D23" s="43" t="s">
        <v>12</v>
      </c>
      <c r="E23" s="43" t="s">
        <v>12</v>
      </c>
      <c r="F23" s="43" t="s">
        <v>12</v>
      </c>
      <c r="G23" s="49"/>
      <c r="H23" s="43">
        <f>H22*'Perunit effort  '!C15</f>
        <v>5.8333333333333334E-2</v>
      </c>
      <c r="I23" s="11">
        <f>I22*'Perunit effort  '!C15</f>
        <v>0.16666666666666666</v>
      </c>
      <c r="J23" s="43">
        <f>J22*'Perunit effort  '!C15</f>
        <v>0.6</v>
      </c>
      <c r="K23" s="43">
        <f>K22*30%</f>
        <v>0.49499999999999994</v>
      </c>
      <c r="L23" s="15" t="s">
        <v>31</v>
      </c>
    </row>
    <row r="24" spans="2:12" x14ac:dyDescent="0.2">
      <c r="B24" s="15" t="s">
        <v>39</v>
      </c>
      <c r="C24" s="43">
        <v>0.05</v>
      </c>
      <c r="D24" s="43"/>
      <c r="E24" s="43"/>
      <c r="F24" s="43"/>
      <c r="G24" s="49"/>
      <c r="H24" s="43"/>
      <c r="I24" s="43"/>
      <c r="J24" s="43"/>
      <c r="K24" s="43">
        <f>SUM(K20:K23)*C24</f>
        <v>0.77075000000000005</v>
      </c>
      <c r="L24" s="15" t="s">
        <v>119</v>
      </c>
    </row>
    <row r="25" spans="2:12" x14ac:dyDescent="0.2">
      <c r="B25" s="46" t="s">
        <v>14</v>
      </c>
      <c r="C25" s="47"/>
      <c r="D25" s="47"/>
      <c r="E25" s="47"/>
      <c r="F25" s="47"/>
      <c r="G25" s="47"/>
      <c r="H25" s="47"/>
      <c r="I25" s="47"/>
      <c r="J25" s="47"/>
      <c r="K25" s="47">
        <f>SUM(K20:K23)-K24</f>
        <v>14.64425</v>
      </c>
      <c r="L25" s="46"/>
    </row>
    <row r="26" spans="2:12" x14ac:dyDescent="0.2">
      <c r="B26" s="36" t="s">
        <v>21</v>
      </c>
      <c r="C26" s="37"/>
      <c r="D26" s="37"/>
      <c r="E26" s="37"/>
      <c r="F26" s="38"/>
      <c r="G26" s="39"/>
      <c r="H26" s="40"/>
      <c r="I26" s="37"/>
      <c r="J26" s="37"/>
      <c r="K26" s="37"/>
      <c r="L26" s="41"/>
    </row>
    <row r="27" spans="2:12" x14ac:dyDescent="0.2">
      <c r="B27" s="15" t="s">
        <v>34</v>
      </c>
      <c r="C27" s="43">
        <v>1</v>
      </c>
      <c r="D27" s="43" t="s">
        <v>12</v>
      </c>
      <c r="E27" s="43" t="s">
        <v>12</v>
      </c>
      <c r="F27" s="50" t="s">
        <v>12</v>
      </c>
      <c r="G27" s="49"/>
      <c r="H27" s="51" t="s">
        <v>12</v>
      </c>
      <c r="I27" s="51" t="s">
        <v>12</v>
      </c>
      <c r="J27" s="51" t="s">
        <v>12</v>
      </c>
      <c r="K27" s="45">
        <f>C27*'Perunit effort  '!C20</f>
        <v>8</v>
      </c>
      <c r="L27" s="15"/>
    </row>
    <row r="28" spans="2:12" x14ac:dyDescent="0.2">
      <c r="B28" s="15" t="s">
        <v>40</v>
      </c>
      <c r="C28" s="44">
        <f>C3*C7</f>
        <v>8</v>
      </c>
      <c r="D28" s="43" t="s">
        <v>12</v>
      </c>
      <c r="E28" s="43" t="s">
        <v>12</v>
      </c>
      <c r="F28" s="50" t="s">
        <v>12</v>
      </c>
      <c r="G28" s="49"/>
      <c r="H28" s="51" t="s">
        <v>12</v>
      </c>
      <c r="I28" s="43" t="s">
        <v>12</v>
      </c>
      <c r="J28" s="43" t="s">
        <v>12</v>
      </c>
      <c r="K28" s="43">
        <f>C28*'Perunit effort  '!C21</f>
        <v>0.4</v>
      </c>
      <c r="L28" s="15" t="s">
        <v>62</v>
      </c>
    </row>
    <row r="29" spans="2:12" x14ac:dyDescent="0.2">
      <c r="B29" s="15" t="s">
        <v>118</v>
      </c>
      <c r="C29" s="44">
        <f>C28</f>
        <v>8</v>
      </c>
      <c r="D29" s="44">
        <f>D19</f>
        <v>1</v>
      </c>
      <c r="E29" s="44">
        <f>E19</f>
        <v>2</v>
      </c>
      <c r="F29" s="44">
        <f>F19</f>
        <v>4</v>
      </c>
      <c r="G29" s="49"/>
      <c r="H29" s="51">
        <f>D29*'Perunit effort  '!C22</f>
        <v>8.3333333333333329E-2</v>
      </c>
      <c r="I29" s="51">
        <f>E29*'Perunit effort  '!D22</f>
        <v>0.23333333333333334</v>
      </c>
      <c r="J29" s="51">
        <f>F29*'Perunit effort  '!E22</f>
        <v>1</v>
      </c>
      <c r="K29" s="43">
        <f>SUM(H29:J29)*2</f>
        <v>2.6333333333333333</v>
      </c>
      <c r="L29" s="15"/>
    </row>
    <row r="30" spans="2:12" x14ac:dyDescent="0.2">
      <c r="B30" s="15" t="s">
        <v>23</v>
      </c>
      <c r="C30" s="44">
        <f>C28</f>
        <v>8</v>
      </c>
      <c r="D30" s="43" t="s">
        <v>12</v>
      </c>
      <c r="E30" s="43" t="s">
        <v>12</v>
      </c>
      <c r="F30" s="43" t="s">
        <v>12</v>
      </c>
      <c r="G30" s="49"/>
      <c r="H30" s="51" t="s">
        <v>12</v>
      </c>
      <c r="I30" s="43" t="s">
        <v>12</v>
      </c>
      <c r="J30" s="43" t="s">
        <v>12</v>
      </c>
      <c r="K30" s="43">
        <f>K29*'Perunit effort  '!C23</f>
        <v>0.52666666666666673</v>
      </c>
      <c r="L30" s="15" t="s">
        <v>61</v>
      </c>
    </row>
    <row r="31" spans="2:12" x14ac:dyDescent="0.2">
      <c r="B31" s="46" t="s">
        <v>14</v>
      </c>
      <c r="C31" s="47"/>
      <c r="D31" s="47"/>
      <c r="E31" s="47"/>
      <c r="F31" s="52"/>
      <c r="G31" s="53"/>
      <c r="H31" s="54"/>
      <c r="I31" s="47"/>
      <c r="J31" s="47"/>
      <c r="K31" s="47">
        <f>SUM(K27:K30)</f>
        <v>11.56</v>
      </c>
      <c r="L31" s="46"/>
    </row>
    <row r="32" spans="2:12" x14ac:dyDescent="0.2">
      <c r="B32" s="55" t="s">
        <v>3</v>
      </c>
      <c r="C32" s="56"/>
      <c r="D32" s="56"/>
      <c r="E32" s="56"/>
      <c r="F32" s="56"/>
      <c r="G32" s="56"/>
      <c r="H32" s="56"/>
      <c r="I32" s="56"/>
      <c r="J32" s="56"/>
      <c r="K32" s="56">
        <f>K17+K25+K31</f>
        <v>53.004249999999999</v>
      </c>
      <c r="L32" s="55"/>
    </row>
    <row r="33" spans="2:12" s="59" customFormat="1" x14ac:dyDescent="0.2">
      <c r="B33" s="57" t="s">
        <v>24</v>
      </c>
      <c r="C33" s="58"/>
      <c r="D33" s="58"/>
      <c r="E33" s="58"/>
      <c r="F33" s="58"/>
      <c r="G33" s="58"/>
      <c r="H33" s="58"/>
      <c r="I33" s="58"/>
      <c r="J33" s="58"/>
      <c r="K33" s="58">
        <f>K32*5%</f>
        <v>2.6502125000000003</v>
      </c>
      <c r="L33" s="15" t="s">
        <v>73</v>
      </c>
    </row>
    <row r="34" spans="2:12" x14ac:dyDescent="0.2">
      <c r="B34" s="60" t="s">
        <v>25</v>
      </c>
      <c r="C34" s="43"/>
      <c r="D34" s="43"/>
      <c r="E34" s="43"/>
      <c r="F34" s="43"/>
      <c r="G34" s="43"/>
      <c r="H34" s="43"/>
      <c r="I34" s="43"/>
      <c r="J34" s="43"/>
      <c r="K34" s="61">
        <f>K32*10%</f>
        <v>5.3004250000000006</v>
      </c>
      <c r="L34" s="15" t="s">
        <v>63</v>
      </c>
    </row>
    <row r="35" spans="2:12" x14ac:dyDescent="0.2">
      <c r="B35" s="36" t="s">
        <v>26</v>
      </c>
      <c r="C35" s="62"/>
      <c r="D35" s="62"/>
      <c r="E35" s="62"/>
      <c r="F35" s="62"/>
      <c r="G35" s="62"/>
      <c r="H35" s="62"/>
      <c r="I35" s="62"/>
      <c r="J35" s="62"/>
      <c r="K35" s="63">
        <f>K32+K33+K34</f>
        <v>60.954887499999998</v>
      </c>
      <c r="L35" s="36"/>
    </row>
    <row r="37" spans="2:12" x14ac:dyDescent="0.2">
      <c r="K37" s="64"/>
    </row>
  </sheetData>
  <mergeCells count="7">
    <mergeCell ref="H9:K9"/>
    <mergeCell ref="L9:L10"/>
    <mergeCell ref="G13:G17"/>
    <mergeCell ref="B9:B10"/>
    <mergeCell ref="C9:C10"/>
    <mergeCell ref="D9:F9"/>
    <mergeCell ref="G9:G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33"/>
  <sheetViews>
    <sheetView topLeftCell="A4" workbookViewId="0">
      <selection activeCell="D11" sqref="D11"/>
    </sheetView>
  </sheetViews>
  <sheetFormatPr defaultRowHeight="11.25" x14ac:dyDescent="0.2"/>
  <cols>
    <col min="1" max="1" width="9.140625" style="7"/>
    <col min="2" max="2" width="31.85546875" style="7" customWidth="1"/>
    <col min="3" max="3" width="7.42578125" style="7" bestFit="1" customWidth="1"/>
    <col min="4" max="4" width="8.28515625" style="7" bestFit="1" customWidth="1"/>
    <col min="5" max="5" width="9.140625" style="7"/>
    <col min="6" max="6" width="51.7109375" style="7" customWidth="1"/>
    <col min="7" max="7" width="10.85546875" style="7" customWidth="1"/>
    <col min="8" max="8" width="17.28515625" style="7" customWidth="1"/>
    <col min="9" max="9" width="14" style="7" customWidth="1"/>
    <col min="10" max="16384" width="9.140625" style="7"/>
  </cols>
  <sheetData>
    <row r="5" spans="2:9" x14ac:dyDescent="0.2">
      <c r="B5" s="10" t="s">
        <v>28</v>
      </c>
      <c r="C5" s="11"/>
      <c r="D5" s="11"/>
      <c r="E5" s="11"/>
      <c r="F5" s="11"/>
    </row>
    <row r="6" spans="2:9" x14ac:dyDescent="0.2">
      <c r="B6" s="12" t="s">
        <v>29</v>
      </c>
      <c r="C6" s="154" t="s">
        <v>30</v>
      </c>
      <c r="D6" s="154"/>
      <c r="E6" s="154"/>
      <c r="F6" s="13" t="s">
        <v>10</v>
      </c>
    </row>
    <row r="7" spans="2:9" x14ac:dyDescent="0.2">
      <c r="B7" s="12"/>
      <c r="C7" s="14" t="s">
        <v>2</v>
      </c>
      <c r="D7" s="14" t="s">
        <v>0</v>
      </c>
      <c r="E7" s="14" t="s">
        <v>1</v>
      </c>
      <c r="F7" s="13"/>
    </row>
    <row r="8" spans="2:9" x14ac:dyDescent="0.2">
      <c r="B8" s="15" t="s">
        <v>45</v>
      </c>
      <c r="C8" s="155">
        <v>1</v>
      </c>
      <c r="D8" s="155"/>
      <c r="E8" s="155"/>
      <c r="F8" s="15"/>
    </row>
    <row r="9" spans="2:9" x14ac:dyDescent="0.2">
      <c r="B9" s="15" t="s">
        <v>41</v>
      </c>
      <c r="C9" s="16">
        <v>0.1</v>
      </c>
      <c r="D9" s="16">
        <v>0.15</v>
      </c>
      <c r="E9" s="16">
        <v>0.2</v>
      </c>
      <c r="F9" s="15"/>
      <c r="I9" s="17"/>
    </row>
    <row r="10" spans="2:9" x14ac:dyDescent="0.2">
      <c r="B10" s="15" t="s">
        <v>13</v>
      </c>
      <c r="C10" s="155">
        <f>8.8*2</f>
        <v>17.600000000000001</v>
      </c>
      <c r="D10" s="155"/>
      <c r="E10" s="155"/>
      <c r="F10" s="15"/>
    </row>
    <row r="11" spans="2:9" ht="24" customHeight="1" x14ac:dyDescent="0.2">
      <c r="B11" s="15" t="s">
        <v>44</v>
      </c>
      <c r="C11" s="16">
        <v>0.3</v>
      </c>
      <c r="D11" s="16">
        <v>0.45</v>
      </c>
      <c r="E11" s="16">
        <v>1</v>
      </c>
      <c r="F11" s="18" t="s">
        <v>82</v>
      </c>
    </row>
    <row r="12" spans="2:9" ht="22.5" x14ac:dyDescent="0.2">
      <c r="B12" s="8" t="s">
        <v>17</v>
      </c>
      <c r="C12" s="16">
        <v>1</v>
      </c>
      <c r="D12" s="16">
        <v>1.5</v>
      </c>
      <c r="E12" s="16">
        <v>2</v>
      </c>
      <c r="F12" s="18" t="s">
        <v>81</v>
      </c>
    </row>
    <row r="13" spans="2:9" x14ac:dyDescent="0.2">
      <c r="B13" s="15" t="s">
        <v>18</v>
      </c>
      <c r="C13" s="16">
        <f>3/60</f>
        <v>0.05</v>
      </c>
      <c r="D13" s="16">
        <v>0.15</v>
      </c>
      <c r="E13" s="16">
        <v>0.23</v>
      </c>
      <c r="F13" s="15" t="s">
        <v>80</v>
      </c>
    </row>
    <row r="14" spans="2:9" x14ac:dyDescent="0.2">
      <c r="B14" s="15" t="s">
        <v>19</v>
      </c>
      <c r="C14" s="16">
        <f>7/60</f>
        <v>0.11666666666666667</v>
      </c>
      <c r="D14" s="16">
        <f>10/60</f>
        <v>0.16666666666666666</v>
      </c>
      <c r="E14" s="16">
        <f>18/60</f>
        <v>0.3</v>
      </c>
      <c r="F14" s="15" t="s">
        <v>80</v>
      </c>
    </row>
    <row r="15" spans="2:9" x14ac:dyDescent="0.2">
      <c r="B15" s="15" t="s">
        <v>20</v>
      </c>
      <c r="C15" s="159">
        <v>0.5</v>
      </c>
      <c r="D15" s="160"/>
      <c r="E15" s="161"/>
      <c r="F15" s="15" t="s">
        <v>147</v>
      </c>
    </row>
    <row r="16" spans="2:9" x14ac:dyDescent="0.2">
      <c r="B16" s="11"/>
      <c r="C16" s="19"/>
      <c r="D16" s="19"/>
      <c r="E16" s="19"/>
      <c r="F16" s="11"/>
    </row>
    <row r="17" spans="2:6" x14ac:dyDescent="0.2">
      <c r="B17" s="11"/>
      <c r="C17" s="19"/>
      <c r="D17" s="19"/>
      <c r="E17" s="19"/>
      <c r="F17" s="11"/>
    </row>
    <row r="18" spans="2:6" x14ac:dyDescent="0.2">
      <c r="B18" s="10" t="s">
        <v>32</v>
      </c>
      <c r="C18" s="19"/>
      <c r="D18" s="19"/>
      <c r="E18" s="19"/>
      <c r="F18" s="11"/>
    </row>
    <row r="19" spans="2:6" x14ac:dyDescent="0.2">
      <c r="B19" s="13" t="s">
        <v>6</v>
      </c>
      <c r="C19" s="162" t="s">
        <v>30</v>
      </c>
      <c r="D19" s="162"/>
      <c r="E19" s="162"/>
      <c r="F19" s="13" t="s">
        <v>10</v>
      </c>
    </row>
    <row r="20" spans="2:6" x14ac:dyDescent="0.2">
      <c r="B20" s="15" t="s">
        <v>35</v>
      </c>
      <c r="C20" s="155">
        <v>8</v>
      </c>
      <c r="D20" s="155"/>
      <c r="E20" s="155"/>
      <c r="F20" s="15"/>
    </row>
    <row r="21" spans="2:6" x14ac:dyDescent="0.2">
      <c r="B21" s="15" t="s">
        <v>22</v>
      </c>
      <c r="C21" s="155">
        <f>3/60</f>
        <v>0.05</v>
      </c>
      <c r="D21" s="155"/>
      <c r="E21" s="155"/>
      <c r="F21" s="15" t="s">
        <v>36</v>
      </c>
    </row>
    <row r="22" spans="2:6" x14ac:dyDescent="0.2">
      <c r="B22" s="15" t="s">
        <v>33</v>
      </c>
      <c r="C22" s="16">
        <f>5/60</f>
        <v>8.3333333333333329E-2</v>
      </c>
      <c r="D22" s="16">
        <f>7/60</f>
        <v>0.11666666666666667</v>
      </c>
      <c r="E22" s="16">
        <v>0.25</v>
      </c>
      <c r="F22" s="15" t="s">
        <v>148</v>
      </c>
    </row>
    <row r="23" spans="2:6" x14ac:dyDescent="0.2">
      <c r="B23" s="15" t="s">
        <v>23</v>
      </c>
      <c r="C23" s="156">
        <f>20/100</f>
        <v>0.2</v>
      </c>
      <c r="D23" s="157"/>
      <c r="E23" s="158"/>
      <c r="F23" s="15" t="s">
        <v>149</v>
      </c>
    </row>
    <row r="25" spans="2:6" ht="12" thickBot="1" x14ac:dyDescent="0.25"/>
    <row r="26" spans="2:6" ht="12" thickBot="1" x14ac:dyDescent="0.25">
      <c r="B26" s="20" t="s">
        <v>56</v>
      </c>
      <c r="C26" s="21" t="s">
        <v>53</v>
      </c>
      <c r="D26" s="21" t="s">
        <v>54</v>
      </c>
      <c r="E26" s="21" t="s">
        <v>55</v>
      </c>
    </row>
    <row r="27" spans="2:6" x14ac:dyDescent="0.2">
      <c r="B27" s="22" t="s">
        <v>74</v>
      </c>
      <c r="C27" s="23">
        <f>C11</f>
        <v>0.3</v>
      </c>
      <c r="D27" s="23">
        <f t="shared" ref="D27:E27" si="0">D11</f>
        <v>0.45</v>
      </c>
      <c r="E27" s="23">
        <f t="shared" si="0"/>
        <v>1</v>
      </c>
    </row>
    <row r="28" spans="2:6" x14ac:dyDescent="0.2">
      <c r="B28" s="24" t="s">
        <v>57</v>
      </c>
      <c r="C28" s="25">
        <f>SUM(C12:C14)</f>
        <v>1.1666666666666667</v>
      </c>
      <c r="D28" s="25">
        <f>SUM(D12:D14)</f>
        <v>1.8166666666666667</v>
      </c>
      <c r="E28" s="25">
        <f>SUM(E12:E14)</f>
        <v>2.5299999999999998</v>
      </c>
    </row>
    <row r="29" spans="2:6" x14ac:dyDescent="0.2">
      <c r="B29" s="9" t="s">
        <v>58</v>
      </c>
      <c r="C29" s="9">
        <f>C14*30/100</f>
        <v>3.5000000000000003E-2</v>
      </c>
      <c r="D29" s="9">
        <f t="shared" ref="D29:E29" si="1">D14*30/100</f>
        <v>0.05</v>
      </c>
      <c r="E29" s="9">
        <f t="shared" si="1"/>
        <v>0.09</v>
      </c>
    </row>
    <row r="30" spans="2:6" x14ac:dyDescent="0.2">
      <c r="B30" s="26" t="s">
        <v>72</v>
      </c>
      <c r="C30" s="27">
        <f>SUM(C28:C29)</f>
        <v>1.2016666666666667</v>
      </c>
      <c r="D30" s="27">
        <f>SUM(D28:D29)</f>
        <v>1.8666666666666667</v>
      </c>
      <c r="E30" s="27">
        <f>SUM(E28:E29)</f>
        <v>2.6199999999999997</v>
      </c>
    </row>
    <row r="31" spans="2:6" x14ac:dyDescent="0.2">
      <c r="B31" s="9" t="s">
        <v>59</v>
      </c>
      <c r="C31" s="28">
        <f>Estimates!D11*C30</f>
        <v>1.2016666666666667</v>
      </c>
      <c r="D31" s="28">
        <f>Estimates!E11*D30</f>
        <v>3.7333333333333334</v>
      </c>
      <c r="E31" s="28">
        <f>Estimates!F11*E30</f>
        <v>10.479999999999999</v>
      </c>
    </row>
    <row r="32" spans="2:6" x14ac:dyDescent="0.2">
      <c r="B32" s="26" t="s">
        <v>71</v>
      </c>
      <c r="C32" s="27">
        <f>SUM(C21,C22,C23)</f>
        <v>0.33333333333333337</v>
      </c>
      <c r="D32" s="27">
        <f>SUM(C21,D22,C23)</f>
        <v>0.3666666666666667</v>
      </c>
      <c r="E32" s="27">
        <f>SUM(C21,E22,C23)</f>
        <v>0.5</v>
      </c>
    </row>
    <row r="33" spans="2:5" x14ac:dyDescent="0.2">
      <c r="B33" s="9" t="s">
        <v>60</v>
      </c>
      <c r="C33" s="29">
        <f>Estimates!D11*'Perunit effort  '!C32</f>
        <v>0.33333333333333337</v>
      </c>
      <c r="D33" s="29">
        <f>Estimates!E11*'Perunit effort  '!D32</f>
        <v>0.73333333333333339</v>
      </c>
      <c r="E33" s="29">
        <f>Estimates!F11*'Perunit effort  '!E32</f>
        <v>2</v>
      </c>
    </row>
  </sheetData>
  <mergeCells count="8">
    <mergeCell ref="C6:E6"/>
    <mergeCell ref="C8:E8"/>
    <mergeCell ref="C10:E10"/>
    <mergeCell ref="C23:E23"/>
    <mergeCell ref="C15:E15"/>
    <mergeCell ref="C19:E19"/>
    <mergeCell ref="C20:E20"/>
    <mergeCell ref="C21:E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7" sqref="G17"/>
    </sheetView>
  </sheetViews>
  <sheetFormatPr defaultRowHeight="15" x14ac:dyDescent="0.25"/>
  <cols>
    <col min="1" max="1" width="6.5703125" style="83" customWidth="1"/>
    <col min="2" max="2" width="39.5703125" style="83" customWidth="1"/>
    <col min="3" max="3" width="19" style="83" customWidth="1"/>
    <col min="4" max="4" width="23.42578125" style="83" customWidth="1"/>
    <col min="5" max="5" width="11.85546875" style="83" customWidth="1"/>
    <col min="6" max="6" width="10" style="84" customWidth="1"/>
    <col min="7" max="16384" width="9.140625" style="83"/>
  </cols>
  <sheetData>
    <row r="1" spans="1:7" ht="30.75" thickBot="1" x14ac:dyDescent="0.3">
      <c r="A1" s="92" t="s">
        <v>112</v>
      </c>
      <c r="B1" s="93" t="s">
        <v>109</v>
      </c>
      <c r="C1" s="93" t="s">
        <v>83</v>
      </c>
      <c r="D1" s="93" t="s">
        <v>110</v>
      </c>
      <c r="E1" s="94" t="s">
        <v>111</v>
      </c>
      <c r="F1" s="94" t="s">
        <v>116</v>
      </c>
    </row>
    <row r="2" spans="1:7" x14ac:dyDescent="0.25">
      <c r="A2" s="86">
        <v>1</v>
      </c>
      <c r="B2" s="87" t="s">
        <v>84</v>
      </c>
      <c r="C2" s="87" t="s">
        <v>85</v>
      </c>
      <c r="D2" s="87" t="s">
        <v>86</v>
      </c>
      <c r="E2" s="87" t="s">
        <v>0</v>
      </c>
      <c r="F2" s="95">
        <v>2</v>
      </c>
    </row>
    <row r="3" spans="1:7" x14ac:dyDescent="0.25">
      <c r="A3" s="88">
        <v>2</v>
      </c>
      <c r="B3" s="89" t="s">
        <v>87</v>
      </c>
      <c r="C3" s="89" t="s">
        <v>85</v>
      </c>
      <c r="D3" s="89" t="s">
        <v>86</v>
      </c>
      <c r="E3" s="89" t="s">
        <v>0</v>
      </c>
      <c r="F3" s="96">
        <v>2</v>
      </c>
    </row>
    <row r="4" spans="1:7" x14ac:dyDescent="0.25">
      <c r="A4" s="88">
        <v>3</v>
      </c>
      <c r="B4" s="89" t="s">
        <v>88</v>
      </c>
      <c r="C4" s="89" t="s">
        <v>85</v>
      </c>
      <c r="D4" s="89" t="s">
        <v>86</v>
      </c>
      <c r="E4" s="89" t="s">
        <v>1</v>
      </c>
      <c r="F4" s="96">
        <v>74</v>
      </c>
    </row>
    <row r="5" spans="1:7" ht="15" customHeight="1" x14ac:dyDescent="0.25">
      <c r="A5" s="88">
        <v>4</v>
      </c>
      <c r="B5" s="89" t="s">
        <v>115</v>
      </c>
      <c r="C5" s="89" t="s">
        <v>85</v>
      </c>
      <c r="D5" s="89" t="s">
        <v>86</v>
      </c>
      <c r="E5" s="89" t="s">
        <v>1</v>
      </c>
      <c r="F5" s="96">
        <v>20</v>
      </c>
    </row>
    <row r="6" spans="1:7" x14ac:dyDescent="0.25">
      <c r="A6" s="88">
        <v>5</v>
      </c>
      <c r="B6" s="89" t="s">
        <v>89</v>
      </c>
      <c r="C6" s="89" t="s">
        <v>90</v>
      </c>
      <c r="D6" s="89" t="s">
        <v>86</v>
      </c>
      <c r="E6" s="89" t="s">
        <v>0</v>
      </c>
      <c r="F6" s="96">
        <v>3</v>
      </c>
    </row>
    <row r="7" spans="1:7" x14ac:dyDescent="0.25">
      <c r="A7" s="88">
        <v>6</v>
      </c>
      <c r="B7" s="89" t="s">
        <v>113</v>
      </c>
      <c r="C7" s="89" t="s">
        <v>90</v>
      </c>
      <c r="D7" s="89" t="s">
        <v>86</v>
      </c>
      <c r="E7" s="89" t="s">
        <v>1</v>
      </c>
      <c r="F7" s="96">
        <v>48</v>
      </c>
    </row>
    <row r="8" spans="1:7" x14ac:dyDescent="0.25">
      <c r="A8" s="88">
        <v>7</v>
      </c>
      <c r="B8" s="89" t="s">
        <v>114</v>
      </c>
      <c r="C8" s="89" t="s">
        <v>90</v>
      </c>
      <c r="D8" s="89" t="s">
        <v>86</v>
      </c>
      <c r="E8" s="89" t="s">
        <v>1</v>
      </c>
      <c r="F8" s="96">
        <v>18</v>
      </c>
    </row>
    <row r="9" spans="1:7" x14ac:dyDescent="0.25">
      <c r="A9" s="88">
        <v>8</v>
      </c>
      <c r="B9" s="89" t="s">
        <v>91</v>
      </c>
      <c r="C9" s="89" t="s">
        <v>92</v>
      </c>
      <c r="D9" s="89" t="s">
        <v>86</v>
      </c>
      <c r="E9" s="89" t="s">
        <v>1</v>
      </c>
      <c r="F9" s="96">
        <v>27</v>
      </c>
    </row>
    <row r="10" spans="1:7" x14ac:dyDescent="0.25">
      <c r="A10" s="88">
        <v>9</v>
      </c>
      <c r="B10" s="89" t="s">
        <v>93</v>
      </c>
      <c r="C10" s="89" t="s">
        <v>94</v>
      </c>
      <c r="D10" s="89" t="s">
        <v>95</v>
      </c>
      <c r="E10" s="89"/>
      <c r="F10" s="96"/>
      <c r="G10" s="83">
        <v>10</v>
      </c>
    </row>
    <row r="11" spans="1:7" x14ac:dyDescent="0.25">
      <c r="A11" s="88">
        <v>10</v>
      </c>
      <c r="B11" s="89" t="s">
        <v>96</v>
      </c>
      <c r="C11" s="89" t="s">
        <v>94</v>
      </c>
      <c r="D11" s="89" t="s">
        <v>95</v>
      </c>
      <c r="E11" s="89"/>
      <c r="F11" s="96"/>
      <c r="G11" s="83">
        <v>10</v>
      </c>
    </row>
    <row r="12" spans="1:7" x14ac:dyDescent="0.25">
      <c r="A12" s="88">
        <v>11</v>
      </c>
      <c r="B12" s="89" t="s">
        <v>97</v>
      </c>
      <c r="C12" s="89" t="s">
        <v>98</v>
      </c>
      <c r="D12" s="89" t="s">
        <v>86</v>
      </c>
      <c r="E12" s="89" t="s">
        <v>0</v>
      </c>
      <c r="F12" s="96">
        <v>2</v>
      </c>
    </row>
    <row r="13" spans="1:7" x14ac:dyDescent="0.25">
      <c r="A13" s="88">
        <v>12</v>
      </c>
      <c r="B13" s="89" t="s">
        <v>99</v>
      </c>
      <c r="C13" s="89" t="s">
        <v>100</v>
      </c>
      <c r="D13" s="89" t="s">
        <v>86</v>
      </c>
      <c r="E13" s="89" t="s">
        <v>1</v>
      </c>
      <c r="F13" s="96">
        <v>7</v>
      </c>
    </row>
    <row r="14" spans="1:7" x14ac:dyDescent="0.25">
      <c r="A14" s="88">
        <v>13</v>
      </c>
      <c r="B14" s="89" t="s">
        <v>101</v>
      </c>
      <c r="C14" s="89" t="s">
        <v>98</v>
      </c>
      <c r="D14" s="89" t="s">
        <v>86</v>
      </c>
      <c r="E14" s="89" t="s">
        <v>0</v>
      </c>
      <c r="F14" s="96">
        <v>4</v>
      </c>
    </row>
    <row r="15" spans="1:7" ht="26.25" x14ac:dyDescent="0.25">
      <c r="A15" s="88">
        <v>14</v>
      </c>
      <c r="B15" s="89" t="s">
        <v>102</v>
      </c>
      <c r="C15" s="89" t="s">
        <v>103</v>
      </c>
      <c r="D15" s="89" t="s">
        <v>95</v>
      </c>
      <c r="E15" s="89"/>
      <c r="F15" s="96"/>
      <c r="G15" s="83">
        <v>8</v>
      </c>
    </row>
    <row r="16" spans="1:7" ht="26.25" x14ac:dyDescent="0.25">
      <c r="A16" s="88">
        <v>15</v>
      </c>
      <c r="B16" s="89" t="s">
        <v>104</v>
      </c>
      <c r="C16" s="89" t="s">
        <v>105</v>
      </c>
      <c r="D16" s="89" t="s">
        <v>106</v>
      </c>
      <c r="E16" s="89"/>
      <c r="F16" s="96"/>
      <c r="G16" s="83">
        <v>42</v>
      </c>
    </row>
    <row r="17" spans="1:7" ht="27" thickBot="1" x14ac:dyDescent="0.3">
      <c r="A17" s="90">
        <v>16</v>
      </c>
      <c r="B17" s="91" t="s">
        <v>107</v>
      </c>
      <c r="C17" s="91" t="s">
        <v>108</v>
      </c>
      <c r="D17" s="91" t="s">
        <v>106</v>
      </c>
      <c r="E17" s="91"/>
      <c r="F17" s="97"/>
      <c r="G17" s="83">
        <v>192</v>
      </c>
    </row>
    <row r="18" spans="1:7" x14ac:dyDescent="0.25">
      <c r="A18" s="85"/>
      <c r="B18" s="85"/>
      <c r="C18" s="85"/>
      <c r="D18" s="85"/>
      <c r="E18" s="85"/>
      <c r="F18" s="84">
        <f>SUM(F2:F17)</f>
        <v>207</v>
      </c>
    </row>
    <row r="19" spans="1:7" x14ac:dyDescent="0.25">
      <c r="A19" s="85"/>
      <c r="B19" s="85"/>
      <c r="C19" s="85"/>
      <c r="D19" s="85"/>
      <c r="E19" s="85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Automation Test Plan</vt:lpstr>
      <vt:lpstr>Complete Effort</vt:lpstr>
      <vt:lpstr>Estimates</vt:lpstr>
      <vt:lpstr>Perunit effort  </vt:lpstr>
      <vt:lpstr>Scope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2018-09-11T06:35:08Z</dcterms:modified>
</cp:coreProperties>
</file>