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Marcel\Desktop\Coursework 2\Coursework 2\"/>
    </mc:Choice>
  </mc:AlternateContent>
  <bookViews>
    <workbookView xWindow="0" yWindow="0" windowWidth="28800" windowHeight="12795" xr2:uid="{00000000-000D-0000-FFFF-FFFF00000000}"/>
  </bookViews>
  <sheets>
    <sheet name="results" sheetId="1" r:id="rId1"/>
  </sheets>
  <calcPr calcId="171027"/>
</workbook>
</file>

<file path=xl/calcChain.xml><?xml version="1.0" encoding="utf-8"?>
<calcChain xmlns="http://schemas.openxmlformats.org/spreadsheetml/2006/main">
  <c r="Q17" i="1" l="1"/>
  <c r="R17" i="1"/>
  <c r="S17" i="1"/>
  <c r="T17" i="1"/>
  <c r="U17" i="1"/>
  <c r="V17" i="1"/>
  <c r="W17" i="1"/>
  <c r="P21" i="1"/>
  <c r="Q21" i="1"/>
  <c r="R21" i="1"/>
  <c r="S21" i="1"/>
  <c r="T21" i="1"/>
  <c r="U21" i="1"/>
  <c r="V21" i="1"/>
  <c r="W21" i="1"/>
  <c r="X21" i="1"/>
  <c r="Y21" i="1"/>
  <c r="P22" i="1"/>
  <c r="Q22" i="1"/>
  <c r="R22" i="1"/>
  <c r="S22" i="1"/>
  <c r="T22" i="1"/>
  <c r="U22" i="1"/>
  <c r="V22" i="1"/>
  <c r="W22" i="1"/>
  <c r="X22" i="1" s="1"/>
  <c r="Y22" i="1"/>
  <c r="P23" i="1"/>
  <c r="Q23" i="1"/>
  <c r="R23" i="1"/>
  <c r="S23" i="1"/>
  <c r="T23" i="1"/>
  <c r="U23" i="1"/>
  <c r="V23" i="1"/>
  <c r="W23" i="1"/>
  <c r="X23" i="1"/>
  <c r="Y23" i="1"/>
  <c r="P24" i="1"/>
  <c r="Q24" i="1"/>
  <c r="R24" i="1"/>
  <c r="S24" i="1"/>
  <c r="T24" i="1"/>
  <c r="U24" i="1"/>
  <c r="V24" i="1"/>
  <c r="W24" i="1"/>
  <c r="X24" i="1" s="1"/>
  <c r="Y24" i="1"/>
  <c r="X4" i="1"/>
  <c r="X5" i="1"/>
  <c r="X6" i="1"/>
  <c r="X10" i="1"/>
  <c r="X11" i="1"/>
  <c r="X12" i="1"/>
  <c r="X16" i="1"/>
  <c r="X17" i="1"/>
  <c r="X18" i="1"/>
  <c r="X28" i="1"/>
  <c r="X29" i="1"/>
  <c r="X30" i="1"/>
  <c r="X34" i="1"/>
  <c r="X35" i="1"/>
  <c r="X36" i="1"/>
  <c r="X40" i="1"/>
  <c r="X41" i="1"/>
  <c r="X42" i="1"/>
  <c r="X46" i="1"/>
  <c r="X47" i="1"/>
  <c r="X48" i="1"/>
  <c r="X45" i="1"/>
  <c r="X39" i="1"/>
  <c r="X33" i="1"/>
  <c r="X27" i="1"/>
  <c r="X15" i="1"/>
  <c r="X9" i="1"/>
  <c r="X3" i="1"/>
  <c r="Y3" i="1"/>
  <c r="Y6" i="1"/>
  <c r="Y5" i="1"/>
  <c r="Y4" i="1"/>
  <c r="Y12" i="1"/>
  <c r="Y11" i="1"/>
  <c r="Y10" i="1"/>
  <c r="Y9" i="1"/>
  <c r="Y18" i="1"/>
  <c r="Y17" i="1"/>
  <c r="Y16" i="1"/>
  <c r="Y15" i="1"/>
  <c r="Y30" i="1"/>
  <c r="Y29" i="1"/>
  <c r="Y28" i="1"/>
  <c r="Y27" i="1"/>
  <c r="Y36" i="1"/>
  <c r="Y35" i="1"/>
  <c r="Y34" i="1"/>
  <c r="Y33" i="1"/>
  <c r="Y42" i="1"/>
  <c r="Y41" i="1"/>
  <c r="Y40" i="1"/>
  <c r="Y39" i="1"/>
  <c r="Y48" i="1"/>
  <c r="Y47" i="1"/>
  <c r="Y46" i="1"/>
  <c r="Y45" i="1"/>
  <c r="Y52" i="1"/>
  <c r="Y53" i="1"/>
  <c r="Y54" i="1"/>
  <c r="Y51" i="1"/>
  <c r="X51" i="1"/>
  <c r="X52" i="1"/>
  <c r="X53" i="1"/>
  <c r="X54" i="1"/>
  <c r="I63" i="1"/>
  <c r="I60" i="1"/>
  <c r="I61" i="1"/>
  <c r="I62" i="1"/>
  <c r="I59" i="1"/>
  <c r="M56" i="1"/>
  <c r="M57" i="1" s="1"/>
  <c r="L57" i="1"/>
  <c r="L56" i="1"/>
  <c r="K57" i="1"/>
  <c r="K56" i="1"/>
  <c r="J56" i="1"/>
  <c r="V54" i="1" l="1"/>
  <c r="U54" i="1"/>
  <c r="T54" i="1"/>
  <c r="S54" i="1"/>
  <c r="R54" i="1"/>
  <c r="Q54" i="1"/>
  <c r="P54" i="1"/>
  <c r="V53" i="1"/>
  <c r="U53" i="1"/>
  <c r="T53" i="1"/>
  <c r="S53" i="1"/>
  <c r="R53" i="1"/>
  <c r="Q53" i="1"/>
  <c r="P53" i="1"/>
  <c r="V52" i="1"/>
  <c r="U52" i="1"/>
  <c r="T52" i="1"/>
  <c r="S52" i="1"/>
  <c r="R52" i="1"/>
  <c r="Q52" i="1"/>
  <c r="P52" i="1"/>
  <c r="V51" i="1"/>
  <c r="U51" i="1"/>
  <c r="T51" i="1"/>
  <c r="S51" i="1"/>
  <c r="R51" i="1"/>
  <c r="Q51" i="1"/>
  <c r="P51" i="1"/>
  <c r="V48" i="1"/>
  <c r="U48" i="1"/>
  <c r="T48" i="1"/>
  <c r="S48" i="1"/>
  <c r="R48" i="1"/>
  <c r="Q48" i="1"/>
  <c r="P48" i="1"/>
  <c r="V47" i="1"/>
  <c r="U47" i="1"/>
  <c r="T47" i="1"/>
  <c r="S47" i="1"/>
  <c r="R47" i="1"/>
  <c r="Q47" i="1"/>
  <c r="P47" i="1"/>
  <c r="V46" i="1"/>
  <c r="U46" i="1"/>
  <c r="T46" i="1"/>
  <c r="S46" i="1"/>
  <c r="R46" i="1"/>
  <c r="Q46" i="1"/>
  <c r="P46" i="1"/>
  <c r="V45" i="1"/>
  <c r="U45" i="1"/>
  <c r="T45" i="1"/>
  <c r="S45" i="1"/>
  <c r="R45" i="1"/>
  <c r="Q45" i="1"/>
  <c r="P45" i="1"/>
  <c r="V42" i="1"/>
  <c r="U42" i="1"/>
  <c r="T42" i="1"/>
  <c r="S42" i="1"/>
  <c r="R42" i="1"/>
  <c r="Q42" i="1"/>
  <c r="P42" i="1"/>
  <c r="V41" i="1"/>
  <c r="U41" i="1"/>
  <c r="T41" i="1"/>
  <c r="S41" i="1"/>
  <c r="R41" i="1"/>
  <c r="Q41" i="1"/>
  <c r="P41" i="1"/>
  <c r="V40" i="1"/>
  <c r="U40" i="1"/>
  <c r="T40" i="1"/>
  <c r="S40" i="1"/>
  <c r="R40" i="1"/>
  <c r="Q40" i="1"/>
  <c r="P40" i="1"/>
  <c r="V39" i="1"/>
  <c r="U39" i="1"/>
  <c r="T39" i="1"/>
  <c r="S39" i="1"/>
  <c r="R39" i="1"/>
  <c r="Q39" i="1"/>
  <c r="P39" i="1"/>
  <c r="V36" i="1"/>
  <c r="U36" i="1"/>
  <c r="T36" i="1"/>
  <c r="S36" i="1"/>
  <c r="R36" i="1"/>
  <c r="Q36" i="1"/>
  <c r="P36" i="1"/>
  <c r="W35" i="1"/>
  <c r="V35" i="1"/>
  <c r="U35" i="1"/>
  <c r="T35" i="1"/>
  <c r="S35" i="1"/>
  <c r="R35" i="1"/>
  <c r="Q35" i="1"/>
  <c r="P35" i="1"/>
  <c r="V34" i="1"/>
  <c r="U34" i="1"/>
  <c r="T34" i="1"/>
  <c r="S34" i="1"/>
  <c r="R34" i="1"/>
  <c r="Q34" i="1"/>
  <c r="P34" i="1"/>
  <c r="V33" i="1"/>
  <c r="U33" i="1"/>
  <c r="T33" i="1"/>
  <c r="S33" i="1"/>
  <c r="R33" i="1"/>
  <c r="Q33" i="1"/>
  <c r="P33" i="1"/>
  <c r="V30" i="1"/>
  <c r="U30" i="1"/>
  <c r="T30" i="1"/>
  <c r="S30" i="1"/>
  <c r="R30" i="1"/>
  <c r="Q30" i="1"/>
  <c r="P30" i="1"/>
  <c r="W29" i="1"/>
  <c r="V29" i="1"/>
  <c r="U29" i="1"/>
  <c r="T29" i="1"/>
  <c r="S29" i="1"/>
  <c r="R29" i="1"/>
  <c r="Q29" i="1"/>
  <c r="P29" i="1"/>
  <c r="V28" i="1"/>
  <c r="U28" i="1"/>
  <c r="T28" i="1"/>
  <c r="S28" i="1"/>
  <c r="R28" i="1"/>
  <c r="Q28" i="1"/>
  <c r="P28" i="1"/>
  <c r="V27" i="1"/>
  <c r="U27" i="1"/>
  <c r="T27" i="1"/>
  <c r="S27" i="1"/>
  <c r="R27" i="1"/>
  <c r="Q27" i="1"/>
  <c r="P27" i="1"/>
  <c r="V18" i="1"/>
  <c r="U18" i="1"/>
  <c r="T18" i="1"/>
  <c r="S18" i="1"/>
  <c r="R18" i="1"/>
  <c r="Q18" i="1"/>
  <c r="P18" i="1"/>
  <c r="P17" i="1"/>
  <c r="W16" i="1"/>
  <c r="V16" i="1"/>
  <c r="U16" i="1"/>
  <c r="T16" i="1"/>
  <c r="S16" i="1"/>
  <c r="R16" i="1"/>
  <c r="Q16" i="1"/>
  <c r="P16" i="1"/>
  <c r="V15" i="1"/>
  <c r="U15" i="1"/>
  <c r="T15" i="1"/>
  <c r="S15" i="1"/>
  <c r="R15" i="1"/>
  <c r="Q15" i="1"/>
  <c r="P15" i="1"/>
  <c r="V12" i="1"/>
  <c r="U12" i="1"/>
  <c r="T12" i="1"/>
  <c r="S12" i="1"/>
  <c r="R12" i="1"/>
  <c r="Q12" i="1"/>
  <c r="P12" i="1"/>
  <c r="W11" i="1"/>
  <c r="V11" i="1"/>
  <c r="U11" i="1"/>
  <c r="T11" i="1"/>
  <c r="S11" i="1"/>
  <c r="R11" i="1"/>
  <c r="Q11" i="1"/>
  <c r="P11" i="1"/>
  <c r="V10" i="1"/>
  <c r="U10" i="1"/>
  <c r="T10" i="1"/>
  <c r="S10" i="1"/>
  <c r="R10" i="1"/>
  <c r="Q10" i="1"/>
  <c r="P10" i="1"/>
  <c r="V9" i="1"/>
  <c r="U9" i="1"/>
  <c r="T9" i="1"/>
  <c r="S9" i="1"/>
  <c r="R9" i="1"/>
  <c r="Q9" i="1"/>
  <c r="P9" i="1"/>
  <c r="P4" i="1"/>
  <c r="Q4" i="1"/>
  <c r="R4" i="1"/>
  <c r="S4" i="1"/>
  <c r="T4" i="1"/>
  <c r="U4" i="1"/>
  <c r="V4" i="1"/>
  <c r="P5" i="1"/>
  <c r="Q5" i="1"/>
  <c r="R5" i="1"/>
  <c r="S5" i="1"/>
  <c r="T5" i="1"/>
  <c r="U5" i="1"/>
  <c r="V5" i="1"/>
  <c r="P6" i="1"/>
  <c r="Q6" i="1"/>
  <c r="R6" i="1"/>
  <c r="S6" i="1"/>
  <c r="T6" i="1"/>
  <c r="U6" i="1"/>
  <c r="V6" i="1"/>
  <c r="W3" i="1"/>
  <c r="Q3" i="1"/>
  <c r="R3" i="1"/>
  <c r="S3" i="1"/>
  <c r="T3" i="1"/>
  <c r="U3" i="1"/>
  <c r="V3" i="1"/>
  <c r="P3" i="1"/>
  <c r="M3" i="1"/>
  <c r="K47" i="1"/>
  <c r="W47" i="1" s="1"/>
  <c r="K45" i="1"/>
  <c r="L45" i="1" s="1"/>
  <c r="M45" i="1" s="1"/>
  <c r="K46" i="1"/>
  <c r="K48" i="1"/>
  <c r="W48" i="1" s="1"/>
  <c r="K4" i="1"/>
  <c r="W4" i="1" s="1"/>
  <c r="K5" i="1"/>
  <c r="W5" i="1" s="1"/>
  <c r="K6" i="1"/>
  <c r="W6" i="1" s="1"/>
  <c r="K9" i="1"/>
  <c r="W9" i="1" s="1"/>
  <c r="K10" i="1"/>
  <c r="W10" i="1" s="1"/>
  <c r="K11" i="1"/>
  <c r="K12" i="1"/>
  <c r="W12" i="1" s="1"/>
  <c r="K15" i="1"/>
  <c r="L15" i="1" s="1"/>
  <c r="M15" i="1" s="1"/>
  <c r="K16" i="1"/>
  <c r="K17" i="1"/>
  <c r="K18" i="1"/>
  <c r="W18" i="1" s="1"/>
  <c r="K21" i="1"/>
  <c r="K22" i="1"/>
  <c r="K23" i="1"/>
  <c r="K24" i="1"/>
  <c r="K27" i="1"/>
  <c r="W27" i="1" s="1"/>
  <c r="K28" i="1"/>
  <c r="W28" i="1" s="1"/>
  <c r="K29" i="1"/>
  <c r="K30" i="1"/>
  <c r="W30" i="1" s="1"/>
  <c r="K33" i="1"/>
  <c r="L33" i="1" s="1"/>
  <c r="M33" i="1" s="1"/>
  <c r="K34" i="1"/>
  <c r="W34" i="1" s="1"/>
  <c r="K35" i="1"/>
  <c r="K36" i="1"/>
  <c r="W36" i="1" s="1"/>
  <c r="K39" i="1"/>
  <c r="W39" i="1" s="1"/>
  <c r="K40" i="1"/>
  <c r="W40" i="1" s="1"/>
  <c r="K41" i="1"/>
  <c r="W41" i="1" s="1"/>
  <c r="K42" i="1"/>
  <c r="W42" i="1" s="1"/>
  <c r="K51" i="1"/>
  <c r="L27" i="1" s="1"/>
  <c r="M27" i="1" s="1"/>
  <c r="K52" i="1"/>
  <c r="L40" i="1" s="1"/>
  <c r="M40" i="1" s="1"/>
  <c r="K53" i="1"/>
  <c r="K54" i="1"/>
  <c r="K3" i="1"/>
  <c r="L3" i="1" s="1"/>
  <c r="L5" i="1" l="1"/>
  <c r="M5" i="1" s="1"/>
  <c r="L6" i="1"/>
  <c r="M6" i="1" s="1"/>
  <c r="L23" i="1"/>
  <c r="M23" i="1" s="1"/>
  <c r="L46" i="1"/>
  <c r="M46" i="1" s="1"/>
  <c r="W45" i="1"/>
  <c r="W53" i="1"/>
  <c r="L4" i="1"/>
  <c r="M4" i="1" s="1"/>
  <c r="W52" i="1"/>
  <c r="L39" i="1"/>
  <c r="M39" i="1" s="1"/>
  <c r="L51" i="1"/>
  <c r="M51" i="1" s="1"/>
  <c r="W15" i="1"/>
  <c r="L22" i="1"/>
  <c r="M22" i="1" s="1"/>
  <c r="W33" i="1"/>
  <c r="W46" i="1"/>
  <c r="W51" i="1"/>
  <c r="W54" i="1"/>
  <c r="L18" i="1"/>
  <c r="M18" i="1" s="1"/>
  <c r="L34" i="1"/>
  <c r="M34" i="1" s="1"/>
  <c r="L17" i="1"/>
  <c r="M17" i="1" s="1"/>
  <c r="L47" i="1"/>
  <c r="M47" i="1" s="1"/>
  <c r="L9" i="1"/>
  <c r="M9" i="1" s="1"/>
  <c r="L53" i="1"/>
  <c r="M53" i="1" s="1"/>
  <c r="L30" i="1"/>
  <c r="M30" i="1" s="1"/>
  <c r="L16" i="1"/>
  <c r="M16" i="1" s="1"/>
  <c r="L36" i="1"/>
  <c r="M36" i="1" s="1"/>
  <c r="L35" i="1"/>
  <c r="M35" i="1" s="1"/>
  <c r="L54" i="1"/>
  <c r="M54" i="1" s="1"/>
  <c r="L29" i="1"/>
  <c r="M29" i="1" s="1"/>
  <c r="L21" i="1"/>
  <c r="M21" i="1" s="1"/>
  <c r="L42" i="1"/>
  <c r="M42" i="1" s="1"/>
  <c r="L28" i="1"/>
  <c r="M28" i="1" s="1"/>
  <c r="L11" i="1"/>
  <c r="M11" i="1" s="1"/>
  <c r="L52" i="1"/>
  <c r="M52" i="1" s="1"/>
  <c r="L12" i="1"/>
  <c r="M12" i="1" s="1"/>
  <c r="L41" i="1"/>
  <c r="M41" i="1" s="1"/>
  <c r="L24" i="1"/>
  <c r="M24" i="1" s="1"/>
  <c r="L10" i="1"/>
  <c r="M10" i="1" s="1"/>
  <c r="L48" i="1"/>
  <c r="M48" i="1" s="1"/>
</calcChain>
</file>

<file path=xl/sharedStrings.xml><?xml version="1.0" encoding="utf-8"?>
<sst xmlns="http://schemas.openxmlformats.org/spreadsheetml/2006/main" count="288" uniqueCount="33">
  <si>
    <t>OpenMP Static (2 threads)</t>
  </si>
  <si>
    <t>OpenMP Static (4 threads)</t>
  </si>
  <si>
    <t>OpenMP Static (8 threads)</t>
  </si>
  <si>
    <t>OpenMP Static (16 threads)</t>
  </si>
  <si>
    <t>OpenMP Static (32 threads)</t>
  </si>
  <si>
    <t>OpenMP Dynamic</t>
  </si>
  <si>
    <t>CUDA Inner</t>
  </si>
  <si>
    <t>CUDA Outer</t>
  </si>
  <si>
    <t>Default</t>
  </si>
  <si>
    <t>Speedup</t>
  </si>
  <si>
    <t>Efficiency</t>
  </si>
  <si>
    <t>Total (ms)</t>
  </si>
  <si>
    <t>Resolution</t>
  </si>
  <si>
    <t>1024x768</t>
  </si>
  <si>
    <t>1280x960</t>
  </si>
  <si>
    <t>1600x1200</t>
  </si>
  <si>
    <t>1920x1440</t>
  </si>
  <si>
    <t>Setup (s)</t>
  </si>
  <si>
    <t>YCbCring (s)</t>
  </si>
  <si>
    <t>Splitting (s)</t>
  </si>
  <si>
    <t>DCTing (s)</t>
  </si>
  <si>
    <t>Quantizing (s)</t>
  </si>
  <si>
    <t>Huffman (s)</t>
  </si>
  <si>
    <t>Saving (s)</t>
  </si>
  <si>
    <t>Total (s)</t>
  </si>
  <si>
    <t>Setup</t>
  </si>
  <si>
    <t>YCbCr</t>
  </si>
  <si>
    <t>Splitting</t>
  </si>
  <si>
    <t>DCTing</t>
  </si>
  <si>
    <t>Quantizing</t>
  </si>
  <si>
    <t>Huffman</t>
  </si>
  <si>
    <t>Saving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</si>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</sst>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8">
    <xf numFmtId="0" fontId="0" fillId="0" borderId="0" xfId="0"/>
    <xf numFmtId="0" fontId="0" fillId="35" borderId="10" xfId="0" applyFill="1" applyBorder="1"/>
    <xf numFmtId="0" fontId="0" fillId="35" borderId="12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5" borderId="19" xfId="0" applyFill="1" applyBorder="1"/>
    <xf numFmtId="0" fontId="0" fillId="37" borderId="0" xfId="0" applyFill="1"/>
    <xf numFmtId="0" fontId="0" fillId="34" borderId="13" xfId="0" applyFill="1" applyBorder="1"/>
    <xf numFmtId="0" fontId="0" fillId="34" borderId="14" xfId="0" applyFill="1" applyBorder="1"/>
    <xf numFmtId="0" fontId="0" fillId="34" borderId="22" xfId="0" applyFill="1" applyBorder="1"/>
    <xf numFmtId="0" fontId="0" fillId="34" borderId="23" xfId="0" applyFill="1" applyBorder="1"/>
    <xf numFmtId="0" fontId="0" fillId="0" borderId="10" xfId="0" applyBorder="1"/>
    <xf numFmtId="0" fontId="0" fillId="33" borderId="24" xfId="0" applyFill="1" applyBorder="1"/>
    <xf numFmtId="0" fontId="0" fillId="33" borderId="25" xfId="0" applyFill="1" applyBorder="1"/>
    <xf numFmtId="0" fontId="0" fillId="33" borderId="26" xfId="0" applyFill="1" applyBorder="1"/>
    <xf numFmtId="0" fontId="0" fillId="36" borderId="20" xfId="0" applyFill="1" applyBorder="1"/>
    <xf numFmtId="0" fontId="0" fillId="34" borderId="27" xfId="0" applyFill="1" applyBorder="1"/>
    <xf numFmtId="0" fontId="0" fillId="34" borderId="28" xfId="0" applyFill="1" applyBorder="1"/>
    <xf numFmtId="0" fontId="0" fillId="34" borderId="29" xfId="0" applyFont="1" applyFill="1" applyBorder="1"/>
    <xf numFmtId="0" fontId="0" fillId="36" borderId="30" xfId="0" applyFill="1" applyBorder="1"/>
    <xf numFmtId="0" fontId="0" fillId="0" borderId="18" xfId="0" applyBorder="1"/>
    <xf numFmtId="0" fontId="0" fillId="34" borderId="31" xfId="0" applyFill="1" applyBorder="1"/>
    <xf numFmtId="0" fontId="0" fillId="0" borderId="11" xfId="0" applyBorder="1"/>
    <xf numFmtId="0" fontId="0" fillId="34" borderId="21" xfId="0" applyFill="1" applyBorder="1"/>
    <xf numFmtId="0" fontId="0" fillId="35" borderId="32" xfId="0" applyFill="1" applyBorder="1"/>
    <xf numFmtId="0" fontId="0" fillId="35" borderId="33" xfId="0" applyFill="1" applyBorder="1"/>
    <xf numFmtId="0" fontId="0" fillId="35" borderId="34" xfId="0" applyFill="1" applyBorder="1"/>
    <xf numFmtId="0" fontId="0" fillId="0" borderId="16" xfId="0" applyBorder="1" applyAlignment="1">
      <alignment horizontal="right"/>
    </xf>
    <xf numFmtId="0" fontId="0" fillId="34" borderId="29" xfId="0" applyFill="1" applyBorder="1"/>
    <xf numFmtId="0" fontId="0" fillId="0" borderId="20" xfId="0" applyBorder="1"/>
    <xf numFmtId="0" fontId="0" fillId="0" borderId="30" xfId="0" applyBorder="1"/>
    <xf numFmtId="0" fontId="0" fillId="34" borderId="35" xfId="0" applyFont="1" applyFill="1" applyBorder="1"/>
    <xf numFmtId="0" fontId="0" fillId="0" borderId="11" xfId="0" applyFont="1" applyBorder="1"/>
    <xf numFmtId="0" fontId="0" fillId="34" borderId="21" xfId="0" applyFont="1" applyFill="1" applyBorder="1"/>
    <xf numFmtId="0" fontId="0" fillId="34" borderId="22" xfId="0" applyFont="1" applyFill="1" applyBorder="1"/>
    <xf numFmtId="0" fontId="0" fillId="34" borderId="23" xfId="0" applyFont="1" applyFill="1" applyBorder="1"/>
    <xf numFmtId="0" fontId="0" fillId="34" borderId="31" xfId="0" applyFont="1" applyFill="1" applyBorder="1"/>
    <xf numFmtId="0" fontId="0" fillId="35" borderId="12" xfId="0" applyFont="1" applyFill="1" applyBorder="1"/>
    <xf numFmtId="0" fontId="0" fillId="35" borderId="13" xfId="0" applyFont="1" applyFill="1" applyBorder="1"/>
    <xf numFmtId="0" fontId="0" fillId="35" borderId="14" xfId="0" applyFont="1" applyFill="1" applyBorder="1"/>
    <xf numFmtId="0" fontId="0" fillId="36" borderId="36" xfId="0" applyFont="1" applyFill="1" applyBorder="1"/>
    <xf numFmtId="0" fontId="0" fillId="34" borderId="27" xfId="0" applyFont="1" applyFill="1" applyBorder="1"/>
    <xf numFmtId="0" fontId="0" fillId="35" borderId="15" xfId="0" applyFont="1" applyFill="1" applyBorder="1"/>
    <xf numFmtId="0" fontId="0" fillId="35" borderId="10" xfId="0" applyFont="1" applyFill="1" applyBorder="1"/>
    <xf numFmtId="0" fontId="0" fillId="35" borderId="16" xfId="0" applyFont="1" applyFill="1" applyBorder="1"/>
    <xf numFmtId="0" fontId="0" fillId="34" borderId="28" xfId="0" applyFont="1" applyFill="1" applyBorder="1"/>
    <xf numFmtId="0" fontId="0" fillId="35" borderId="17" xfId="0" applyFont="1" applyFill="1" applyBorder="1"/>
    <xf numFmtId="0" fontId="0" fillId="35" borderId="18" xfId="0" applyFont="1" applyFill="1" applyBorder="1"/>
    <xf numFmtId="0" fontId="0" fillId="35" borderId="19" xfId="0" applyFont="1" applyFill="1" applyBorder="1"/>
    <xf numFmtId="0" fontId="0" fillId="36" borderId="37" xfId="0" applyFont="1" applyFill="1" applyBorder="1"/>
    <xf numFmtId="0" fontId="0" fillId="36" borderId="0" xfId="0" applyFont="1" applyFill="1" applyBorder="1"/>
    <xf numFmtId="0" fontId="0" fillId="0" borderId="0" xfId="0" applyFill="1" applyBorder="1" applyAlignment="1">
      <alignment horizontal="right"/>
    </xf>
    <xf numFmtId="0" fontId="0" fillId="0" borderId="30" xfId="0" applyBorder="1" applyAlignment="1">
      <alignment horizontal="right"/>
    </xf>
    <xf numFmtId="0" fontId="0" fillId="0" borderId="10" xfId="0" applyBorder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Processing times for each section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results!$O$51</c:f>
              <c:strCache>
                <c:ptCount val="1"/>
                <c:pt idx="0">
                  <c:v>1024x768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results!$P$50:$V$50</c15:sqref>
                  </c15:fullRef>
                </c:ext>
              </c:extLst>
              <c:f>results!$P$50:$V$50</c:f>
              <c:strCache>
                <c:ptCount val="7"/>
                <c:pt idx="0">
                  <c:v>Setup</c:v>
                </c:pt>
                <c:pt idx="1">
                  <c:v>YCbCr</c:v>
                </c:pt>
                <c:pt idx="2">
                  <c:v>Splitting</c:v>
                </c:pt>
                <c:pt idx="3">
                  <c:v>DCTing</c:v>
                </c:pt>
                <c:pt idx="4">
                  <c:v>Quantizing</c:v>
                </c:pt>
                <c:pt idx="5">
                  <c:v>Huffman</c:v>
                </c:pt>
                <c:pt idx="6">
                  <c:v>Saving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results!$P$51:$W$51</c15:sqref>
                  </c15:fullRef>
                </c:ext>
              </c:extLst>
              <c:f>results!$P$51:$V$51</c:f>
              <c:numCache>
                <c:formatCode>General</c:formatCode>
                <c:ptCount val="7"/>
                <c:pt idx="0">
                  <c:v>28.669</c:v>
                </c:pt>
                <c:pt idx="1">
                  <c:v>2.5247999999999999</c:v>
                </c:pt>
                <c:pt idx="2">
                  <c:v>3.9785999999999997</c:v>
                </c:pt>
                <c:pt idx="3">
                  <c:v>2456.3000000000002</c:v>
                </c:pt>
                <c:pt idx="4">
                  <c:v>32.726600000000005</c:v>
                </c:pt>
                <c:pt idx="5">
                  <c:v>12.423</c:v>
                </c:pt>
                <c:pt idx="6">
                  <c:v>8.4737000000000009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0-44B8-919D-5A2C854DFA3B}"/>
            </c:ext>
          </c:extLst>
        </c:ser>
        <c:ser>
          <c:idx val="1"/>
          <c:order val="1"/>
          <c:tx>
            <c:strRef>
              <c:f>results!$O$52</c:f>
              <c:strCache>
                <c:ptCount val="1"/>
                <c:pt idx="0">
                  <c:v>1280x960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results!$P$50:$V$50</c15:sqref>
                  </c15:fullRef>
                </c:ext>
              </c:extLst>
              <c:f>results!$P$50:$V$50</c:f>
              <c:strCache>
                <c:ptCount val="7"/>
                <c:pt idx="0">
                  <c:v>Setup</c:v>
                </c:pt>
                <c:pt idx="1">
                  <c:v>YCbCr</c:v>
                </c:pt>
                <c:pt idx="2">
                  <c:v>Splitting</c:v>
                </c:pt>
                <c:pt idx="3">
                  <c:v>DCTing</c:v>
                </c:pt>
                <c:pt idx="4">
                  <c:v>Quantizing</c:v>
                </c:pt>
                <c:pt idx="5">
                  <c:v>Huffman</c:v>
                </c:pt>
                <c:pt idx="6">
                  <c:v>Saving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results!$P$52:$W$52</c15:sqref>
                  </c15:fullRef>
                </c:ext>
              </c:extLst>
              <c:f>results!$P$52:$V$52</c:f>
              <c:numCache>
                <c:formatCode>General</c:formatCode>
                <c:ptCount val="7"/>
                <c:pt idx="0">
                  <c:v>46.140300000000003</c:v>
                </c:pt>
                <c:pt idx="1">
                  <c:v>4.0531999999999995</c:v>
                </c:pt>
                <c:pt idx="2">
                  <c:v>6.2061999999999999</c:v>
                </c:pt>
                <c:pt idx="3">
                  <c:v>3858.02</c:v>
                </c:pt>
                <c:pt idx="4">
                  <c:v>47.738299999999995</c:v>
                </c:pt>
                <c:pt idx="5">
                  <c:v>16.746500000000001</c:v>
                </c:pt>
                <c:pt idx="6">
                  <c:v>12.265500000000001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0-44B8-919D-5A2C854DFA3B}"/>
            </c:ext>
          </c:extLst>
        </c:ser>
        <c:ser>
          <c:idx val="2"/>
          <c:order val="2"/>
          <c:tx>
            <c:strRef>
              <c:f>results!$O$53</c:f>
              <c:strCache>
                <c:ptCount val="1"/>
                <c:pt idx="0">
                  <c:v>1600x1200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results!$P$50:$V$50</c15:sqref>
                  </c15:fullRef>
                </c:ext>
              </c:extLst>
              <c:f>results!$P$50:$V$50</c:f>
              <c:strCache>
                <c:ptCount val="7"/>
                <c:pt idx="0">
                  <c:v>Setup</c:v>
                </c:pt>
                <c:pt idx="1">
                  <c:v>YCbCr</c:v>
                </c:pt>
                <c:pt idx="2">
                  <c:v>Splitting</c:v>
                </c:pt>
                <c:pt idx="3">
                  <c:v>DCTing</c:v>
                </c:pt>
                <c:pt idx="4">
                  <c:v>Quantizing</c:v>
                </c:pt>
                <c:pt idx="5">
                  <c:v>Huffman</c:v>
                </c:pt>
                <c:pt idx="6">
                  <c:v>Saving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results!$P$53:$W$53</c15:sqref>
                  </c15:fullRef>
                </c:ext>
              </c:extLst>
              <c:f>results!$P$53:$V$53</c:f>
              <c:numCache>
                <c:formatCode>General</c:formatCode>
                <c:ptCount val="7"/>
                <c:pt idx="0">
                  <c:v>73.637599999999992</c:v>
                </c:pt>
                <c:pt idx="1">
                  <c:v>6.3562000000000003</c:v>
                </c:pt>
                <c:pt idx="2">
                  <c:v>9.2837999999999994</c:v>
                </c:pt>
                <c:pt idx="3">
                  <c:v>6049.46</c:v>
                </c:pt>
                <c:pt idx="4">
                  <c:v>74.63</c:v>
                </c:pt>
                <c:pt idx="5">
                  <c:v>25.9026</c:v>
                </c:pt>
                <c:pt idx="6">
                  <c:v>18.221299999999999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70-44B8-919D-5A2C854DFA3B}"/>
            </c:ext>
          </c:extLst>
        </c:ser>
        <c:ser>
          <c:idx val="3"/>
          <c:order val="3"/>
          <c:tx>
            <c:strRef>
              <c:f>results!$O$54</c:f>
              <c:strCache>
                <c:ptCount val="1"/>
                <c:pt idx="0">
                  <c:v>1920x1440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results!$P$50:$V$50</c15:sqref>
                  </c15:fullRef>
                </c:ext>
              </c:extLst>
              <c:f>results!$P$50:$V$50</c:f>
              <c:strCache>
                <c:ptCount val="7"/>
                <c:pt idx="0">
                  <c:v>Setup</c:v>
                </c:pt>
                <c:pt idx="1">
                  <c:v>YCbCr</c:v>
                </c:pt>
                <c:pt idx="2">
                  <c:v>Splitting</c:v>
                </c:pt>
                <c:pt idx="3">
                  <c:v>DCTing</c:v>
                </c:pt>
                <c:pt idx="4">
                  <c:v>Quantizing</c:v>
                </c:pt>
                <c:pt idx="5">
                  <c:v>Huffman</c:v>
                </c:pt>
                <c:pt idx="6">
                  <c:v>Saving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results!$P$54:$W$54</c15:sqref>
                  </c15:fullRef>
                </c:ext>
              </c:extLst>
              <c:f>results!$P$54:$V$54</c:f>
              <c:numCache>
                <c:formatCode>General</c:formatCode>
                <c:ptCount val="7"/>
                <c:pt idx="0">
                  <c:v>110.93</c:v>
                </c:pt>
                <c:pt idx="1">
                  <c:v>9.1288</c:v>
                </c:pt>
                <c:pt idx="2">
                  <c:v>13.701400000000001</c:v>
                </c:pt>
                <c:pt idx="3">
                  <c:v>8708.0199999999986</c:v>
                </c:pt>
                <c:pt idx="4">
                  <c:v>106.259</c:v>
                </c:pt>
                <c:pt idx="5">
                  <c:v>35.502299999999998</c:v>
                </c:pt>
                <c:pt idx="6">
                  <c:v>26.596600000000002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70-44B8-919D-5A2C854DF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1340448"/>
        <c:axId val="941106736"/>
      </c:barChart>
      <c:catAx>
        <c:axId val="941340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Section / Step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106736"/>
        <c:crosses val="autoZero"/>
        <c:auto val="1"/>
        <c:lblAlgn val="ctr"/>
        <c:lblOffset val="100"/>
        <c:noMultiLvlLbl val="0"/>
      </c:catAx>
      <c:valAx>
        <c:axId val="94110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34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OpenMP Static - Thread Count</a:t>
            </a:r>
            <a:r>
              <a:rPr lang="en-GB" baseline="0"/>
              <a:t> vs Runtime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results!$C$77</c:f>
              <c:strCache>
                <c:ptCount val="1"/>
                <c:pt idx="0">
                  <c:v>1024x768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results!$B$78:$B$82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results!$C$78:$C$82</c:f>
              <c:numCache>
                <c:formatCode>General</c:formatCode>
                <c:ptCount val="5"/>
                <c:pt idx="0">
                  <c:v>1239.23</c:v>
                </c:pt>
                <c:pt idx="1">
                  <c:v>670.67600000000004</c:v>
                </c:pt>
                <c:pt idx="2">
                  <c:v>494.99</c:v>
                </c:pt>
                <c:pt idx="3">
                  <c:v>614.15899999999999</c:v>
                </c:pt>
                <c:pt idx="4">
                  <c:v>915.65700000000004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A4-4774-A9CB-C931DF398842}"/>
            </c:ext>
          </c:extLst>
        </c:ser>
        <c:ser>
          <c:idx val="1"/>
          <c:order val="1"/>
          <c:tx>
            <c:strRef>
              <c:f>results!$D$77</c:f>
              <c:strCache>
                <c:ptCount val="1"/>
                <c:pt idx="0">
                  <c:v>1280x960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results!$B$78:$B$82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results!$D$78:$D$82</c:f>
              <c:numCache>
                <c:formatCode>General</c:formatCode>
                <c:ptCount val="5"/>
                <c:pt idx="0">
                  <c:v>1694.8600000000001</c:v>
                </c:pt>
                <c:pt idx="1">
                  <c:v>1055.99</c:v>
                </c:pt>
                <c:pt idx="2">
                  <c:v>762.63</c:v>
                </c:pt>
                <c:pt idx="3">
                  <c:v>939.77</c:v>
                </c:pt>
                <c:pt idx="4">
                  <c:v>1197.08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A4-4774-A9CB-C931DF398842}"/>
            </c:ext>
          </c:extLst>
        </c:ser>
        <c:ser>
          <c:idx val="2"/>
          <c:order val="2"/>
          <c:tx>
            <c:strRef>
              <c:f>results!$E$77</c:f>
              <c:strCache>
                <c:ptCount val="1"/>
                <c:pt idx="0">
                  <c:v>1600x1200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results!$B$78:$B$82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results!$E$78:$E$82</c:f>
              <c:numCache>
                <c:formatCode>General</c:formatCode>
                <c:ptCount val="5"/>
                <c:pt idx="0">
                  <c:v>2637.6</c:v>
                </c:pt>
                <c:pt idx="1">
                  <c:v>1580.87</c:v>
                </c:pt>
                <c:pt idx="2">
                  <c:v>1197.43</c:v>
                </c:pt>
                <c:pt idx="3">
                  <c:v>2015.73</c:v>
                </c:pt>
                <c:pt idx="4">
                  <c:v>2264.25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A4-4774-A9CB-C931DF398842}"/>
            </c:ext>
          </c:extLst>
        </c:ser>
        <c:ser>
          <c:idx val="3"/>
          <c:order val="3"/>
          <c:tx>
            <c:strRef>
              <c:f>results!$F$77</c:f>
              <c:strCache>
                <c:ptCount val="1"/>
                <c:pt idx="0">
                  <c:v>1920x1440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results!$B$78:$B$82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results!$F$78:$F$82</c:f>
              <c:numCache>
                <c:formatCode>General</c:formatCode>
                <c:ptCount val="5"/>
                <c:pt idx="0">
                  <c:v>3749.2000000000003</c:v>
                </c:pt>
                <c:pt idx="1">
                  <c:v>2293.0700000000002</c:v>
                </c:pt>
                <c:pt idx="2">
                  <c:v>1746.36</c:v>
                </c:pt>
                <c:pt idx="3">
                  <c:v>2109.6799999999998</c:v>
                </c:pt>
                <c:pt idx="4">
                  <c:v>2551.2800000000002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A4-4774-A9CB-C931DF398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7882944"/>
        <c:axId val="915727296"/>
      </c:barChart>
      <c:catAx>
        <c:axId val="90788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5727296"/>
        <c:crosses val="autoZero"/>
        <c:auto val="1"/>
        <c:lblAlgn val="ctr"/>
        <c:lblOffset val="100"/>
        <c:noMultiLvlLbl val="0"/>
      </c:catAx>
      <c:valAx>
        <c:axId val="91572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(milliseconds)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8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228600</xdr:colOff>
      <xdr:row>60</xdr:row>
      <xdr:rowOff>166687</xdr:rowOff>
    </xdr:from>
    <xdr:to>
      <xdr:col>21</xdr:col>
      <xdr:colOff>257175</xdr:colOff>
      <xdr:row>76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0F65F6-DC29-44AB-9E83-70EC32A82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280987</xdr:colOff>
      <xdr:row>67</xdr:row>
      <xdr:rowOff>185737</xdr:rowOff>
    </xdr:from>
    <xdr:to>
      <xdr:col>14</xdr:col>
      <xdr:colOff>71437</xdr:colOff>
      <xdr:row>82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A032DB-1FA7-420F-B4E7-E7CF44B5C8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4"/>
  <sheetViews>
    <sheetView tabSelected="1" topLeftCell="A52" zoomScaleNormal="100" workbookViewId="0">
      <selection activeCell="L65" sqref="L65"/>
    </sheetView>
  </sheetViews>
  <sheetFormatPr defaultRowHeight="15" x14ac:dyDescent="0.25"/>
  <cols>
    <col min="1" max="1" width="25.42578125" customWidth="1"/>
    <col min="2" max="2" width="10.28515625" customWidth="1"/>
    <col min="3" max="3" width="10.5703125" customWidth="1"/>
    <col min="4" max="4" width="9.85546875" customWidth="1"/>
    <col min="5" max="5" width="11.5703125" customWidth="1"/>
    <col min="6" max="6" width="11.140625" customWidth="1"/>
    <col min="7" max="7" width="9.42578125" customWidth="1"/>
    <col min="8" max="8" width="13.140625" customWidth="1"/>
    <col min="9" max="9" width="10.85546875" customWidth="1"/>
    <col min="10" max="10" width="10.28515625" customWidth="1"/>
    <col min="12" max="12" width="10" customWidth="1"/>
    <col min="15" max="15" width="10.5703125" customWidth="1"/>
    <col min="16" max="16" width="10.28515625" customWidth="1"/>
    <col min="17" max="17" width="10.140625" customWidth="1"/>
    <col min="18" max="18" width="12.42578125" customWidth="1"/>
    <col min="19" max="19" width="11.28515625" customWidth="1"/>
    <col min="20" max="20" width="14.5703125" customWidth="1"/>
    <col min="21" max="21" width="12.85546875" customWidth="1"/>
    <col min="22" max="22" width="10.7109375" customWidth="1"/>
    <col min="23" max="23" width="9.42578125" customWidth="1"/>
    <col min="24" max="24" width="8.85546875" customWidth="1"/>
    <col min="25" max="25" width="9.28515625" customWidth="1"/>
  </cols>
  <sheetData>
    <row r="1" spans="1:25" ht="15.75" thickBot="1" x14ac:dyDescent="0.3"/>
    <row r="2" spans="1:25" ht="15.75" thickBot="1" x14ac:dyDescent="0.3">
      <c r="A2" s="16" t="s">
        <v>0</v>
      </c>
      <c r="C2" s="26" t="s">
        <v>12</v>
      </c>
      <c r="D2" s="27" t="s">
        <v>17</v>
      </c>
      <c r="E2" s="13" t="s">
        <v>18</v>
      </c>
      <c r="F2" s="13" t="s">
        <v>19</v>
      </c>
      <c r="G2" s="13" t="s">
        <v>20</v>
      </c>
      <c r="H2" s="13" t="s">
        <v>21</v>
      </c>
      <c r="I2" s="13" t="s">
        <v>22</v>
      </c>
      <c r="J2" s="14" t="s">
        <v>23</v>
      </c>
      <c r="K2" s="22" t="s">
        <v>24</v>
      </c>
      <c r="L2" s="11" t="s">
        <v>9</v>
      </c>
      <c r="M2" s="12" t="s">
        <v>10</v>
      </c>
      <c r="O2" s="26" t="s">
        <v>12</v>
      </c>
      <c r="P2" s="27" t="s">
        <v>25</v>
      </c>
      <c r="Q2" s="13" t="s">
        <v>26</v>
      </c>
      <c r="R2" s="13" t="s">
        <v>27</v>
      </c>
      <c r="S2" s="13" t="s">
        <v>28</v>
      </c>
      <c r="T2" s="13" t="s">
        <v>29</v>
      </c>
      <c r="U2" s="13" t="s">
        <v>30</v>
      </c>
      <c r="V2" s="14" t="s">
        <v>31</v>
      </c>
      <c r="W2" s="22" t="s">
        <v>11</v>
      </c>
      <c r="X2" s="11" t="s">
        <v>9</v>
      </c>
      <c r="Y2" s="12" t="s">
        <v>10</v>
      </c>
    </row>
    <row r="3" spans="1:25" ht="15.75" thickBot="1" x14ac:dyDescent="0.3">
      <c r="A3" s="17"/>
      <c r="C3" s="25" t="s">
        <v>13</v>
      </c>
      <c r="D3" s="2">
        <v>4.8709500000000003E-2</v>
      </c>
      <c r="E3" s="3">
        <v>2.7558000000000001E-3</v>
      </c>
      <c r="F3" s="3">
        <v>4.1348000000000001E-3</v>
      </c>
      <c r="G3" s="3">
        <v>1.2392300000000001</v>
      </c>
      <c r="H3" s="3">
        <v>3.0661299999999999E-2</v>
      </c>
      <c r="I3" s="3">
        <v>1.09263E-2</v>
      </c>
      <c r="J3" s="4">
        <v>8.0014999999999999E-3</v>
      </c>
      <c r="K3" s="19">
        <f>SUM(D3:J3)</f>
        <v>1.3444191999999999</v>
      </c>
      <c r="L3" s="15">
        <f>(K51/K3)</f>
        <v>1.8930819345632677</v>
      </c>
      <c r="M3" s="31" t="str">
        <f>ROUND(L3/8, 2)&amp;"x"</f>
        <v>0.24x</v>
      </c>
      <c r="O3" s="25" t="s">
        <v>13</v>
      </c>
      <c r="P3" s="2">
        <f>1000*D3</f>
        <v>48.709500000000006</v>
      </c>
      <c r="Q3" s="2">
        <f t="shared" ref="Q3:V3" si="0">1000*E3</f>
        <v>2.7558000000000002</v>
      </c>
      <c r="R3" s="2">
        <f t="shared" si="0"/>
        <v>4.1348000000000003</v>
      </c>
      <c r="S3" s="2">
        <f t="shared" si="0"/>
        <v>1239.23</v>
      </c>
      <c r="T3" s="2">
        <f t="shared" si="0"/>
        <v>30.661300000000001</v>
      </c>
      <c r="U3" s="2">
        <f t="shared" si="0"/>
        <v>10.926299999999999</v>
      </c>
      <c r="V3" s="2">
        <f t="shared" si="0"/>
        <v>8.0015000000000001</v>
      </c>
      <c r="W3" s="2">
        <f>1000*K3</f>
        <v>1344.4191999999998</v>
      </c>
      <c r="X3" s="57" t="str">
        <f>ROUND(W51/W3, 2)&amp;"x"</f>
        <v>1.89x</v>
      </c>
      <c r="Y3" s="31">
        <f>ROUND(L3/8, 2)</f>
        <v>0.24</v>
      </c>
    </row>
    <row r="4" spans="1:25" ht="15.75" thickBot="1" x14ac:dyDescent="0.3">
      <c r="A4" s="17"/>
      <c r="C4" s="20" t="s">
        <v>14</v>
      </c>
      <c r="D4" s="5">
        <v>5.0135100000000002E-2</v>
      </c>
      <c r="E4" s="1">
        <v>4.1592E-3</v>
      </c>
      <c r="F4" s="1">
        <v>6.1675000000000002E-3</v>
      </c>
      <c r="G4" s="1">
        <v>1.69486</v>
      </c>
      <c r="H4" s="1">
        <v>4.7790399999999997E-2</v>
      </c>
      <c r="I4" s="1">
        <v>1.7149500000000002E-2</v>
      </c>
      <c r="J4" s="6">
        <v>1.2079400000000001E-2</v>
      </c>
      <c r="K4" s="19">
        <f t="shared" ref="K4:K54" si="1">SUM(D4:J4)</f>
        <v>1.8323410999999998</v>
      </c>
      <c r="L4" s="15">
        <f>(K52/K4)</f>
        <v>2.1781806891740843</v>
      </c>
      <c r="M4" s="31" t="str">
        <f t="shared" ref="M4:M6" si="2">ROUND(L4/8, 2)&amp;"x"</f>
        <v>0.27x</v>
      </c>
      <c r="O4" s="20" t="s">
        <v>14</v>
      </c>
      <c r="P4" s="2">
        <f t="shared" ref="P4:P6" si="3">1000*D4</f>
        <v>50.135100000000001</v>
      </c>
      <c r="Q4" s="2">
        <f t="shared" ref="Q4:Q6" si="4">1000*E4</f>
        <v>4.1592000000000002</v>
      </c>
      <c r="R4" s="2">
        <f t="shared" ref="R4:R6" si="5">1000*F4</f>
        <v>6.1675000000000004</v>
      </c>
      <c r="S4" s="2">
        <f t="shared" ref="S4:S6" si="6">1000*G4</f>
        <v>1694.8600000000001</v>
      </c>
      <c r="T4" s="2">
        <f t="shared" ref="T4:T6" si="7">1000*H4</f>
        <v>47.790399999999998</v>
      </c>
      <c r="U4" s="2">
        <f t="shared" ref="U4:U6" si="8">1000*I4</f>
        <v>17.149500000000003</v>
      </c>
      <c r="V4" s="2">
        <f t="shared" ref="V4:V6" si="9">1000*J4</f>
        <v>12.0794</v>
      </c>
      <c r="W4" s="2">
        <f t="shared" ref="W4:W6" si="10">1000*K4</f>
        <v>1832.3410999999999</v>
      </c>
      <c r="X4" s="57" t="str">
        <f t="shared" ref="X4:X6" si="11">ROUND(W52/W4, 2)&amp;"x"</f>
        <v>2.18x</v>
      </c>
      <c r="Y4" s="31">
        <f t="shared" ref="Y4:Y6" si="12">ROUND(L4/8, 2)</f>
        <v>0.27</v>
      </c>
    </row>
    <row r="5" spans="1:25" ht="15.75" thickBot="1" x14ac:dyDescent="0.3">
      <c r="A5" s="17"/>
      <c r="C5" s="20" t="s">
        <v>15</v>
      </c>
      <c r="D5" s="5">
        <v>7.4789900000000006E-2</v>
      </c>
      <c r="E5" s="1">
        <v>6.6144000000000003E-3</v>
      </c>
      <c r="F5" s="1">
        <v>9.2280999999999995E-3</v>
      </c>
      <c r="G5" s="1">
        <v>2.6375999999999999</v>
      </c>
      <c r="H5" s="1">
        <v>7.39456E-2</v>
      </c>
      <c r="I5" s="1">
        <v>2.5907699999999999E-2</v>
      </c>
      <c r="J5" s="6">
        <v>1.7922E-2</v>
      </c>
      <c r="K5" s="19">
        <f t="shared" si="1"/>
        <v>2.8460076999999999</v>
      </c>
      <c r="L5" s="15">
        <f>(K53/K5)</f>
        <v>2.1986909944059536</v>
      </c>
      <c r="M5" s="31" t="str">
        <f t="shared" si="2"/>
        <v>0.27x</v>
      </c>
      <c r="O5" s="20" t="s">
        <v>15</v>
      </c>
      <c r="P5" s="2">
        <f t="shared" si="3"/>
        <v>74.789900000000003</v>
      </c>
      <c r="Q5" s="2">
        <f t="shared" si="4"/>
        <v>6.6144000000000007</v>
      </c>
      <c r="R5" s="2">
        <f t="shared" si="5"/>
        <v>9.2280999999999995</v>
      </c>
      <c r="S5" s="2">
        <f t="shared" si="6"/>
        <v>2637.6</v>
      </c>
      <c r="T5" s="2">
        <f t="shared" si="7"/>
        <v>73.945599999999999</v>
      </c>
      <c r="U5" s="2">
        <f t="shared" si="8"/>
        <v>25.907699999999998</v>
      </c>
      <c r="V5" s="2">
        <f t="shared" si="9"/>
        <v>17.922000000000001</v>
      </c>
      <c r="W5" s="2">
        <f t="shared" si="10"/>
        <v>2846.0077000000001</v>
      </c>
      <c r="X5" s="57" t="str">
        <f t="shared" si="11"/>
        <v>2.2x</v>
      </c>
      <c r="Y5" s="31">
        <f t="shared" si="12"/>
        <v>0.27</v>
      </c>
    </row>
    <row r="6" spans="1:25" ht="15.75" thickBot="1" x14ac:dyDescent="0.3">
      <c r="A6" s="18"/>
      <c r="C6" s="21" t="s">
        <v>16</v>
      </c>
      <c r="D6" s="7">
        <v>0.110196</v>
      </c>
      <c r="E6" s="8">
        <v>9.2233999999999997E-3</v>
      </c>
      <c r="F6" s="8">
        <v>1.3299699999999999E-2</v>
      </c>
      <c r="G6" s="8">
        <v>3.7492000000000001</v>
      </c>
      <c r="H6" s="8">
        <v>0.108539</v>
      </c>
      <c r="I6" s="8">
        <v>3.6802700000000001E-2</v>
      </c>
      <c r="J6" s="9">
        <v>2.46527E-2</v>
      </c>
      <c r="K6" s="23">
        <f t="shared" si="1"/>
        <v>4.0519135000000004</v>
      </c>
      <c r="L6" s="24">
        <f>(K54/K6)</f>
        <v>2.2236748390606058</v>
      </c>
      <c r="M6" s="31" t="str">
        <f t="shared" si="2"/>
        <v>0.28x</v>
      </c>
      <c r="O6" s="21" t="s">
        <v>16</v>
      </c>
      <c r="P6" s="2">
        <f t="shared" si="3"/>
        <v>110.196</v>
      </c>
      <c r="Q6" s="2">
        <f t="shared" si="4"/>
        <v>9.2233999999999998</v>
      </c>
      <c r="R6" s="2">
        <f t="shared" si="5"/>
        <v>13.2997</v>
      </c>
      <c r="S6" s="2">
        <f t="shared" si="6"/>
        <v>3749.2000000000003</v>
      </c>
      <c r="T6" s="2">
        <f t="shared" si="7"/>
        <v>108.539</v>
      </c>
      <c r="U6" s="2">
        <f t="shared" si="8"/>
        <v>36.802700000000002</v>
      </c>
      <c r="V6" s="2">
        <f t="shared" si="9"/>
        <v>24.652699999999999</v>
      </c>
      <c r="W6" s="2">
        <f t="shared" si="10"/>
        <v>4051.9135000000006</v>
      </c>
      <c r="X6" s="57" t="str">
        <f t="shared" si="11"/>
        <v>2.22x</v>
      </c>
      <c r="Y6" s="31">
        <f t="shared" si="12"/>
        <v>0.28000000000000003</v>
      </c>
    </row>
    <row r="7" spans="1:25" ht="15.75" thickBot="1" x14ac:dyDescent="0.3">
      <c r="A7" s="10"/>
    </row>
    <row r="8" spans="1:25" ht="15.75" thickBot="1" x14ac:dyDescent="0.3">
      <c r="A8" s="16" t="s">
        <v>1</v>
      </c>
      <c r="C8" s="26" t="s">
        <v>12</v>
      </c>
      <c r="D8" s="27" t="s">
        <v>17</v>
      </c>
      <c r="E8" s="13" t="s">
        <v>18</v>
      </c>
      <c r="F8" s="13" t="s">
        <v>19</v>
      </c>
      <c r="G8" s="13" t="s">
        <v>20</v>
      </c>
      <c r="H8" s="13" t="s">
        <v>21</v>
      </c>
      <c r="I8" s="13" t="s">
        <v>22</v>
      </c>
      <c r="J8" s="14" t="s">
        <v>23</v>
      </c>
      <c r="K8" s="22" t="s">
        <v>24</v>
      </c>
      <c r="L8" s="11" t="s">
        <v>9</v>
      </c>
      <c r="M8" s="12" t="s">
        <v>10</v>
      </c>
      <c r="O8" s="26" t="s">
        <v>12</v>
      </c>
      <c r="P8" s="27" t="s">
        <v>25</v>
      </c>
      <c r="Q8" s="13" t="s">
        <v>26</v>
      </c>
      <c r="R8" s="13" t="s">
        <v>27</v>
      </c>
      <c r="S8" s="13" t="s">
        <v>28</v>
      </c>
      <c r="T8" s="13" t="s">
        <v>29</v>
      </c>
      <c r="U8" s="13" t="s">
        <v>30</v>
      </c>
      <c r="V8" s="14" t="s">
        <v>31</v>
      </c>
      <c r="W8" s="22" t="s">
        <v>11</v>
      </c>
      <c r="X8" s="11" t="s">
        <v>9</v>
      </c>
      <c r="Y8" s="12" t="s">
        <v>10</v>
      </c>
    </row>
    <row r="9" spans="1:25" ht="15.75" thickBot="1" x14ac:dyDescent="0.3">
      <c r="A9" s="17"/>
      <c r="C9" s="25" t="s">
        <v>13</v>
      </c>
      <c r="D9" s="2">
        <v>2.9932799999999999E-2</v>
      </c>
      <c r="E9" s="3">
        <v>2.6535999999999999E-3</v>
      </c>
      <c r="F9" s="3">
        <v>3.8162000000000001E-3</v>
      </c>
      <c r="G9" s="3">
        <v>0.67067600000000005</v>
      </c>
      <c r="H9" s="3">
        <v>3.1285399999999998E-2</v>
      </c>
      <c r="I9" s="3">
        <v>1.11617E-2</v>
      </c>
      <c r="J9" s="4">
        <v>8.4238000000000004E-3</v>
      </c>
      <c r="K9" s="19">
        <f t="shared" si="1"/>
        <v>0.75794950000000005</v>
      </c>
      <c r="L9" s="15">
        <f>(K51/K9)</f>
        <v>3.3578697525362844</v>
      </c>
      <c r="M9" s="31" t="str">
        <f>ROUND(L9/8, 2)&amp;"x"</f>
        <v>0.42x</v>
      </c>
      <c r="O9" s="25" t="s">
        <v>13</v>
      </c>
      <c r="P9" s="2">
        <f>1000*D9</f>
        <v>29.9328</v>
      </c>
      <c r="Q9" s="2">
        <f t="shared" ref="Q9:Q12" si="13">1000*E9</f>
        <v>2.6536</v>
      </c>
      <c r="R9" s="2">
        <f t="shared" ref="R9:R12" si="14">1000*F9</f>
        <v>3.8162000000000003</v>
      </c>
      <c r="S9" s="2">
        <f t="shared" ref="S9:S12" si="15">1000*G9</f>
        <v>670.67600000000004</v>
      </c>
      <c r="T9" s="2">
        <f t="shared" ref="T9:T12" si="16">1000*H9</f>
        <v>31.285399999999999</v>
      </c>
      <c r="U9" s="2">
        <f t="shared" ref="U9:U12" si="17">1000*I9</f>
        <v>11.1617</v>
      </c>
      <c r="V9" s="2">
        <f t="shared" ref="V9:V12" si="18">1000*J9</f>
        <v>8.4238</v>
      </c>
      <c r="W9" s="2">
        <f>1000*K9</f>
        <v>757.94950000000006</v>
      </c>
      <c r="X9" s="57" t="str">
        <f>ROUND(W51/W9, 2)&amp;"x"</f>
        <v>3.36x</v>
      </c>
      <c r="Y9" s="31">
        <f>ROUND(L9/8, 2)</f>
        <v>0.42</v>
      </c>
    </row>
    <row r="10" spans="1:25" ht="15.75" thickBot="1" x14ac:dyDescent="0.3">
      <c r="A10" s="17"/>
      <c r="C10" s="20" t="s">
        <v>14</v>
      </c>
      <c r="D10" s="5">
        <v>4.9470699999999999E-2</v>
      </c>
      <c r="E10" s="1">
        <v>4.1129000000000001E-3</v>
      </c>
      <c r="F10" s="1">
        <v>6.4399000000000001E-3</v>
      </c>
      <c r="G10" s="1">
        <v>1.05599</v>
      </c>
      <c r="H10" s="1">
        <v>6.1623400000000002E-2</v>
      </c>
      <c r="I10" s="1">
        <v>1.7624299999999999E-2</v>
      </c>
      <c r="J10" s="6">
        <v>1.28512E-2</v>
      </c>
      <c r="K10" s="19">
        <f t="shared" si="1"/>
        <v>1.2081124000000001</v>
      </c>
      <c r="L10" s="15">
        <f t="shared" ref="L10:L12" si="19">(K52/K10)</f>
        <v>3.3036412837083695</v>
      </c>
      <c r="M10" s="31" t="str">
        <f t="shared" ref="M10:M12" si="20">ROUND(L10/8, 2)&amp;"x"</f>
        <v>0.41x</v>
      </c>
      <c r="O10" s="20" t="s">
        <v>14</v>
      </c>
      <c r="P10" s="2">
        <f t="shared" ref="P10:P12" si="21">1000*D10</f>
        <v>49.470700000000001</v>
      </c>
      <c r="Q10" s="2">
        <f t="shared" si="13"/>
        <v>4.1128999999999998</v>
      </c>
      <c r="R10" s="2">
        <f t="shared" si="14"/>
        <v>6.4398999999999997</v>
      </c>
      <c r="S10" s="2">
        <f t="shared" si="15"/>
        <v>1055.99</v>
      </c>
      <c r="T10" s="2">
        <f t="shared" si="16"/>
        <v>61.623400000000004</v>
      </c>
      <c r="U10" s="2">
        <f t="shared" si="17"/>
        <v>17.624299999999998</v>
      </c>
      <c r="V10" s="2">
        <f t="shared" si="18"/>
        <v>12.8512</v>
      </c>
      <c r="W10" s="2">
        <f t="shared" ref="W10:W12" si="22">1000*K10</f>
        <v>1208.1124</v>
      </c>
      <c r="X10" s="57" t="str">
        <f t="shared" ref="X10:X12" si="23">ROUND(W52/W10, 2)&amp;"x"</f>
        <v>3.3x</v>
      </c>
      <c r="Y10" s="31">
        <f t="shared" ref="Y10:Y12" si="24">ROUND(L10/8, 2)</f>
        <v>0.41</v>
      </c>
    </row>
    <row r="11" spans="1:25" ht="15.75" thickBot="1" x14ac:dyDescent="0.3">
      <c r="A11" s="17"/>
      <c r="C11" s="20" t="s">
        <v>15</v>
      </c>
      <c r="D11" s="5">
        <v>7.6477500000000004E-2</v>
      </c>
      <c r="E11" s="1">
        <v>6.7619999999999998E-3</v>
      </c>
      <c r="F11" s="1">
        <v>9.3521999999999997E-3</v>
      </c>
      <c r="G11" s="1">
        <v>1.58087</v>
      </c>
      <c r="H11" s="1">
        <v>8.48555E-2</v>
      </c>
      <c r="I11" s="1">
        <v>2.79796E-2</v>
      </c>
      <c r="J11" s="6">
        <v>1.8539E-2</v>
      </c>
      <c r="K11" s="19">
        <f t="shared" si="1"/>
        <v>1.8048358000000002</v>
      </c>
      <c r="L11" s="15">
        <f t="shared" si="19"/>
        <v>3.4670696913259365</v>
      </c>
      <c r="M11" s="31" t="str">
        <f t="shared" si="20"/>
        <v>0.43x</v>
      </c>
      <c r="O11" s="20" t="s">
        <v>15</v>
      </c>
      <c r="P11" s="2">
        <f t="shared" si="21"/>
        <v>76.477500000000006</v>
      </c>
      <c r="Q11" s="2">
        <f t="shared" si="13"/>
        <v>6.7619999999999996</v>
      </c>
      <c r="R11" s="2">
        <f t="shared" si="14"/>
        <v>9.3521999999999998</v>
      </c>
      <c r="S11" s="2">
        <f t="shared" si="15"/>
        <v>1580.87</v>
      </c>
      <c r="T11" s="2">
        <f t="shared" si="16"/>
        <v>84.855500000000006</v>
      </c>
      <c r="U11" s="2">
        <f t="shared" si="17"/>
        <v>27.979600000000001</v>
      </c>
      <c r="V11" s="2">
        <f t="shared" si="18"/>
        <v>18.539000000000001</v>
      </c>
      <c r="W11" s="2">
        <f t="shared" si="22"/>
        <v>1804.8358000000003</v>
      </c>
      <c r="X11" s="57" t="str">
        <f t="shared" si="23"/>
        <v>3.47x</v>
      </c>
      <c r="Y11" s="31">
        <f t="shared" si="24"/>
        <v>0.43</v>
      </c>
    </row>
    <row r="12" spans="1:25" ht="15.75" thickBot="1" x14ac:dyDescent="0.3">
      <c r="A12" s="18"/>
      <c r="C12" s="21" t="s">
        <v>16</v>
      </c>
      <c r="D12" s="7">
        <v>0.114963</v>
      </c>
      <c r="E12" s="8">
        <v>9.0054999999999996E-3</v>
      </c>
      <c r="F12" s="8">
        <v>1.3404900000000001E-2</v>
      </c>
      <c r="G12" s="8">
        <v>2.2930700000000002</v>
      </c>
      <c r="H12" s="8">
        <v>0.110232</v>
      </c>
      <c r="I12" s="8">
        <v>3.6703800000000002E-2</v>
      </c>
      <c r="J12" s="9">
        <v>2.57761E-2</v>
      </c>
      <c r="K12" s="23">
        <f t="shared" si="1"/>
        <v>2.6031553000000001</v>
      </c>
      <c r="L12" s="24">
        <f t="shared" si="19"/>
        <v>3.4612372531135569</v>
      </c>
      <c r="M12" s="31" t="str">
        <f t="shared" si="20"/>
        <v>0.43x</v>
      </c>
      <c r="O12" s="21" t="s">
        <v>16</v>
      </c>
      <c r="P12" s="2">
        <f t="shared" si="21"/>
        <v>114.96299999999999</v>
      </c>
      <c r="Q12" s="2">
        <f t="shared" si="13"/>
        <v>9.0054999999999996</v>
      </c>
      <c r="R12" s="2">
        <f t="shared" si="14"/>
        <v>13.404900000000001</v>
      </c>
      <c r="S12" s="2">
        <f t="shared" si="15"/>
        <v>2293.0700000000002</v>
      </c>
      <c r="T12" s="2">
        <f t="shared" si="16"/>
        <v>110.232</v>
      </c>
      <c r="U12" s="2">
        <f t="shared" si="17"/>
        <v>36.703800000000001</v>
      </c>
      <c r="V12" s="2">
        <f t="shared" si="18"/>
        <v>25.7761</v>
      </c>
      <c r="W12" s="2">
        <f t="shared" si="22"/>
        <v>2603.1552999999999</v>
      </c>
      <c r="X12" s="57" t="str">
        <f t="shared" si="23"/>
        <v>3.46x</v>
      </c>
      <c r="Y12" s="31">
        <f t="shared" si="24"/>
        <v>0.43</v>
      </c>
    </row>
    <row r="13" spans="1:25" ht="15.75" thickBot="1" x14ac:dyDescent="0.3">
      <c r="A13" s="10"/>
    </row>
    <row r="14" spans="1:25" ht="15.75" thickBot="1" x14ac:dyDescent="0.3">
      <c r="A14" s="16" t="s">
        <v>2</v>
      </c>
      <c r="C14" s="26" t="s">
        <v>12</v>
      </c>
      <c r="D14" s="27" t="s">
        <v>17</v>
      </c>
      <c r="E14" s="13" t="s">
        <v>18</v>
      </c>
      <c r="F14" s="13" t="s">
        <v>19</v>
      </c>
      <c r="G14" s="13" t="s">
        <v>20</v>
      </c>
      <c r="H14" s="13" t="s">
        <v>21</v>
      </c>
      <c r="I14" s="13" t="s">
        <v>22</v>
      </c>
      <c r="J14" s="14" t="s">
        <v>23</v>
      </c>
      <c r="K14" s="22" t="s">
        <v>24</v>
      </c>
      <c r="L14" s="11" t="s">
        <v>9</v>
      </c>
      <c r="M14" s="12" t="s">
        <v>10</v>
      </c>
      <c r="O14" s="26" t="s">
        <v>12</v>
      </c>
      <c r="P14" s="27" t="s">
        <v>25</v>
      </c>
      <c r="Q14" s="13" t="s">
        <v>26</v>
      </c>
      <c r="R14" s="13" t="s">
        <v>27</v>
      </c>
      <c r="S14" s="13" t="s">
        <v>28</v>
      </c>
      <c r="T14" s="13" t="s">
        <v>29</v>
      </c>
      <c r="U14" s="13" t="s">
        <v>30</v>
      </c>
      <c r="V14" s="14" t="s">
        <v>31</v>
      </c>
      <c r="W14" s="22" t="s">
        <v>11</v>
      </c>
      <c r="X14" s="11" t="s">
        <v>9</v>
      </c>
      <c r="Y14" s="12" t="s">
        <v>10</v>
      </c>
    </row>
    <row r="15" spans="1:25" ht="15.75" thickBot="1" x14ac:dyDescent="0.3">
      <c r="A15" s="17"/>
      <c r="C15" s="25" t="s">
        <v>13</v>
      </c>
      <c r="D15" s="2">
        <v>2.9074699999999998E-2</v>
      </c>
      <c r="E15" s="3">
        <v>2.7058E-3</v>
      </c>
      <c r="F15" s="3">
        <v>3.7409000000000001E-3</v>
      </c>
      <c r="G15" s="3">
        <v>0.49498999999999999</v>
      </c>
      <c r="H15" s="3">
        <v>4.2957500000000003E-2</v>
      </c>
      <c r="I15" s="3">
        <v>1.29502E-2</v>
      </c>
      <c r="J15" s="4">
        <v>1.4678800000000001E-2</v>
      </c>
      <c r="K15" s="19">
        <f t="shared" si="1"/>
        <v>0.60109789999999996</v>
      </c>
      <c r="L15" s="15">
        <f>(K51/K15)</f>
        <v>4.2340785086755428</v>
      </c>
      <c r="M15" s="31" t="str">
        <f>ROUND(L15/8, 2)&amp;"x"</f>
        <v>0.53x</v>
      </c>
      <c r="O15" s="25" t="s">
        <v>13</v>
      </c>
      <c r="P15" s="2">
        <f>1000*D15</f>
        <v>29.0747</v>
      </c>
      <c r="Q15" s="2">
        <f t="shared" ref="Q15:Q18" si="25">1000*E15</f>
        <v>2.7058</v>
      </c>
      <c r="R15" s="2">
        <f t="shared" ref="R15:R18" si="26">1000*F15</f>
        <v>3.7409000000000003</v>
      </c>
      <c r="S15" s="2">
        <f t="shared" ref="S15:S18" si="27">1000*G15</f>
        <v>494.99</v>
      </c>
      <c r="T15" s="2">
        <f t="shared" ref="T15:T18" si="28">1000*H15</f>
        <v>42.957500000000003</v>
      </c>
      <c r="U15" s="2">
        <f t="shared" ref="U15:U18" si="29">1000*I15</f>
        <v>12.950200000000001</v>
      </c>
      <c r="V15" s="2">
        <f t="shared" ref="V15:V18" si="30">1000*J15</f>
        <v>14.678800000000001</v>
      </c>
      <c r="W15" s="2">
        <f>1000*K15</f>
        <v>601.09789999999998</v>
      </c>
      <c r="X15" s="57" t="str">
        <f>ROUND(W51/W15, 2)&amp;"x"</f>
        <v>4.23x</v>
      </c>
      <c r="Y15" s="31">
        <f>ROUND(L15/8, 2)</f>
        <v>0.53</v>
      </c>
    </row>
    <row r="16" spans="1:25" ht="15.75" thickBot="1" x14ac:dyDescent="0.3">
      <c r="A16" s="17"/>
      <c r="C16" s="20" t="s">
        <v>14</v>
      </c>
      <c r="D16" s="5">
        <v>5.04164E-2</v>
      </c>
      <c r="E16" s="1">
        <v>4.0752999999999996E-3</v>
      </c>
      <c r="F16" s="1">
        <v>6.4133999999999997E-3</v>
      </c>
      <c r="G16" s="1">
        <v>0.76263000000000003</v>
      </c>
      <c r="H16" s="1">
        <v>6.5461000000000005E-2</v>
      </c>
      <c r="I16" s="1">
        <v>1.9872000000000001E-2</v>
      </c>
      <c r="J16" s="6">
        <v>2.0179300000000001E-2</v>
      </c>
      <c r="K16" s="19">
        <f t="shared" si="1"/>
        <v>0.92904740000000008</v>
      </c>
      <c r="L16" s="15">
        <f t="shared" ref="L16:L18" si="31">(K52/K16)</f>
        <v>4.2959810231426285</v>
      </c>
      <c r="M16" s="31" t="str">
        <f t="shared" ref="M16:M18" si="32">ROUND(L16/8, 2)&amp;"x"</f>
        <v>0.54x</v>
      </c>
      <c r="O16" s="20" t="s">
        <v>14</v>
      </c>
      <c r="P16" s="2">
        <f t="shared" ref="P16:P18" si="33">1000*D16</f>
        <v>50.416400000000003</v>
      </c>
      <c r="Q16" s="2">
        <f t="shared" si="25"/>
        <v>4.0752999999999995</v>
      </c>
      <c r="R16" s="2">
        <f t="shared" si="26"/>
        <v>6.4133999999999993</v>
      </c>
      <c r="S16" s="2">
        <f t="shared" si="27"/>
        <v>762.63</v>
      </c>
      <c r="T16" s="2">
        <f t="shared" si="28"/>
        <v>65.460999999999999</v>
      </c>
      <c r="U16" s="2">
        <f t="shared" si="29"/>
        <v>19.872</v>
      </c>
      <c r="V16" s="2">
        <f t="shared" si="30"/>
        <v>20.179300000000001</v>
      </c>
      <c r="W16" s="2">
        <f t="shared" ref="W16:W18" si="34">1000*K16</f>
        <v>929.04740000000004</v>
      </c>
      <c r="X16" s="57" t="str">
        <f t="shared" ref="X16:X18" si="35">ROUND(W52/W16, 2)&amp;"x"</f>
        <v>4.3x</v>
      </c>
      <c r="Y16" s="31">
        <f t="shared" ref="Y16:Y18" si="36">ROUND(L16/8, 2)</f>
        <v>0.54</v>
      </c>
    </row>
    <row r="17" spans="1:25" ht="15.75" thickBot="1" x14ac:dyDescent="0.3">
      <c r="A17" s="17"/>
      <c r="C17" s="20" t="s">
        <v>15</v>
      </c>
      <c r="D17" s="5">
        <v>7.3541300000000004E-2</v>
      </c>
      <c r="E17" s="1">
        <v>6.3750999999999999E-3</v>
      </c>
      <c r="F17" s="1">
        <v>9.0717999999999997E-3</v>
      </c>
      <c r="G17" s="1">
        <v>1.19743</v>
      </c>
      <c r="H17" s="1">
        <v>0.10054399999999999</v>
      </c>
      <c r="I17" s="1">
        <v>2.74013E-2</v>
      </c>
      <c r="J17" s="6">
        <v>1.8433000000000001E-2</v>
      </c>
      <c r="K17" s="19">
        <f t="shared" si="1"/>
        <v>1.4327964999999998</v>
      </c>
      <c r="L17" s="15">
        <f t="shared" si="31"/>
        <v>4.3673274606687</v>
      </c>
      <c r="M17" s="31" t="str">
        <f t="shared" si="32"/>
        <v>0.55x</v>
      </c>
      <c r="O17" s="20" t="s">
        <v>15</v>
      </c>
      <c r="P17" s="2">
        <f t="shared" si="33"/>
        <v>73.541300000000007</v>
      </c>
      <c r="Q17" s="2">
        <f t="shared" si="25"/>
        <v>6.3750999999999998</v>
      </c>
      <c r="R17" s="2">
        <f t="shared" si="26"/>
        <v>9.0717999999999996</v>
      </c>
      <c r="S17" s="2">
        <f t="shared" si="27"/>
        <v>1197.43</v>
      </c>
      <c r="T17" s="2">
        <f t="shared" si="28"/>
        <v>100.544</v>
      </c>
      <c r="U17" s="2">
        <f t="shared" si="29"/>
        <v>27.401299999999999</v>
      </c>
      <c r="V17" s="2">
        <f t="shared" si="30"/>
        <v>18.433</v>
      </c>
      <c r="W17" s="2">
        <f t="shared" si="34"/>
        <v>1432.7964999999997</v>
      </c>
      <c r="X17" s="57" t="str">
        <f t="shared" si="35"/>
        <v>4.37x</v>
      </c>
      <c r="Y17" s="31">
        <f t="shared" si="36"/>
        <v>0.55000000000000004</v>
      </c>
    </row>
    <row r="18" spans="1:25" ht="15.75" thickBot="1" x14ac:dyDescent="0.3">
      <c r="A18" s="18"/>
      <c r="C18" s="21" t="s">
        <v>16</v>
      </c>
      <c r="D18" s="7">
        <v>0.11006299999999999</v>
      </c>
      <c r="E18" s="8">
        <v>9.1375999999999992E-3</v>
      </c>
      <c r="F18" s="8">
        <v>1.49865E-2</v>
      </c>
      <c r="G18" s="8">
        <v>1.7463599999999999</v>
      </c>
      <c r="H18" s="8">
        <v>0.136014</v>
      </c>
      <c r="I18" s="8">
        <v>3.7633600000000003E-2</v>
      </c>
      <c r="J18" s="9">
        <v>2.5973599999999999E-2</v>
      </c>
      <c r="K18" s="23">
        <f t="shared" si="1"/>
        <v>2.0801682999999995</v>
      </c>
      <c r="L18" s="24">
        <f t="shared" si="31"/>
        <v>4.3314466911162901</v>
      </c>
      <c r="M18" s="31" t="str">
        <f t="shared" si="32"/>
        <v>0.54x</v>
      </c>
      <c r="O18" s="21" t="s">
        <v>16</v>
      </c>
      <c r="P18" s="2">
        <f t="shared" si="33"/>
        <v>110.06299999999999</v>
      </c>
      <c r="Q18" s="2">
        <f t="shared" si="25"/>
        <v>9.1375999999999991</v>
      </c>
      <c r="R18" s="2">
        <f t="shared" si="26"/>
        <v>14.986499999999999</v>
      </c>
      <c r="S18" s="2">
        <f t="shared" si="27"/>
        <v>1746.36</v>
      </c>
      <c r="T18" s="2">
        <f t="shared" si="28"/>
        <v>136.01400000000001</v>
      </c>
      <c r="U18" s="2">
        <f t="shared" si="29"/>
        <v>37.633600000000001</v>
      </c>
      <c r="V18" s="2">
        <f t="shared" si="30"/>
        <v>25.973600000000001</v>
      </c>
      <c r="W18" s="2">
        <f t="shared" si="34"/>
        <v>2080.1682999999994</v>
      </c>
      <c r="X18" s="57" t="str">
        <f t="shared" si="35"/>
        <v>4.33x</v>
      </c>
      <c r="Y18" s="31">
        <f t="shared" si="36"/>
        <v>0.54</v>
      </c>
    </row>
    <row r="19" spans="1:25" ht="15.75" thickBot="1" x14ac:dyDescent="0.3">
      <c r="A19" s="10"/>
    </row>
    <row r="20" spans="1:25" ht="15.75" thickBot="1" x14ac:dyDescent="0.3">
      <c r="A20" s="16" t="s">
        <v>3</v>
      </c>
      <c r="C20" s="26" t="s">
        <v>12</v>
      </c>
      <c r="D20" s="27" t="s">
        <v>17</v>
      </c>
      <c r="E20" s="13" t="s">
        <v>18</v>
      </c>
      <c r="F20" s="13" t="s">
        <v>19</v>
      </c>
      <c r="G20" s="13" t="s">
        <v>20</v>
      </c>
      <c r="H20" s="13" t="s">
        <v>21</v>
      </c>
      <c r="I20" s="13" t="s">
        <v>22</v>
      </c>
      <c r="J20" s="14" t="s">
        <v>23</v>
      </c>
      <c r="K20" s="22" t="s">
        <v>24</v>
      </c>
      <c r="L20" s="11" t="s">
        <v>9</v>
      </c>
      <c r="M20" s="12" t="s">
        <v>10</v>
      </c>
      <c r="O20" s="26" t="s">
        <v>12</v>
      </c>
      <c r="P20" s="27" t="s">
        <v>25</v>
      </c>
      <c r="Q20" s="13" t="s">
        <v>26</v>
      </c>
      <c r="R20" s="13" t="s">
        <v>27</v>
      </c>
      <c r="S20" s="13" t="s">
        <v>28</v>
      </c>
      <c r="T20" s="13" t="s">
        <v>29</v>
      </c>
      <c r="U20" s="13" t="s">
        <v>30</v>
      </c>
      <c r="V20" s="14" t="s">
        <v>31</v>
      </c>
      <c r="W20" s="22" t="s">
        <v>11</v>
      </c>
      <c r="X20" s="11" t="s">
        <v>9</v>
      </c>
      <c r="Y20" s="12" t="s">
        <v>10</v>
      </c>
    </row>
    <row r="21" spans="1:25" ht="15.75" thickBot="1" x14ac:dyDescent="0.3">
      <c r="A21" s="17"/>
      <c r="C21" s="25" t="s">
        <v>13</v>
      </c>
      <c r="D21" s="2">
        <v>3.07727E-2</v>
      </c>
      <c r="E21" s="3">
        <v>2.8400999999999999E-3</v>
      </c>
      <c r="F21" s="3">
        <v>4.0847000000000001E-3</v>
      </c>
      <c r="G21" s="3">
        <v>0.61415900000000001</v>
      </c>
      <c r="H21" s="3">
        <v>4.3786400000000003E-2</v>
      </c>
      <c r="I21" s="3">
        <v>1.3192799999999999E-2</v>
      </c>
      <c r="J21" s="4">
        <v>1.4511E-2</v>
      </c>
      <c r="K21" s="19">
        <f t="shared" si="1"/>
        <v>0.72334670000000012</v>
      </c>
      <c r="L21" s="15">
        <f>(K51/K21)</f>
        <v>3.5185004645766687</v>
      </c>
      <c r="M21" s="31" t="str">
        <f>ROUND(L21/8, 2)&amp;"x"</f>
        <v>0.44x</v>
      </c>
      <c r="O21" s="25" t="s">
        <v>13</v>
      </c>
      <c r="P21" s="2">
        <f>1000*D21</f>
        <v>30.7727</v>
      </c>
      <c r="Q21" s="2">
        <f t="shared" ref="Q21:Q24" si="37">1000*E21</f>
        <v>2.8401000000000001</v>
      </c>
      <c r="R21" s="2">
        <f t="shared" ref="R21:R24" si="38">1000*F21</f>
        <v>4.0846999999999998</v>
      </c>
      <c r="S21" s="2">
        <f t="shared" ref="S21:S24" si="39">1000*G21</f>
        <v>614.15899999999999</v>
      </c>
      <c r="T21" s="2">
        <f t="shared" ref="T21:T24" si="40">1000*H21</f>
        <v>43.7864</v>
      </c>
      <c r="U21" s="2">
        <f t="shared" ref="U21:U24" si="41">1000*I21</f>
        <v>13.1928</v>
      </c>
      <c r="V21" s="2">
        <f t="shared" ref="V21:V24" si="42">1000*J21</f>
        <v>14.510999999999999</v>
      </c>
      <c r="W21" s="2">
        <f>1000*K21</f>
        <v>723.34670000000017</v>
      </c>
      <c r="X21" s="57" t="str">
        <f>ROUND(W51/W21, 2)&amp;"x"</f>
        <v>3.52x</v>
      </c>
      <c r="Y21" s="31">
        <f>ROUND(L21/8, 2)</f>
        <v>0.44</v>
      </c>
    </row>
    <row r="22" spans="1:25" ht="15.75" thickBot="1" x14ac:dyDescent="0.3">
      <c r="A22" s="17"/>
      <c r="C22" s="20" t="s">
        <v>14</v>
      </c>
      <c r="D22" s="5">
        <v>5.2584899999999997E-2</v>
      </c>
      <c r="E22" s="1">
        <v>4.6534000000000002E-3</v>
      </c>
      <c r="F22" s="1">
        <v>6.1392E-3</v>
      </c>
      <c r="G22" s="1">
        <v>0.93976999999999999</v>
      </c>
      <c r="H22" s="1">
        <v>6.7205500000000001E-2</v>
      </c>
      <c r="I22" s="1">
        <v>1.9835599999999998E-2</v>
      </c>
      <c r="J22" s="6">
        <v>1.63214E-2</v>
      </c>
      <c r="K22" s="19">
        <f t="shared" si="1"/>
        <v>1.1065100000000001</v>
      </c>
      <c r="L22" s="15">
        <f t="shared" ref="L22:L24" si="43">(K52/K22)</f>
        <v>3.6069895437004629</v>
      </c>
      <c r="M22" s="31" t="str">
        <f t="shared" ref="M22:M24" si="44">ROUND(L22/8, 2)&amp;"x"</f>
        <v>0.45x</v>
      </c>
      <c r="O22" s="20" t="s">
        <v>14</v>
      </c>
      <c r="P22" s="2">
        <f t="shared" ref="P22:P24" si="45">1000*D22</f>
        <v>52.584899999999998</v>
      </c>
      <c r="Q22" s="2">
        <f t="shared" si="37"/>
        <v>4.6534000000000004</v>
      </c>
      <c r="R22" s="2">
        <f t="shared" si="38"/>
        <v>6.1391999999999998</v>
      </c>
      <c r="S22" s="2">
        <f t="shared" si="39"/>
        <v>939.77</v>
      </c>
      <c r="T22" s="2">
        <f t="shared" si="40"/>
        <v>67.205500000000001</v>
      </c>
      <c r="U22" s="2">
        <f t="shared" si="41"/>
        <v>19.835599999999999</v>
      </c>
      <c r="V22" s="2">
        <f t="shared" si="42"/>
        <v>16.321400000000001</v>
      </c>
      <c r="W22" s="2">
        <f t="shared" ref="W22:W24" si="46">1000*K22</f>
        <v>1106.5100000000002</v>
      </c>
      <c r="X22" s="57" t="str">
        <f t="shared" ref="X22:X24" si="47">ROUND(W52/W22, 2)&amp;"x"</f>
        <v>3.61x</v>
      </c>
      <c r="Y22" s="31">
        <f t="shared" ref="Y22:Y24" si="48">ROUND(L22/8, 2)</f>
        <v>0.45</v>
      </c>
    </row>
    <row r="23" spans="1:25" ht="15.75" thickBot="1" x14ac:dyDescent="0.3">
      <c r="A23" s="17"/>
      <c r="C23" s="20" t="s">
        <v>15</v>
      </c>
      <c r="D23" s="5">
        <v>7.4805200000000002E-2</v>
      </c>
      <c r="E23" s="1">
        <v>6.4178999999999998E-3</v>
      </c>
      <c r="F23" s="1">
        <v>9.1312000000000008E-3</v>
      </c>
      <c r="G23" s="1">
        <v>2.01573</v>
      </c>
      <c r="H23" s="1">
        <v>0.104059</v>
      </c>
      <c r="I23" s="1">
        <v>2.6183600000000001E-2</v>
      </c>
      <c r="J23" s="6">
        <v>1.8418899999999998E-2</v>
      </c>
      <c r="K23" s="19">
        <f t="shared" si="1"/>
        <v>2.2547457999999998</v>
      </c>
      <c r="L23" s="15">
        <f t="shared" si="43"/>
        <v>2.7752536450006917</v>
      </c>
      <c r="M23" s="31" t="str">
        <f t="shared" si="44"/>
        <v>0.35x</v>
      </c>
      <c r="O23" s="20" t="s">
        <v>15</v>
      </c>
      <c r="P23" s="2">
        <f t="shared" si="45"/>
        <v>74.805199999999999</v>
      </c>
      <c r="Q23" s="2">
        <f t="shared" si="37"/>
        <v>6.4178999999999995</v>
      </c>
      <c r="R23" s="2">
        <f t="shared" si="38"/>
        <v>9.1312000000000015</v>
      </c>
      <c r="S23" s="2">
        <f t="shared" si="39"/>
        <v>2015.73</v>
      </c>
      <c r="T23" s="2">
        <f t="shared" si="40"/>
        <v>104.059</v>
      </c>
      <c r="U23" s="2">
        <f t="shared" si="41"/>
        <v>26.183600000000002</v>
      </c>
      <c r="V23" s="2">
        <f t="shared" si="42"/>
        <v>18.418899999999997</v>
      </c>
      <c r="W23" s="2">
        <f t="shared" si="46"/>
        <v>2254.7457999999997</v>
      </c>
      <c r="X23" s="57" t="str">
        <f t="shared" si="47"/>
        <v>2.78x</v>
      </c>
      <c r="Y23" s="31">
        <f t="shared" si="48"/>
        <v>0.35</v>
      </c>
    </row>
    <row r="24" spans="1:25" ht="15.75" thickBot="1" x14ac:dyDescent="0.3">
      <c r="A24" s="18"/>
      <c r="C24" s="21" t="s">
        <v>16</v>
      </c>
      <c r="D24" s="7">
        <v>0.10835599999999999</v>
      </c>
      <c r="E24" s="8">
        <v>9.0279999999999996E-3</v>
      </c>
      <c r="F24" s="8">
        <v>1.36209E-2</v>
      </c>
      <c r="G24" s="8">
        <v>2.10968</v>
      </c>
      <c r="H24" s="8">
        <v>0.135797</v>
      </c>
      <c r="I24" s="8">
        <v>3.6669E-2</v>
      </c>
      <c r="J24" s="9">
        <v>2.7780699999999998E-2</v>
      </c>
      <c r="K24" s="23">
        <f t="shared" si="1"/>
        <v>2.4409315999999999</v>
      </c>
      <c r="L24" s="24">
        <f t="shared" si="43"/>
        <v>3.6912702101115809</v>
      </c>
      <c r="M24" s="31" t="str">
        <f t="shared" si="44"/>
        <v>0.46x</v>
      </c>
      <c r="O24" s="21" t="s">
        <v>16</v>
      </c>
      <c r="P24" s="2">
        <f t="shared" si="45"/>
        <v>108.35599999999999</v>
      </c>
      <c r="Q24" s="2">
        <f t="shared" si="37"/>
        <v>9.0279999999999987</v>
      </c>
      <c r="R24" s="2">
        <f t="shared" si="38"/>
        <v>13.620900000000001</v>
      </c>
      <c r="S24" s="2">
        <f t="shared" si="39"/>
        <v>2109.6799999999998</v>
      </c>
      <c r="T24" s="2">
        <f t="shared" si="40"/>
        <v>135.797</v>
      </c>
      <c r="U24" s="2">
        <f t="shared" si="41"/>
        <v>36.668999999999997</v>
      </c>
      <c r="V24" s="2">
        <f t="shared" si="42"/>
        <v>27.7807</v>
      </c>
      <c r="W24" s="2">
        <f t="shared" si="46"/>
        <v>2440.9315999999999</v>
      </c>
      <c r="X24" s="57" t="str">
        <f t="shared" si="47"/>
        <v>3.69x</v>
      </c>
      <c r="Y24" s="31">
        <f t="shared" si="48"/>
        <v>0.46</v>
      </c>
    </row>
    <row r="25" spans="1:25" ht="15.75" thickBot="1" x14ac:dyDescent="0.3">
      <c r="A25" s="10"/>
    </row>
    <row r="26" spans="1:25" ht="15.75" thickBot="1" x14ac:dyDescent="0.3">
      <c r="A26" s="16" t="s">
        <v>4</v>
      </c>
      <c r="C26" s="26" t="s">
        <v>12</v>
      </c>
      <c r="D26" s="27" t="s">
        <v>17</v>
      </c>
      <c r="E26" s="13" t="s">
        <v>18</v>
      </c>
      <c r="F26" s="13" t="s">
        <v>19</v>
      </c>
      <c r="G26" s="13" t="s">
        <v>20</v>
      </c>
      <c r="H26" s="13" t="s">
        <v>21</v>
      </c>
      <c r="I26" s="13" t="s">
        <v>22</v>
      </c>
      <c r="J26" s="14" t="s">
        <v>23</v>
      </c>
      <c r="K26" s="22" t="s">
        <v>24</v>
      </c>
      <c r="L26" s="11" t="s">
        <v>9</v>
      </c>
      <c r="M26" s="12" t="s">
        <v>10</v>
      </c>
      <c r="O26" s="26" t="s">
        <v>12</v>
      </c>
      <c r="P26" s="27" t="s">
        <v>25</v>
      </c>
      <c r="Q26" s="13" t="s">
        <v>26</v>
      </c>
      <c r="R26" s="13" t="s">
        <v>27</v>
      </c>
      <c r="S26" s="13" t="s">
        <v>28</v>
      </c>
      <c r="T26" s="13" t="s">
        <v>29</v>
      </c>
      <c r="U26" s="13" t="s">
        <v>30</v>
      </c>
      <c r="V26" s="14" t="s">
        <v>31</v>
      </c>
      <c r="W26" s="22" t="s">
        <v>11</v>
      </c>
      <c r="X26" s="11" t="s">
        <v>9</v>
      </c>
      <c r="Y26" s="12" t="s">
        <v>10</v>
      </c>
    </row>
    <row r="27" spans="1:25" ht="15.75" thickBot="1" x14ac:dyDescent="0.3">
      <c r="A27" s="17"/>
      <c r="C27" s="25" t="s">
        <v>13</v>
      </c>
      <c r="D27" s="2">
        <v>2.9880199999999999E-2</v>
      </c>
      <c r="E27" s="3">
        <v>2.7079000000000001E-3</v>
      </c>
      <c r="F27" s="3">
        <v>3.9408000000000004E-3</v>
      </c>
      <c r="G27" s="3">
        <v>0.91565700000000005</v>
      </c>
      <c r="H27" s="3">
        <v>4.4822000000000001E-2</v>
      </c>
      <c r="I27" s="3">
        <v>1.34848E-2</v>
      </c>
      <c r="J27" s="4">
        <v>1.4456399999999999E-2</v>
      </c>
      <c r="K27" s="19">
        <f t="shared" si="1"/>
        <v>1.0249491000000002</v>
      </c>
      <c r="L27" s="15">
        <f>(K51/K27)</f>
        <v>2.4831435043945111</v>
      </c>
      <c r="M27" s="31" t="str">
        <f>ROUND(L27/8, 2)&amp;"x"</f>
        <v>0.31x</v>
      </c>
      <c r="O27" s="25" t="s">
        <v>13</v>
      </c>
      <c r="P27" s="2">
        <f>1000*D27</f>
        <v>29.880199999999999</v>
      </c>
      <c r="Q27" s="2">
        <f t="shared" ref="Q27:Q30" si="49">1000*E27</f>
        <v>2.7079</v>
      </c>
      <c r="R27" s="2">
        <f t="shared" ref="R27:R30" si="50">1000*F27</f>
        <v>3.9408000000000003</v>
      </c>
      <c r="S27" s="2">
        <f t="shared" ref="S27:S30" si="51">1000*G27</f>
        <v>915.65700000000004</v>
      </c>
      <c r="T27" s="2">
        <f t="shared" ref="T27:T30" si="52">1000*H27</f>
        <v>44.822000000000003</v>
      </c>
      <c r="U27" s="2">
        <f t="shared" ref="U27:U30" si="53">1000*I27</f>
        <v>13.4848</v>
      </c>
      <c r="V27" s="2">
        <f t="shared" ref="V27:V30" si="54">1000*J27</f>
        <v>14.456399999999999</v>
      </c>
      <c r="W27" s="2">
        <f>1000*K27</f>
        <v>1024.9491000000003</v>
      </c>
      <c r="X27" s="57" t="str">
        <f>ROUND(W51/W27, 2)&amp;"x"</f>
        <v>2.48x</v>
      </c>
      <c r="Y27" s="31">
        <f>ROUND(L27/8, 2)</f>
        <v>0.31</v>
      </c>
    </row>
    <row r="28" spans="1:25" ht="15.75" thickBot="1" x14ac:dyDescent="0.3">
      <c r="A28" s="17"/>
      <c r="C28" s="20" t="s">
        <v>14</v>
      </c>
      <c r="D28" s="5">
        <v>5.4094400000000001E-2</v>
      </c>
      <c r="E28" s="1">
        <v>4.0705999999999997E-3</v>
      </c>
      <c r="F28" s="1">
        <v>6.0623999999999999E-3</v>
      </c>
      <c r="G28" s="1">
        <v>1.1970799999999999</v>
      </c>
      <c r="H28" s="1">
        <v>6.9377599999999998E-2</v>
      </c>
      <c r="I28" s="1">
        <v>2.0254600000000001E-2</v>
      </c>
      <c r="J28" s="6">
        <v>1.4683099999999999E-2</v>
      </c>
      <c r="K28" s="19">
        <f t="shared" si="1"/>
        <v>1.3656226999999999</v>
      </c>
      <c r="L28" s="15">
        <f t="shared" ref="L28:L30" si="55">(K52/K28)</f>
        <v>2.922600803281902</v>
      </c>
      <c r="M28" s="31" t="str">
        <f t="shared" ref="M28:M30" si="56">ROUND(L28/8, 2)&amp;"x"</f>
        <v>0.37x</v>
      </c>
      <c r="O28" s="20" t="s">
        <v>14</v>
      </c>
      <c r="P28" s="2">
        <f t="shared" ref="P28:P30" si="57">1000*D28</f>
        <v>54.0944</v>
      </c>
      <c r="Q28" s="2">
        <f t="shared" si="49"/>
        <v>4.0705999999999998</v>
      </c>
      <c r="R28" s="2">
        <f t="shared" si="50"/>
        <v>6.0624000000000002</v>
      </c>
      <c r="S28" s="2">
        <f t="shared" si="51"/>
        <v>1197.08</v>
      </c>
      <c r="T28" s="2">
        <f t="shared" si="52"/>
        <v>69.377600000000001</v>
      </c>
      <c r="U28" s="2">
        <f t="shared" si="53"/>
        <v>20.2546</v>
      </c>
      <c r="V28" s="2">
        <f t="shared" si="54"/>
        <v>14.6831</v>
      </c>
      <c r="W28" s="2">
        <f t="shared" ref="W28:W30" si="58">1000*K28</f>
        <v>1365.6226999999999</v>
      </c>
      <c r="X28" s="57" t="str">
        <f t="shared" ref="X28:X30" si="59">ROUND(W52/W28, 2)&amp;"x"</f>
        <v>2.92x</v>
      </c>
      <c r="Y28" s="31">
        <f t="shared" ref="Y28:Y30" si="60">ROUND(L28/8, 2)</f>
        <v>0.37</v>
      </c>
    </row>
    <row r="29" spans="1:25" ht="15.75" thickBot="1" x14ac:dyDescent="0.3">
      <c r="A29" s="17"/>
      <c r="C29" s="20" t="s">
        <v>15</v>
      </c>
      <c r="D29" s="7">
        <v>7.4521699999999996E-2</v>
      </c>
      <c r="E29" s="8">
        <v>6.2773000000000004E-3</v>
      </c>
      <c r="F29" s="8">
        <v>9.3139E-3</v>
      </c>
      <c r="G29" s="8">
        <v>2.2642500000000001</v>
      </c>
      <c r="H29" s="8">
        <v>0.10652200000000001</v>
      </c>
      <c r="I29" s="8">
        <v>2.6907199999999999E-2</v>
      </c>
      <c r="J29" s="9">
        <v>1.8375099999999998E-2</v>
      </c>
      <c r="K29" s="19">
        <f t="shared" si="1"/>
        <v>2.5061672000000002</v>
      </c>
      <c r="L29" s="15">
        <f t="shared" si="55"/>
        <v>2.4968372022425318</v>
      </c>
      <c r="M29" s="31" t="str">
        <f t="shared" si="56"/>
        <v>0.31x</v>
      </c>
      <c r="O29" s="20" t="s">
        <v>15</v>
      </c>
      <c r="P29" s="2">
        <f t="shared" si="57"/>
        <v>74.521699999999996</v>
      </c>
      <c r="Q29" s="2">
        <f t="shared" si="49"/>
        <v>6.2773000000000003</v>
      </c>
      <c r="R29" s="2">
        <f t="shared" si="50"/>
        <v>9.3139000000000003</v>
      </c>
      <c r="S29" s="2">
        <f t="shared" si="51"/>
        <v>2264.25</v>
      </c>
      <c r="T29" s="2">
        <f t="shared" si="52"/>
        <v>106.52200000000001</v>
      </c>
      <c r="U29" s="2">
        <f t="shared" si="53"/>
        <v>26.9072</v>
      </c>
      <c r="V29" s="2">
        <f t="shared" si="54"/>
        <v>18.3751</v>
      </c>
      <c r="W29" s="2">
        <f t="shared" si="58"/>
        <v>2506.1672000000003</v>
      </c>
      <c r="X29" s="57" t="str">
        <f t="shared" si="59"/>
        <v>2.5x</v>
      </c>
      <c r="Y29" s="31">
        <f t="shared" si="60"/>
        <v>0.31</v>
      </c>
    </row>
    <row r="30" spans="1:25" ht="15.75" thickBot="1" x14ac:dyDescent="0.3">
      <c r="A30" s="18"/>
      <c r="C30" s="21" t="s">
        <v>16</v>
      </c>
      <c r="D30" s="28">
        <v>0.108547</v>
      </c>
      <c r="E30" s="29">
        <v>9.8317999999999999E-3</v>
      </c>
      <c r="F30" s="29">
        <v>1.5483800000000001E-2</v>
      </c>
      <c r="G30" s="29">
        <v>2.5512800000000002</v>
      </c>
      <c r="H30" s="29">
        <v>0.13964599999999999</v>
      </c>
      <c r="I30" s="29">
        <v>3.6632100000000001E-2</v>
      </c>
      <c r="J30" s="30">
        <v>2.5016799999999999E-2</v>
      </c>
      <c r="K30" s="23">
        <f t="shared" si="1"/>
        <v>2.8864375</v>
      </c>
      <c r="L30" s="24">
        <f t="shared" si="55"/>
        <v>3.1215427668189584</v>
      </c>
      <c r="M30" s="31" t="str">
        <f t="shared" si="56"/>
        <v>0.39x</v>
      </c>
      <c r="O30" s="21" t="s">
        <v>16</v>
      </c>
      <c r="P30" s="2">
        <f t="shared" si="57"/>
        <v>108.54700000000001</v>
      </c>
      <c r="Q30" s="2">
        <f t="shared" si="49"/>
        <v>9.8317999999999994</v>
      </c>
      <c r="R30" s="2">
        <f t="shared" si="50"/>
        <v>15.4838</v>
      </c>
      <c r="S30" s="2">
        <f t="shared" si="51"/>
        <v>2551.2800000000002</v>
      </c>
      <c r="T30" s="2">
        <f t="shared" si="52"/>
        <v>139.64599999999999</v>
      </c>
      <c r="U30" s="2">
        <f t="shared" si="53"/>
        <v>36.632100000000001</v>
      </c>
      <c r="V30" s="2">
        <f t="shared" si="54"/>
        <v>25.0168</v>
      </c>
      <c r="W30" s="2">
        <f t="shared" si="58"/>
        <v>2886.4375</v>
      </c>
      <c r="X30" s="57" t="str">
        <f t="shared" si="59"/>
        <v>3.12x</v>
      </c>
      <c r="Y30" s="31">
        <f t="shared" si="60"/>
        <v>0.39</v>
      </c>
    </row>
    <row r="31" spans="1:25" ht="15.75" thickBot="1" x14ac:dyDescent="0.3">
      <c r="A31" s="10"/>
    </row>
    <row r="32" spans="1:25" ht="15.75" thickBot="1" x14ac:dyDescent="0.3">
      <c r="A32" s="16" t="s">
        <v>5</v>
      </c>
      <c r="C32" s="26" t="s">
        <v>12</v>
      </c>
      <c r="D32" s="27" t="s">
        <v>17</v>
      </c>
      <c r="E32" s="13" t="s">
        <v>18</v>
      </c>
      <c r="F32" s="13" t="s">
        <v>19</v>
      </c>
      <c r="G32" s="13" t="s">
        <v>20</v>
      </c>
      <c r="H32" s="13" t="s">
        <v>21</v>
      </c>
      <c r="I32" s="13" t="s">
        <v>22</v>
      </c>
      <c r="J32" s="14" t="s">
        <v>23</v>
      </c>
      <c r="K32" s="22" t="s">
        <v>24</v>
      </c>
      <c r="L32" s="11" t="s">
        <v>9</v>
      </c>
      <c r="M32" s="12" t="s">
        <v>10</v>
      </c>
      <c r="O32" s="26" t="s">
        <v>12</v>
      </c>
      <c r="P32" s="27" t="s">
        <v>25</v>
      </c>
      <c r="Q32" s="13" t="s">
        <v>26</v>
      </c>
      <c r="R32" s="13" t="s">
        <v>27</v>
      </c>
      <c r="S32" s="13" t="s">
        <v>28</v>
      </c>
      <c r="T32" s="13" t="s">
        <v>29</v>
      </c>
      <c r="U32" s="13" t="s">
        <v>30</v>
      </c>
      <c r="V32" s="14" t="s">
        <v>31</v>
      </c>
      <c r="W32" s="22" t="s">
        <v>11</v>
      </c>
      <c r="X32" s="11" t="s">
        <v>9</v>
      </c>
      <c r="Y32" s="12" t="s">
        <v>10</v>
      </c>
    </row>
    <row r="33" spans="1:25" ht="15.75" thickBot="1" x14ac:dyDescent="0.3">
      <c r="A33" s="17"/>
      <c r="C33" s="25" t="s">
        <v>13</v>
      </c>
      <c r="D33" s="2">
        <v>3.2348500000000002E-2</v>
      </c>
      <c r="E33" s="3">
        <v>2.4182000000000001E-3</v>
      </c>
      <c r="F33" s="3">
        <v>4.5652000000000002E-3</v>
      </c>
      <c r="G33" s="3">
        <v>0.71662999999999999</v>
      </c>
      <c r="H33" s="3">
        <v>4.26314E-2</v>
      </c>
      <c r="I33" s="3">
        <v>1.28539E-2</v>
      </c>
      <c r="J33" s="4">
        <v>1.4679299999999999E-2</v>
      </c>
      <c r="K33" s="19">
        <f t="shared" si="1"/>
        <v>0.82612649999999987</v>
      </c>
      <c r="L33" s="15">
        <f>(K51/K33)</f>
        <v>3.0807578500387058</v>
      </c>
      <c r="M33" s="31" t="str">
        <f>ROUND(L33/8, 2)&amp;"x"</f>
        <v>0.39x</v>
      </c>
      <c r="O33" s="25" t="s">
        <v>13</v>
      </c>
      <c r="P33" s="2">
        <f>1000*D33</f>
        <v>32.348500000000001</v>
      </c>
      <c r="Q33" s="2">
        <f t="shared" ref="Q33:Q36" si="61">1000*E33</f>
        <v>2.4182000000000001</v>
      </c>
      <c r="R33" s="2">
        <f t="shared" ref="R33:R36" si="62">1000*F33</f>
        <v>4.5651999999999999</v>
      </c>
      <c r="S33" s="2">
        <f t="shared" ref="S33:S36" si="63">1000*G33</f>
        <v>716.63</v>
      </c>
      <c r="T33" s="2">
        <f t="shared" ref="T33:T36" si="64">1000*H33</f>
        <v>42.631399999999999</v>
      </c>
      <c r="U33" s="2">
        <f t="shared" ref="U33:U36" si="65">1000*I33</f>
        <v>12.853899999999999</v>
      </c>
      <c r="V33" s="2">
        <f t="shared" ref="V33:V36" si="66">1000*J33</f>
        <v>14.6793</v>
      </c>
      <c r="W33" s="2">
        <f>1000*K33</f>
        <v>826.12649999999985</v>
      </c>
      <c r="X33" s="57" t="str">
        <f>ROUND(W51/W33, 2)&amp;"x"</f>
        <v>3.08x</v>
      </c>
      <c r="Y33" s="31">
        <f>ROUND(L33/8, 2)</f>
        <v>0.39</v>
      </c>
    </row>
    <row r="34" spans="1:25" ht="15.75" thickBot="1" x14ac:dyDescent="0.3">
      <c r="A34" s="17"/>
      <c r="C34" s="20" t="s">
        <v>14</v>
      </c>
      <c r="D34" s="5">
        <v>5.3909100000000001E-2</v>
      </c>
      <c r="E34" s="1">
        <v>3.8232000000000001E-3</v>
      </c>
      <c r="F34" s="1">
        <v>6.1416999999999999E-3</v>
      </c>
      <c r="G34" s="1">
        <v>0.87762499999999999</v>
      </c>
      <c r="H34" s="1">
        <v>7.2554099999999996E-2</v>
      </c>
      <c r="I34" s="1">
        <v>2.0069500000000001E-2</v>
      </c>
      <c r="J34" s="6">
        <v>1.7118700000000001E-2</v>
      </c>
      <c r="K34" s="19">
        <f t="shared" si="1"/>
        <v>1.0512412999999998</v>
      </c>
      <c r="L34" s="15">
        <f t="shared" ref="L34:L36" si="67">(K52/K34)</f>
        <v>3.7966259506737416</v>
      </c>
      <c r="M34" s="31" t="str">
        <f t="shared" ref="M34:M36" si="68">ROUND(L34/8, 2)&amp;"x"</f>
        <v>0.47x</v>
      </c>
      <c r="O34" s="20" t="s">
        <v>14</v>
      </c>
      <c r="P34" s="2">
        <f t="shared" ref="P34:P36" si="69">1000*D34</f>
        <v>53.909100000000002</v>
      </c>
      <c r="Q34" s="2">
        <f t="shared" si="61"/>
        <v>3.8231999999999999</v>
      </c>
      <c r="R34" s="2">
        <f t="shared" si="62"/>
        <v>6.1417000000000002</v>
      </c>
      <c r="S34" s="2">
        <f t="shared" si="63"/>
        <v>877.625</v>
      </c>
      <c r="T34" s="2">
        <f t="shared" si="64"/>
        <v>72.554099999999991</v>
      </c>
      <c r="U34" s="2">
        <f t="shared" si="65"/>
        <v>20.069500000000001</v>
      </c>
      <c r="V34" s="2">
        <f t="shared" si="66"/>
        <v>17.1187</v>
      </c>
      <c r="W34" s="2">
        <f t="shared" ref="W34:W36" si="70">1000*K34</f>
        <v>1051.2412999999999</v>
      </c>
      <c r="X34" s="57" t="str">
        <f t="shared" ref="X34:X36" si="71">ROUND(W52/W34, 2)&amp;"x"</f>
        <v>3.8x</v>
      </c>
      <c r="Y34" s="31">
        <f t="shared" ref="Y34:Y36" si="72">ROUND(L34/8, 2)</f>
        <v>0.47</v>
      </c>
    </row>
    <row r="35" spans="1:25" ht="15.75" thickBot="1" x14ac:dyDescent="0.3">
      <c r="A35" s="17"/>
      <c r="C35" s="20" t="s">
        <v>15</v>
      </c>
      <c r="D35" s="5">
        <v>7.4413300000000002E-2</v>
      </c>
      <c r="E35" s="1">
        <v>6.0713E-3</v>
      </c>
      <c r="F35" s="1">
        <v>9.1447999999999998E-3</v>
      </c>
      <c r="G35" s="1">
        <v>1.3407</v>
      </c>
      <c r="H35" s="1">
        <v>0.10939400000000001</v>
      </c>
      <c r="I35" s="1">
        <v>2.6126300000000002E-2</v>
      </c>
      <c r="J35" s="6">
        <v>1.8258400000000001E-2</v>
      </c>
      <c r="K35" s="19">
        <f t="shared" si="1"/>
        <v>1.5841080999999999</v>
      </c>
      <c r="L35" s="15">
        <f t="shared" si="67"/>
        <v>3.9501669740846603</v>
      </c>
      <c r="M35" s="31" t="str">
        <f t="shared" si="68"/>
        <v>0.49x</v>
      </c>
      <c r="O35" s="20" t="s">
        <v>15</v>
      </c>
      <c r="P35" s="2">
        <f t="shared" si="69"/>
        <v>74.413300000000007</v>
      </c>
      <c r="Q35" s="2">
        <f t="shared" si="61"/>
        <v>6.0712999999999999</v>
      </c>
      <c r="R35" s="2">
        <f t="shared" si="62"/>
        <v>9.1448</v>
      </c>
      <c r="S35" s="2">
        <f t="shared" si="63"/>
        <v>1340.7</v>
      </c>
      <c r="T35" s="2">
        <f t="shared" si="64"/>
        <v>109.39400000000001</v>
      </c>
      <c r="U35" s="2">
        <f t="shared" si="65"/>
        <v>26.126300000000001</v>
      </c>
      <c r="V35" s="2">
        <f t="shared" si="66"/>
        <v>18.258400000000002</v>
      </c>
      <c r="W35" s="2">
        <f t="shared" si="70"/>
        <v>1584.1080999999999</v>
      </c>
      <c r="X35" s="57" t="str">
        <f t="shared" si="71"/>
        <v>3.95x</v>
      </c>
      <c r="Y35" s="31">
        <f t="shared" si="72"/>
        <v>0.49</v>
      </c>
    </row>
    <row r="36" spans="1:25" ht="15.75" thickBot="1" x14ac:dyDescent="0.3">
      <c r="A36" s="18"/>
      <c r="C36" s="21" t="s">
        <v>16</v>
      </c>
      <c r="D36" s="7">
        <v>0.110402</v>
      </c>
      <c r="E36" s="8">
        <v>8.7604999999999992E-3</v>
      </c>
      <c r="F36" s="8">
        <v>1.3295E-2</v>
      </c>
      <c r="G36" s="8">
        <v>1.9472499999999999</v>
      </c>
      <c r="H36" s="8">
        <v>0.14746799999999999</v>
      </c>
      <c r="I36" s="8">
        <v>3.6352599999999999E-2</v>
      </c>
      <c r="J36" s="9">
        <v>2.42805E-2</v>
      </c>
      <c r="K36" s="23">
        <f t="shared" si="1"/>
        <v>2.2878086</v>
      </c>
      <c r="L36" s="24">
        <f t="shared" si="67"/>
        <v>3.9383268775193856</v>
      </c>
      <c r="M36" s="31" t="str">
        <f t="shared" si="68"/>
        <v>0.49x</v>
      </c>
      <c r="O36" s="21" t="s">
        <v>16</v>
      </c>
      <c r="P36" s="2">
        <f t="shared" si="69"/>
        <v>110.402</v>
      </c>
      <c r="Q36" s="2">
        <f t="shared" si="61"/>
        <v>8.7604999999999986</v>
      </c>
      <c r="R36" s="2">
        <f t="shared" si="62"/>
        <v>13.295</v>
      </c>
      <c r="S36" s="2">
        <f t="shared" si="63"/>
        <v>1947.25</v>
      </c>
      <c r="T36" s="2">
        <f t="shared" si="64"/>
        <v>147.46799999999999</v>
      </c>
      <c r="U36" s="2">
        <f t="shared" si="65"/>
        <v>36.352599999999995</v>
      </c>
      <c r="V36" s="2">
        <f t="shared" si="66"/>
        <v>24.2805</v>
      </c>
      <c r="W36" s="2">
        <f t="shared" si="70"/>
        <v>2287.8085999999998</v>
      </c>
      <c r="X36" s="57" t="str">
        <f t="shared" si="71"/>
        <v>3.94x</v>
      </c>
      <c r="Y36" s="31">
        <f t="shared" si="72"/>
        <v>0.49</v>
      </c>
    </row>
    <row r="37" spans="1:25" ht="15.75" thickBot="1" x14ac:dyDescent="0.3">
      <c r="A37" s="10"/>
    </row>
    <row r="38" spans="1:25" ht="15.75" thickBot="1" x14ac:dyDescent="0.3">
      <c r="A38" s="16" t="s">
        <v>6</v>
      </c>
      <c r="C38" s="26" t="s">
        <v>12</v>
      </c>
      <c r="D38" s="27" t="s">
        <v>17</v>
      </c>
      <c r="E38" s="13" t="s">
        <v>18</v>
      </c>
      <c r="F38" s="13" t="s">
        <v>19</v>
      </c>
      <c r="G38" s="13" t="s">
        <v>20</v>
      </c>
      <c r="H38" s="13" t="s">
        <v>21</v>
      </c>
      <c r="I38" s="13" t="s">
        <v>22</v>
      </c>
      <c r="J38" s="14" t="s">
        <v>23</v>
      </c>
      <c r="K38" s="22" t="s">
        <v>24</v>
      </c>
      <c r="L38" s="11" t="s">
        <v>9</v>
      </c>
      <c r="M38" s="12" t="s">
        <v>10</v>
      </c>
      <c r="O38" s="26" t="s">
        <v>12</v>
      </c>
      <c r="P38" s="27" t="s">
        <v>25</v>
      </c>
      <c r="Q38" s="13" t="s">
        <v>26</v>
      </c>
      <c r="R38" s="13" t="s">
        <v>27</v>
      </c>
      <c r="S38" s="13" t="s">
        <v>28</v>
      </c>
      <c r="T38" s="13" t="s">
        <v>29</v>
      </c>
      <c r="U38" s="13" t="s">
        <v>30</v>
      </c>
      <c r="V38" s="14" t="s">
        <v>31</v>
      </c>
      <c r="W38" s="22" t="s">
        <v>11</v>
      </c>
      <c r="X38" s="11" t="s">
        <v>9</v>
      </c>
      <c r="Y38" s="12" t="s">
        <v>10</v>
      </c>
    </row>
    <row r="39" spans="1:25" ht="15.75" thickBot="1" x14ac:dyDescent="0.3">
      <c r="A39" s="17"/>
      <c r="C39" s="25" t="s">
        <v>13</v>
      </c>
      <c r="D39" s="2">
        <v>3.07389E-2</v>
      </c>
      <c r="E39" s="3">
        <v>2.9179000000000002E-3</v>
      </c>
      <c r="F39" s="3">
        <v>4.0175999999999996E-3</v>
      </c>
      <c r="G39" s="3">
        <v>21.4495</v>
      </c>
      <c r="H39" s="3">
        <v>3.1326899999999998E-2</v>
      </c>
      <c r="I39" s="3">
        <v>1.16574E-2</v>
      </c>
      <c r="J39" s="4">
        <v>8.2445999999999995E-3</v>
      </c>
      <c r="K39" s="19">
        <f t="shared" si="1"/>
        <v>21.538403300000002</v>
      </c>
      <c r="L39" s="15">
        <f>(K51/K39)</f>
        <v>0.11816547701100946</v>
      </c>
      <c r="M39" s="31" t="str">
        <f>ROUND(L39/8, 4)&amp;"x"</f>
        <v>0.0148x</v>
      </c>
      <c r="O39" s="25" t="s">
        <v>13</v>
      </c>
      <c r="P39" s="2">
        <f>1000*D39</f>
        <v>30.738900000000001</v>
      </c>
      <c r="Q39" s="2">
        <f t="shared" ref="Q39:Q42" si="73">1000*E39</f>
        <v>2.9179000000000004</v>
      </c>
      <c r="R39" s="2">
        <f t="shared" ref="R39:R42" si="74">1000*F39</f>
        <v>4.0175999999999998</v>
      </c>
      <c r="S39" s="2">
        <f t="shared" ref="S39:S42" si="75">1000*G39</f>
        <v>21449.5</v>
      </c>
      <c r="T39" s="2">
        <f t="shared" ref="T39:T42" si="76">1000*H39</f>
        <v>31.326899999999998</v>
      </c>
      <c r="U39" s="2">
        <f t="shared" ref="U39:U42" si="77">1000*I39</f>
        <v>11.657400000000001</v>
      </c>
      <c r="V39" s="2">
        <f t="shared" ref="V39:V42" si="78">1000*J39</f>
        <v>8.2446000000000002</v>
      </c>
      <c r="W39" s="2">
        <f>1000*K39</f>
        <v>21538.403300000002</v>
      </c>
      <c r="X39" s="57" t="str">
        <f>ROUND(W51/W39, 2)&amp;"x"</f>
        <v>0.12x</v>
      </c>
      <c r="Y39" s="31">
        <f>ROUND(L39/8, 2)</f>
        <v>0.01</v>
      </c>
    </row>
    <row r="40" spans="1:25" ht="15.75" thickBot="1" x14ac:dyDescent="0.3">
      <c r="A40" s="17"/>
      <c r="C40" s="20" t="s">
        <v>14</v>
      </c>
      <c r="D40" s="5">
        <v>4.5835000000000001E-2</v>
      </c>
      <c r="E40" s="1">
        <v>4.0191000000000003E-3</v>
      </c>
      <c r="F40" s="1">
        <v>6.1668000000000001E-3</v>
      </c>
      <c r="G40" s="1">
        <v>32.906500000000001</v>
      </c>
      <c r="H40" s="1">
        <v>4.7975799999999999E-2</v>
      </c>
      <c r="I40" s="1">
        <v>1.7096900000000002E-2</v>
      </c>
      <c r="J40" s="6">
        <v>1.2124299999999999E-2</v>
      </c>
      <c r="K40" s="19">
        <f t="shared" si="1"/>
        <v>33.039717900000007</v>
      </c>
      <c r="L40" s="15">
        <f t="shared" ref="L40:L42" si="79">(K52/K40)</f>
        <v>0.12079915488624673</v>
      </c>
      <c r="M40" s="31" t="str">
        <f t="shared" ref="M40:M42" si="80">ROUND(L40/8, 4)&amp;"x"</f>
        <v>0.0151x</v>
      </c>
      <c r="O40" s="20" t="s">
        <v>14</v>
      </c>
      <c r="P40" s="2">
        <f t="shared" ref="P40:P42" si="81">1000*D40</f>
        <v>45.835000000000001</v>
      </c>
      <c r="Q40" s="2">
        <f t="shared" si="73"/>
        <v>4.0190999999999999</v>
      </c>
      <c r="R40" s="2">
        <f t="shared" si="74"/>
        <v>6.1668000000000003</v>
      </c>
      <c r="S40" s="2">
        <f t="shared" si="75"/>
        <v>32906.5</v>
      </c>
      <c r="T40" s="2">
        <f t="shared" si="76"/>
        <v>47.9758</v>
      </c>
      <c r="U40" s="2">
        <f t="shared" si="77"/>
        <v>17.096900000000002</v>
      </c>
      <c r="V40" s="2">
        <f t="shared" si="78"/>
        <v>12.1243</v>
      </c>
      <c r="W40" s="2">
        <f t="shared" ref="W40:W42" si="82">1000*K40</f>
        <v>33039.717900000003</v>
      </c>
      <c r="X40" s="57" t="str">
        <f t="shared" ref="X40:X42" si="83">ROUND(W52/W40, 2)&amp;"x"</f>
        <v>0.12x</v>
      </c>
      <c r="Y40" s="31">
        <f t="shared" ref="Y40:Y42" si="84">ROUND(L40/8, 2)</f>
        <v>0.02</v>
      </c>
    </row>
    <row r="41" spans="1:25" ht="15.75" thickBot="1" x14ac:dyDescent="0.3">
      <c r="A41" s="17"/>
      <c r="C41" s="20" t="s">
        <v>15</v>
      </c>
      <c r="D41" s="5">
        <v>7.4690800000000002E-2</v>
      </c>
      <c r="E41" s="1">
        <v>6.2392999999999997E-3</v>
      </c>
      <c r="F41" s="1">
        <v>9.9611000000000005E-3</v>
      </c>
      <c r="G41" s="1">
        <v>50.879100000000001</v>
      </c>
      <c r="H41" s="1">
        <v>7.3480699999999996E-2</v>
      </c>
      <c r="I41" s="1">
        <v>2.5375100000000001E-2</v>
      </c>
      <c r="J41" s="6">
        <v>1.8529500000000001E-2</v>
      </c>
      <c r="K41" s="19">
        <f t="shared" si="1"/>
        <v>51.087376499999998</v>
      </c>
      <c r="L41" s="15">
        <f t="shared" si="79"/>
        <v>0.1224860607199119</v>
      </c>
      <c r="M41" s="31" t="str">
        <f t="shared" si="80"/>
        <v>0.0153x</v>
      </c>
      <c r="O41" s="20" t="s">
        <v>15</v>
      </c>
      <c r="P41" s="2">
        <f t="shared" si="81"/>
        <v>74.690799999999996</v>
      </c>
      <c r="Q41" s="2">
        <f t="shared" si="73"/>
        <v>6.2393000000000001</v>
      </c>
      <c r="R41" s="2">
        <f t="shared" si="74"/>
        <v>9.9611000000000001</v>
      </c>
      <c r="S41" s="2">
        <f t="shared" si="75"/>
        <v>50879.1</v>
      </c>
      <c r="T41" s="2">
        <f t="shared" si="76"/>
        <v>73.480699999999999</v>
      </c>
      <c r="U41" s="2">
        <f t="shared" si="77"/>
        <v>25.3751</v>
      </c>
      <c r="V41" s="2">
        <f t="shared" si="78"/>
        <v>18.529500000000002</v>
      </c>
      <c r="W41" s="2">
        <f t="shared" si="82"/>
        <v>51087.376499999998</v>
      </c>
      <c r="X41" s="57" t="str">
        <f t="shared" si="83"/>
        <v>0.12x</v>
      </c>
      <c r="Y41" s="31">
        <f t="shared" si="84"/>
        <v>0.02</v>
      </c>
    </row>
    <row r="42" spans="1:25" ht="15.75" thickBot="1" x14ac:dyDescent="0.3">
      <c r="A42" s="18"/>
      <c r="C42" s="21" t="s">
        <v>16</v>
      </c>
      <c r="D42" s="7">
        <v>0.10813399999999999</v>
      </c>
      <c r="E42" s="8">
        <v>9.0434E-3</v>
      </c>
      <c r="F42" s="8">
        <v>1.3272000000000001E-2</v>
      </c>
      <c r="G42" s="8">
        <v>73.382999999999996</v>
      </c>
      <c r="H42" s="8">
        <v>0.108845</v>
      </c>
      <c r="I42" s="8">
        <v>3.6764100000000001E-2</v>
      </c>
      <c r="J42" s="9">
        <v>2.4982399999999998E-2</v>
      </c>
      <c r="K42" s="23">
        <f t="shared" si="1"/>
        <v>73.684040899999999</v>
      </c>
      <c r="L42" s="24">
        <f t="shared" si="79"/>
        <v>0.12228072714182532</v>
      </c>
      <c r="M42" s="31" t="str">
        <f t="shared" si="80"/>
        <v>0.0153x</v>
      </c>
      <c r="O42" s="21" t="s">
        <v>16</v>
      </c>
      <c r="P42" s="2">
        <f t="shared" si="81"/>
        <v>108.134</v>
      </c>
      <c r="Q42" s="2">
        <f t="shared" si="73"/>
        <v>9.0434000000000001</v>
      </c>
      <c r="R42" s="2">
        <f t="shared" si="74"/>
        <v>13.272</v>
      </c>
      <c r="S42" s="2">
        <f t="shared" si="75"/>
        <v>73383</v>
      </c>
      <c r="T42" s="2">
        <f t="shared" si="76"/>
        <v>108.845</v>
      </c>
      <c r="U42" s="2">
        <f t="shared" si="77"/>
        <v>36.764099999999999</v>
      </c>
      <c r="V42" s="2">
        <f t="shared" si="78"/>
        <v>24.982399999999998</v>
      </c>
      <c r="W42" s="2">
        <f t="shared" si="82"/>
        <v>73684.040899999993</v>
      </c>
      <c r="X42" s="57" t="str">
        <f t="shared" si="83"/>
        <v>0.12x</v>
      </c>
      <c r="Y42" s="31">
        <f t="shared" si="84"/>
        <v>0.02</v>
      </c>
    </row>
    <row r="43" spans="1:25" ht="15.75" thickBot="1" x14ac:dyDescent="0.3">
      <c r="A43" s="10"/>
    </row>
    <row r="44" spans="1:25" ht="15.75" thickBot="1" x14ac:dyDescent="0.3">
      <c r="A44" s="16" t="s">
        <v>7</v>
      </c>
      <c r="C44" s="26" t="s">
        <v>12</v>
      </c>
      <c r="D44" s="27" t="s">
        <v>17</v>
      </c>
      <c r="E44" s="13" t="s">
        <v>18</v>
      </c>
      <c r="F44" s="13" t="s">
        <v>19</v>
      </c>
      <c r="G44" s="13" t="s">
        <v>20</v>
      </c>
      <c r="H44" s="13" t="s">
        <v>21</v>
      </c>
      <c r="I44" s="13" t="s">
        <v>22</v>
      </c>
      <c r="J44" s="14" t="s">
        <v>23</v>
      </c>
      <c r="K44" s="22" t="s">
        <v>24</v>
      </c>
      <c r="L44" s="11" t="s">
        <v>9</v>
      </c>
      <c r="M44" s="12" t="s">
        <v>10</v>
      </c>
      <c r="O44" s="26" t="s">
        <v>12</v>
      </c>
      <c r="P44" s="27" t="s">
        <v>25</v>
      </c>
      <c r="Q44" s="13" t="s">
        <v>26</v>
      </c>
      <c r="R44" s="13" t="s">
        <v>27</v>
      </c>
      <c r="S44" s="13" t="s">
        <v>28</v>
      </c>
      <c r="T44" s="13" t="s">
        <v>29</v>
      </c>
      <c r="U44" s="13" t="s">
        <v>30</v>
      </c>
      <c r="V44" s="14" t="s">
        <v>31</v>
      </c>
      <c r="W44" s="22" t="s">
        <v>11</v>
      </c>
      <c r="X44" s="11" t="s">
        <v>9</v>
      </c>
      <c r="Y44" s="12" t="s">
        <v>10</v>
      </c>
    </row>
    <row r="45" spans="1:25" ht="15.75" thickBot="1" x14ac:dyDescent="0.3">
      <c r="A45" s="17"/>
      <c r="C45" s="25" t="s">
        <v>13</v>
      </c>
      <c r="D45" s="2">
        <v>3.4296920000000002E-2</v>
      </c>
      <c r="E45" s="3">
        <v>2.6378899999999999E-3</v>
      </c>
      <c r="F45" s="3">
        <v>3.9265400000000001E-3</v>
      </c>
      <c r="G45" s="3">
        <v>7.6103589999999999E-2</v>
      </c>
      <c r="H45" s="3">
        <v>3.2240999999999999E-2</v>
      </c>
      <c r="I45" s="3">
        <v>1.126537E-2</v>
      </c>
      <c r="J45" s="4">
        <v>8.3683200000000003E-3</v>
      </c>
      <c r="K45" s="19">
        <f t="shared" si="1"/>
        <v>0.16883962999999999</v>
      </c>
      <c r="L45" s="15">
        <f>(K51/K45)</f>
        <v>15.074042154676604</v>
      </c>
      <c r="M45" s="31" t="str">
        <f>ROUND(L45/8, 2)&amp;"x"</f>
        <v>1.88x</v>
      </c>
      <c r="O45" s="25" t="s">
        <v>13</v>
      </c>
      <c r="P45" s="2">
        <f>1000*D45</f>
        <v>34.29692</v>
      </c>
      <c r="Q45" s="2">
        <f t="shared" ref="Q45:Q48" si="85">1000*E45</f>
        <v>2.6378900000000001</v>
      </c>
      <c r="R45" s="2">
        <f t="shared" ref="R45:R48" si="86">1000*F45</f>
        <v>3.9265400000000001</v>
      </c>
      <c r="S45" s="2">
        <f t="shared" ref="S45:S48" si="87">1000*G45</f>
        <v>76.103589999999997</v>
      </c>
      <c r="T45" s="2">
        <f t="shared" ref="T45:T48" si="88">1000*H45</f>
        <v>32.241</v>
      </c>
      <c r="U45" s="2">
        <f t="shared" ref="U45:U48" si="89">1000*I45</f>
        <v>11.265370000000001</v>
      </c>
      <c r="V45" s="2">
        <f t="shared" ref="V45:V48" si="90">1000*J45</f>
        <v>8.3683200000000006</v>
      </c>
      <c r="W45" s="2">
        <f>1000*K45</f>
        <v>168.83963</v>
      </c>
      <c r="X45" s="57" t="str">
        <f>ROUND(W51/W45, 2)&amp;"x"</f>
        <v>15.07x</v>
      </c>
      <c r="Y45" s="31">
        <f>ROUND(L45/8, 2)</f>
        <v>1.88</v>
      </c>
    </row>
    <row r="46" spans="1:25" ht="15.75" thickBot="1" x14ac:dyDescent="0.3">
      <c r="A46" s="17"/>
      <c r="C46" s="20" t="s">
        <v>14</v>
      </c>
      <c r="D46" s="5">
        <v>4.7126080000000001E-2</v>
      </c>
      <c r="E46" s="1">
        <v>4.0645100000000003E-3</v>
      </c>
      <c r="F46" s="1">
        <v>6.2793399999999996E-3</v>
      </c>
      <c r="G46" s="1">
        <v>9.200999E-2</v>
      </c>
      <c r="H46" s="1">
        <v>4.8213250000000006E-2</v>
      </c>
      <c r="I46" s="1">
        <v>1.619628E-2</v>
      </c>
      <c r="J46" s="6">
        <v>1.145237E-2</v>
      </c>
      <c r="K46" s="19">
        <f t="shared" si="1"/>
        <v>0.22534182</v>
      </c>
      <c r="L46" s="15">
        <f t="shared" ref="L46:L48" si="91">(K52/K46)</f>
        <v>17.711625831370313</v>
      </c>
      <c r="M46" s="31" t="str">
        <f t="shared" ref="M46:M48" si="92">ROUND(L46/8, 2)&amp;"x"</f>
        <v>2.21x</v>
      </c>
      <c r="O46" s="20" t="s">
        <v>14</v>
      </c>
      <c r="P46" s="2">
        <f t="shared" ref="P46:P48" si="93">1000*D46</f>
        <v>47.126080000000002</v>
      </c>
      <c r="Q46" s="2">
        <f t="shared" si="85"/>
        <v>4.0645100000000003</v>
      </c>
      <c r="R46" s="2">
        <f t="shared" si="86"/>
        <v>6.2793399999999995</v>
      </c>
      <c r="S46" s="2">
        <f t="shared" si="87"/>
        <v>92.009990000000002</v>
      </c>
      <c r="T46" s="2">
        <f t="shared" si="88"/>
        <v>48.213250000000009</v>
      </c>
      <c r="U46" s="2">
        <f t="shared" si="89"/>
        <v>16.196280000000002</v>
      </c>
      <c r="V46" s="2">
        <f t="shared" si="90"/>
        <v>11.45237</v>
      </c>
      <c r="W46" s="2">
        <f t="shared" ref="W46:W48" si="94">1000*K46</f>
        <v>225.34181999999998</v>
      </c>
      <c r="X46" s="57" t="str">
        <f t="shared" ref="X46:X48" si="95">ROUND(W52/W46, 2)&amp;"x"</f>
        <v>17.71x</v>
      </c>
      <c r="Y46" s="31">
        <f t="shared" ref="Y46:Y48" si="96">ROUND(L46/8, 2)</f>
        <v>2.21</v>
      </c>
    </row>
    <row r="47" spans="1:25" ht="15.75" thickBot="1" x14ac:dyDescent="0.3">
      <c r="A47" s="17"/>
      <c r="C47" s="20" t="s">
        <v>15</v>
      </c>
      <c r="D47" s="5">
        <v>7.3942859999999985E-2</v>
      </c>
      <c r="E47" s="1">
        <v>6.6730700000000006E-3</v>
      </c>
      <c r="F47" s="1">
        <v>9.9306800000000008E-3</v>
      </c>
      <c r="G47" s="1">
        <v>0.14142959999999999</v>
      </c>
      <c r="H47" s="1">
        <v>7.3417960000000018E-2</v>
      </c>
      <c r="I47" s="1">
        <v>2.5634689999999998E-2</v>
      </c>
      <c r="J47" s="6">
        <v>1.6717840000000005E-2</v>
      </c>
      <c r="K47" s="19">
        <f t="shared" si="1"/>
        <v>0.34774669999999996</v>
      </c>
      <c r="L47" s="15">
        <f t="shared" si="91"/>
        <v>17.994395058242109</v>
      </c>
      <c r="M47" s="31" t="str">
        <f t="shared" si="92"/>
        <v>2.25x</v>
      </c>
      <c r="O47" s="20" t="s">
        <v>15</v>
      </c>
      <c r="P47" s="2">
        <f t="shared" si="93"/>
        <v>73.942859999999982</v>
      </c>
      <c r="Q47" s="2">
        <f t="shared" si="85"/>
        <v>6.6730700000000009</v>
      </c>
      <c r="R47" s="2">
        <f t="shared" si="86"/>
        <v>9.9306800000000006</v>
      </c>
      <c r="S47" s="2">
        <f t="shared" si="87"/>
        <v>141.42959999999999</v>
      </c>
      <c r="T47" s="2">
        <f t="shared" si="88"/>
        <v>73.417960000000022</v>
      </c>
      <c r="U47" s="2">
        <f t="shared" si="89"/>
        <v>25.634689999999999</v>
      </c>
      <c r="V47" s="2">
        <f t="shared" si="90"/>
        <v>16.717840000000006</v>
      </c>
      <c r="W47" s="2">
        <f t="shared" si="94"/>
        <v>347.74669999999998</v>
      </c>
      <c r="X47" s="57" t="str">
        <f t="shared" si="95"/>
        <v>17.99x</v>
      </c>
      <c r="Y47" s="31">
        <f t="shared" si="96"/>
        <v>2.25</v>
      </c>
    </row>
    <row r="48" spans="1:25" ht="15.75" thickBot="1" x14ac:dyDescent="0.3">
      <c r="A48" s="18"/>
      <c r="C48" s="21" t="s">
        <v>16</v>
      </c>
      <c r="D48" s="7">
        <v>0.10825700000000001</v>
      </c>
      <c r="E48" s="8">
        <v>9.2439700000000007E-3</v>
      </c>
      <c r="F48" s="8">
        <v>1.3695189999999999E-2</v>
      </c>
      <c r="G48" s="8">
        <v>0.18475160000000002</v>
      </c>
      <c r="H48" s="8">
        <v>0.10712899999999999</v>
      </c>
      <c r="I48" s="8">
        <v>3.6578350000000003E-2</v>
      </c>
      <c r="J48" s="9">
        <v>2.426905E-2</v>
      </c>
      <c r="K48" s="23">
        <f t="shared" si="1"/>
        <v>0.48392415999999999</v>
      </c>
      <c r="L48" s="24">
        <f t="shared" si="91"/>
        <v>18.61890528466278</v>
      </c>
      <c r="M48" s="31" t="str">
        <f t="shared" si="92"/>
        <v>2.33x</v>
      </c>
      <c r="O48" s="21" t="s">
        <v>16</v>
      </c>
      <c r="P48" s="2">
        <f t="shared" si="93"/>
        <v>108.25700000000001</v>
      </c>
      <c r="Q48" s="2">
        <f t="shared" si="85"/>
        <v>9.2439700000000009</v>
      </c>
      <c r="R48" s="2">
        <f t="shared" si="86"/>
        <v>13.69519</v>
      </c>
      <c r="S48" s="2">
        <f t="shared" si="87"/>
        <v>184.75160000000002</v>
      </c>
      <c r="T48" s="2">
        <f t="shared" si="88"/>
        <v>107.12899999999999</v>
      </c>
      <c r="U48" s="2">
        <f t="shared" si="89"/>
        <v>36.57835</v>
      </c>
      <c r="V48" s="2">
        <f t="shared" si="90"/>
        <v>24.26905</v>
      </c>
      <c r="W48" s="2">
        <f t="shared" si="94"/>
        <v>483.92415999999997</v>
      </c>
      <c r="X48" s="57" t="str">
        <f t="shared" si="95"/>
        <v>18.62x</v>
      </c>
      <c r="Y48" s="31">
        <f t="shared" si="96"/>
        <v>2.33</v>
      </c>
    </row>
    <row r="49" spans="1:25" ht="15.75" thickBot="1" x14ac:dyDescent="0.3">
      <c r="A49" s="10"/>
    </row>
    <row r="50" spans="1:25" ht="15.75" thickBot="1" x14ac:dyDescent="0.3">
      <c r="A50" s="16" t="s">
        <v>8</v>
      </c>
      <c r="C50" s="36" t="s">
        <v>12</v>
      </c>
      <c r="D50" s="37" t="s">
        <v>17</v>
      </c>
      <c r="E50" s="38" t="s">
        <v>18</v>
      </c>
      <c r="F50" s="38" t="s">
        <v>19</v>
      </c>
      <c r="G50" s="38" t="s">
        <v>20</v>
      </c>
      <c r="H50" s="38" t="s">
        <v>21</v>
      </c>
      <c r="I50" s="38" t="s">
        <v>22</v>
      </c>
      <c r="J50" s="39" t="s">
        <v>23</v>
      </c>
      <c r="K50" s="35" t="s">
        <v>24</v>
      </c>
      <c r="L50" s="32" t="s">
        <v>9</v>
      </c>
      <c r="M50" s="12" t="s">
        <v>10</v>
      </c>
      <c r="O50" s="36" t="s">
        <v>12</v>
      </c>
      <c r="P50" s="27" t="s">
        <v>25</v>
      </c>
      <c r="Q50" s="13" t="s">
        <v>26</v>
      </c>
      <c r="R50" s="13" t="s">
        <v>27</v>
      </c>
      <c r="S50" s="13" t="s">
        <v>28</v>
      </c>
      <c r="T50" s="13" t="s">
        <v>29</v>
      </c>
      <c r="U50" s="13" t="s">
        <v>30</v>
      </c>
      <c r="V50" s="14" t="s">
        <v>31</v>
      </c>
      <c r="W50" s="22" t="s">
        <v>32</v>
      </c>
      <c r="X50" s="32" t="s">
        <v>9</v>
      </c>
      <c r="Y50" s="12" t="s">
        <v>10</v>
      </c>
    </row>
    <row r="51" spans="1:25" ht="15.75" thickBot="1" x14ac:dyDescent="0.3">
      <c r="A51" s="17"/>
      <c r="C51" s="40" t="s">
        <v>13</v>
      </c>
      <c r="D51" s="41">
        <v>2.8669E-2</v>
      </c>
      <c r="E51" s="42">
        <v>2.5247999999999998E-3</v>
      </c>
      <c r="F51" s="42">
        <v>3.9785999999999997E-3</v>
      </c>
      <c r="G51" s="42">
        <v>2.4563000000000001</v>
      </c>
      <c r="H51" s="42">
        <v>3.2726600000000002E-2</v>
      </c>
      <c r="I51" s="42">
        <v>1.2423E-2</v>
      </c>
      <c r="J51" s="43">
        <v>8.4737000000000007E-3</v>
      </c>
      <c r="K51" s="44">
        <f t="shared" si="1"/>
        <v>2.5450957000000005</v>
      </c>
      <c r="L51" s="33">
        <f>(K51/K51)</f>
        <v>1</v>
      </c>
      <c r="M51" s="31" t="str">
        <f>ROUND(L51/8, 2)&amp;"x"</f>
        <v>0.13x</v>
      </c>
      <c r="O51" s="40" t="s">
        <v>13</v>
      </c>
      <c r="P51" s="2">
        <f>1000*D51</f>
        <v>28.669</v>
      </c>
      <c r="Q51" s="2">
        <f t="shared" ref="Q51:Q54" si="97">1000*E51</f>
        <v>2.5247999999999999</v>
      </c>
      <c r="R51" s="2">
        <f t="shared" ref="R51:R54" si="98">1000*F51</f>
        <v>3.9785999999999997</v>
      </c>
      <c r="S51" s="2">
        <f t="shared" ref="S51:S54" si="99">1000*G51</f>
        <v>2456.3000000000002</v>
      </c>
      <c r="T51" s="2">
        <f t="shared" ref="T51:T54" si="100">1000*H51</f>
        <v>32.726600000000005</v>
      </c>
      <c r="U51" s="2">
        <f t="shared" ref="U51:U54" si="101">1000*I51</f>
        <v>12.423</v>
      </c>
      <c r="V51" s="2">
        <f t="shared" ref="V51:V54" si="102">1000*J51</f>
        <v>8.4737000000000009</v>
      </c>
      <c r="W51" s="2">
        <f>1000*K51</f>
        <v>2545.0957000000003</v>
      </c>
      <c r="X51" s="56" t="str">
        <f t="shared" ref="X51:X53" si="103">(W51/W51)&amp;"x"</f>
        <v>1x</v>
      </c>
      <c r="Y51" s="31">
        <f>ROUND(L51/8, 2)</f>
        <v>0.13</v>
      </c>
    </row>
    <row r="52" spans="1:25" ht="15.75" thickBot="1" x14ac:dyDescent="0.3">
      <c r="A52" s="17"/>
      <c r="C52" s="45" t="s">
        <v>14</v>
      </c>
      <c r="D52" s="46">
        <v>4.6140300000000002E-2</v>
      </c>
      <c r="E52" s="47">
        <v>4.0531999999999999E-3</v>
      </c>
      <c r="F52" s="47">
        <v>6.2062000000000003E-3</v>
      </c>
      <c r="G52" s="47">
        <v>3.8580199999999998</v>
      </c>
      <c r="H52" s="47">
        <v>4.7738299999999997E-2</v>
      </c>
      <c r="I52" s="47">
        <v>1.6746500000000001E-2</v>
      </c>
      <c r="J52" s="48">
        <v>1.22655E-2</v>
      </c>
      <c r="K52" s="44">
        <f t="shared" si="1"/>
        <v>3.9911699999999994</v>
      </c>
      <c r="L52" s="33">
        <f t="shared" ref="L52:L54" si="104">(K52/K52)</f>
        <v>1</v>
      </c>
      <c r="M52" s="31" t="str">
        <f t="shared" ref="M52:M54" si="105">ROUND(L52/8, 2)&amp;"x"</f>
        <v>0.13x</v>
      </c>
      <c r="O52" s="45" t="s">
        <v>14</v>
      </c>
      <c r="P52" s="2">
        <f t="shared" ref="P52:P54" si="106">1000*D52</f>
        <v>46.140300000000003</v>
      </c>
      <c r="Q52" s="2">
        <f t="shared" si="97"/>
        <v>4.0531999999999995</v>
      </c>
      <c r="R52" s="2">
        <f t="shared" si="98"/>
        <v>6.2061999999999999</v>
      </c>
      <c r="S52" s="2">
        <f t="shared" si="99"/>
        <v>3858.02</v>
      </c>
      <c r="T52" s="2">
        <f t="shared" si="100"/>
        <v>47.738299999999995</v>
      </c>
      <c r="U52" s="2">
        <f t="shared" si="101"/>
        <v>16.746500000000001</v>
      </c>
      <c r="V52" s="2">
        <f t="shared" si="102"/>
        <v>12.265500000000001</v>
      </c>
      <c r="W52" s="2">
        <f t="shared" ref="W52:W54" si="107">1000*K52</f>
        <v>3991.1699999999996</v>
      </c>
      <c r="X52" s="56" t="str">
        <f t="shared" si="103"/>
        <v>1x</v>
      </c>
      <c r="Y52" s="31">
        <f t="shared" ref="Y52:Y54" si="108">ROUND(L52/8, 2)</f>
        <v>0.13</v>
      </c>
    </row>
    <row r="53" spans="1:25" ht="15.75" thickBot="1" x14ac:dyDescent="0.3">
      <c r="A53" s="17"/>
      <c r="C53" s="45" t="s">
        <v>15</v>
      </c>
      <c r="D53" s="46">
        <v>7.3637599999999998E-2</v>
      </c>
      <c r="E53" s="47">
        <v>6.3562000000000002E-3</v>
      </c>
      <c r="F53" s="47">
        <v>9.2838E-3</v>
      </c>
      <c r="G53" s="47">
        <v>6.0494599999999998</v>
      </c>
      <c r="H53" s="47">
        <v>7.4630000000000002E-2</v>
      </c>
      <c r="I53" s="47">
        <v>2.5902600000000001E-2</v>
      </c>
      <c r="J53" s="48">
        <v>1.8221299999999999E-2</v>
      </c>
      <c r="K53" s="44">
        <f t="shared" si="1"/>
        <v>6.2574915000000004</v>
      </c>
      <c r="L53" s="33">
        <f t="shared" si="104"/>
        <v>1</v>
      </c>
      <c r="M53" s="31" t="str">
        <f t="shared" si="105"/>
        <v>0.13x</v>
      </c>
      <c r="O53" s="45" t="s">
        <v>15</v>
      </c>
      <c r="P53" s="2">
        <f t="shared" si="106"/>
        <v>73.637599999999992</v>
      </c>
      <c r="Q53" s="2">
        <f t="shared" si="97"/>
        <v>6.3562000000000003</v>
      </c>
      <c r="R53" s="2">
        <f t="shared" si="98"/>
        <v>9.2837999999999994</v>
      </c>
      <c r="S53" s="2">
        <f t="shared" si="99"/>
        <v>6049.46</v>
      </c>
      <c r="T53" s="2">
        <f t="shared" si="100"/>
        <v>74.63</v>
      </c>
      <c r="U53" s="2">
        <f t="shared" si="101"/>
        <v>25.9026</v>
      </c>
      <c r="V53" s="2">
        <f t="shared" si="102"/>
        <v>18.221299999999999</v>
      </c>
      <c r="W53" s="2">
        <f t="shared" si="107"/>
        <v>6257.4915000000001</v>
      </c>
      <c r="X53" s="56" t="str">
        <f t="shared" si="103"/>
        <v>1x</v>
      </c>
      <c r="Y53" s="31">
        <f t="shared" si="108"/>
        <v>0.13</v>
      </c>
    </row>
    <row r="54" spans="1:25" ht="15.75" thickBot="1" x14ac:dyDescent="0.3">
      <c r="A54" s="18"/>
      <c r="C54" s="49" t="s">
        <v>16</v>
      </c>
      <c r="D54" s="50">
        <v>0.11093</v>
      </c>
      <c r="E54" s="51">
        <v>9.1287999999999994E-3</v>
      </c>
      <c r="F54" s="51">
        <v>1.3701400000000001E-2</v>
      </c>
      <c r="G54" s="51">
        <v>8.7080199999999994</v>
      </c>
      <c r="H54" s="51">
        <v>0.10625900000000001</v>
      </c>
      <c r="I54" s="51">
        <v>3.5502300000000001E-2</v>
      </c>
      <c r="J54" s="52">
        <v>2.6596600000000001E-2</v>
      </c>
      <c r="K54" s="53">
        <f t="shared" si="1"/>
        <v>9.0101380999999972</v>
      </c>
      <c r="L54" s="34">
        <f t="shared" si="104"/>
        <v>1</v>
      </c>
      <c r="M54" s="31" t="str">
        <f t="shared" si="105"/>
        <v>0.13x</v>
      </c>
      <c r="O54" s="49" t="s">
        <v>16</v>
      </c>
      <c r="P54" s="2">
        <f t="shared" si="106"/>
        <v>110.93</v>
      </c>
      <c r="Q54" s="2">
        <f t="shared" si="97"/>
        <v>9.1288</v>
      </c>
      <c r="R54" s="2">
        <f t="shared" si="98"/>
        <v>13.701400000000001</v>
      </c>
      <c r="S54" s="2">
        <f t="shared" si="99"/>
        <v>8708.0199999999986</v>
      </c>
      <c r="T54" s="2">
        <f t="shared" si="100"/>
        <v>106.259</v>
      </c>
      <c r="U54" s="2">
        <f t="shared" si="101"/>
        <v>35.502299999999998</v>
      </c>
      <c r="V54" s="2">
        <f t="shared" si="102"/>
        <v>26.596600000000002</v>
      </c>
      <c r="W54" s="2">
        <f t="shared" si="107"/>
        <v>9010.1380999999965</v>
      </c>
      <c r="X54" s="56" t="str">
        <f>(W54/W54)&amp;"x"</f>
        <v>1x</v>
      </c>
      <c r="Y54" s="31">
        <f t="shared" si="108"/>
        <v>0.13</v>
      </c>
    </row>
    <row r="56" spans="1:25" ht="15.75" thickBot="1" x14ac:dyDescent="0.3">
      <c r="J56">
        <f>1024*768</f>
        <v>786432</v>
      </c>
      <c r="K56" s="54">
        <f>1280*960</f>
        <v>1228800</v>
      </c>
      <c r="L56">
        <f>1600*1200</f>
        <v>1920000</v>
      </c>
      <c r="M56" s="55">
        <f>1920*1440</f>
        <v>2764800</v>
      </c>
    </row>
    <row r="57" spans="1:25" ht="15.75" thickBot="1" x14ac:dyDescent="0.3">
      <c r="C57" s="36"/>
      <c r="D57" s="40"/>
      <c r="E57" s="45"/>
      <c r="F57" s="45"/>
      <c r="G57" s="49"/>
      <c r="K57">
        <f>K56/J56</f>
        <v>1.5625</v>
      </c>
      <c r="L57">
        <f t="shared" ref="L57:M57" si="109">L56/K56</f>
        <v>1.5625</v>
      </c>
      <c r="M57">
        <f t="shared" si="109"/>
        <v>1.44</v>
      </c>
    </row>
    <row r="58" spans="1:25" ht="15.75" thickBot="1" x14ac:dyDescent="0.3">
      <c r="C58" s="37"/>
      <c r="D58" s="41"/>
      <c r="E58" s="46"/>
      <c r="F58" s="46"/>
      <c r="G58" s="50"/>
    </row>
    <row r="59" spans="1:25" ht="15.75" thickBot="1" x14ac:dyDescent="0.3">
      <c r="C59" s="38"/>
      <c r="D59" s="42"/>
      <c r="E59" s="47"/>
      <c r="F59" s="47"/>
      <c r="G59" s="51"/>
      <c r="I59">
        <f>G51/K51</f>
        <v>0.96511105653119433</v>
      </c>
    </row>
    <row r="60" spans="1:25" ht="15.75" thickBot="1" x14ac:dyDescent="0.3">
      <c r="C60" s="38"/>
      <c r="D60" s="42"/>
      <c r="E60" s="47"/>
      <c r="F60" s="47"/>
      <c r="G60" s="51"/>
      <c r="I60">
        <f t="shared" ref="I60:I62" si="110">G52/K52</f>
        <v>0.9666388552730153</v>
      </c>
    </row>
    <row r="61" spans="1:25" ht="15.75" thickBot="1" x14ac:dyDescent="0.3">
      <c r="C61" s="38"/>
      <c r="D61" s="42"/>
      <c r="E61" s="47"/>
      <c r="F61" s="47"/>
      <c r="G61" s="51"/>
      <c r="I61">
        <f t="shared" si="110"/>
        <v>0.96675480901572131</v>
      </c>
    </row>
    <row r="62" spans="1:25" ht="15.75" thickBot="1" x14ac:dyDescent="0.3">
      <c r="C62" s="38"/>
      <c r="D62" s="42"/>
      <c r="E62" s="47"/>
      <c r="F62" s="47"/>
      <c r="G62" s="51"/>
      <c r="I62">
        <f t="shared" si="110"/>
        <v>0.96646909329835939</v>
      </c>
    </row>
    <row r="63" spans="1:25" ht="15.75" thickBot="1" x14ac:dyDescent="0.3">
      <c r="C63" s="38"/>
      <c r="D63" s="42"/>
      <c r="E63" s="47"/>
      <c r="F63" s="47"/>
      <c r="G63" s="51"/>
      <c r="I63">
        <f>SUM(I59:I62)/4*100</f>
        <v>96.624345352957249</v>
      </c>
    </row>
    <row r="64" spans="1:25" ht="15.75" thickBot="1" x14ac:dyDescent="0.3">
      <c r="C64" s="39"/>
      <c r="D64" s="43"/>
      <c r="E64" s="48"/>
      <c r="F64" s="48"/>
      <c r="G64" s="52"/>
    </row>
    <row r="65" spans="2:7" ht="15.75" thickBot="1" x14ac:dyDescent="0.3">
      <c r="C65" s="35"/>
      <c r="D65" s="44"/>
      <c r="E65" s="44"/>
      <c r="F65" s="44"/>
      <c r="G65" s="53"/>
    </row>
    <row r="66" spans="2:7" ht="15.75" thickBot="1" x14ac:dyDescent="0.3">
      <c r="C66" s="32"/>
      <c r="D66" s="33"/>
      <c r="E66" s="33"/>
      <c r="F66" s="33"/>
      <c r="G66" s="34"/>
    </row>
    <row r="67" spans="2:7" x14ac:dyDescent="0.25">
      <c r="C67" s="12"/>
      <c r="D67" s="31"/>
      <c r="E67" s="31"/>
      <c r="F67" s="31"/>
      <c r="G67" s="31"/>
    </row>
    <row r="70" spans="2:7" x14ac:dyDescent="0.25">
      <c r="C70">
        <v>2</v>
      </c>
      <c r="D70">
        <v>4</v>
      </c>
      <c r="E70">
        <v>8</v>
      </c>
      <c r="F70">
        <v>16</v>
      </c>
      <c r="G70">
        <v>32</v>
      </c>
    </row>
    <row r="71" spans="2:7" x14ac:dyDescent="0.25">
      <c r="B71" t="s">
        <v>13</v>
      </c>
      <c r="C71">
        <v>1239.23</v>
      </c>
      <c r="D71">
        <v>670.67600000000004</v>
      </c>
      <c r="E71">
        <v>494.99</v>
      </c>
      <c r="F71">
        <v>614.15899999999999</v>
      </c>
      <c r="G71">
        <v>915.65700000000004</v>
      </c>
    </row>
    <row r="72" spans="2:7" x14ac:dyDescent="0.25">
      <c r="B72" t="s">
        <v>14</v>
      </c>
      <c r="C72">
        <v>1694.8600000000001</v>
      </c>
      <c r="D72">
        <v>1055.99</v>
      </c>
      <c r="E72">
        <v>762.63</v>
      </c>
      <c r="F72">
        <v>939.77</v>
      </c>
      <c r="G72">
        <v>1197.08</v>
      </c>
    </row>
    <row r="73" spans="2:7" x14ac:dyDescent="0.25">
      <c r="B73" t="s">
        <v>15</v>
      </c>
      <c r="C73">
        <v>2637.6</v>
      </c>
      <c r="D73">
        <v>1580.87</v>
      </c>
      <c r="E73">
        <v>1197.43</v>
      </c>
      <c r="F73">
        <v>2015.73</v>
      </c>
      <c r="G73">
        <v>2264.25</v>
      </c>
    </row>
    <row r="74" spans="2:7" x14ac:dyDescent="0.25">
      <c r="B74" t="s">
        <v>16</v>
      </c>
      <c r="C74">
        <v>3749.2000000000003</v>
      </c>
      <c r="D74">
        <v>2293.0700000000002</v>
      </c>
      <c r="E74">
        <v>1746.36</v>
      </c>
      <c r="F74">
        <v>2109.6799999999998</v>
      </c>
      <c r="G74">
        <v>2551.2800000000002</v>
      </c>
    </row>
    <row r="77" spans="2:7" x14ac:dyDescent="0.25">
      <c r="C77" t="s">
        <v>13</v>
      </c>
      <c r="D77" t="s">
        <v>14</v>
      </c>
      <c r="E77" t="s">
        <v>15</v>
      </c>
      <c r="F77" t="s">
        <v>16</v>
      </c>
    </row>
    <row r="78" spans="2:7" x14ac:dyDescent="0.25">
      <c r="B78">
        <v>2</v>
      </c>
      <c r="C78">
        <v>1239.23</v>
      </c>
      <c r="D78">
        <v>1694.8600000000001</v>
      </c>
      <c r="E78">
        <v>2637.6</v>
      </c>
      <c r="F78">
        <v>3749.2000000000003</v>
      </c>
    </row>
    <row r="79" spans="2:7" x14ac:dyDescent="0.25">
      <c r="B79">
        <v>4</v>
      </c>
      <c r="C79">
        <v>670.67600000000004</v>
      </c>
      <c r="D79">
        <v>1055.99</v>
      </c>
      <c r="E79">
        <v>1580.87</v>
      </c>
      <c r="F79">
        <v>2293.0700000000002</v>
      </c>
    </row>
    <row r="80" spans="2:7" x14ac:dyDescent="0.25">
      <c r="B80">
        <v>8</v>
      </c>
      <c r="C80">
        <v>494.99</v>
      </c>
      <c r="D80">
        <v>762.63</v>
      </c>
      <c r="E80">
        <v>1197.43</v>
      </c>
      <c r="F80">
        <v>1746.36</v>
      </c>
    </row>
    <row r="81" spans="2:6" x14ac:dyDescent="0.25">
      <c r="B81">
        <v>16</v>
      </c>
      <c r="C81">
        <v>614.15899999999999</v>
      </c>
      <c r="D81">
        <v>939.77</v>
      </c>
      <c r="E81">
        <v>2015.73</v>
      </c>
      <c r="F81">
        <v>2109.6799999999998</v>
      </c>
    </row>
    <row r="82" spans="2:6" x14ac:dyDescent="0.25">
      <c r="B82">
        <v>32</v>
      </c>
      <c r="C82">
        <v>915.65700000000004</v>
      </c>
      <c r="D82">
        <v>1197.08</v>
      </c>
      <c r="E82">
        <v>2264.25</v>
      </c>
      <c r="F82">
        <v>2551.2800000000002</v>
      </c>
    </row>
    <row r="94" spans="2:6" x14ac:dyDescent="0.25">
      <c r="C94" t="s">
        <v>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Troscianko, Marcel</dc:creator>
  <cp:lastModifiedBy>Marcel Troscianko</cp:lastModifiedBy>
  <dcterms:created xsi:type="dcterms:W3CDTF">2017-12-03T16:22:27Z</dcterms:created>
  <dcterms:modified xsi:type="dcterms:W3CDTF">2017-12-03T23:03:54Z</dcterms:modified>
</cp:coreProperties>
</file>