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3335" windowHeight="6105"/>
  </bookViews>
  <sheets>
    <sheet name="Received" sheetId="1" r:id="rId1"/>
    <sheet name="Sheet1" sheetId="6" r:id="rId2"/>
    <sheet name="Total material received" sheetId="2" r:id="rId3"/>
    <sheet name="Material spent 1" sheetId="3" r:id="rId4"/>
    <sheet name="Total material spent" sheetId="4" r:id="rId5"/>
    <sheet name="Cumulatively tracked material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3" i="1" l="1"/>
  <c r="H151" i="1"/>
  <c r="F151" i="1"/>
  <c r="F153" i="1"/>
  <c r="H150" i="1" l="1"/>
  <c r="F150" i="1"/>
  <c r="I2" i="1"/>
  <c r="C57" i="2"/>
  <c r="F57" i="2" s="1"/>
  <c r="H149" i="1"/>
  <c r="F149" i="1"/>
  <c r="H148" i="1"/>
  <c r="F148" i="1"/>
  <c r="H147" i="1"/>
  <c r="F147" i="1"/>
  <c r="H145" i="1"/>
  <c r="H146" i="1"/>
  <c r="F145" i="1"/>
  <c r="F146" i="1"/>
  <c r="H144" i="1"/>
  <c r="F144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2" i="1"/>
  <c r="H103" i="1"/>
  <c r="H104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7" i="1"/>
  <c r="H138" i="1"/>
  <c r="H139" i="1"/>
  <c r="H140" i="1"/>
  <c r="H141" i="1"/>
  <c r="H142" i="1"/>
  <c r="H143" i="1"/>
  <c r="H2" i="1"/>
  <c r="F13" i="6"/>
  <c r="H13" i="6" s="1"/>
  <c r="C56" i="2"/>
  <c r="F56" i="2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H65" i="1" s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H105" i="1" s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H136" i="1" s="1"/>
  <c r="F137" i="1"/>
  <c r="F138" i="1"/>
  <c r="F139" i="1"/>
  <c r="F140" i="1"/>
  <c r="F141" i="1"/>
  <c r="F142" i="1"/>
  <c r="F143" i="1"/>
  <c r="F2" i="1"/>
  <c r="C55" i="2"/>
  <c r="F55" i="2" s="1"/>
  <c r="C44" i="2"/>
  <c r="F44" i="2" s="1"/>
  <c r="C45" i="2"/>
  <c r="F45" i="2" s="1"/>
  <c r="C46" i="2"/>
  <c r="F46" i="2" s="1"/>
  <c r="C47" i="2"/>
  <c r="F47" i="2" s="1"/>
  <c r="C48" i="2"/>
  <c r="F48" i="2" s="1"/>
  <c r="C49" i="2"/>
  <c r="F49" i="2" s="1"/>
  <c r="C50" i="2"/>
  <c r="F50" i="2" s="1"/>
  <c r="C51" i="2"/>
  <c r="F51" i="2" s="1"/>
  <c r="C52" i="2"/>
  <c r="F52" i="2" s="1"/>
  <c r="C53" i="2"/>
  <c r="F53" i="2" s="1"/>
  <c r="C54" i="2"/>
  <c r="F54" i="2" s="1"/>
  <c r="C43" i="2"/>
  <c r="F43" i="2" s="1"/>
  <c r="C42" i="2"/>
  <c r="F42" i="2" s="1"/>
  <c r="C40" i="2"/>
  <c r="F40" i="2" s="1"/>
  <c r="C41" i="2"/>
  <c r="F41" i="2" s="1"/>
  <c r="H153" i="1" l="1"/>
  <c r="H101" i="1"/>
  <c r="D12" i="2"/>
  <c r="D11" i="2"/>
  <c r="E37" i="2" l="1"/>
  <c r="E29" i="2"/>
  <c r="E28" i="2"/>
  <c r="E10" i="2"/>
  <c r="C38" i="2"/>
  <c r="F38" i="2" s="1"/>
  <c r="C39" i="2"/>
  <c r="F39" i="2" s="1"/>
  <c r="C37" i="2"/>
  <c r="F37" i="2" s="1"/>
  <c r="C36" i="2"/>
  <c r="F36" i="2" s="1"/>
  <c r="E2" i="2" l="1"/>
  <c r="G14" i="4" l="1"/>
  <c r="G15" i="4"/>
  <c r="E14" i="4"/>
  <c r="E15" i="4"/>
  <c r="G12" i="4"/>
  <c r="E12" i="4"/>
  <c r="C13" i="4"/>
  <c r="C14" i="4"/>
  <c r="C15" i="4"/>
  <c r="C12" i="4"/>
  <c r="A2" i="5" l="1"/>
  <c r="A1" i="5"/>
  <c r="C35" i="2"/>
  <c r="F35" i="2" s="1"/>
  <c r="C3" i="4" l="1"/>
  <c r="C4" i="4"/>
  <c r="C5" i="4"/>
  <c r="C6" i="4"/>
  <c r="C7" i="4"/>
  <c r="C8" i="4"/>
  <c r="C9" i="4"/>
  <c r="C10" i="4"/>
  <c r="C11" i="4"/>
  <c r="C2" i="4"/>
  <c r="E7" i="4"/>
  <c r="E4" i="4"/>
  <c r="E5" i="4"/>
  <c r="G3" i="4"/>
  <c r="G4" i="4"/>
  <c r="G5" i="4"/>
  <c r="G6" i="4"/>
  <c r="G7" i="4"/>
  <c r="G8" i="4"/>
  <c r="G9" i="4"/>
  <c r="G10" i="4"/>
  <c r="G11" i="4"/>
  <c r="G13" i="4"/>
  <c r="G2" i="4"/>
  <c r="E3" i="4"/>
  <c r="E6" i="4"/>
  <c r="E8" i="4"/>
  <c r="E9" i="4"/>
  <c r="E10" i="4"/>
  <c r="E11" i="4"/>
  <c r="E13" i="4"/>
  <c r="E2" i="4"/>
  <c r="C34" i="2" l="1"/>
  <c r="F34" i="2" s="1"/>
  <c r="C33" i="2"/>
  <c r="F33" i="2" s="1"/>
  <c r="C32" i="2" l="1"/>
  <c r="F32" i="2" s="1"/>
  <c r="C3" i="2"/>
  <c r="F3" i="2" s="1"/>
  <c r="C31" i="2" l="1"/>
  <c r="F31" i="2" s="1"/>
  <c r="C30" i="2"/>
  <c r="F30" i="2" s="1"/>
  <c r="C29" i="2" l="1"/>
  <c r="F29" i="2" s="1"/>
  <c r="C25" i="2" l="1"/>
  <c r="F25" i="2" s="1"/>
  <c r="C26" i="2"/>
  <c r="F26" i="2" s="1"/>
  <c r="C17" i="2"/>
  <c r="F17" i="2" s="1"/>
  <c r="C28" i="2"/>
  <c r="F28" i="2" s="1"/>
  <c r="C20" i="2"/>
  <c r="F20" i="2" s="1"/>
  <c r="C21" i="2"/>
  <c r="F21" i="2" s="1"/>
  <c r="C22" i="2"/>
  <c r="F22" i="2" s="1"/>
  <c r="C23" i="2"/>
  <c r="F23" i="2" s="1"/>
  <c r="C24" i="2"/>
  <c r="F24" i="2" s="1"/>
  <c r="C27" i="2"/>
  <c r="F27" i="2" s="1"/>
  <c r="C4" i="2"/>
  <c r="F4" i="2" s="1"/>
  <c r="C5" i="2"/>
  <c r="F5" i="2" s="1"/>
  <c r="C6" i="2"/>
  <c r="F6" i="2" s="1"/>
  <c r="C7" i="2"/>
  <c r="F7" i="2" s="1"/>
  <c r="C8" i="2"/>
  <c r="F8" i="2" s="1"/>
  <c r="C9" i="2"/>
  <c r="F9" i="2" s="1"/>
  <c r="C10" i="2"/>
  <c r="F10" i="2" s="1"/>
  <c r="C11" i="2"/>
  <c r="F11" i="2" s="1"/>
  <c r="C12" i="2"/>
  <c r="F12" i="2" s="1"/>
  <c r="C13" i="2"/>
  <c r="F13" i="2" s="1"/>
  <c r="C14" i="2"/>
  <c r="F14" i="2" s="1"/>
  <c r="C15" i="2"/>
  <c r="F15" i="2" s="1"/>
  <c r="C16" i="2"/>
  <c r="F16" i="2" s="1"/>
  <c r="C18" i="2"/>
  <c r="F18" i="2" s="1"/>
  <c r="C19" i="2"/>
  <c r="F19" i="2" s="1"/>
  <c r="C2" i="2"/>
  <c r="F2" i="2" s="1"/>
  <c r="F58" i="2" l="1"/>
  <c r="F59" i="2" s="1"/>
</calcChain>
</file>

<file path=xl/sharedStrings.xml><?xml version="1.0" encoding="utf-8"?>
<sst xmlns="http://schemas.openxmlformats.org/spreadsheetml/2006/main" count="909" uniqueCount="153">
  <si>
    <t>Date</t>
  </si>
  <si>
    <t>Material</t>
  </si>
  <si>
    <t xml:space="preserve"> Units</t>
  </si>
  <si>
    <t>Quantity</t>
  </si>
  <si>
    <t>Marine Board</t>
  </si>
  <si>
    <t>Pcs</t>
  </si>
  <si>
    <t>Hoop Iron</t>
  </si>
  <si>
    <t>Rolls</t>
  </si>
  <si>
    <t>4" Nails</t>
  </si>
  <si>
    <t>Kg</t>
  </si>
  <si>
    <t>3" Nails</t>
  </si>
  <si>
    <t>Roofing Nails</t>
  </si>
  <si>
    <t>9" Machine cut stones</t>
  </si>
  <si>
    <t>25/2/2025</t>
  </si>
  <si>
    <t>Natural Stone</t>
  </si>
  <si>
    <t>Lf</t>
  </si>
  <si>
    <t>Cement</t>
  </si>
  <si>
    <t>Bags</t>
  </si>
  <si>
    <t xml:space="preserve">Unit </t>
  </si>
  <si>
    <t>Roofing Sheets(10)</t>
  </si>
  <si>
    <t>Roofing Sheets(8)</t>
  </si>
  <si>
    <t>3x2 Timber Frames</t>
  </si>
  <si>
    <t>6x1 Timber Planks</t>
  </si>
  <si>
    <t>600 x 600 Tiles</t>
  </si>
  <si>
    <t>Grout</t>
  </si>
  <si>
    <t>Reflector Jackets</t>
  </si>
  <si>
    <t>Hard hats</t>
  </si>
  <si>
    <t>D8</t>
  </si>
  <si>
    <t>D12</t>
  </si>
  <si>
    <t>D16</t>
  </si>
  <si>
    <t>D10</t>
  </si>
  <si>
    <t>Binding Wire</t>
  </si>
  <si>
    <t>Hacksaw Blade</t>
  </si>
  <si>
    <t>A3 Safety signage</t>
  </si>
  <si>
    <t>PVC Corner Strips</t>
  </si>
  <si>
    <t>27/2/2025</t>
  </si>
  <si>
    <t>PPR(25mm)</t>
  </si>
  <si>
    <t>Metres</t>
  </si>
  <si>
    <t>18/2/2025</t>
  </si>
  <si>
    <t>Ballast</t>
  </si>
  <si>
    <t>Tons</t>
  </si>
  <si>
    <t>22/2/2025</t>
  </si>
  <si>
    <t>Dust</t>
  </si>
  <si>
    <t>28/2/2025</t>
  </si>
  <si>
    <t>DPC</t>
  </si>
  <si>
    <t>Grease</t>
  </si>
  <si>
    <t>River Sand</t>
  </si>
  <si>
    <t>Wb</t>
  </si>
  <si>
    <t>1000L Water tank</t>
  </si>
  <si>
    <t>13/3/2025</t>
  </si>
  <si>
    <t>Unit cost</t>
  </si>
  <si>
    <t>Total Cost</t>
  </si>
  <si>
    <t>14/3/2025</t>
  </si>
  <si>
    <t>First aid box</t>
  </si>
  <si>
    <t>Units</t>
  </si>
  <si>
    <t>Purpose</t>
  </si>
  <si>
    <t>26/2/2025</t>
  </si>
  <si>
    <t>Blinding</t>
  </si>
  <si>
    <t>Column reinforcement</t>
  </si>
  <si>
    <t>Strip footing reinforcement</t>
  </si>
  <si>
    <t>Foundation Concrete</t>
  </si>
  <si>
    <t>Roofing sheets (8)</t>
  </si>
  <si>
    <t>Hoarding</t>
  </si>
  <si>
    <t>3x2</t>
  </si>
  <si>
    <t>Kickers</t>
  </si>
  <si>
    <t>Marine board</t>
  </si>
  <si>
    <t>Square metres</t>
  </si>
  <si>
    <t>Column Formwork</t>
  </si>
  <si>
    <t>15/3/2025</t>
  </si>
  <si>
    <t>Cement (local)</t>
  </si>
  <si>
    <t>17/3/2025</t>
  </si>
  <si>
    <t>Waterproofing cement</t>
  </si>
  <si>
    <t>18/3/2025</t>
  </si>
  <si>
    <t>kg</t>
  </si>
  <si>
    <t>19/3/2025</t>
  </si>
  <si>
    <t>TOTAL</t>
  </si>
  <si>
    <t>Column Concrete</t>
  </si>
  <si>
    <t>Foundation walling</t>
  </si>
  <si>
    <t>Column Formwork (Mounting)</t>
  </si>
  <si>
    <t>Petrol</t>
  </si>
  <si>
    <t>Unit</t>
  </si>
  <si>
    <t>Diesel</t>
  </si>
  <si>
    <t>Category</t>
  </si>
  <si>
    <t>Material used</t>
  </si>
  <si>
    <t>quantity</t>
  </si>
  <si>
    <t>units</t>
  </si>
  <si>
    <t>m2</t>
  </si>
  <si>
    <t>hr</t>
  </si>
  <si>
    <t>m3</t>
  </si>
  <si>
    <t>m</t>
  </si>
  <si>
    <t>rate</t>
  </si>
  <si>
    <t xml:space="preserve"> lm</t>
  </si>
  <si>
    <t>Material quantity</t>
  </si>
  <si>
    <t>lm</t>
  </si>
  <si>
    <t>labor cost</t>
  </si>
  <si>
    <t xml:space="preserve"> Mean Labor cost</t>
  </si>
  <si>
    <t>sm</t>
  </si>
  <si>
    <t>Mean material quantity</t>
  </si>
  <si>
    <t>21/3/2025</t>
  </si>
  <si>
    <t>BRC</t>
  </si>
  <si>
    <t>22/3/2025</t>
  </si>
  <si>
    <t>26/3/2025</t>
  </si>
  <si>
    <t>25/3/2025</t>
  </si>
  <si>
    <t>Ground beam reinforcement</t>
  </si>
  <si>
    <t>24/3/2025</t>
  </si>
  <si>
    <t>Admin Cost</t>
  </si>
  <si>
    <t>Poker 1</t>
  </si>
  <si>
    <t>Poker 2</t>
  </si>
  <si>
    <t>Vibrator 1</t>
  </si>
  <si>
    <t>Vibrator 2</t>
  </si>
  <si>
    <t>Mixer 1</t>
  </si>
  <si>
    <t>Mixer 2</t>
  </si>
  <si>
    <t>Trappers</t>
  </si>
  <si>
    <t>2" Nails</t>
  </si>
  <si>
    <t>Hardcore</t>
  </si>
  <si>
    <t>Trucks</t>
  </si>
  <si>
    <t>Cutting disk (steel)</t>
  </si>
  <si>
    <t>Cutting disk (timber)</t>
  </si>
  <si>
    <t>wheelbarrow</t>
  </si>
  <si>
    <t>Mtungi</t>
  </si>
  <si>
    <t>Fan belt (A66)</t>
  </si>
  <si>
    <t>Fan belt (A53)</t>
  </si>
  <si>
    <t>DPM</t>
  </si>
  <si>
    <t>40 mm UPVC pipe</t>
  </si>
  <si>
    <t>50 mm UPVC pipe</t>
  </si>
  <si>
    <t>75 mm UPVC pipe</t>
  </si>
  <si>
    <t>100 mm UPVC pipe</t>
  </si>
  <si>
    <t>4 way floor trap</t>
  </si>
  <si>
    <t>100mm UPVC Bend</t>
  </si>
  <si>
    <t>50mm UPVC Bend</t>
  </si>
  <si>
    <t>40mm UPVC Bend</t>
  </si>
  <si>
    <t>75mm UPVC Bend</t>
  </si>
  <si>
    <t>50mm UPVC Bend(45)</t>
  </si>
  <si>
    <t>Tangit Glue (250ml)</t>
  </si>
  <si>
    <t>40 mm UPVC Tee</t>
  </si>
  <si>
    <t>150mm UPVC Bend</t>
  </si>
  <si>
    <t>Wheelbarrow wheels</t>
  </si>
  <si>
    <t>Sledgehammers</t>
  </si>
  <si>
    <t>14/4/2025</t>
  </si>
  <si>
    <t>210 l tanks</t>
  </si>
  <si>
    <t>15/4/2025</t>
  </si>
  <si>
    <t xml:space="preserve">Murram </t>
  </si>
  <si>
    <t>Rate</t>
  </si>
  <si>
    <t>Admin cost</t>
  </si>
  <si>
    <t>Total cost</t>
  </si>
  <si>
    <t>Admin cost Purpose</t>
  </si>
  <si>
    <t>Transport</t>
  </si>
  <si>
    <t>Material Transport</t>
  </si>
  <si>
    <t>n/a</t>
  </si>
  <si>
    <t>16/4/2025</t>
  </si>
  <si>
    <t>Wheel</t>
  </si>
  <si>
    <t>Engine oil</t>
  </si>
  <si>
    <t>Material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</si>
</sst>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[$KES]\ * #,##0.00_);_([$KES]\ * \(#,##0.00\);_([$KES]\ 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43" fontId="0" fillId="0" borderId="0" xfId="1" applyFont="1"/>
    <xf numFmtId="164" fontId="0" fillId="0" borderId="0" xfId="0" applyNumberFormat="1"/>
    <xf numFmtId="14" fontId="0" fillId="0" borderId="0" xfId="0" applyNumberFormat="1" applyAlignment="1">
      <alignment horizontal="left" indent="1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Views>
    <sheetView tabSelected="1" topLeftCell="A31" workbookViewId="0">
      <selection activeCell="J12" sqref="J12"/>
    </sheetView>
  </sheetViews>
  <sheetFormatPr defaultRowHeight="15" x14ac:dyDescent="0.25"/>
  <cols>
    <col min="1" max="1" width="10.7109375" style="1" bestFit="1" customWidth="1"/>
    <col min="2" max="2" width="22.42578125" customWidth="1"/>
    <col min="3" max="3" width="6" bestFit="1" customWidth="1"/>
    <col min="4" max="4" width="8.7109375" style="2" bestFit="1" customWidth="1"/>
    <col min="6" max="6" width="13.28515625" bestFit="1" customWidth="1"/>
    <col min="7" max="7" width="11.5703125" customWidth="1"/>
    <col min="8" max="8" width="15.140625" customWidth="1"/>
    <col min="9" max="9" width="18.28515625" customWidth="1"/>
  </cols>
  <sheetData>
    <row r="1" spans="1:9" x14ac:dyDescent="0.25">
      <c r="A1" s="1" t="s">
        <v>0</v>
      </c>
      <c r="B1" t="s">
        <v>1</v>
      </c>
      <c r="C1" t="s">
        <v>2</v>
      </c>
      <c r="D1" s="2" t="s">
        <v>3</v>
      </c>
      <c r="E1" t="s">
        <v>142</v>
      </c>
      <c r="F1" t="s">
        <v>152</v>
      </c>
      <c r="G1" t="s">
        <v>143</v>
      </c>
      <c r="H1" t="s">
        <v>144</v>
      </c>
      <c r="I1" t="s">
        <v>145</v>
      </c>
    </row>
    <row r="2" spans="1:9" x14ac:dyDescent="0.25">
      <c r="B2" t="s">
        <v>4</v>
      </c>
      <c r="C2" t="s">
        <v>5</v>
      </c>
      <c r="D2" s="2">
        <v>5</v>
      </c>
      <c r="E2">
        <v>3200</v>
      </c>
      <c r="F2">
        <f t="shared" ref="F2:F33" si="0">D2*E2</f>
        <v>16000</v>
      </c>
      <c r="H2">
        <f>G2+F2</f>
        <v>16000</v>
      </c>
      <c r="I2">
        <f>SUMIF(B2:B149,B24,F2:F149)</f>
        <v>1800</v>
      </c>
    </row>
    <row r="3" spans="1:9" x14ac:dyDescent="0.25">
      <c r="B3" t="s">
        <v>6</v>
      </c>
      <c r="C3" t="s">
        <v>7</v>
      </c>
      <c r="D3" s="2">
        <v>2</v>
      </c>
      <c r="E3">
        <v>3300</v>
      </c>
      <c r="F3">
        <f t="shared" si="0"/>
        <v>6600</v>
      </c>
      <c r="H3">
        <f t="shared" ref="H3:H66" si="1">G3+F3</f>
        <v>6600</v>
      </c>
    </row>
    <row r="4" spans="1:9" x14ac:dyDescent="0.25">
      <c r="B4" t="s">
        <v>8</v>
      </c>
      <c r="C4" t="s">
        <v>9</v>
      </c>
      <c r="D4" s="2">
        <v>1</v>
      </c>
      <c r="E4">
        <v>180</v>
      </c>
      <c r="F4">
        <f t="shared" si="0"/>
        <v>180</v>
      </c>
      <c r="H4">
        <f t="shared" si="1"/>
        <v>180</v>
      </c>
    </row>
    <row r="5" spans="1:9" x14ac:dyDescent="0.25">
      <c r="B5" t="s">
        <v>10</v>
      </c>
      <c r="C5" t="s">
        <v>9</v>
      </c>
      <c r="D5" s="2">
        <v>0.5</v>
      </c>
      <c r="E5">
        <v>180</v>
      </c>
      <c r="F5">
        <f t="shared" si="0"/>
        <v>90</v>
      </c>
      <c r="H5">
        <f t="shared" si="1"/>
        <v>90</v>
      </c>
    </row>
    <row r="6" spans="1:9" x14ac:dyDescent="0.25">
      <c r="B6" t="s">
        <v>11</v>
      </c>
      <c r="C6" t="s">
        <v>9</v>
      </c>
      <c r="E6">
        <v>200</v>
      </c>
      <c r="F6">
        <f t="shared" si="0"/>
        <v>0</v>
      </c>
      <c r="H6">
        <f t="shared" si="1"/>
        <v>0</v>
      </c>
    </row>
    <row r="7" spans="1:9" x14ac:dyDescent="0.25">
      <c r="A7" s="1" t="s">
        <v>13</v>
      </c>
      <c r="B7" t="s">
        <v>12</v>
      </c>
      <c r="C7" t="s">
        <v>5</v>
      </c>
      <c r="D7" s="2">
        <v>12</v>
      </c>
      <c r="E7">
        <v>50</v>
      </c>
      <c r="F7">
        <f t="shared" si="0"/>
        <v>600</v>
      </c>
      <c r="H7">
        <f t="shared" si="1"/>
        <v>600</v>
      </c>
    </row>
    <row r="8" spans="1:9" x14ac:dyDescent="0.25">
      <c r="B8" t="s">
        <v>14</v>
      </c>
      <c r="C8" t="s">
        <v>15</v>
      </c>
      <c r="D8" s="2">
        <v>30</v>
      </c>
      <c r="E8">
        <v>60</v>
      </c>
      <c r="F8">
        <f t="shared" si="0"/>
        <v>1800</v>
      </c>
      <c r="H8">
        <f t="shared" si="1"/>
        <v>1800</v>
      </c>
    </row>
    <row r="9" spans="1:9" x14ac:dyDescent="0.25">
      <c r="B9" t="s">
        <v>16</v>
      </c>
      <c r="C9" t="s">
        <v>17</v>
      </c>
      <c r="E9">
        <v>780</v>
      </c>
      <c r="F9">
        <f t="shared" si="0"/>
        <v>0</v>
      </c>
      <c r="H9">
        <f t="shared" si="1"/>
        <v>0</v>
      </c>
    </row>
    <row r="10" spans="1:9" x14ac:dyDescent="0.25">
      <c r="B10" t="s">
        <v>19</v>
      </c>
      <c r="C10" t="s">
        <v>5</v>
      </c>
      <c r="E10">
        <v>1680</v>
      </c>
      <c r="F10">
        <f t="shared" si="0"/>
        <v>0</v>
      </c>
      <c r="H10">
        <f t="shared" si="1"/>
        <v>0</v>
      </c>
    </row>
    <row r="11" spans="1:9" x14ac:dyDescent="0.25">
      <c r="B11" t="s">
        <v>20</v>
      </c>
      <c r="C11" t="s">
        <v>5</v>
      </c>
      <c r="E11">
        <v>1400</v>
      </c>
      <c r="F11">
        <f t="shared" si="0"/>
        <v>0</v>
      </c>
      <c r="H11">
        <f t="shared" si="1"/>
        <v>0</v>
      </c>
    </row>
    <row r="12" spans="1:9" x14ac:dyDescent="0.25">
      <c r="B12" t="s">
        <v>21</v>
      </c>
      <c r="C12" t="s">
        <v>15</v>
      </c>
      <c r="E12">
        <v>65</v>
      </c>
      <c r="F12">
        <f t="shared" si="0"/>
        <v>0</v>
      </c>
      <c r="H12">
        <f t="shared" si="1"/>
        <v>0</v>
      </c>
    </row>
    <row r="13" spans="1:9" x14ac:dyDescent="0.25">
      <c r="B13" t="s">
        <v>22</v>
      </c>
      <c r="C13" t="s">
        <v>15</v>
      </c>
      <c r="E13">
        <v>65</v>
      </c>
      <c r="F13">
        <f t="shared" si="0"/>
        <v>0</v>
      </c>
      <c r="H13">
        <f t="shared" si="1"/>
        <v>0</v>
      </c>
    </row>
    <row r="14" spans="1:9" x14ac:dyDescent="0.25">
      <c r="B14" t="s">
        <v>23</v>
      </c>
      <c r="C14" t="s">
        <v>5</v>
      </c>
      <c r="E14">
        <v>1200</v>
      </c>
      <c r="F14">
        <f t="shared" si="0"/>
        <v>0</v>
      </c>
      <c r="H14">
        <f t="shared" si="1"/>
        <v>0</v>
      </c>
    </row>
    <row r="15" spans="1:9" x14ac:dyDescent="0.25">
      <c r="B15" t="s">
        <v>24</v>
      </c>
      <c r="C15" t="s">
        <v>9</v>
      </c>
      <c r="E15">
        <v>350</v>
      </c>
      <c r="F15">
        <f t="shared" si="0"/>
        <v>0</v>
      </c>
      <c r="H15">
        <f t="shared" si="1"/>
        <v>0</v>
      </c>
    </row>
    <row r="16" spans="1:9" x14ac:dyDescent="0.25">
      <c r="B16" t="s">
        <v>34</v>
      </c>
      <c r="C16" t="s">
        <v>5</v>
      </c>
      <c r="F16">
        <f t="shared" si="0"/>
        <v>0</v>
      </c>
      <c r="H16">
        <f t="shared" si="1"/>
        <v>0</v>
      </c>
    </row>
    <row r="17" spans="1:9" x14ac:dyDescent="0.25">
      <c r="A17" s="1" t="s">
        <v>13</v>
      </c>
      <c r="B17" t="s">
        <v>25</v>
      </c>
      <c r="C17" t="s">
        <v>5</v>
      </c>
      <c r="D17" s="2">
        <v>10</v>
      </c>
      <c r="E17">
        <v>200</v>
      </c>
      <c r="F17">
        <f t="shared" si="0"/>
        <v>2000</v>
      </c>
      <c r="H17">
        <f t="shared" si="1"/>
        <v>2000</v>
      </c>
    </row>
    <row r="18" spans="1:9" x14ac:dyDescent="0.25">
      <c r="A18" s="1" t="s">
        <v>13</v>
      </c>
      <c r="B18" t="s">
        <v>26</v>
      </c>
      <c r="C18" t="s">
        <v>5</v>
      </c>
      <c r="D18" s="2">
        <v>10</v>
      </c>
      <c r="E18">
        <v>200</v>
      </c>
      <c r="F18">
        <f t="shared" si="0"/>
        <v>2000</v>
      </c>
      <c r="H18">
        <f t="shared" si="1"/>
        <v>2000</v>
      </c>
    </row>
    <row r="19" spans="1:9" x14ac:dyDescent="0.25">
      <c r="B19" t="s">
        <v>27</v>
      </c>
      <c r="C19" t="s">
        <v>5</v>
      </c>
      <c r="D19" s="2">
        <v>180</v>
      </c>
      <c r="E19">
        <v>620</v>
      </c>
      <c r="F19">
        <f t="shared" si="0"/>
        <v>111600</v>
      </c>
      <c r="H19">
        <f t="shared" si="1"/>
        <v>111600</v>
      </c>
    </row>
    <row r="20" spans="1:9" x14ac:dyDescent="0.25">
      <c r="B20" t="s">
        <v>30</v>
      </c>
      <c r="C20" t="s">
        <v>5</v>
      </c>
      <c r="D20" s="2">
        <v>90</v>
      </c>
      <c r="E20">
        <v>920</v>
      </c>
      <c r="F20">
        <f t="shared" si="0"/>
        <v>82800</v>
      </c>
      <c r="H20">
        <f t="shared" si="1"/>
        <v>82800</v>
      </c>
    </row>
    <row r="21" spans="1:9" x14ac:dyDescent="0.25">
      <c r="B21" t="s">
        <v>28</v>
      </c>
      <c r="C21" t="s">
        <v>5</v>
      </c>
      <c r="D21" s="2">
        <v>100</v>
      </c>
      <c r="E21">
        <v>1320</v>
      </c>
      <c r="F21">
        <f t="shared" si="0"/>
        <v>132000</v>
      </c>
      <c r="H21">
        <f t="shared" si="1"/>
        <v>132000</v>
      </c>
    </row>
    <row r="22" spans="1:9" x14ac:dyDescent="0.25">
      <c r="B22" t="s">
        <v>29</v>
      </c>
      <c r="C22" t="s">
        <v>5</v>
      </c>
      <c r="D22" s="2">
        <v>100</v>
      </c>
      <c r="E22">
        <v>2350</v>
      </c>
      <c r="F22">
        <f t="shared" si="0"/>
        <v>235000</v>
      </c>
      <c r="H22">
        <f t="shared" si="1"/>
        <v>235000</v>
      </c>
    </row>
    <row r="23" spans="1:9" x14ac:dyDescent="0.25">
      <c r="B23" t="s">
        <v>31</v>
      </c>
      <c r="C23" t="s">
        <v>7</v>
      </c>
      <c r="D23" s="2">
        <v>3</v>
      </c>
      <c r="E23">
        <v>3200</v>
      </c>
      <c r="F23">
        <f t="shared" si="0"/>
        <v>9600</v>
      </c>
      <c r="H23">
        <f t="shared" si="1"/>
        <v>9600</v>
      </c>
    </row>
    <row r="24" spans="1:9" x14ac:dyDescent="0.25">
      <c r="B24" t="s">
        <v>32</v>
      </c>
      <c r="C24" t="s">
        <v>5</v>
      </c>
      <c r="D24" s="2">
        <v>10</v>
      </c>
      <c r="E24">
        <v>100</v>
      </c>
      <c r="F24">
        <f t="shared" si="0"/>
        <v>1000</v>
      </c>
      <c r="H24">
        <f t="shared" si="1"/>
        <v>1000</v>
      </c>
    </row>
    <row r="25" spans="1:9" x14ac:dyDescent="0.25">
      <c r="A25" s="1" t="s">
        <v>13</v>
      </c>
      <c r="B25" t="s">
        <v>33</v>
      </c>
      <c r="C25" t="s">
        <v>5</v>
      </c>
      <c r="D25" s="2">
        <v>2</v>
      </c>
      <c r="E25">
        <v>3500</v>
      </c>
      <c r="F25">
        <f t="shared" si="0"/>
        <v>7000</v>
      </c>
      <c r="G25">
        <v>2000</v>
      </c>
      <c r="H25">
        <f t="shared" si="1"/>
        <v>9000</v>
      </c>
      <c r="I25" t="s">
        <v>146</v>
      </c>
    </row>
    <row r="26" spans="1:9" x14ac:dyDescent="0.25">
      <c r="A26" s="1" t="s">
        <v>35</v>
      </c>
      <c r="B26" t="s">
        <v>16</v>
      </c>
      <c r="C26" t="s">
        <v>17</v>
      </c>
      <c r="D26" s="2">
        <v>30</v>
      </c>
      <c r="E26">
        <v>780</v>
      </c>
      <c r="F26">
        <f t="shared" si="0"/>
        <v>23400</v>
      </c>
      <c r="G26">
        <v>10000</v>
      </c>
      <c r="H26">
        <f t="shared" si="1"/>
        <v>33400</v>
      </c>
      <c r="I26" t="s">
        <v>147</v>
      </c>
    </row>
    <row r="27" spans="1:9" x14ac:dyDescent="0.25">
      <c r="A27" s="1" t="s">
        <v>35</v>
      </c>
      <c r="B27" t="s">
        <v>36</v>
      </c>
      <c r="C27" t="s">
        <v>37</v>
      </c>
      <c r="D27" s="2">
        <v>300</v>
      </c>
      <c r="F27">
        <f t="shared" si="0"/>
        <v>0</v>
      </c>
      <c r="G27">
        <v>0</v>
      </c>
      <c r="H27">
        <f t="shared" si="1"/>
        <v>0</v>
      </c>
      <c r="I27" t="s">
        <v>148</v>
      </c>
    </row>
    <row r="28" spans="1:9" x14ac:dyDescent="0.25">
      <c r="A28" s="1" t="s">
        <v>38</v>
      </c>
      <c r="B28" t="s">
        <v>39</v>
      </c>
      <c r="C28" t="s">
        <v>40</v>
      </c>
      <c r="D28" s="2">
        <v>10</v>
      </c>
      <c r="E28">
        <v>1300</v>
      </c>
      <c r="F28">
        <f t="shared" si="0"/>
        <v>13000</v>
      </c>
      <c r="G28">
        <v>10000</v>
      </c>
      <c r="H28">
        <f t="shared" si="1"/>
        <v>23000</v>
      </c>
      <c r="I28" t="s">
        <v>147</v>
      </c>
    </row>
    <row r="29" spans="1:9" x14ac:dyDescent="0.25">
      <c r="A29" s="1" t="s">
        <v>41</v>
      </c>
      <c r="B29" t="s">
        <v>42</v>
      </c>
      <c r="C29" t="s">
        <v>40</v>
      </c>
      <c r="D29" s="2">
        <v>16</v>
      </c>
      <c r="E29">
        <v>800</v>
      </c>
      <c r="F29">
        <f t="shared" si="0"/>
        <v>12800</v>
      </c>
      <c r="G29">
        <v>10000</v>
      </c>
      <c r="H29">
        <f t="shared" si="1"/>
        <v>22800</v>
      </c>
      <c r="I29" t="s">
        <v>147</v>
      </c>
    </row>
    <row r="30" spans="1:9" x14ac:dyDescent="0.25">
      <c r="A30" s="1" t="s">
        <v>41</v>
      </c>
      <c r="B30" t="s">
        <v>39</v>
      </c>
      <c r="C30" t="s">
        <v>40</v>
      </c>
      <c r="D30" s="2">
        <v>16</v>
      </c>
      <c r="E30">
        <v>1300</v>
      </c>
      <c r="F30">
        <f t="shared" si="0"/>
        <v>20800</v>
      </c>
      <c r="G30">
        <v>10000</v>
      </c>
      <c r="H30">
        <f t="shared" si="1"/>
        <v>30800</v>
      </c>
      <c r="I30" t="s">
        <v>147</v>
      </c>
    </row>
    <row r="31" spans="1:9" x14ac:dyDescent="0.25">
      <c r="A31" s="1" t="s">
        <v>35</v>
      </c>
      <c r="B31" t="s">
        <v>42</v>
      </c>
      <c r="C31" t="s">
        <v>40</v>
      </c>
      <c r="D31" s="2">
        <v>16</v>
      </c>
      <c r="E31">
        <v>800</v>
      </c>
      <c r="F31">
        <f t="shared" si="0"/>
        <v>12800</v>
      </c>
      <c r="G31">
        <v>10000</v>
      </c>
      <c r="H31">
        <f t="shared" si="1"/>
        <v>22800</v>
      </c>
      <c r="I31" t="s">
        <v>147</v>
      </c>
    </row>
    <row r="32" spans="1:9" x14ac:dyDescent="0.25">
      <c r="A32" s="1" t="s">
        <v>35</v>
      </c>
      <c r="B32" t="s">
        <v>42</v>
      </c>
      <c r="C32" t="s">
        <v>40</v>
      </c>
      <c r="D32" s="2">
        <v>16</v>
      </c>
      <c r="E32">
        <v>800</v>
      </c>
      <c r="F32">
        <f t="shared" si="0"/>
        <v>12800</v>
      </c>
      <c r="G32">
        <v>10000</v>
      </c>
      <c r="H32">
        <f t="shared" si="1"/>
        <v>22800</v>
      </c>
      <c r="I32" t="s">
        <v>147</v>
      </c>
    </row>
    <row r="33" spans="1:9" x14ac:dyDescent="0.25">
      <c r="A33" s="1" t="s">
        <v>43</v>
      </c>
      <c r="B33" t="s">
        <v>39</v>
      </c>
      <c r="C33" t="s">
        <v>40</v>
      </c>
      <c r="D33" s="2">
        <v>16</v>
      </c>
      <c r="E33">
        <v>1300</v>
      </c>
      <c r="F33">
        <f t="shared" si="0"/>
        <v>20800</v>
      </c>
      <c r="G33">
        <v>10000</v>
      </c>
      <c r="H33">
        <f t="shared" si="1"/>
        <v>30800</v>
      </c>
      <c r="I33" t="s">
        <v>147</v>
      </c>
    </row>
    <row r="34" spans="1:9" x14ac:dyDescent="0.25">
      <c r="A34" s="1">
        <v>45994</v>
      </c>
      <c r="B34" t="s">
        <v>39</v>
      </c>
      <c r="C34" t="s">
        <v>40</v>
      </c>
      <c r="D34" s="2">
        <v>16</v>
      </c>
      <c r="E34">
        <v>1300</v>
      </c>
      <c r="F34">
        <f t="shared" ref="F34:F65" si="2">D34*E34</f>
        <v>20800</v>
      </c>
      <c r="G34">
        <v>10000</v>
      </c>
      <c r="H34">
        <f t="shared" si="1"/>
        <v>30800</v>
      </c>
      <c r="I34" t="s">
        <v>147</v>
      </c>
    </row>
    <row r="35" spans="1:9" x14ac:dyDescent="0.25">
      <c r="A35" s="1">
        <v>45750</v>
      </c>
      <c r="B35" s="1" t="s">
        <v>79</v>
      </c>
      <c r="C35" t="s">
        <v>80</v>
      </c>
      <c r="D35" s="2">
        <v>500</v>
      </c>
      <c r="E35">
        <v>1</v>
      </c>
      <c r="F35">
        <f t="shared" si="2"/>
        <v>500</v>
      </c>
      <c r="G35">
        <v>0</v>
      </c>
      <c r="H35">
        <f t="shared" si="1"/>
        <v>500</v>
      </c>
      <c r="I35" t="s">
        <v>148</v>
      </c>
    </row>
    <row r="36" spans="1:9" x14ac:dyDescent="0.25">
      <c r="A36" s="1">
        <v>45780</v>
      </c>
      <c r="B36" t="s">
        <v>16</v>
      </c>
      <c r="C36" t="s">
        <v>17</v>
      </c>
      <c r="D36" s="2">
        <v>20</v>
      </c>
      <c r="E36">
        <v>780</v>
      </c>
      <c r="F36">
        <f t="shared" si="2"/>
        <v>15600</v>
      </c>
      <c r="G36">
        <v>10000</v>
      </c>
      <c r="H36">
        <f t="shared" si="1"/>
        <v>25600</v>
      </c>
      <c r="I36" t="s">
        <v>147</v>
      </c>
    </row>
    <row r="37" spans="1:9" x14ac:dyDescent="0.25">
      <c r="A37" s="1">
        <v>45780</v>
      </c>
      <c r="B37" t="s">
        <v>79</v>
      </c>
      <c r="C37" t="s">
        <v>80</v>
      </c>
      <c r="D37" s="2">
        <v>500</v>
      </c>
      <c r="E37">
        <v>1</v>
      </c>
      <c r="F37">
        <f t="shared" si="2"/>
        <v>500</v>
      </c>
      <c r="G37">
        <v>0</v>
      </c>
      <c r="H37">
        <f t="shared" si="1"/>
        <v>500</v>
      </c>
      <c r="I37" t="s">
        <v>148</v>
      </c>
    </row>
    <row r="38" spans="1:9" x14ac:dyDescent="0.25">
      <c r="A38" s="1">
        <v>45780</v>
      </c>
      <c r="B38" t="s">
        <v>81</v>
      </c>
      <c r="C38" t="s">
        <v>80</v>
      </c>
      <c r="D38" s="2">
        <v>500</v>
      </c>
      <c r="E38">
        <v>1</v>
      </c>
      <c r="F38">
        <f t="shared" si="2"/>
        <v>500</v>
      </c>
      <c r="G38">
        <v>0</v>
      </c>
      <c r="H38">
        <f t="shared" si="1"/>
        <v>500</v>
      </c>
      <c r="I38" t="s">
        <v>148</v>
      </c>
    </row>
    <row r="39" spans="1:9" x14ac:dyDescent="0.25">
      <c r="A39" s="1">
        <v>45841</v>
      </c>
      <c r="B39" t="s">
        <v>16</v>
      </c>
      <c r="C39" t="s">
        <v>17</v>
      </c>
      <c r="D39" s="2">
        <v>20</v>
      </c>
      <c r="E39">
        <v>780</v>
      </c>
      <c r="F39">
        <f t="shared" si="2"/>
        <v>15600</v>
      </c>
      <c r="G39">
        <v>10000</v>
      </c>
      <c r="H39">
        <f t="shared" si="1"/>
        <v>25600</v>
      </c>
      <c r="I39" t="s">
        <v>147</v>
      </c>
    </row>
    <row r="40" spans="1:9" x14ac:dyDescent="0.25">
      <c r="A40" s="1">
        <v>45872</v>
      </c>
      <c r="B40" t="s">
        <v>28</v>
      </c>
      <c r="C40" t="s">
        <v>5</v>
      </c>
      <c r="D40" s="2">
        <v>60</v>
      </c>
      <c r="E40">
        <v>1320</v>
      </c>
      <c r="F40">
        <f t="shared" si="2"/>
        <v>79200</v>
      </c>
      <c r="G40">
        <v>10000</v>
      </c>
      <c r="H40">
        <f t="shared" si="1"/>
        <v>89200</v>
      </c>
      <c r="I40" t="s">
        <v>147</v>
      </c>
    </row>
    <row r="41" spans="1:9" x14ac:dyDescent="0.25">
      <c r="A41" s="1">
        <v>45872</v>
      </c>
      <c r="B41" t="s">
        <v>27</v>
      </c>
      <c r="C41" t="s">
        <v>5</v>
      </c>
      <c r="D41" s="2">
        <v>50</v>
      </c>
      <c r="E41">
        <v>620</v>
      </c>
      <c r="F41">
        <f t="shared" si="2"/>
        <v>31000</v>
      </c>
      <c r="G41">
        <v>0</v>
      </c>
      <c r="H41">
        <f t="shared" si="1"/>
        <v>31000</v>
      </c>
      <c r="I41" t="s">
        <v>148</v>
      </c>
    </row>
    <row r="42" spans="1:9" x14ac:dyDescent="0.25">
      <c r="A42" s="1">
        <v>45872</v>
      </c>
      <c r="B42" t="s">
        <v>20</v>
      </c>
      <c r="C42" t="s">
        <v>5</v>
      </c>
      <c r="D42" s="2">
        <v>40</v>
      </c>
      <c r="E42">
        <v>1400</v>
      </c>
      <c r="F42">
        <f t="shared" si="2"/>
        <v>56000</v>
      </c>
      <c r="G42">
        <v>0</v>
      </c>
      <c r="H42">
        <f t="shared" si="1"/>
        <v>56000</v>
      </c>
      <c r="I42" t="s">
        <v>148</v>
      </c>
    </row>
    <row r="43" spans="1:9" x14ac:dyDescent="0.25">
      <c r="A43" s="1">
        <v>45872</v>
      </c>
      <c r="B43" t="s">
        <v>31</v>
      </c>
      <c r="C43" t="s">
        <v>7</v>
      </c>
      <c r="D43" s="2">
        <v>3</v>
      </c>
      <c r="E43">
        <v>3200</v>
      </c>
      <c r="F43">
        <f t="shared" si="2"/>
        <v>9600</v>
      </c>
      <c r="G43">
        <v>0</v>
      </c>
      <c r="H43">
        <f t="shared" si="1"/>
        <v>9600</v>
      </c>
      <c r="I43" t="s">
        <v>148</v>
      </c>
    </row>
    <row r="44" spans="1:9" x14ac:dyDescent="0.25">
      <c r="A44" s="1">
        <v>45872</v>
      </c>
      <c r="B44" t="s">
        <v>6</v>
      </c>
      <c r="C44" t="s">
        <v>7</v>
      </c>
      <c r="D44" s="2">
        <v>4</v>
      </c>
      <c r="E44">
        <v>3300</v>
      </c>
      <c r="F44">
        <f t="shared" si="2"/>
        <v>13200</v>
      </c>
      <c r="G44">
        <v>0</v>
      </c>
      <c r="H44">
        <f t="shared" si="1"/>
        <v>13200</v>
      </c>
      <c r="I44" t="s">
        <v>148</v>
      </c>
    </row>
    <row r="45" spans="1:9" x14ac:dyDescent="0.25">
      <c r="A45" s="1">
        <v>45872</v>
      </c>
      <c r="B45" t="s">
        <v>8</v>
      </c>
      <c r="C45" t="s">
        <v>9</v>
      </c>
      <c r="D45" s="2">
        <v>50</v>
      </c>
      <c r="E45">
        <v>180</v>
      </c>
      <c r="F45">
        <f t="shared" si="2"/>
        <v>9000</v>
      </c>
      <c r="G45">
        <v>0</v>
      </c>
      <c r="H45">
        <f t="shared" si="1"/>
        <v>9000</v>
      </c>
      <c r="I45" t="s">
        <v>148</v>
      </c>
    </row>
    <row r="46" spans="1:9" x14ac:dyDescent="0.25">
      <c r="A46" s="1">
        <v>45872</v>
      </c>
      <c r="B46" t="s">
        <v>10</v>
      </c>
      <c r="C46" t="s">
        <v>9</v>
      </c>
      <c r="D46" s="2">
        <v>50</v>
      </c>
      <c r="E46">
        <v>180</v>
      </c>
      <c r="F46">
        <f t="shared" si="2"/>
        <v>9000</v>
      </c>
      <c r="G46">
        <v>0</v>
      </c>
      <c r="H46">
        <f t="shared" si="1"/>
        <v>9000</v>
      </c>
      <c r="I46" t="s">
        <v>148</v>
      </c>
    </row>
    <row r="47" spans="1:9" x14ac:dyDescent="0.25">
      <c r="A47" s="1">
        <v>45872</v>
      </c>
      <c r="B47" t="s">
        <v>44</v>
      </c>
      <c r="C47" t="s">
        <v>7</v>
      </c>
      <c r="D47" s="2">
        <v>1</v>
      </c>
      <c r="F47">
        <f t="shared" si="2"/>
        <v>0</v>
      </c>
      <c r="G47">
        <v>0</v>
      </c>
      <c r="H47">
        <f t="shared" si="1"/>
        <v>0</v>
      </c>
      <c r="I47" t="s">
        <v>148</v>
      </c>
    </row>
    <row r="48" spans="1:9" x14ac:dyDescent="0.25">
      <c r="A48" s="1">
        <v>45872</v>
      </c>
      <c r="B48" t="s">
        <v>32</v>
      </c>
      <c r="C48" t="s">
        <v>5</v>
      </c>
      <c r="D48" s="2">
        <v>5</v>
      </c>
      <c r="E48">
        <v>100</v>
      </c>
      <c r="F48">
        <f t="shared" si="2"/>
        <v>500</v>
      </c>
      <c r="G48">
        <v>0</v>
      </c>
      <c r="H48">
        <f t="shared" si="1"/>
        <v>500</v>
      </c>
      <c r="I48" t="s">
        <v>148</v>
      </c>
    </row>
    <row r="49" spans="1:9" x14ac:dyDescent="0.25">
      <c r="A49" s="1">
        <v>45872</v>
      </c>
      <c r="B49" t="s">
        <v>79</v>
      </c>
      <c r="C49" t="s">
        <v>80</v>
      </c>
      <c r="D49" s="2">
        <v>400</v>
      </c>
      <c r="E49">
        <v>1</v>
      </c>
      <c r="F49">
        <f t="shared" si="2"/>
        <v>400</v>
      </c>
      <c r="G49">
        <v>0</v>
      </c>
      <c r="H49">
        <f t="shared" si="1"/>
        <v>400</v>
      </c>
      <c r="I49" t="s">
        <v>148</v>
      </c>
    </row>
    <row r="50" spans="1:9" x14ac:dyDescent="0.25">
      <c r="A50" s="1">
        <v>45964</v>
      </c>
      <c r="B50" t="s">
        <v>16</v>
      </c>
      <c r="C50" t="s">
        <v>17</v>
      </c>
      <c r="D50" s="2">
        <v>30</v>
      </c>
      <c r="E50">
        <v>780</v>
      </c>
      <c r="F50">
        <f t="shared" si="2"/>
        <v>23400</v>
      </c>
      <c r="G50">
        <v>10000</v>
      </c>
      <c r="H50">
        <f t="shared" si="1"/>
        <v>33400</v>
      </c>
      <c r="I50" t="s">
        <v>147</v>
      </c>
    </row>
    <row r="51" spans="1:9" x14ac:dyDescent="0.25">
      <c r="A51" s="1">
        <v>45964</v>
      </c>
      <c r="B51" t="s">
        <v>45</v>
      </c>
      <c r="C51" t="s">
        <v>9</v>
      </c>
      <c r="D51" s="2">
        <v>0.5</v>
      </c>
      <c r="E51">
        <v>500</v>
      </c>
      <c r="F51">
        <f t="shared" si="2"/>
        <v>250</v>
      </c>
      <c r="G51">
        <v>0</v>
      </c>
      <c r="H51">
        <f t="shared" si="1"/>
        <v>250</v>
      </c>
      <c r="I51" t="s">
        <v>148</v>
      </c>
    </row>
    <row r="52" spans="1:9" x14ac:dyDescent="0.25">
      <c r="A52" s="1">
        <v>45964</v>
      </c>
      <c r="B52" t="s">
        <v>81</v>
      </c>
      <c r="C52" t="s">
        <v>80</v>
      </c>
      <c r="D52" s="2">
        <v>650</v>
      </c>
      <c r="E52">
        <v>1</v>
      </c>
      <c r="F52">
        <f t="shared" si="2"/>
        <v>650</v>
      </c>
      <c r="G52">
        <v>0</v>
      </c>
      <c r="H52">
        <f t="shared" si="1"/>
        <v>650</v>
      </c>
      <c r="I52" t="s">
        <v>148</v>
      </c>
    </row>
    <row r="53" spans="1:9" x14ac:dyDescent="0.25">
      <c r="A53" s="1">
        <v>45964</v>
      </c>
      <c r="B53" t="s">
        <v>14</v>
      </c>
      <c r="C53" t="s">
        <v>15</v>
      </c>
      <c r="D53" s="2">
        <v>60</v>
      </c>
      <c r="E53">
        <v>60</v>
      </c>
      <c r="F53">
        <f t="shared" si="2"/>
        <v>3600</v>
      </c>
      <c r="G53">
        <v>0</v>
      </c>
      <c r="H53">
        <f t="shared" si="1"/>
        <v>3600</v>
      </c>
      <c r="I53" t="s">
        <v>148</v>
      </c>
    </row>
    <row r="54" spans="1:9" x14ac:dyDescent="0.25">
      <c r="A54" s="1">
        <v>45964</v>
      </c>
      <c r="B54" t="s">
        <v>46</v>
      </c>
      <c r="C54" t="s">
        <v>47</v>
      </c>
      <c r="D54" s="2">
        <v>5</v>
      </c>
      <c r="F54">
        <f t="shared" si="2"/>
        <v>0</v>
      </c>
      <c r="G54">
        <v>0</v>
      </c>
      <c r="H54">
        <f t="shared" si="1"/>
        <v>0</v>
      </c>
      <c r="I54" t="s">
        <v>148</v>
      </c>
    </row>
    <row r="55" spans="1:9" x14ac:dyDescent="0.25">
      <c r="A55" s="1">
        <v>45964</v>
      </c>
      <c r="B55" t="s">
        <v>135</v>
      </c>
      <c r="C55" t="s">
        <v>5</v>
      </c>
      <c r="D55" s="2">
        <v>1</v>
      </c>
      <c r="E55">
        <v>150</v>
      </c>
      <c r="F55">
        <f t="shared" si="2"/>
        <v>150</v>
      </c>
      <c r="G55">
        <v>0</v>
      </c>
      <c r="H55">
        <f t="shared" si="1"/>
        <v>150</v>
      </c>
      <c r="I55" t="s">
        <v>148</v>
      </c>
    </row>
    <row r="56" spans="1:9" x14ac:dyDescent="0.25">
      <c r="A56" s="1">
        <v>45964</v>
      </c>
      <c r="B56" t="s">
        <v>29</v>
      </c>
      <c r="C56" t="s">
        <v>5</v>
      </c>
      <c r="D56" s="2">
        <v>35</v>
      </c>
      <c r="E56">
        <v>2350</v>
      </c>
      <c r="F56">
        <f t="shared" si="2"/>
        <v>82250</v>
      </c>
      <c r="G56">
        <v>5000</v>
      </c>
      <c r="H56">
        <f t="shared" si="1"/>
        <v>87250</v>
      </c>
      <c r="I56" t="s">
        <v>147</v>
      </c>
    </row>
    <row r="57" spans="1:9" x14ac:dyDescent="0.25">
      <c r="A57" s="1">
        <v>45964</v>
      </c>
      <c r="B57" t="s">
        <v>16</v>
      </c>
      <c r="C57" t="s">
        <v>17</v>
      </c>
      <c r="D57" s="2">
        <v>30</v>
      </c>
      <c r="E57">
        <v>780</v>
      </c>
      <c r="F57">
        <f t="shared" si="2"/>
        <v>23400</v>
      </c>
      <c r="G57">
        <v>10000</v>
      </c>
      <c r="H57">
        <f t="shared" si="1"/>
        <v>33400</v>
      </c>
      <c r="I57" t="s">
        <v>147</v>
      </c>
    </row>
    <row r="58" spans="1:9" x14ac:dyDescent="0.25">
      <c r="A58" s="1">
        <v>45994</v>
      </c>
      <c r="B58" t="s">
        <v>39</v>
      </c>
      <c r="C58" t="s">
        <v>40</v>
      </c>
      <c r="D58" s="2">
        <v>16</v>
      </c>
      <c r="E58">
        <v>1300</v>
      </c>
      <c r="F58">
        <f t="shared" si="2"/>
        <v>20800</v>
      </c>
      <c r="G58">
        <v>10000</v>
      </c>
      <c r="H58">
        <f t="shared" si="1"/>
        <v>30800</v>
      </c>
      <c r="I58" t="s">
        <v>147</v>
      </c>
    </row>
    <row r="59" spans="1:9" x14ac:dyDescent="0.25">
      <c r="A59" s="1">
        <v>45994</v>
      </c>
      <c r="B59" t="s">
        <v>42</v>
      </c>
      <c r="C59" t="s">
        <v>40</v>
      </c>
      <c r="D59" s="2">
        <v>15</v>
      </c>
      <c r="E59">
        <v>800</v>
      </c>
      <c r="F59">
        <f t="shared" si="2"/>
        <v>12000</v>
      </c>
      <c r="G59">
        <v>10000</v>
      </c>
      <c r="H59">
        <f t="shared" si="1"/>
        <v>22000</v>
      </c>
      <c r="I59" t="s">
        <v>147</v>
      </c>
    </row>
    <row r="60" spans="1:9" x14ac:dyDescent="0.25">
      <c r="A60" s="1" t="s">
        <v>49</v>
      </c>
      <c r="B60" t="s">
        <v>16</v>
      </c>
      <c r="C60" t="s">
        <v>17</v>
      </c>
      <c r="D60" s="2">
        <v>25</v>
      </c>
      <c r="E60">
        <v>780</v>
      </c>
      <c r="F60">
        <f t="shared" si="2"/>
        <v>19500</v>
      </c>
      <c r="G60">
        <v>10000</v>
      </c>
      <c r="H60">
        <f t="shared" si="1"/>
        <v>29500</v>
      </c>
      <c r="I60" t="s">
        <v>147</v>
      </c>
    </row>
    <row r="61" spans="1:9" x14ac:dyDescent="0.25">
      <c r="A61" s="1" t="s">
        <v>49</v>
      </c>
      <c r="B61" t="s">
        <v>81</v>
      </c>
      <c r="C61" t="s">
        <v>80</v>
      </c>
      <c r="D61" s="2">
        <v>500</v>
      </c>
      <c r="E61">
        <v>1</v>
      </c>
      <c r="F61">
        <f t="shared" si="2"/>
        <v>500</v>
      </c>
      <c r="G61">
        <v>0</v>
      </c>
      <c r="H61">
        <f t="shared" si="1"/>
        <v>500</v>
      </c>
      <c r="I61" t="s">
        <v>148</v>
      </c>
    </row>
    <row r="62" spans="1:9" x14ac:dyDescent="0.25">
      <c r="A62" s="1" t="s">
        <v>52</v>
      </c>
      <c r="B62" t="s">
        <v>39</v>
      </c>
      <c r="C62" t="s">
        <v>40</v>
      </c>
      <c r="D62" s="2">
        <v>16</v>
      </c>
      <c r="E62">
        <v>1300</v>
      </c>
      <c r="F62">
        <f t="shared" si="2"/>
        <v>20800</v>
      </c>
      <c r="G62">
        <v>10000</v>
      </c>
      <c r="H62">
        <f t="shared" si="1"/>
        <v>30800</v>
      </c>
      <c r="I62" t="s">
        <v>147</v>
      </c>
    </row>
    <row r="63" spans="1:9" x14ac:dyDescent="0.25">
      <c r="A63" s="1" t="s">
        <v>52</v>
      </c>
      <c r="B63" t="s">
        <v>16</v>
      </c>
      <c r="C63" t="s">
        <v>17</v>
      </c>
      <c r="D63" s="2">
        <v>40</v>
      </c>
      <c r="E63">
        <v>780</v>
      </c>
      <c r="F63">
        <f t="shared" si="2"/>
        <v>31200</v>
      </c>
      <c r="G63">
        <v>10000</v>
      </c>
      <c r="H63">
        <f t="shared" si="1"/>
        <v>41200</v>
      </c>
      <c r="I63" t="s">
        <v>147</v>
      </c>
    </row>
    <row r="64" spans="1:9" x14ac:dyDescent="0.25">
      <c r="A64" s="1" t="s">
        <v>52</v>
      </c>
      <c r="B64" t="s">
        <v>39</v>
      </c>
      <c r="C64" t="s">
        <v>40</v>
      </c>
      <c r="D64" s="2">
        <v>11</v>
      </c>
      <c r="E64">
        <v>1300</v>
      </c>
      <c r="F64">
        <f t="shared" si="2"/>
        <v>14300</v>
      </c>
      <c r="G64">
        <v>10000</v>
      </c>
      <c r="H64">
        <f t="shared" si="1"/>
        <v>24300</v>
      </c>
      <c r="I64" t="s">
        <v>147</v>
      </c>
    </row>
    <row r="65" spans="1:9" x14ac:dyDescent="0.25">
      <c r="A65" s="1" t="s">
        <v>52</v>
      </c>
      <c r="B65" t="s">
        <v>42</v>
      </c>
      <c r="C65" t="s">
        <v>40</v>
      </c>
      <c r="D65" s="2">
        <v>6</v>
      </c>
      <c r="E65">
        <v>800</v>
      </c>
      <c r="F65">
        <f t="shared" si="2"/>
        <v>4800</v>
      </c>
      <c r="G65">
        <v>10000</v>
      </c>
      <c r="H65">
        <f t="shared" si="1"/>
        <v>14800</v>
      </c>
      <c r="I65" t="s">
        <v>147</v>
      </c>
    </row>
    <row r="66" spans="1:9" x14ac:dyDescent="0.25">
      <c r="A66" s="1" t="s">
        <v>52</v>
      </c>
      <c r="B66" t="s">
        <v>53</v>
      </c>
      <c r="C66" t="s">
        <v>5</v>
      </c>
      <c r="D66" s="2">
        <v>1</v>
      </c>
      <c r="F66">
        <f t="shared" ref="F66:F129" si="3">D66*E66</f>
        <v>0</v>
      </c>
      <c r="G66">
        <v>5000</v>
      </c>
      <c r="H66">
        <f t="shared" si="1"/>
        <v>5000</v>
      </c>
      <c r="I66" t="s">
        <v>147</v>
      </c>
    </row>
    <row r="67" spans="1:9" x14ac:dyDescent="0.25">
      <c r="A67" s="1" t="s">
        <v>52</v>
      </c>
      <c r="B67" t="s">
        <v>81</v>
      </c>
      <c r="C67" t="s">
        <v>80</v>
      </c>
      <c r="D67" s="2">
        <v>600</v>
      </c>
      <c r="E67">
        <v>1</v>
      </c>
      <c r="F67">
        <f t="shared" si="3"/>
        <v>600</v>
      </c>
      <c r="G67">
        <v>0</v>
      </c>
      <c r="H67">
        <f t="shared" ref="H67:H130" si="4">G67+F67</f>
        <v>600</v>
      </c>
      <c r="I67" t="s">
        <v>148</v>
      </c>
    </row>
    <row r="68" spans="1:9" x14ac:dyDescent="0.25">
      <c r="A68" s="1" t="s">
        <v>52</v>
      </c>
      <c r="B68" t="s">
        <v>79</v>
      </c>
      <c r="C68" t="s">
        <v>80</v>
      </c>
      <c r="D68" s="2">
        <v>600</v>
      </c>
      <c r="E68">
        <v>1</v>
      </c>
      <c r="F68">
        <f t="shared" si="3"/>
        <v>600</v>
      </c>
      <c r="G68">
        <v>0</v>
      </c>
      <c r="H68">
        <f t="shared" si="4"/>
        <v>600</v>
      </c>
      <c r="I68" t="s">
        <v>148</v>
      </c>
    </row>
    <row r="69" spans="1:9" x14ac:dyDescent="0.25">
      <c r="A69" s="1" t="s">
        <v>68</v>
      </c>
      <c r="B69" t="s">
        <v>69</v>
      </c>
      <c r="C69" t="s">
        <v>17</v>
      </c>
      <c r="D69" s="2">
        <v>20</v>
      </c>
      <c r="E69">
        <v>830</v>
      </c>
      <c r="F69">
        <f t="shared" si="3"/>
        <v>16600</v>
      </c>
      <c r="G69">
        <v>300</v>
      </c>
      <c r="H69">
        <f t="shared" si="4"/>
        <v>16900</v>
      </c>
      <c r="I69" t="s">
        <v>147</v>
      </c>
    </row>
    <row r="70" spans="1:9" x14ac:dyDescent="0.25">
      <c r="A70" s="1" t="s">
        <v>70</v>
      </c>
      <c r="B70" t="s">
        <v>16</v>
      </c>
      <c r="C70" t="s">
        <v>17</v>
      </c>
      <c r="D70" s="2">
        <v>20</v>
      </c>
      <c r="E70">
        <v>780</v>
      </c>
      <c r="F70">
        <f t="shared" si="3"/>
        <v>15600</v>
      </c>
      <c r="G70">
        <v>10000</v>
      </c>
      <c r="H70">
        <f t="shared" si="4"/>
        <v>25600</v>
      </c>
      <c r="I70" t="s">
        <v>147</v>
      </c>
    </row>
    <row r="71" spans="1:9" x14ac:dyDescent="0.25">
      <c r="A71" s="1" t="s">
        <v>70</v>
      </c>
      <c r="B71" t="s">
        <v>42</v>
      </c>
      <c r="C71" t="s">
        <v>40</v>
      </c>
      <c r="D71" s="2">
        <v>16</v>
      </c>
      <c r="E71">
        <v>800</v>
      </c>
      <c r="F71">
        <f t="shared" si="3"/>
        <v>12800</v>
      </c>
      <c r="G71">
        <v>10000</v>
      </c>
      <c r="H71">
        <f t="shared" si="4"/>
        <v>22800</v>
      </c>
      <c r="I71" t="s">
        <v>147</v>
      </c>
    </row>
    <row r="72" spans="1:9" x14ac:dyDescent="0.25">
      <c r="A72" s="1" t="s">
        <v>70</v>
      </c>
      <c r="B72" t="s">
        <v>71</v>
      </c>
      <c r="C72" t="s">
        <v>9</v>
      </c>
      <c r="D72" s="2">
        <v>3</v>
      </c>
      <c r="F72">
        <f t="shared" si="3"/>
        <v>0</v>
      </c>
      <c r="G72">
        <v>0</v>
      </c>
      <c r="H72">
        <f t="shared" si="4"/>
        <v>0</v>
      </c>
      <c r="I72" t="s">
        <v>148</v>
      </c>
    </row>
    <row r="73" spans="1:9" x14ac:dyDescent="0.25">
      <c r="A73" s="1" t="s">
        <v>70</v>
      </c>
      <c r="B73" t="s">
        <v>69</v>
      </c>
      <c r="C73" t="s">
        <v>17</v>
      </c>
      <c r="D73" s="2">
        <v>5</v>
      </c>
      <c r="E73">
        <v>830</v>
      </c>
      <c r="F73">
        <f t="shared" si="3"/>
        <v>4150</v>
      </c>
      <c r="G73">
        <v>0</v>
      </c>
      <c r="H73">
        <f t="shared" si="4"/>
        <v>4150</v>
      </c>
      <c r="I73" t="s">
        <v>148</v>
      </c>
    </row>
    <row r="74" spans="1:9" x14ac:dyDescent="0.25">
      <c r="A74" s="1" t="s">
        <v>70</v>
      </c>
      <c r="B74" t="s">
        <v>32</v>
      </c>
      <c r="C74" t="s">
        <v>5</v>
      </c>
      <c r="D74" s="2">
        <v>3</v>
      </c>
      <c r="E74">
        <v>100</v>
      </c>
      <c r="F74">
        <f t="shared" si="3"/>
        <v>300</v>
      </c>
      <c r="G74">
        <v>0</v>
      </c>
      <c r="H74">
        <f t="shared" si="4"/>
        <v>300</v>
      </c>
      <c r="I74" t="s">
        <v>148</v>
      </c>
    </row>
    <row r="75" spans="1:9" x14ac:dyDescent="0.25">
      <c r="A75" s="1" t="s">
        <v>72</v>
      </c>
      <c r="B75" t="s">
        <v>14</v>
      </c>
      <c r="C75" t="s">
        <v>15</v>
      </c>
      <c r="D75" s="2">
        <v>800</v>
      </c>
      <c r="E75">
        <v>60</v>
      </c>
      <c r="F75">
        <f t="shared" si="3"/>
        <v>48000</v>
      </c>
      <c r="G75">
        <v>10000</v>
      </c>
      <c r="H75">
        <f t="shared" si="4"/>
        <v>58000</v>
      </c>
      <c r="I75" t="s">
        <v>147</v>
      </c>
    </row>
    <row r="76" spans="1:9" x14ac:dyDescent="0.25">
      <c r="A76" s="1" t="s">
        <v>72</v>
      </c>
      <c r="B76" t="s">
        <v>45</v>
      </c>
      <c r="C76" t="s">
        <v>73</v>
      </c>
      <c r="D76" s="2">
        <v>0.5</v>
      </c>
      <c r="E76">
        <v>500</v>
      </c>
      <c r="F76">
        <f t="shared" si="3"/>
        <v>250</v>
      </c>
      <c r="G76">
        <v>0</v>
      </c>
      <c r="H76">
        <f t="shared" si="4"/>
        <v>250</v>
      </c>
      <c r="I76" t="s">
        <v>148</v>
      </c>
    </row>
    <row r="77" spans="1:9" x14ac:dyDescent="0.25">
      <c r="A77" s="1" t="s">
        <v>72</v>
      </c>
      <c r="B77" t="s">
        <v>81</v>
      </c>
      <c r="C77" t="s">
        <v>80</v>
      </c>
      <c r="D77" s="2">
        <v>600</v>
      </c>
      <c r="E77">
        <v>1</v>
      </c>
      <c r="F77">
        <f t="shared" si="3"/>
        <v>600</v>
      </c>
      <c r="G77">
        <v>0</v>
      </c>
      <c r="H77">
        <f t="shared" si="4"/>
        <v>600</v>
      </c>
      <c r="I77" t="s">
        <v>148</v>
      </c>
    </row>
    <row r="78" spans="1:9" x14ac:dyDescent="0.25">
      <c r="A78" s="1" t="s">
        <v>74</v>
      </c>
      <c r="B78" t="s">
        <v>69</v>
      </c>
      <c r="C78" t="s">
        <v>17</v>
      </c>
      <c r="D78" s="2">
        <v>5</v>
      </c>
      <c r="E78">
        <v>830</v>
      </c>
      <c r="F78">
        <f t="shared" si="3"/>
        <v>4150</v>
      </c>
      <c r="G78">
        <v>0</v>
      </c>
      <c r="H78">
        <f t="shared" si="4"/>
        <v>4150</v>
      </c>
      <c r="I78" t="s">
        <v>148</v>
      </c>
    </row>
    <row r="79" spans="1:9" x14ac:dyDescent="0.25">
      <c r="A79" s="1" t="s">
        <v>98</v>
      </c>
      <c r="B79" t="s">
        <v>16</v>
      </c>
      <c r="C79" t="s">
        <v>17</v>
      </c>
      <c r="D79" s="2">
        <v>30</v>
      </c>
      <c r="E79">
        <v>780</v>
      </c>
      <c r="F79">
        <f t="shared" si="3"/>
        <v>23400</v>
      </c>
      <c r="G79">
        <v>10000</v>
      </c>
      <c r="H79">
        <f t="shared" si="4"/>
        <v>33400</v>
      </c>
      <c r="I79" t="s">
        <v>147</v>
      </c>
    </row>
    <row r="80" spans="1:9" x14ac:dyDescent="0.25">
      <c r="A80" s="1" t="s">
        <v>98</v>
      </c>
      <c r="B80" t="s">
        <v>99</v>
      </c>
      <c r="C80" t="s">
        <v>7</v>
      </c>
      <c r="D80" s="2">
        <v>2</v>
      </c>
      <c r="F80">
        <f t="shared" si="3"/>
        <v>0</v>
      </c>
      <c r="G80">
        <v>0</v>
      </c>
      <c r="H80">
        <f t="shared" si="4"/>
        <v>0</v>
      </c>
      <c r="I80" t="s">
        <v>148</v>
      </c>
    </row>
    <row r="81" spans="1:9" x14ac:dyDescent="0.25">
      <c r="A81" s="1" t="s">
        <v>100</v>
      </c>
      <c r="B81" t="s">
        <v>14</v>
      </c>
      <c r="C81" t="s">
        <v>15</v>
      </c>
      <c r="D81" s="2">
        <v>800</v>
      </c>
      <c r="E81">
        <v>60</v>
      </c>
      <c r="F81">
        <f t="shared" si="3"/>
        <v>48000</v>
      </c>
      <c r="G81">
        <v>10000</v>
      </c>
      <c r="H81">
        <f t="shared" si="4"/>
        <v>58000</v>
      </c>
      <c r="I81" t="s">
        <v>147</v>
      </c>
    </row>
    <row r="82" spans="1:9" x14ac:dyDescent="0.25">
      <c r="A82" s="1" t="s">
        <v>101</v>
      </c>
      <c r="B82" t="s">
        <v>16</v>
      </c>
      <c r="C82" t="s">
        <v>17</v>
      </c>
      <c r="D82" s="2">
        <v>40</v>
      </c>
      <c r="E82">
        <v>780</v>
      </c>
      <c r="F82">
        <f t="shared" si="3"/>
        <v>31200</v>
      </c>
      <c r="G82">
        <v>10000</v>
      </c>
      <c r="H82">
        <f t="shared" si="4"/>
        <v>41200</v>
      </c>
      <c r="I82" t="s">
        <v>147</v>
      </c>
    </row>
    <row r="83" spans="1:9" x14ac:dyDescent="0.25">
      <c r="A83" s="1" t="s">
        <v>101</v>
      </c>
      <c r="B83" t="s">
        <v>42</v>
      </c>
      <c r="C83" t="s">
        <v>40</v>
      </c>
      <c r="D83" s="2">
        <v>16</v>
      </c>
      <c r="E83">
        <v>800</v>
      </c>
      <c r="F83">
        <f t="shared" si="3"/>
        <v>12800</v>
      </c>
      <c r="G83">
        <v>10000</v>
      </c>
      <c r="H83">
        <f t="shared" si="4"/>
        <v>22800</v>
      </c>
      <c r="I83" t="s">
        <v>147</v>
      </c>
    </row>
    <row r="84" spans="1:9" x14ac:dyDescent="0.25">
      <c r="A84" s="1" t="s">
        <v>101</v>
      </c>
      <c r="B84" t="s">
        <v>45</v>
      </c>
      <c r="C84" t="s">
        <v>9</v>
      </c>
      <c r="D84" s="2">
        <v>0.5</v>
      </c>
      <c r="E84">
        <v>500</v>
      </c>
      <c r="F84">
        <f t="shared" si="3"/>
        <v>250</v>
      </c>
      <c r="G84">
        <v>0</v>
      </c>
      <c r="H84">
        <f t="shared" si="4"/>
        <v>250</v>
      </c>
      <c r="I84" t="s">
        <v>148</v>
      </c>
    </row>
    <row r="85" spans="1:9" x14ac:dyDescent="0.25">
      <c r="A85" s="1" t="s">
        <v>101</v>
      </c>
      <c r="B85" t="s">
        <v>81</v>
      </c>
      <c r="C85" t="s">
        <v>80</v>
      </c>
      <c r="D85" s="2">
        <v>500</v>
      </c>
      <c r="E85">
        <v>1</v>
      </c>
      <c r="F85">
        <f t="shared" si="3"/>
        <v>500</v>
      </c>
      <c r="G85">
        <v>0</v>
      </c>
      <c r="H85">
        <f t="shared" si="4"/>
        <v>500</v>
      </c>
      <c r="I85" t="s">
        <v>148</v>
      </c>
    </row>
    <row r="86" spans="1:9" x14ac:dyDescent="0.25">
      <c r="A86" s="1" t="s">
        <v>102</v>
      </c>
      <c r="B86" t="s">
        <v>79</v>
      </c>
      <c r="C86" t="s">
        <v>80</v>
      </c>
      <c r="D86" s="2">
        <v>500</v>
      </c>
      <c r="E86">
        <v>1</v>
      </c>
      <c r="F86">
        <f t="shared" si="3"/>
        <v>500</v>
      </c>
      <c r="G86">
        <v>0</v>
      </c>
      <c r="H86">
        <f t="shared" si="4"/>
        <v>500</v>
      </c>
      <c r="I86" t="s">
        <v>148</v>
      </c>
    </row>
    <row r="87" spans="1:9" x14ac:dyDescent="0.25">
      <c r="A87" s="1" t="s">
        <v>101</v>
      </c>
      <c r="B87" t="s">
        <v>14</v>
      </c>
      <c r="C87" t="s">
        <v>15</v>
      </c>
      <c r="D87" s="2">
        <v>800</v>
      </c>
      <c r="E87">
        <v>60</v>
      </c>
      <c r="F87">
        <f t="shared" si="3"/>
        <v>48000</v>
      </c>
      <c r="G87">
        <v>10000</v>
      </c>
      <c r="H87">
        <f t="shared" si="4"/>
        <v>58000</v>
      </c>
      <c r="I87" t="s">
        <v>147</v>
      </c>
    </row>
    <row r="88" spans="1:9" x14ac:dyDescent="0.25">
      <c r="A88" s="1">
        <v>45781</v>
      </c>
      <c r="B88" t="s">
        <v>39</v>
      </c>
      <c r="C88" t="s">
        <v>40</v>
      </c>
      <c r="D88" s="2">
        <v>16</v>
      </c>
      <c r="E88">
        <v>1300</v>
      </c>
      <c r="F88">
        <f t="shared" si="3"/>
        <v>20800</v>
      </c>
      <c r="G88">
        <v>10000</v>
      </c>
      <c r="H88">
        <f t="shared" si="4"/>
        <v>30800</v>
      </c>
      <c r="I88" t="s">
        <v>147</v>
      </c>
    </row>
    <row r="89" spans="1:9" x14ac:dyDescent="0.25">
      <c r="A89" s="1">
        <v>45781</v>
      </c>
      <c r="B89" t="s">
        <v>16</v>
      </c>
      <c r="C89" t="s">
        <v>17</v>
      </c>
      <c r="D89" s="2">
        <v>20</v>
      </c>
      <c r="E89">
        <v>780</v>
      </c>
      <c r="F89">
        <f t="shared" si="3"/>
        <v>15600</v>
      </c>
      <c r="G89">
        <v>10000</v>
      </c>
      <c r="H89">
        <f t="shared" si="4"/>
        <v>25600</v>
      </c>
      <c r="I89" t="s">
        <v>147</v>
      </c>
    </row>
    <row r="90" spans="1:9" x14ac:dyDescent="0.25">
      <c r="A90" s="1">
        <v>45812</v>
      </c>
      <c r="B90" t="s">
        <v>14</v>
      </c>
      <c r="C90" t="s">
        <v>15</v>
      </c>
      <c r="D90" s="2">
        <v>750</v>
      </c>
      <c r="E90">
        <v>60</v>
      </c>
      <c r="F90">
        <f t="shared" si="3"/>
        <v>45000</v>
      </c>
      <c r="G90">
        <v>10000</v>
      </c>
      <c r="H90">
        <f t="shared" si="4"/>
        <v>55000</v>
      </c>
      <c r="I90" t="s">
        <v>147</v>
      </c>
    </row>
    <row r="91" spans="1:9" x14ac:dyDescent="0.25">
      <c r="A91" s="1">
        <v>45842</v>
      </c>
      <c r="B91" t="s">
        <v>42</v>
      </c>
      <c r="C91" t="s">
        <v>40</v>
      </c>
      <c r="D91" s="2">
        <v>16</v>
      </c>
      <c r="E91">
        <v>800</v>
      </c>
      <c r="F91">
        <f t="shared" si="3"/>
        <v>12800</v>
      </c>
      <c r="G91">
        <v>10000</v>
      </c>
      <c r="H91">
        <f t="shared" si="4"/>
        <v>22800</v>
      </c>
      <c r="I91" t="s">
        <v>147</v>
      </c>
    </row>
    <row r="92" spans="1:9" x14ac:dyDescent="0.25">
      <c r="A92" s="1">
        <v>45842</v>
      </c>
      <c r="B92" t="s">
        <v>42</v>
      </c>
      <c r="C92" t="s">
        <v>40</v>
      </c>
      <c r="D92" s="2">
        <v>16</v>
      </c>
      <c r="E92">
        <v>800</v>
      </c>
      <c r="F92">
        <f t="shared" si="3"/>
        <v>12800</v>
      </c>
      <c r="G92">
        <v>10000</v>
      </c>
      <c r="H92">
        <f t="shared" si="4"/>
        <v>22800</v>
      </c>
      <c r="I92" t="s">
        <v>147</v>
      </c>
    </row>
    <row r="93" spans="1:9" x14ac:dyDescent="0.25">
      <c r="A93" s="1">
        <v>45842</v>
      </c>
      <c r="B93" t="s">
        <v>4</v>
      </c>
      <c r="C93" t="s">
        <v>5</v>
      </c>
      <c r="D93" s="2">
        <v>10</v>
      </c>
      <c r="E93">
        <v>3200</v>
      </c>
      <c r="F93">
        <f t="shared" si="3"/>
        <v>32000</v>
      </c>
      <c r="G93">
        <v>10000</v>
      </c>
      <c r="H93">
        <f t="shared" si="4"/>
        <v>42000</v>
      </c>
      <c r="I93" t="s">
        <v>147</v>
      </c>
    </row>
    <row r="94" spans="1:9" x14ac:dyDescent="0.25">
      <c r="A94" s="1">
        <v>45842</v>
      </c>
      <c r="B94" t="s">
        <v>113</v>
      </c>
      <c r="C94" t="s">
        <v>9</v>
      </c>
      <c r="D94" s="2">
        <v>10</v>
      </c>
      <c r="E94">
        <v>150</v>
      </c>
      <c r="F94">
        <f t="shared" si="3"/>
        <v>1500</v>
      </c>
      <c r="G94">
        <v>0</v>
      </c>
      <c r="H94">
        <f t="shared" si="4"/>
        <v>1500</v>
      </c>
      <c r="I94" t="s">
        <v>148</v>
      </c>
    </row>
    <row r="95" spans="1:9" x14ac:dyDescent="0.25">
      <c r="A95" s="1">
        <v>45873</v>
      </c>
      <c r="B95" t="s">
        <v>39</v>
      </c>
      <c r="C95" t="s">
        <v>40</v>
      </c>
      <c r="D95" s="2">
        <v>16</v>
      </c>
      <c r="E95">
        <v>1300</v>
      </c>
      <c r="F95">
        <f t="shared" si="3"/>
        <v>20800</v>
      </c>
      <c r="G95">
        <v>10000</v>
      </c>
      <c r="H95">
        <f t="shared" si="4"/>
        <v>30800</v>
      </c>
      <c r="I95" t="s">
        <v>147</v>
      </c>
    </row>
    <row r="96" spans="1:9" x14ac:dyDescent="0.25">
      <c r="A96" s="1">
        <v>45904</v>
      </c>
      <c r="B96" t="s">
        <v>114</v>
      </c>
      <c r="C96" t="s">
        <v>115</v>
      </c>
      <c r="D96" s="2">
        <v>1</v>
      </c>
      <c r="E96">
        <v>10000</v>
      </c>
      <c r="F96">
        <f t="shared" si="3"/>
        <v>10000</v>
      </c>
      <c r="G96">
        <v>10000</v>
      </c>
      <c r="H96">
        <f t="shared" si="4"/>
        <v>20000</v>
      </c>
      <c r="I96" t="s">
        <v>147</v>
      </c>
    </row>
    <row r="97" spans="1:9" x14ac:dyDescent="0.25">
      <c r="A97" s="1">
        <v>45934</v>
      </c>
      <c r="B97" t="s">
        <v>116</v>
      </c>
      <c r="C97" t="s">
        <v>5</v>
      </c>
      <c r="D97" s="2">
        <v>1</v>
      </c>
      <c r="E97">
        <v>200</v>
      </c>
      <c r="F97">
        <f t="shared" si="3"/>
        <v>200</v>
      </c>
      <c r="G97">
        <v>10000</v>
      </c>
      <c r="H97">
        <f t="shared" si="4"/>
        <v>10200</v>
      </c>
      <c r="I97" t="s">
        <v>147</v>
      </c>
    </row>
    <row r="98" spans="1:9" x14ac:dyDescent="0.25">
      <c r="A98" s="1">
        <v>45934</v>
      </c>
      <c r="B98" t="s">
        <v>117</v>
      </c>
      <c r="C98" t="s">
        <v>5</v>
      </c>
      <c r="D98" s="2">
        <v>1</v>
      </c>
      <c r="F98">
        <f t="shared" si="3"/>
        <v>0</v>
      </c>
      <c r="G98">
        <v>0</v>
      </c>
      <c r="H98">
        <f t="shared" si="4"/>
        <v>0</v>
      </c>
      <c r="I98" t="s">
        <v>148</v>
      </c>
    </row>
    <row r="99" spans="1:9" x14ac:dyDescent="0.25">
      <c r="A99" s="1">
        <v>45934</v>
      </c>
      <c r="B99" t="s">
        <v>4</v>
      </c>
      <c r="C99" t="s">
        <v>5</v>
      </c>
      <c r="D99" s="2">
        <v>5</v>
      </c>
      <c r="E99">
        <v>3200</v>
      </c>
      <c r="F99">
        <f t="shared" si="3"/>
        <v>16000</v>
      </c>
      <c r="G99">
        <v>0</v>
      </c>
      <c r="H99">
        <f t="shared" si="4"/>
        <v>16000</v>
      </c>
      <c r="I99" t="s">
        <v>148</v>
      </c>
    </row>
    <row r="100" spans="1:9" x14ac:dyDescent="0.25">
      <c r="A100" s="1">
        <v>45934</v>
      </c>
      <c r="B100" t="s">
        <v>27</v>
      </c>
      <c r="C100" t="s">
        <v>5</v>
      </c>
      <c r="D100" s="2">
        <v>40</v>
      </c>
      <c r="E100">
        <v>620</v>
      </c>
      <c r="F100">
        <f t="shared" si="3"/>
        <v>24800</v>
      </c>
      <c r="G100">
        <v>0</v>
      </c>
      <c r="H100">
        <f t="shared" si="4"/>
        <v>24800</v>
      </c>
      <c r="I100" t="s">
        <v>148</v>
      </c>
    </row>
    <row r="101" spans="1:9" x14ac:dyDescent="0.25">
      <c r="A101" s="1">
        <v>45934</v>
      </c>
      <c r="B101" t="s">
        <v>28</v>
      </c>
      <c r="C101" t="s">
        <v>5</v>
      </c>
      <c r="D101" s="2">
        <v>45</v>
      </c>
      <c r="E101">
        <v>1320</v>
      </c>
      <c r="F101">
        <f t="shared" si="3"/>
        <v>59400</v>
      </c>
      <c r="G101">
        <v>0</v>
      </c>
      <c r="H101">
        <f t="shared" si="4"/>
        <v>59400</v>
      </c>
      <c r="I101" t="s">
        <v>148</v>
      </c>
    </row>
    <row r="102" spans="1:9" x14ac:dyDescent="0.25">
      <c r="A102" s="1">
        <v>45934</v>
      </c>
      <c r="B102" t="s">
        <v>16</v>
      </c>
      <c r="C102" t="s">
        <v>17</v>
      </c>
      <c r="D102" s="2">
        <v>30</v>
      </c>
      <c r="E102">
        <v>780</v>
      </c>
      <c r="F102">
        <f t="shared" si="3"/>
        <v>23400</v>
      </c>
      <c r="G102">
        <v>0</v>
      </c>
      <c r="H102">
        <f t="shared" si="4"/>
        <v>23400</v>
      </c>
      <c r="I102" t="s">
        <v>148</v>
      </c>
    </row>
    <row r="103" spans="1:9" x14ac:dyDescent="0.25">
      <c r="A103" s="1">
        <v>45934</v>
      </c>
      <c r="B103" t="s">
        <v>114</v>
      </c>
      <c r="C103" t="s">
        <v>115</v>
      </c>
      <c r="D103" s="2">
        <v>1</v>
      </c>
      <c r="E103">
        <v>10000</v>
      </c>
      <c r="F103">
        <f t="shared" si="3"/>
        <v>10000</v>
      </c>
      <c r="G103">
        <v>10000</v>
      </c>
      <c r="H103">
        <f t="shared" si="4"/>
        <v>20000</v>
      </c>
      <c r="I103" t="s">
        <v>147</v>
      </c>
    </row>
    <row r="104" spans="1:9" x14ac:dyDescent="0.25">
      <c r="A104" s="1">
        <v>45934</v>
      </c>
      <c r="B104" t="s">
        <v>16</v>
      </c>
      <c r="C104" t="s">
        <v>17</v>
      </c>
      <c r="D104" s="2">
        <v>20</v>
      </c>
      <c r="E104">
        <v>780</v>
      </c>
      <c r="F104">
        <f t="shared" si="3"/>
        <v>15600</v>
      </c>
      <c r="G104">
        <v>0</v>
      </c>
      <c r="H104">
        <f t="shared" si="4"/>
        <v>15600</v>
      </c>
      <c r="I104" t="s">
        <v>148</v>
      </c>
    </row>
    <row r="105" spans="1:9" x14ac:dyDescent="0.25">
      <c r="A105" s="1">
        <v>45934</v>
      </c>
      <c r="B105" t="s">
        <v>126</v>
      </c>
      <c r="C105" t="s">
        <v>5</v>
      </c>
      <c r="D105" s="2">
        <v>1</v>
      </c>
      <c r="E105">
        <v>1150</v>
      </c>
      <c r="F105">
        <f t="shared" si="3"/>
        <v>1150</v>
      </c>
      <c r="G105">
        <v>0</v>
      </c>
      <c r="H105">
        <f t="shared" si="4"/>
        <v>1150</v>
      </c>
      <c r="I105" t="s">
        <v>148</v>
      </c>
    </row>
    <row r="106" spans="1:9" x14ac:dyDescent="0.25">
      <c r="A106" s="1">
        <v>45934</v>
      </c>
      <c r="B106" t="s">
        <v>125</v>
      </c>
      <c r="C106" t="s">
        <v>5</v>
      </c>
      <c r="D106" s="2">
        <v>1</v>
      </c>
      <c r="E106">
        <v>600</v>
      </c>
      <c r="F106">
        <f t="shared" si="3"/>
        <v>600</v>
      </c>
      <c r="G106">
        <v>0</v>
      </c>
      <c r="H106">
        <f t="shared" si="4"/>
        <v>600</v>
      </c>
      <c r="I106" t="s">
        <v>148</v>
      </c>
    </row>
    <row r="107" spans="1:9" x14ac:dyDescent="0.25">
      <c r="A107" s="1">
        <v>45934</v>
      </c>
      <c r="B107" t="s">
        <v>124</v>
      </c>
      <c r="C107" t="s">
        <v>5</v>
      </c>
      <c r="D107" s="2">
        <v>1</v>
      </c>
      <c r="E107">
        <v>450</v>
      </c>
      <c r="F107">
        <f t="shared" si="3"/>
        <v>450</v>
      </c>
      <c r="G107">
        <v>0</v>
      </c>
      <c r="H107">
        <f t="shared" si="4"/>
        <v>450</v>
      </c>
      <c r="I107" t="s">
        <v>148</v>
      </c>
    </row>
    <row r="108" spans="1:9" x14ac:dyDescent="0.25">
      <c r="A108" s="1">
        <v>45934</v>
      </c>
      <c r="B108" t="s">
        <v>114</v>
      </c>
      <c r="C108" t="s">
        <v>115</v>
      </c>
      <c r="D108" s="2">
        <v>1</v>
      </c>
      <c r="E108">
        <v>10000</v>
      </c>
      <c r="F108">
        <f t="shared" si="3"/>
        <v>10000</v>
      </c>
      <c r="G108">
        <v>10000</v>
      </c>
      <c r="H108">
        <f t="shared" si="4"/>
        <v>20000</v>
      </c>
      <c r="I108" t="s">
        <v>147</v>
      </c>
    </row>
    <row r="109" spans="1:9" x14ac:dyDescent="0.25">
      <c r="A109" s="1">
        <v>45934</v>
      </c>
      <c r="B109" t="s">
        <v>114</v>
      </c>
      <c r="C109" t="s">
        <v>115</v>
      </c>
      <c r="D109" s="2">
        <v>0.3</v>
      </c>
      <c r="E109">
        <v>10000</v>
      </c>
      <c r="F109">
        <f t="shared" si="3"/>
        <v>3000</v>
      </c>
      <c r="G109">
        <v>10000</v>
      </c>
      <c r="H109">
        <f t="shared" si="4"/>
        <v>13000</v>
      </c>
      <c r="I109" t="s">
        <v>147</v>
      </c>
    </row>
    <row r="110" spans="1:9" x14ac:dyDescent="0.25">
      <c r="A110" s="1">
        <v>45934</v>
      </c>
      <c r="B110" t="s">
        <v>81</v>
      </c>
      <c r="C110" t="s">
        <v>80</v>
      </c>
      <c r="D110" s="2">
        <v>400</v>
      </c>
      <c r="E110">
        <v>1</v>
      </c>
      <c r="F110">
        <f t="shared" si="3"/>
        <v>400</v>
      </c>
      <c r="G110">
        <v>0</v>
      </c>
      <c r="H110">
        <f t="shared" si="4"/>
        <v>400</v>
      </c>
      <c r="I110" t="s">
        <v>148</v>
      </c>
    </row>
    <row r="111" spans="1:9" x14ac:dyDescent="0.25">
      <c r="A111" s="1">
        <v>45934</v>
      </c>
      <c r="B111" t="s">
        <v>79</v>
      </c>
      <c r="C111" t="s">
        <v>80</v>
      </c>
      <c r="D111" s="2">
        <v>360</v>
      </c>
      <c r="E111">
        <v>1</v>
      </c>
      <c r="F111">
        <f t="shared" si="3"/>
        <v>360</v>
      </c>
      <c r="G111">
        <v>0</v>
      </c>
      <c r="H111">
        <f t="shared" si="4"/>
        <v>360</v>
      </c>
      <c r="I111" t="s">
        <v>148</v>
      </c>
    </row>
    <row r="112" spans="1:9" x14ac:dyDescent="0.25">
      <c r="A112" s="1">
        <v>45935</v>
      </c>
      <c r="B112" t="s">
        <v>136</v>
      </c>
      <c r="C112" t="s">
        <v>5</v>
      </c>
      <c r="D112" s="2">
        <v>2</v>
      </c>
      <c r="E112">
        <v>1600</v>
      </c>
      <c r="F112">
        <f t="shared" si="3"/>
        <v>3200</v>
      </c>
      <c r="G112">
        <v>0</v>
      </c>
      <c r="H112">
        <f t="shared" si="4"/>
        <v>3200</v>
      </c>
      <c r="I112" t="s">
        <v>148</v>
      </c>
    </row>
    <row r="113" spans="1:9" x14ac:dyDescent="0.25">
      <c r="A113" s="1">
        <v>45965</v>
      </c>
      <c r="B113" t="s">
        <v>120</v>
      </c>
      <c r="C113" t="s">
        <v>5</v>
      </c>
      <c r="D113" s="2">
        <v>1</v>
      </c>
      <c r="F113">
        <f t="shared" si="3"/>
        <v>0</v>
      </c>
      <c r="G113">
        <v>0</v>
      </c>
      <c r="H113">
        <f t="shared" si="4"/>
        <v>0</v>
      </c>
      <c r="I113" t="s">
        <v>148</v>
      </c>
    </row>
    <row r="114" spans="1:9" x14ac:dyDescent="0.25">
      <c r="A114" s="1">
        <v>45965</v>
      </c>
      <c r="B114" t="s">
        <v>121</v>
      </c>
      <c r="C114" t="s">
        <v>5</v>
      </c>
      <c r="D114" s="2">
        <v>1</v>
      </c>
      <c r="F114">
        <f t="shared" si="3"/>
        <v>0</v>
      </c>
      <c r="G114">
        <v>0</v>
      </c>
      <c r="H114">
        <f t="shared" si="4"/>
        <v>0</v>
      </c>
      <c r="I114" t="s">
        <v>148</v>
      </c>
    </row>
    <row r="115" spans="1:9" x14ac:dyDescent="0.25">
      <c r="A115" s="1">
        <v>45965</v>
      </c>
      <c r="B115" t="s">
        <v>99</v>
      </c>
      <c r="C115" t="s">
        <v>7</v>
      </c>
      <c r="D115" s="2">
        <v>3</v>
      </c>
      <c r="F115">
        <f t="shared" si="3"/>
        <v>0</v>
      </c>
      <c r="G115">
        <v>10000</v>
      </c>
      <c r="H115">
        <f t="shared" si="4"/>
        <v>10000</v>
      </c>
      <c r="I115" t="s">
        <v>147</v>
      </c>
    </row>
    <row r="116" spans="1:9" x14ac:dyDescent="0.25">
      <c r="A116" s="1">
        <v>45965</v>
      </c>
      <c r="B116" t="s">
        <v>28</v>
      </c>
      <c r="C116" t="s">
        <v>5</v>
      </c>
      <c r="D116" s="2">
        <v>6</v>
      </c>
      <c r="E116">
        <v>1320</v>
      </c>
      <c r="F116">
        <f t="shared" si="3"/>
        <v>7920</v>
      </c>
      <c r="G116">
        <v>0</v>
      </c>
      <c r="H116">
        <f t="shared" si="4"/>
        <v>7920</v>
      </c>
      <c r="I116" t="s">
        <v>148</v>
      </c>
    </row>
    <row r="117" spans="1:9" x14ac:dyDescent="0.25">
      <c r="A117" s="1">
        <v>45965</v>
      </c>
      <c r="B117" t="s">
        <v>27</v>
      </c>
      <c r="C117" t="s">
        <v>5</v>
      </c>
      <c r="D117" s="2">
        <v>6</v>
      </c>
      <c r="E117">
        <v>620</v>
      </c>
      <c r="F117">
        <f t="shared" si="3"/>
        <v>3720</v>
      </c>
      <c r="G117">
        <v>0</v>
      </c>
      <c r="H117">
        <f t="shared" si="4"/>
        <v>3720</v>
      </c>
      <c r="I117" t="s">
        <v>148</v>
      </c>
    </row>
    <row r="118" spans="1:9" x14ac:dyDescent="0.25">
      <c r="A118" s="1">
        <v>45965</v>
      </c>
      <c r="B118" t="s">
        <v>16</v>
      </c>
      <c r="C118" t="s">
        <v>17</v>
      </c>
      <c r="D118" s="2">
        <v>25</v>
      </c>
      <c r="E118">
        <v>780</v>
      </c>
      <c r="F118">
        <f t="shared" si="3"/>
        <v>19500</v>
      </c>
      <c r="G118">
        <v>0</v>
      </c>
      <c r="H118">
        <f t="shared" si="4"/>
        <v>19500</v>
      </c>
      <c r="I118" t="s">
        <v>148</v>
      </c>
    </row>
    <row r="119" spans="1:9" x14ac:dyDescent="0.25">
      <c r="A119" s="1">
        <v>45965</v>
      </c>
      <c r="B119" t="s">
        <v>122</v>
      </c>
      <c r="C119" t="s">
        <v>7</v>
      </c>
      <c r="D119" s="2">
        <v>3</v>
      </c>
      <c r="F119">
        <f t="shared" si="3"/>
        <v>0</v>
      </c>
      <c r="G119">
        <v>0</v>
      </c>
      <c r="H119">
        <f t="shared" si="4"/>
        <v>0</v>
      </c>
      <c r="I119" t="s">
        <v>148</v>
      </c>
    </row>
    <row r="120" spans="1:9" x14ac:dyDescent="0.25">
      <c r="A120" s="1">
        <v>45965</v>
      </c>
      <c r="B120" t="s">
        <v>31</v>
      </c>
      <c r="C120" t="s">
        <v>7</v>
      </c>
      <c r="D120" s="2">
        <v>1</v>
      </c>
      <c r="E120">
        <v>3200</v>
      </c>
      <c r="F120">
        <f t="shared" si="3"/>
        <v>3200</v>
      </c>
      <c r="G120">
        <v>0</v>
      </c>
      <c r="H120">
        <f t="shared" si="4"/>
        <v>3200</v>
      </c>
      <c r="I120" t="s">
        <v>148</v>
      </c>
    </row>
    <row r="121" spans="1:9" x14ac:dyDescent="0.25">
      <c r="A121" s="1">
        <v>45995</v>
      </c>
      <c r="B121" t="s">
        <v>123</v>
      </c>
      <c r="C121" t="s">
        <v>5</v>
      </c>
      <c r="D121" s="2">
        <v>5</v>
      </c>
      <c r="E121">
        <v>400</v>
      </c>
      <c r="F121">
        <f t="shared" si="3"/>
        <v>2000</v>
      </c>
      <c r="G121">
        <v>10000</v>
      </c>
      <c r="H121">
        <f t="shared" si="4"/>
        <v>12000</v>
      </c>
      <c r="I121" t="s">
        <v>147</v>
      </c>
    </row>
    <row r="122" spans="1:9" x14ac:dyDescent="0.25">
      <c r="A122" s="1">
        <v>45995</v>
      </c>
      <c r="B122" t="s">
        <v>124</v>
      </c>
      <c r="C122" t="s">
        <v>5</v>
      </c>
      <c r="D122" s="2">
        <v>5</v>
      </c>
      <c r="E122">
        <v>450</v>
      </c>
      <c r="F122">
        <f t="shared" si="3"/>
        <v>2250</v>
      </c>
      <c r="G122">
        <v>0</v>
      </c>
      <c r="H122">
        <f t="shared" si="4"/>
        <v>2250</v>
      </c>
      <c r="I122" t="s">
        <v>148</v>
      </c>
    </row>
    <row r="123" spans="1:9" x14ac:dyDescent="0.25">
      <c r="A123" s="1">
        <v>45995</v>
      </c>
      <c r="B123" t="s">
        <v>125</v>
      </c>
      <c r="C123" t="s">
        <v>5</v>
      </c>
      <c r="D123" s="2">
        <v>1</v>
      </c>
      <c r="E123">
        <v>600</v>
      </c>
      <c r="F123">
        <f t="shared" si="3"/>
        <v>600</v>
      </c>
      <c r="G123">
        <v>0</v>
      </c>
      <c r="H123">
        <f t="shared" si="4"/>
        <v>600</v>
      </c>
      <c r="I123" t="s">
        <v>148</v>
      </c>
    </row>
    <row r="124" spans="1:9" x14ac:dyDescent="0.25">
      <c r="A124" s="1">
        <v>45995</v>
      </c>
      <c r="B124" t="s">
        <v>126</v>
      </c>
      <c r="C124" t="s">
        <v>5</v>
      </c>
      <c r="D124" s="2">
        <v>2</v>
      </c>
      <c r="E124">
        <v>1150</v>
      </c>
      <c r="F124">
        <f t="shared" si="3"/>
        <v>2300</v>
      </c>
      <c r="G124">
        <v>0</v>
      </c>
      <c r="H124">
        <f t="shared" si="4"/>
        <v>2300</v>
      </c>
      <c r="I124" t="s">
        <v>148</v>
      </c>
    </row>
    <row r="125" spans="1:9" x14ac:dyDescent="0.25">
      <c r="A125" s="1">
        <v>45995</v>
      </c>
      <c r="B125" t="s">
        <v>127</v>
      </c>
      <c r="C125" t="s">
        <v>5</v>
      </c>
      <c r="D125" s="2">
        <v>19</v>
      </c>
      <c r="E125">
        <v>250</v>
      </c>
      <c r="F125">
        <f t="shared" si="3"/>
        <v>4750</v>
      </c>
      <c r="G125">
        <v>0</v>
      </c>
      <c r="H125">
        <f t="shared" si="4"/>
        <v>4750</v>
      </c>
      <c r="I125" t="s">
        <v>148</v>
      </c>
    </row>
    <row r="126" spans="1:9" x14ac:dyDescent="0.25">
      <c r="A126" s="1">
        <v>45995</v>
      </c>
      <c r="B126" t="s">
        <v>128</v>
      </c>
      <c r="C126" t="s">
        <v>5</v>
      </c>
      <c r="D126" s="2">
        <v>5</v>
      </c>
      <c r="E126">
        <v>120</v>
      </c>
      <c r="F126">
        <f t="shared" si="3"/>
        <v>600</v>
      </c>
      <c r="G126">
        <v>0</v>
      </c>
      <c r="H126">
        <f t="shared" si="4"/>
        <v>600</v>
      </c>
      <c r="I126" t="s">
        <v>148</v>
      </c>
    </row>
    <row r="127" spans="1:9" x14ac:dyDescent="0.25">
      <c r="A127" s="1">
        <v>45995</v>
      </c>
      <c r="B127" t="s">
        <v>129</v>
      </c>
      <c r="C127" t="s">
        <v>5</v>
      </c>
      <c r="D127" s="2">
        <v>5</v>
      </c>
      <c r="E127">
        <v>60</v>
      </c>
      <c r="F127">
        <f t="shared" si="3"/>
        <v>300</v>
      </c>
      <c r="G127">
        <v>0</v>
      </c>
      <c r="H127">
        <f t="shared" si="4"/>
        <v>300</v>
      </c>
      <c r="I127" t="s">
        <v>148</v>
      </c>
    </row>
    <row r="128" spans="1:9" x14ac:dyDescent="0.25">
      <c r="A128" s="1">
        <v>45995</v>
      </c>
      <c r="B128" t="s">
        <v>130</v>
      </c>
      <c r="C128" t="s">
        <v>5</v>
      </c>
      <c r="D128" s="2">
        <v>15</v>
      </c>
      <c r="E128">
        <v>50</v>
      </c>
      <c r="F128">
        <f t="shared" si="3"/>
        <v>750</v>
      </c>
      <c r="G128">
        <v>0</v>
      </c>
      <c r="H128">
        <f t="shared" si="4"/>
        <v>750</v>
      </c>
      <c r="I128" t="s">
        <v>148</v>
      </c>
    </row>
    <row r="129" spans="1:9" x14ac:dyDescent="0.25">
      <c r="A129" s="1">
        <v>45995</v>
      </c>
      <c r="B129" t="s">
        <v>131</v>
      </c>
      <c r="C129" t="s">
        <v>5</v>
      </c>
      <c r="D129" s="2">
        <v>10</v>
      </c>
      <c r="E129">
        <v>100</v>
      </c>
      <c r="F129">
        <f t="shared" si="3"/>
        <v>1000</v>
      </c>
      <c r="G129">
        <v>0</v>
      </c>
      <c r="H129">
        <f t="shared" si="4"/>
        <v>1000</v>
      </c>
      <c r="I129" t="s">
        <v>148</v>
      </c>
    </row>
    <row r="130" spans="1:9" x14ac:dyDescent="0.25">
      <c r="A130" s="1">
        <v>45995</v>
      </c>
      <c r="B130" t="s">
        <v>132</v>
      </c>
      <c r="C130" t="s">
        <v>5</v>
      </c>
      <c r="D130" s="2">
        <v>5</v>
      </c>
      <c r="E130">
        <v>37</v>
      </c>
      <c r="F130">
        <f t="shared" ref="F130:F151" si="5">D130*E130</f>
        <v>185</v>
      </c>
      <c r="G130">
        <v>0</v>
      </c>
      <c r="H130">
        <f t="shared" si="4"/>
        <v>185</v>
      </c>
      <c r="I130" t="s">
        <v>148</v>
      </c>
    </row>
    <row r="131" spans="1:9" x14ac:dyDescent="0.25">
      <c r="A131" s="1">
        <v>45995</v>
      </c>
      <c r="B131" t="s">
        <v>133</v>
      </c>
      <c r="C131" t="s">
        <v>5</v>
      </c>
      <c r="D131" s="2">
        <v>4</v>
      </c>
      <c r="E131">
        <v>500</v>
      </c>
      <c r="F131">
        <f t="shared" si="5"/>
        <v>2000</v>
      </c>
      <c r="G131">
        <v>0</v>
      </c>
      <c r="H131">
        <f t="shared" ref="H131:H151" si="6">G131+F131</f>
        <v>2000</v>
      </c>
      <c r="I131" t="s">
        <v>148</v>
      </c>
    </row>
    <row r="132" spans="1:9" x14ac:dyDescent="0.25">
      <c r="A132" s="1">
        <v>45995</v>
      </c>
      <c r="B132" t="s">
        <v>134</v>
      </c>
      <c r="C132" t="s">
        <v>5</v>
      </c>
      <c r="D132" s="2">
        <v>5</v>
      </c>
      <c r="E132">
        <v>60</v>
      </c>
      <c r="F132">
        <f t="shared" si="5"/>
        <v>300</v>
      </c>
      <c r="G132">
        <v>0</v>
      </c>
      <c r="H132">
        <f t="shared" si="6"/>
        <v>300</v>
      </c>
      <c r="I132" t="s">
        <v>148</v>
      </c>
    </row>
    <row r="133" spans="1:9" x14ac:dyDescent="0.25">
      <c r="A133" s="1">
        <v>45995</v>
      </c>
      <c r="B133" t="s">
        <v>114</v>
      </c>
      <c r="C133" t="s">
        <v>115</v>
      </c>
      <c r="D133" s="2">
        <v>1</v>
      </c>
      <c r="E133">
        <v>10000</v>
      </c>
      <c r="F133">
        <f t="shared" si="5"/>
        <v>10000</v>
      </c>
      <c r="G133">
        <v>10000</v>
      </c>
      <c r="H133">
        <f t="shared" si="6"/>
        <v>20000</v>
      </c>
      <c r="I133" t="s">
        <v>147</v>
      </c>
    </row>
    <row r="134" spans="1:9" x14ac:dyDescent="0.25">
      <c r="A134" s="5" t="s">
        <v>138</v>
      </c>
      <c r="B134" t="s">
        <v>114</v>
      </c>
      <c r="C134" t="s">
        <v>115</v>
      </c>
      <c r="D134" s="2">
        <v>1</v>
      </c>
      <c r="E134">
        <v>10000</v>
      </c>
      <c r="F134">
        <f t="shared" si="5"/>
        <v>10000</v>
      </c>
      <c r="G134">
        <v>10000</v>
      </c>
      <c r="H134">
        <f t="shared" si="6"/>
        <v>20000</v>
      </c>
      <c r="I134" t="s">
        <v>147</v>
      </c>
    </row>
    <row r="135" spans="1:9" x14ac:dyDescent="0.25">
      <c r="A135" s="5" t="s">
        <v>138</v>
      </c>
      <c r="B135" t="s">
        <v>39</v>
      </c>
      <c r="C135" t="s">
        <v>40</v>
      </c>
      <c r="D135" s="2">
        <v>16</v>
      </c>
      <c r="E135">
        <v>1300</v>
      </c>
      <c r="F135">
        <f t="shared" si="5"/>
        <v>20800</v>
      </c>
      <c r="G135">
        <v>10000</v>
      </c>
      <c r="H135">
        <f t="shared" si="6"/>
        <v>30800</v>
      </c>
      <c r="I135" t="s">
        <v>147</v>
      </c>
    </row>
    <row r="136" spans="1:9" x14ac:dyDescent="0.25">
      <c r="A136" s="5" t="s">
        <v>138</v>
      </c>
      <c r="B136" t="s">
        <v>126</v>
      </c>
      <c r="C136" t="s">
        <v>5</v>
      </c>
      <c r="D136" s="2">
        <v>2</v>
      </c>
      <c r="E136">
        <v>1150</v>
      </c>
      <c r="F136">
        <f t="shared" si="5"/>
        <v>2300</v>
      </c>
      <c r="G136">
        <v>0</v>
      </c>
      <c r="H136">
        <f t="shared" si="6"/>
        <v>2300</v>
      </c>
      <c r="I136" t="s">
        <v>148</v>
      </c>
    </row>
    <row r="137" spans="1:9" x14ac:dyDescent="0.25">
      <c r="A137" s="5" t="s">
        <v>138</v>
      </c>
      <c r="B137" t="s">
        <v>42</v>
      </c>
      <c r="C137" t="s">
        <v>40</v>
      </c>
      <c r="D137" s="2">
        <v>16</v>
      </c>
      <c r="E137">
        <v>800</v>
      </c>
      <c r="F137">
        <f t="shared" si="5"/>
        <v>12800</v>
      </c>
      <c r="G137">
        <v>10000</v>
      </c>
      <c r="H137">
        <f t="shared" si="6"/>
        <v>22800</v>
      </c>
      <c r="I137" t="s">
        <v>147</v>
      </c>
    </row>
    <row r="138" spans="1:9" x14ac:dyDescent="0.25">
      <c r="A138" s="1" t="s">
        <v>140</v>
      </c>
      <c r="B138" t="s">
        <v>39</v>
      </c>
      <c r="C138" t="s">
        <v>40</v>
      </c>
      <c r="D138" s="2">
        <v>16</v>
      </c>
      <c r="E138">
        <v>1300</v>
      </c>
      <c r="F138">
        <f t="shared" si="5"/>
        <v>20800</v>
      </c>
      <c r="G138">
        <v>10000</v>
      </c>
      <c r="H138">
        <f t="shared" si="6"/>
        <v>30800</v>
      </c>
      <c r="I138" t="s">
        <v>147</v>
      </c>
    </row>
    <row r="139" spans="1:9" x14ac:dyDescent="0.25">
      <c r="A139" s="1" t="s">
        <v>140</v>
      </c>
      <c r="B139" t="s">
        <v>42</v>
      </c>
      <c r="C139" t="s">
        <v>40</v>
      </c>
      <c r="D139" s="2">
        <v>16</v>
      </c>
      <c r="E139">
        <v>800</v>
      </c>
      <c r="F139">
        <f t="shared" si="5"/>
        <v>12800</v>
      </c>
      <c r="G139">
        <v>10000</v>
      </c>
      <c r="H139">
        <f t="shared" si="6"/>
        <v>22800</v>
      </c>
      <c r="I139" t="s">
        <v>147</v>
      </c>
    </row>
    <row r="140" spans="1:9" x14ac:dyDescent="0.25">
      <c r="A140" s="1" t="s">
        <v>140</v>
      </c>
      <c r="B140" t="s">
        <v>141</v>
      </c>
      <c r="C140" t="s">
        <v>40</v>
      </c>
      <c r="D140" s="2">
        <v>20</v>
      </c>
      <c r="F140">
        <f t="shared" si="5"/>
        <v>0</v>
      </c>
      <c r="G140">
        <v>0</v>
      </c>
      <c r="H140">
        <f t="shared" si="6"/>
        <v>0</v>
      </c>
      <c r="I140" t="s">
        <v>148</v>
      </c>
    </row>
    <row r="141" spans="1:9" x14ac:dyDescent="0.25">
      <c r="A141" s="1" t="s">
        <v>140</v>
      </c>
      <c r="B141" t="s">
        <v>81</v>
      </c>
      <c r="C141" t="s">
        <v>80</v>
      </c>
      <c r="D141" s="2">
        <v>800</v>
      </c>
      <c r="E141">
        <v>1</v>
      </c>
      <c r="F141">
        <f t="shared" si="5"/>
        <v>800</v>
      </c>
      <c r="G141">
        <v>0</v>
      </c>
      <c r="H141">
        <f t="shared" si="6"/>
        <v>800</v>
      </c>
      <c r="I141" t="s">
        <v>148</v>
      </c>
    </row>
    <row r="142" spans="1:9" x14ac:dyDescent="0.25">
      <c r="A142" s="1" t="s">
        <v>140</v>
      </c>
      <c r="B142" t="s">
        <v>81</v>
      </c>
      <c r="C142" t="s">
        <v>80</v>
      </c>
      <c r="D142" s="2">
        <v>800</v>
      </c>
      <c r="E142">
        <v>1</v>
      </c>
      <c r="F142">
        <f t="shared" si="5"/>
        <v>800</v>
      </c>
      <c r="G142">
        <v>0</v>
      </c>
      <c r="H142">
        <f t="shared" si="6"/>
        <v>800</v>
      </c>
      <c r="I142" t="s">
        <v>148</v>
      </c>
    </row>
    <row r="143" spans="1:9" x14ac:dyDescent="0.25">
      <c r="A143" s="1" t="s">
        <v>140</v>
      </c>
      <c r="B143" t="s">
        <v>16</v>
      </c>
      <c r="C143" t="s">
        <v>17</v>
      </c>
      <c r="D143" s="2">
        <v>70</v>
      </c>
      <c r="E143">
        <v>780</v>
      </c>
      <c r="F143">
        <f t="shared" si="5"/>
        <v>54600</v>
      </c>
      <c r="G143">
        <v>10000</v>
      </c>
      <c r="H143">
        <f t="shared" si="6"/>
        <v>64600</v>
      </c>
      <c r="I143" t="s">
        <v>147</v>
      </c>
    </row>
    <row r="144" spans="1:9" x14ac:dyDescent="0.25">
      <c r="A144" s="1" t="s">
        <v>140</v>
      </c>
      <c r="B144" t="s">
        <v>42</v>
      </c>
      <c r="C144" t="s">
        <v>40</v>
      </c>
      <c r="D144" s="2">
        <v>16</v>
      </c>
      <c r="E144">
        <v>800</v>
      </c>
      <c r="F144">
        <f t="shared" si="5"/>
        <v>12800</v>
      </c>
      <c r="G144">
        <v>10000</v>
      </c>
      <c r="H144">
        <f t="shared" si="6"/>
        <v>22800</v>
      </c>
      <c r="I144" t="s">
        <v>147</v>
      </c>
    </row>
    <row r="145" spans="1:9" x14ac:dyDescent="0.25">
      <c r="A145" s="1" t="s">
        <v>140</v>
      </c>
      <c r="B145" t="s">
        <v>122</v>
      </c>
      <c r="C145" t="s">
        <v>7</v>
      </c>
      <c r="D145" s="2">
        <v>1</v>
      </c>
      <c r="F145">
        <f t="shared" si="5"/>
        <v>0</v>
      </c>
      <c r="H145">
        <f t="shared" si="6"/>
        <v>0</v>
      </c>
      <c r="I145" t="s">
        <v>148</v>
      </c>
    </row>
    <row r="146" spans="1:9" x14ac:dyDescent="0.25">
      <c r="A146" s="1" t="s">
        <v>140</v>
      </c>
      <c r="B146" t="s">
        <v>16</v>
      </c>
      <c r="C146" t="s">
        <v>17</v>
      </c>
      <c r="D146" s="2">
        <v>90</v>
      </c>
      <c r="E146">
        <v>780</v>
      </c>
      <c r="F146">
        <f t="shared" si="5"/>
        <v>70200</v>
      </c>
      <c r="G146">
        <v>10000</v>
      </c>
      <c r="H146">
        <f t="shared" si="6"/>
        <v>80200</v>
      </c>
      <c r="I146" t="s">
        <v>147</v>
      </c>
    </row>
    <row r="147" spans="1:9" x14ac:dyDescent="0.25">
      <c r="A147" s="1" t="s">
        <v>149</v>
      </c>
      <c r="B147" t="s">
        <v>81</v>
      </c>
      <c r="C147" t="s">
        <v>80</v>
      </c>
      <c r="D147" s="2">
        <v>500</v>
      </c>
      <c r="E147">
        <v>1</v>
      </c>
      <c r="F147">
        <f t="shared" si="5"/>
        <v>500</v>
      </c>
      <c r="G147">
        <v>0</v>
      </c>
      <c r="H147">
        <f t="shared" si="6"/>
        <v>500</v>
      </c>
      <c r="I147" t="s">
        <v>148</v>
      </c>
    </row>
    <row r="148" spans="1:9" x14ac:dyDescent="0.25">
      <c r="A148" s="1" t="s">
        <v>149</v>
      </c>
      <c r="B148" t="s">
        <v>79</v>
      </c>
      <c r="C148" t="s">
        <v>80</v>
      </c>
      <c r="D148" s="2">
        <v>650</v>
      </c>
      <c r="E148">
        <v>1</v>
      </c>
      <c r="F148">
        <f t="shared" si="5"/>
        <v>650</v>
      </c>
      <c r="G148">
        <v>0</v>
      </c>
      <c r="H148">
        <f t="shared" si="6"/>
        <v>650</v>
      </c>
      <c r="I148" t="s">
        <v>148</v>
      </c>
    </row>
    <row r="149" spans="1:9" x14ac:dyDescent="0.25">
      <c r="A149" s="1" t="s">
        <v>149</v>
      </c>
      <c r="B149" t="s">
        <v>151</v>
      </c>
      <c r="C149" t="s">
        <v>80</v>
      </c>
      <c r="D149" s="2">
        <v>150</v>
      </c>
      <c r="E149">
        <v>1</v>
      </c>
      <c r="F149">
        <f t="shared" si="5"/>
        <v>150</v>
      </c>
      <c r="G149">
        <v>0</v>
      </c>
      <c r="H149">
        <f t="shared" si="6"/>
        <v>150</v>
      </c>
      <c r="I149" t="s">
        <v>148</v>
      </c>
    </row>
    <row r="150" spans="1:9" x14ac:dyDescent="0.25">
      <c r="A150" s="1" t="s">
        <v>149</v>
      </c>
      <c r="B150" t="s">
        <v>39</v>
      </c>
      <c r="C150" t="s">
        <v>40</v>
      </c>
      <c r="D150" s="2">
        <v>16</v>
      </c>
      <c r="E150">
        <v>1300</v>
      </c>
      <c r="F150">
        <f t="shared" si="5"/>
        <v>20800</v>
      </c>
      <c r="G150">
        <v>10000</v>
      </c>
      <c r="H150">
        <f t="shared" si="6"/>
        <v>30800</v>
      </c>
      <c r="I150" t="s">
        <v>147</v>
      </c>
    </row>
    <row r="151" spans="1:9" x14ac:dyDescent="0.25">
      <c r="B151" t="s">
        <v>16</v>
      </c>
      <c r="C151" t="s">
        <v>17</v>
      </c>
      <c r="D151" s="2">
        <v>55</v>
      </c>
      <c r="E151">
        <v>780</v>
      </c>
      <c r="F151">
        <f t="shared" si="5"/>
        <v>42900</v>
      </c>
      <c r="G151">
        <v>10000</v>
      </c>
      <c r="H151">
        <f t="shared" si="6"/>
        <v>52900</v>
      </c>
      <c r="I151" t="s">
        <v>147</v>
      </c>
    </row>
    <row r="153" spans="1:9" x14ac:dyDescent="0.25">
      <c r="F153" s="3">
        <f>SUM(F2:F151)</f>
        <v>2196905</v>
      </c>
      <c r="G153">
        <f>SUM(G2:G151)</f>
        <v>542300</v>
      </c>
      <c r="H153" s="6">
        <f>G153+F153</f>
        <v>2739205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workbookViewId="0">
      <selection activeCell="C17" sqref="C17"/>
    </sheetView>
  </sheetViews>
  <sheetFormatPr defaultRowHeight="15" x14ac:dyDescent="0.25"/>
  <cols>
    <col min="1" max="1" width="9.7109375" bestFit="1" customWidth="1"/>
  </cols>
  <sheetData>
    <row r="2" spans="1:8" x14ac:dyDescent="0.25">
      <c r="B2" t="s">
        <v>110</v>
      </c>
    </row>
    <row r="3" spans="1:8" x14ac:dyDescent="0.25">
      <c r="A3" s="1">
        <v>45873</v>
      </c>
      <c r="B3" t="s">
        <v>111</v>
      </c>
    </row>
    <row r="4" spans="1:8" x14ac:dyDescent="0.25">
      <c r="B4" t="s">
        <v>108</v>
      </c>
    </row>
    <row r="5" spans="1:8" x14ac:dyDescent="0.25">
      <c r="A5" s="1">
        <v>45873</v>
      </c>
      <c r="B5" t="s">
        <v>109</v>
      </c>
    </row>
    <row r="6" spans="1:8" x14ac:dyDescent="0.25">
      <c r="B6" t="s">
        <v>106</v>
      </c>
    </row>
    <row r="7" spans="1:8" x14ac:dyDescent="0.25">
      <c r="A7" s="1">
        <v>45873</v>
      </c>
      <c r="B7" t="s">
        <v>107</v>
      </c>
    </row>
    <row r="8" spans="1:8" x14ac:dyDescent="0.25">
      <c r="A8" s="1">
        <v>45842</v>
      </c>
      <c r="B8" t="s">
        <v>112</v>
      </c>
      <c r="C8">
        <v>55</v>
      </c>
    </row>
    <row r="9" spans="1:8" x14ac:dyDescent="0.25">
      <c r="A9" s="1">
        <v>45934</v>
      </c>
      <c r="B9" t="s">
        <v>118</v>
      </c>
    </row>
    <row r="10" spans="1:8" x14ac:dyDescent="0.25">
      <c r="A10" s="1">
        <v>45934</v>
      </c>
      <c r="B10" t="s">
        <v>119</v>
      </c>
      <c r="C10">
        <v>9</v>
      </c>
    </row>
    <row r="11" spans="1:8" x14ac:dyDescent="0.25">
      <c r="A11" t="s">
        <v>138</v>
      </c>
      <c r="B11" t="s">
        <v>137</v>
      </c>
      <c r="C11">
        <v>3</v>
      </c>
    </row>
    <row r="12" spans="1:8" x14ac:dyDescent="0.25">
      <c r="A12" t="s">
        <v>138</v>
      </c>
      <c r="B12" t="s">
        <v>139</v>
      </c>
      <c r="C12">
        <v>6</v>
      </c>
    </row>
    <row r="13" spans="1:8" x14ac:dyDescent="0.25">
      <c r="A13" s="1">
        <v>45964</v>
      </c>
      <c r="B13" t="s">
        <v>48</v>
      </c>
      <c r="C13" t="s">
        <v>5</v>
      </c>
      <c r="D13" s="2">
        <v>2</v>
      </c>
      <c r="F13">
        <f>D13*E13</f>
        <v>0</v>
      </c>
      <c r="H13">
        <f>G13+F13</f>
        <v>0</v>
      </c>
    </row>
    <row r="14" spans="1:8" x14ac:dyDescent="0.25">
      <c r="A14" t="s">
        <v>140</v>
      </c>
      <c r="B14" t="s">
        <v>150</v>
      </c>
      <c r="C14" t="s">
        <v>5</v>
      </c>
      <c r="D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D47" sqref="D47"/>
    </sheetView>
  </sheetViews>
  <sheetFormatPr defaultRowHeight="15" x14ac:dyDescent="0.25"/>
  <cols>
    <col min="1" max="1" width="20.5703125" bestFit="1" customWidth="1"/>
    <col min="2" max="2" width="7" customWidth="1"/>
    <col min="3" max="3" width="8.7109375" bestFit="1" customWidth="1"/>
    <col min="4" max="4" width="9.7109375" bestFit="1" customWidth="1"/>
    <col min="5" max="5" width="12" customWidth="1"/>
    <col min="6" max="6" width="13.28515625" customWidth="1"/>
  </cols>
  <sheetData>
    <row r="1" spans="1:6" x14ac:dyDescent="0.25">
      <c r="A1" t="s">
        <v>1</v>
      </c>
      <c r="B1" t="s">
        <v>18</v>
      </c>
      <c r="C1" t="s">
        <v>3</v>
      </c>
      <c r="D1" s="1" t="s">
        <v>50</v>
      </c>
      <c r="E1" s="1" t="s">
        <v>105</v>
      </c>
      <c r="F1" t="s">
        <v>51</v>
      </c>
    </row>
    <row r="2" spans="1:6" x14ac:dyDescent="0.25">
      <c r="A2" t="s">
        <v>16</v>
      </c>
      <c r="B2" t="s">
        <v>17</v>
      </c>
      <c r="C2">
        <f>SUMIF(Received!$B$2:$B$1048576,'Total material received'!A2,Received!$D$2:$D$1048576)</f>
        <v>595</v>
      </c>
      <c r="D2">
        <v>780</v>
      </c>
      <c r="E2">
        <f>COUNTIF(Received!B2:B1048576,'Total material received'!A2)*3000</f>
        <v>54000</v>
      </c>
      <c r="F2" s="3">
        <f>C2*D2</f>
        <v>464100</v>
      </c>
    </row>
    <row r="3" spans="1:6" x14ac:dyDescent="0.25">
      <c r="A3" t="s">
        <v>69</v>
      </c>
      <c r="B3" t="s">
        <v>17</v>
      </c>
      <c r="C3">
        <f>SUMIF(Received!$B$2:$B$1048576,'Total material received'!A3,Received!$D$2:$D$1048576)</f>
        <v>30</v>
      </c>
      <c r="D3">
        <v>830</v>
      </c>
      <c r="E3">
        <v>300</v>
      </c>
      <c r="F3" s="3">
        <f t="shared" ref="F3:F57" si="0">C3*D3</f>
        <v>24900</v>
      </c>
    </row>
    <row r="4" spans="1:6" x14ac:dyDescent="0.25">
      <c r="A4" t="s">
        <v>4</v>
      </c>
      <c r="B4" t="s">
        <v>5</v>
      </c>
      <c r="C4">
        <f>SUMIF(Received!$B$2:$B$1048576,'Total material received'!A4,Received!$D$2:$D$1048576)</f>
        <v>20</v>
      </c>
      <c r="D4">
        <v>3200</v>
      </c>
      <c r="F4" s="3">
        <f t="shared" si="0"/>
        <v>64000</v>
      </c>
    </row>
    <row r="5" spans="1:6" x14ac:dyDescent="0.25">
      <c r="A5" t="s">
        <v>6</v>
      </c>
      <c r="B5" t="s">
        <v>7</v>
      </c>
      <c r="C5">
        <f>SUMIF(Received!$B$2:$B$1048576,'Total material received'!A5,Received!$D$2:$D$1048576)</f>
        <v>6</v>
      </c>
      <c r="D5">
        <v>3300</v>
      </c>
      <c r="F5" s="3">
        <f t="shared" si="0"/>
        <v>19800</v>
      </c>
    </row>
    <row r="6" spans="1:6" x14ac:dyDescent="0.25">
      <c r="A6" t="s">
        <v>8</v>
      </c>
      <c r="B6" t="s">
        <v>9</v>
      </c>
      <c r="C6">
        <f>SUMIF(Received!$B$2:$B$1048576,'Total material received'!A6,Received!$D$2:$D$1048576)</f>
        <v>51</v>
      </c>
      <c r="D6">
        <v>180</v>
      </c>
      <c r="F6" s="3">
        <f t="shared" si="0"/>
        <v>9180</v>
      </c>
    </row>
    <row r="7" spans="1:6" x14ac:dyDescent="0.25">
      <c r="A7" t="s">
        <v>10</v>
      </c>
      <c r="B7" t="s">
        <v>9</v>
      </c>
      <c r="C7">
        <f>SUMIF(Received!$B$2:$B$1048576,'Total material received'!A7,Received!$D$2:$D$1048576)</f>
        <v>50.5</v>
      </c>
      <c r="D7">
        <v>180</v>
      </c>
      <c r="F7" s="3">
        <f t="shared" si="0"/>
        <v>9090</v>
      </c>
    </row>
    <row r="8" spans="1:6" x14ac:dyDescent="0.25">
      <c r="A8" t="s">
        <v>11</v>
      </c>
      <c r="B8" t="s">
        <v>9</v>
      </c>
      <c r="C8">
        <f>SUMIF(Received!$B$2:$B$1048576,'Total material received'!A8,Received!$D$2:$D$1048576)</f>
        <v>0</v>
      </c>
      <c r="D8">
        <v>200</v>
      </c>
      <c r="F8" s="3">
        <f t="shared" si="0"/>
        <v>0</v>
      </c>
    </row>
    <row r="9" spans="1:6" x14ac:dyDescent="0.25">
      <c r="A9" t="s">
        <v>12</v>
      </c>
      <c r="B9" t="s">
        <v>5</v>
      </c>
      <c r="C9">
        <f>SUMIF(Received!$B$2:$B$1048576,'Total material received'!A9,Received!$D$2:$D$1048576)</f>
        <v>12</v>
      </c>
      <c r="D9">
        <v>50</v>
      </c>
      <c r="F9" s="3">
        <f t="shared" si="0"/>
        <v>600</v>
      </c>
    </row>
    <row r="10" spans="1:6" x14ac:dyDescent="0.25">
      <c r="A10" t="s">
        <v>14</v>
      </c>
      <c r="B10" t="s">
        <v>15</v>
      </c>
      <c r="C10">
        <f>SUMIF(Received!$B$2:$B$1048576,'Total material received'!A10,Received!$D$2:$D$1048576)</f>
        <v>3240</v>
      </c>
      <c r="D10">
        <v>60</v>
      </c>
      <c r="E10">
        <f>COUNTIF(Received!B2:B1048576,'Total material received'!A10)*10000</f>
        <v>60000</v>
      </c>
      <c r="F10" s="3">
        <f t="shared" si="0"/>
        <v>194400</v>
      </c>
    </row>
    <row r="11" spans="1:6" x14ac:dyDescent="0.25">
      <c r="A11" t="s">
        <v>19</v>
      </c>
      <c r="B11" t="s">
        <v>5</v>
      </c>
      <c r="C11">
        <f>SUMIF(Received!$B$2:$B$1048576,'Total material received'!A11,Received!$D$2:$D$1048576)</f>
        <v>0</v>
      </c>
      <c r="D11">
        <f>560*3</f>
        <v>1680</v>
      </c>
      <c r="F11" s="3">
        <f t="shared" si="0"/>
        <v>0</v>
      </c>
    </row>
    <row r="12" spans="1:6" x14ac:dyDescent="0.25">
      <c r="A12" t="s">
        <v>20</v>
      </c>
      <c r="B12" t="s">
        <v>5</v>
      </c>
      <c r="C12">
        <f>SUMIF(Received!$B$2:$B$1048576,'Total material received'!A12,Received!$D$2:$D$1048576)</f>
        <v>40</v>
      </c>
      <c r="D12">
        <f>560*2.5</f>
        <v>1400</v>
      </c>
      <c r="F12" s="3">
        <f t="shared" si="0"/>
        <v>56000</v>
      </c>
    </row>
    <row r="13" spans="1:6" x14ac:dyDescent="0.25">
      <c r="A13" t="s">
        <v>21</v>
      </c>
      <c r="B13" t="s">
        <v>15</v>
      </c>
      <c r="C13">
        <f>SUMIF(Received!$B$2:$B$1048576,'Total material received'!A13,Received!$D$2:$D$1048576)</f>
        <v>0</v>
      </c>
      <c r="D13">
        <v>65</v>
      </c>
      <c r="F13" s="3">
        <f t="shared" si="0"/>
        <v>0</v>
      </c>
    </row>
    <row r="14" spans="1:6" x14ac:dyDescent="0.25">
      <c r="A14" t="s">
        <v>22</v>
      </c>
      <c r="B14" t="s">
        <v>15</v>
      </c>
      <c r="C14">
        <f>SUMIF(Received!$B$2:$B$1048576,'Total material received'!A14,Received!$D$2:$D$1048576)</f>
        <v>0</v>
      </c>
      <c r="D14">
        <v>65</v>
      </c>
      <c r="F14" s="3">
        <f t="shared" si="0"/>
        <v>0</v>
      </c>
    </row>
    <row r="15" spans="1:6" x14ac:dyDescent="0.25">
      <c r="A15" t="s">
        <v>23</v>
      </c>
      <c r="B15" t="s">
        <v>5</v>
      </c>
      <c r="C15">
        <f>SUMIF(Received!$B$2:$B$1048576,'Total material received'!A15,Received!$D$2:$D$1048576)</f>
        <v>0</v>
      </c>
      <c r="D15">
        <v>2000</v>
      </c>
      <c r="F15" s="3">
        <f t="shared" si="0"/>
        <v>0</v>
      </c>
    </row>
    <row r="16" spans="1:6" x14ac:dyDescent="0.25">
      <c r="A16" t="s">
        <v>24</v>
      </c>
      <c r="B16" t="s">
        <v>9</v>
      </c>
      <c r="C16">
        <f>SUMIF(Received!$B$2:$B$1048576,'Total material received'!A16,Received!$D$2:$D$1048576)</f>
        <v>0</v>
      </c>
      <c r="D16">
        <v>350</v>
      </c>
      <c r="F16" s="3">
        <f t="shared" si="0"/>
        <v>0</v>
      </c>
    </row>
    <row r="17" spans="1:6" x14ac:dyDescent="0.25">
      <c r="A17" t="s">
        <v>34</v>
      </c>
      <c r="B17" t="s">
        <v>5</v>
      </c>
      <c r="C17">
        <f>SUMIF(Received!$B$2:$B$1048576,'Total material received'!A17,Received!$D$2:$D$1048576)</f>
        <v>0</v>
      </c>
      <c r="F17" s="3">
        <f t="shared" si="0"/>
        <v>0</v>
      </c>
    </row>
    <row r="18" spans="1:6" x14ac:dyDescent="0.25">
      <c r="A18" t="s">
        <v>25</v>
      </c>
      <c r="B18" t="s">
        <v>5</v>
      </c>
      <c r="C18">
        <f>SUMIF(Received!$B$2:$B$1048576,'Total material received'!A18,Received!$D$2:$D$1048576)</f>
        <v>10</v>
      </c>
      <c r="D18">
        <v>200</v>
      </c>
      <c r="F18" s="3">
        <f t="shared" si="0"/>
        <v>2000</v>
      </c>
    </row>
    <row r="19" spans="1:6" x14ac:dyDescent="0.25">
      <c r="A19" t="s">
        <v>26</v>
      </c>
      <c r="B19" t="s">
        <v>5</v>
      </c>
      <c r="C19">
        <f>SUMIF(Received!$B$2:$B$1048576,'Total material received'!A19,Received!$D$2:$D$1048576)</f>
        <v>10</v>
      </c>
      <c r="D19">
        <v>200</v>
      </c>
      <c r="F19" s="3">
        <f t="shared" si="0"/>
        <v>2000</v>
      </c>
    </row>
    <row r="20" spans="1:6" x14ac:dyDescent="0.25">
      <c r="A20" t="s">
        <v>27</v>
      </c>
      <c r="B20" t="s">
        <v>5</v>
      </c>
      <c r="C20">
        <f>SUMIF(Received!$B$2:$B$1048576,'Total material received'!A20,Received!$D$2:$D$1048576)</f>
        <v>276</v>
      </c>
      <c r="D20">
        <v>620</v>
      </c>
      <c r="F20" s="3">
        <f t="shared" si="0"/>
        <v>171120</v>
      </c>
    </row>
    <row r="21" spans="1:6" x14ac:dyDescent="0.25">
      <c r="A21" t="s">
        <v>30</v>
      </c>
      <c r="B21" t="s">
        <v>5</v>
      </c>
      <c r="C21">
        <f>SUMIF(Received!$B$2:$B$1048576,'Total material received'!A21,Received!$D$2:$D$1048576)</f>
        <v>90</v>
      </c>
      <c r="D21">
        <v>920</v>
      </c>
      <c r="F21" s="3">
        <f t="shared" si="0"/>
        <v>82800</v>
      </c>
    </row>
    <row r="22" spans="1:6" x14ac:dyDescent="0.25">
      <c r="A22" t="s">
        <v>28</v>
      </c>
      <c r="B22" t="s">
        <v>5</v>
      </c>
      <c r="C22">
        <f>SUMIF(Received!$B$2:$B$1048576,'Total material received'!A22,Received!$D$2:$D$1048576)</f>
        <v>211</v>
      </c>
      <c r="D22">
        <v>1320</v>
      </c>
      <c r="F22" s="3">
        <f t="shared" si="0"/>
        <v>278520</v>
      </c>
    </row>
    <row r="23" spans="1:6" x14ac:dyDescent="0.25">
      <c r="A23" t="s">
        <v>29</v>
      </c>
      <c r="B23" t="s">
        <v>5</v>
      </c>
      <c r="C23">
        <f>SUMIF(Received!$B$2:$B$1048576,'Total material received'!A23,Received!$D$2:$D$1048576)</f>
        <v>135</v>
      </c>
      <c r="D23">
        <v>2350</v>
      </c>
      <c r="F23" s="3">
        <f t="shared" si="0"/>
        <v>317250</v>
      </c>
    </row>
    <row r="24" spans="1:6" x14ac:dyDescent="0.25">
      <c r="A24" t="s">
        <v>31</v>
      </c>
      <c r="B24" t="s">
        <v>9</v>
      </c>
      <c r="C24">
        <f>SUMIF(Received!$B$2:$B$1048576,'Total material received'!A24,Received!$D$2:$D$1048576)</f>
        <v>7</v>
      </c>
      <c r="D24">
        <v>3200</v>
      </c>
      <c r="F24" s="3">
        <f t="shared" si="0"/>
        <v>22400</v>
      </c>
    </row>
    <row r="25" spans="1:6" x14ac:dyDescent="0.25">
      <c r="A25" t="s">
        <v>32</v>
      </c>
      <c r="B25" t="s">
        <v>5</v>
      </c>
      <c r="C25">
        <f>SUMIF(Received!$B$2:$B$1048576,'Total material received'!A25,Received!$D$2:$D$1048576)</f>
        <v>18</v>
      </c>
      <c r="D25">
        <v>100</v>
      </c>
      <c r="E25">
        <v>0</v>
      </c>
      <c r="F25" s="3">
        <f t="shared" si="0"/>
        <v>1800</v>
      </c>
    </row>
    <row r="26" spans="1:6" x14ac:dyDescent="0.25">
      <c r="A26" t="s">
        <v>33</v>
      </c>
      <c r="B26" t="s">
        <v>5</v>
      </c>
      <c r="C26">
        <f>SUMIF(Received!$B$2:$B$1048576,'Total material received'!A26,Received!$D$2:$D$1048576)</f>
        <v>2</v>
      </c>
      <c r="D26">
        <v>3500</v>
      </c>
      <c r="E26">
        <v>2000</v>
      </c>
      <c r="F26" s="3">
        <f t="shared" si="0"/>
        <v>7000</v>
      </c>
    </row>
    <row r="27" spans="1:6" x14ac:dyDescent="0.25">
      <c r="A27" t="s">
        <v>36</v>
      </c>
      <c r="B27" t="s">
        <v>37</v>
      </c>
      <c r="C27">
        <f>SUMIF(Received!$B$2:$B$1048576,'Total material received'!A27,Received!$D$2:$D$1048576)</f>
        <v>300</v>
      </c>
      <c r="F27" s="3">
        <f t="shared" si="0"/>
        <v>0</v>
      </c>
    </row>
    <row r="28" spans="1:6" x14ac:dyDescent="0.25">
      <c r="A28" t="s">
        <v>39</v>
      </c>
      <c r="B28" t="s">
        <v>40</v>
      </c>
      <c r="C28">
        <f>SUMIF(Received!$B$2:$B$1048576,'Total material received'!A28,Received!$D$2:$D$1048576)</f>
        <v>181</v>
      </c>
      <c r="D28">
        <v>1300</v>
      </c>
      <c r="E28">
        <f>(COUNTIFS(Received!$B$2:$B$1048576,'Total material received'!A28)*2400)+(COUNTIFS(Received!$B$2:$B$1048576,'Total material received'!A28)*5000)</f>
        <v>88800</v>
      </c>
      <c r="F28" s="3">
        <f t="shared" si="0"/>
        <v>235300</v>
      </c>
    </row>
    <row r="29" spans="1:6" x14ac:dyDescent="0.25">
      <c r="A29" t="s">
        <v>42</v>
      </c>
      <c r="B29" t="s">
        <v>40</v>
      </c>
      <c r="C29">
        <f>SUMIF(Received!$B$2:$B$1048576,'Total material received'!A29,Received!$D$2:$D$1048576)</f>
        <v>181</v>
      </c>
      <c r="D29">
        <v>800</v>
      </c>
      <c r="E29">
        <f>((COUNTIFS(Received!$B$2:$B$1048576,'Total material received'!A29)-1)*2400)+((COUNTIFS(Received!$B$2:$B$1048576,'Total material received'!A29)-1)*5000)</f>
        <v>81400</v>
      </c>
      <c r="F29" s="3">
        <f t="shared" si="0"/>
        <v>144800</v>
      </c>
    </row>
    <row r="30" spans="1:6" x14ac:dyDescent="0.25">
      <c r="A30" t="s">
        <v>135</v>
      </c>
      <c r="B30" t="s">
        <v>5</v>
      </c>
      <c r="C30">
        <f>SUMIF(Received!$B$2:$B$1048576,'Total material received'!A30,Received!$D$2:$D$1048576)</f>
        <v>1</v>
      </c>
      <c r="D30">
        <v>150</v>
      </c>
      <c r="F30" s="3">
        <f t="shared" si="0"/>
        <v>150</v>
      </c>
    </row>
    <row r="31" spans="1:6" x14ac:dyDescent="0.25">
      <c r="A31" t="s">
        <v>53</v>
      </c>
      <c r="B31" t="s">
        <v>5</v>
      </c>
      <c r="C31">
        <f>SUMIF(Received!$B$2:$B$1048576,'Total material received'!A31,Received!$D$2:$D$1048576)</f>
        <v>1</v>
      </c>
      <c r="F31" s="3">
        <f t="shared" si="0"/>
        <v>0</v>
      </c>
    </row>
    <row r="32" spans="1:6" x14ac:dyDescent="0.25">
      <c r="A32" t="s">
        <v>45</v>
      </c>
      <c r="B32" t="s">
        <v>9</v>
      </c>
      <c r="C32">
        <f>SUMIF(Received!$B$2:$B$1048576,'Total material received'!A32,Received!$D$2:$D$1048576)</f>
        <v>1.5</v>
      </c>
      <c r="D32">
        <v>500</v>
      </c>
      <c r="E32">
        <v>0</v>
      </c>
      <c r="F32" s="3">
        <f t="shared" si="0"/>
        <v>750</v>
      </c>
    </row>
    <row r="33" spans="1:6" x14ac:dyDescent="0.25">
      <c r="A33" s="1" t="s">
        <v>79</v>
      </c>
      <c r="B33" t="s">
        <v>80</v>
      </c>
      <c r="C33">
        <f>SUMIF(Received!$B$2:$B$1048576,'Total material received'!A33,Received!$D$2:$D$1048576)</f>
        <v>3510</v>
      </c>
      <c r="D33">
        <v>1</v>
      </c>
      <c r="E33">
        <v>0</v>
      </c>
      <c r="F33" s="3">
        <f t="shared" si="0"/>
        <v>3510</v>
      </c>
    </row>
    <row r="34" spans="1:6" x14ac:dyDescent="0.25">
      <c r="A34" t="s">
        <v>81</v>
      </c>
      <c r="B34" t="s">
        <v>80</v>
      </c>
      <c r="C34">
        <f>SUMIF(Received!$B$2:$B$1048576,'Total material received'!A34,Received!$D$2:$D$1048576)</f>
        <v>5850</v>
      </c>
      <c r="D34">
        <v>1</v>
      </c>
      <c r="E34">
        <v>0</v>
      </c>
      <c r="F34" s="3">
        <f t="shared" si="0"/>
        <v>5850</v>
      </c>
    </row>
    <row r="35" spans="1:6" x14ac:dyDescent="0.25">
      <c r="A35" t="s">
        <v>99</v>
      </c>
      <c r="B35" t="s">
        <v>7</v>
      </c>
      <c r="C35">
        <f>SUMIF(Received!$B$2:$B$1048576,'Total material received'!A35,Received!$D$2:$D$1048576)</f>
        <v>5</v>
      </c>
      <c r="E35">
        <v>0</v>
      </c>
      <c r="F35" s="3">
        <f t="shared" si="0"/>
        <v>0</v>
      </c>
    </row>
    <row r="36" spans="1:6" x14ac:dyDescent="0.25">
      <c r="A36" t="s">
        <v>113</v>
      </c>
      <c r="B36" t="s">
        <v>9</v>
      </c>
      <c r="C36">
        <f>SUMIF(Received!$B$2:$B$1048576,'Total material received'!A36,Received!$D$2:$D$1048576)</f>
        <v>10</v>
      </c>
      <c r="D36">
        <v>150</v>
      </c>
      <c r="E36">
        <v>0</v>
      </c>
      <c r="F36" s="3">
        <f t="shared" si="0"/>
        <v>1500</v>
      </c>
    </row>
    <row r="37" spans="1:6" x14ac:dyDescent="0.25">
      <c r="A37" t="s">
        <v>114</v>
      </c>
      <c r="B37" t="s">
        <v>115</v>
      </c>
      <c r="C37">
        <f>SUMIF(Received!$B$2:$B$1048576,'Total material received'!A37,Received!$D$2:$D$1048576)</f>
        <v>5.3</v>
      </c>
      <c r="D37">
        <v>10000</v>
      </c>
      <c r="E37">
        <f>COUNTIF(Received!B2:B1048576,A37)*10000</f>
        <v>60000</v>
      </c>
      <c r="F37" s="3">
        <f t="shared" si="0"/>
        <v>53000</v>
      </c>
    </row>
    <row r="38" spans="1:6" x14ac:dyDescent="0.25">
      <c r="A38" t="s">
        <v>116</v>
      </c>
      <c r="B38" t="s">
        <v>5</v>
      </c>
      <c r="C38">
        <f>SUMIF(Received!$B$2:$B$1048576,'Total material received'!A38,Received!$D$2:$D$1048576)</f>
        <v>1</v>
      </c>
      <c r="D38">
        <v>200</v>
      </c>
      <c r="E38">
        <v>0</v>
      </c>
      <c r="F38" s="3">
        <f t="shared" si="0"/>
        <v>200</v>
      </c>
    </row>
    <row r="39" spans="1:6" x14ac:dyDescent="0.25">
      <c r="A39" t="s">
        <v>117</v>
      </c>
      <c r="B39" t="s">
        <v>5</v>
      </c>
      <c r="C39">
        <f>SUMIF(Received!$B$2:$B$1048576,'Total material received'!A39,Received!$D$2:$D$1048576)</f>
        <v>1</v>
      </c>
      <c r="E39">
        <v>0</v>
      </c>
      <c r="F39" s="3">
        <f t="shared" si="0"/>
        <v>0</v>
      </c>
    </row>
    <row r="40" spans="1:6" x14ac:dyDescent="0.25">
      <c r="A40" t="s">
        <v>120</v>
      </c>
      <c r="B40" t="s">
        <v>5</v>
      </c>
      <c r="C40">
        <f>SUMIF(Received!$B$2:$B$1048576,'Total material received'!A40,Received!$D$2:$D$1048576)</f>
        <v>1</v>
      </c>
      <c r="F40" s="3">
        <f t="shared" si="0"/>
        <v>0</v>
      </c>
    </row>
    <row r="41" spans="1:6" x14ac:dyDescent="0.25">
      <c r="A41" t="s">
        <v>121</v>
      </c>
      <c r="B41" t="s">
        <v>5</v>
      </c>
      <c r="C41">
        <f>SUMIF(Received!$B$2:$B$1048576,'Total material received'!A41,Received!$D$2:$D$1048576)</f>
        <v>1</v>
      </c>
      <c r="F41" s="3">
        <f t="shared" si="0"/>
        <v>0</v>
      </c>
    </row>
    <row r="42" spans="1:6" x14ac:dyDescent="0.25">
      <c r="A42" t="s">
        <v>122</v>
      </c>
      <c r="B42" t="s">
        <v>7</v>
      </c>
      <c r="C42">
        <f>SUMIF(Received!$B$2:$B$1048576,'Total material received'!A42,Received!$D$2:$D$1048576)</f>
        <v>4</v>
      </c>
      <c r="F42" s="3">
        <f t="shared" si="0"/>
        <v>0</v>
      </c>
    </row>
    <row r="43" spans="1:6" x14ac:dyDescent="0.25">
      <c r="A43" t="s">
        <v>127</v>
      </c>
      <c r="B43" t="s">
        <v>5</v>
      </c>
      <c r="C43">
        <f>SUMIF(Received!$B$2:$B$1048576,'Total material received'!A43,Received!$D$2:$D$1048576)</f>
        <v>19</v>
      </c>
      <c r="D43">
        <v>250</v>
      </c>
      <c r="F43" s="3">
        <f t="shared" si="0"/>
        <v>4750</v>
      </c>
    </row>
    <row r="44" spans="1:6" x14ac:dyDescent="0.25">
      <c r="A44" t="s">
        <v>123</v>
      </c>
      <c r="B44" t="s">
        <v>5</v>
      </c>
      <c r="C44">
        <f>SUMIF(Received!$B$2:$B$1048576,'Total material received'!A44,Received!$D$2:$D$1048576)</f>
        <v>5</v>
      </c>
      <c r="D44">
        <v>400</v>
      </c>
      <c r="F44" s="3">
        <f t="shared" si="0"/>
        <v>2000</v>
      </c>
    </row>
    <row r="45" spans="1:6" x14ac:dyDescent="0.25">
      <c r="A45" t="s">
        <v>124</v>
      </c>
      <c r="B45" t="s">
        <v>5</v>
      </c>
      <c r="C45">
        <f>SUMIF(Received!$B$2:$B$1048576,'Total material received'!A45,Received!$D$2:$D$1048576)</f>
        <v>6</v>
      </c>
      <c r="D45">
        <v>450</v>
      </c>
      <c r="F45" s="3">
        <f t="shared" si="0"/>
        <v>2700</v>
      </c>
    </row>
    <row r="46" spans="1:6" x14ac:dyDescent="0.25">
      <c r="A46" t="s">
        <v>125</v>
      </c>
      <c r="B46" t="s">
        <v>5</v>
      </c>
      <c r="C46">
        <f>SUMIF(Received!$B$2:$B$1048576,'Total material received'!A46,Received!$D$2:$D$1048576)</f>
        <v>2</v>
      </c>
      <c r="D46">
        <v>600</v>
      </c>
      <c r="F46" s="3">
        <f t="shared" si="0"/>
        <v>1200</v>
      </c>
    </row>
    <row r="47" spans="1:6" x14ac:dyDescent="0.25">
      <c r="A47" t="s">
        <v>126</v>
      </c>
      <c r="B47" t="s">
        <v>5</v>
      </c>
      <c r="C47">
        <f>SUMIF(Received!$B$2:$B$1048576,'Total material received'!A47,Received!$D$2:$D$1048576)</f>
        <v>5</v>
      </c>
      <c r="D47">
        <v>1150</v>
      </c>
      <c r="F47" s="3">
        <f t="shared" si="0"/>
        <v>5750</v>
      </c>
    </row>
    <row r="48" spans="1:6" x14ac:dyDescent="0.25">
      <c r="A48" t="s">
        <v>128</v>
      </c>
      <c r="B48" t="s">
        <v>5</v>
      </c>
      <c r="C48">
        <f>SUMIF(Received!$B$2:$B$1048576,'Total material received'!A48,Received!$D$2:$D$1048576)</f>
        <v>5</v>
      </c>
      <c r="D48">
        <v>120</v>
      </c>
      <c r="F48" s="3">
        <f t="shared" si="0"/>
        <v>600</v>
      </c>
    </row>
    <row r="49" spans="1:6" x14ac:dyDescent="0.25">
      <c r="A49" t="s">
        <v>129</v>
      </c>
      <c r="B49" t="s">
        <v>5</v>
      </c>
      <c r="C49">
        <f>SUMIF(Received!$B$2:$B$1048576,'Total material received'!A49,Received!$D$2:$D$1048576)</f>
        <v>5</v>
      </c>
      <c r="D49">
        <v>60</v>
      </c>
      <c r="F49" s="3">
        <f t="shared" si="0"/>
        <v>300</v>
      </c>
    </row>
    <row r="50" spans="1:6" x14ac:dyDescent="0.25">
      <c r="A50" t="s">
        <v>130</v>
      </c>
      <c r="B50" t="s">
        <v>5</v>
      </c>
      <c r="C50">
        <f>SUMIF(Received!$B$2:$B$1048576,'Total material received'!A50,Received!$D$2:$D$1048576)</f>
        <v>15</v>
      </c>
      <c r="D50">
        <v>50</v>
      </c>
      <c r="F50" s="3">
        <f t="shared" si="0"/>
        <v>750</v>
      </c>
    </row>
    <row r="51" spans="1:6" x14ac:dyDescent="0.25">
      <c r="A51" t="s">
        <v>131</v>
      </c>
      <c r="B51" t="s">
        <v>5</v>
      </c>
      <c r="C51">
        <f>SUMIF(Received!$B$2:$B$1048576,'Total material received'!A51,Received!$D$2:$D$1048576)</f>
        <v>10</v>
      </c>
      <c r="D51">
        <v>100</v>
      </c>
      <c r="F51" s="3">
        <f t="shared" si="0"/>
        <v>1000</v>
      </c>
    </row>
    <row r="52" spans="1:6" x14ac:dyDescent="0.25">
      <c r="A52" t="s">
        <v>132</v>
      </c>
      <c r="B52" t="s">
        <v>5</v>
      </c>
      <c r="C52">
        <f>SUMIF(Received!$B$2:$B$1048576,'Total material received'!A52,Received!$D$2:$D$1048576)</f>
        <v>5</v>
      </c>
      <c r="D52">
        <v>37</v>
      </c>
      <c r="F52" s="3">
        <f t="shared" si="0"/>
        <v>185</v>
      </c>
    </row>
    <row r="53" spans="1:6" x14ac:dyDescent="0.25">
      <c r="A53" t="s">
        <v>133</v>
      </c>
      <c r="B53" t="s">
        <v>5</v>
      </c>
      <c r="C53">
        <f>SUMIF(Received!$B$2:$B$1048576,'Total material received'!A53,Received!$D$2:$D$1048576)</f>
        <v>4</v>
      </c>
      <c r="D53">
        <v>500</v>
      </c>
      <c r="F53" s="3">
        <f t="shared" si="0"/>
        <v>2000</v>
      </c>
    </row>
    <row r="54" spans="1:6" x14ac:dyDescent="0.25">
      <c r="A54" t="s">
        <v>134</v>
      </c>
      <c r="B54" t="s">
        <v>5</v>
      </c>
      <c r="C54">
        <f>SUMIF(Received!$B$2:$B$1048576,'Total material received'!A54,Received!$D$2:$D$1048576)</f>
        <v>5</v>
      </c>
      <c r="D54">
        <v>60</v>
      </c>
      <c r="F54" s="3">
        <f t="shared" si="0"/>
        <v>300</v>
      </c>
    </row>
    <row r="55" spans="1:6" x14ac:dyDescent="0.25">
      <c r="A55" t="s">
        <v>136</v>
      </c>
      <c r="B55" t="s">
        <v>5</v>
      </c>
      <c r="C55">
        <f>SUMIF(Received!$B$2:$B$1048576,'Total material received'!A55,Received!$D$2:$D$1048576)</f>
        <v>2</v>
      </c>
      <c r="D55">
        <v>1600</v>
      </c>
      <c r="F55" s="3">
        <f t="shared" si="0"/>
        <v>3200</v>
      </c>
    </row>
    <row r="56" spans="1:6" x14ac:dyDescent="0.25">
      <c r="A56" t="s">
        <v>71</v>
      </c>
      <c r="B56" t="s">
        <v>9</v>
      </c>
      <c r="C56">
        <f>SUMIF(Received!$B$2:$B$1048576,'Total material received'!A56,Received!$D$2:$D$1048576)</f>
        <v>3</v>
      </c>
      <c r="F56" s="3">
        <f t="shared" si="0"/>
        <v>0</v>
      </c>
    </row>
    <row r="57" spans="1:6" x14ac:dyDescent="0.25">
      <c r="A57" t="s">
        <v>151</v>
      </c>
      <c r="B57" t="s">
        <v>80</v>
      </c>
      <c r="C57">
        <f>SUMIF(Received!$B$2:$B$1048576,'Total material received'!A57,Received!$D$2:$D$1048576)</f>
        <v>150</v>
      </c>
      <c r="D57">
        <v>1</v>
      </c>
      <c r="F57" s="3">
        <f t="shared" si="0"/>
        <v>150</v>
      </c>
    </row>
    <row r="58" spans="1:6" x14ac:dyDescent="0.25">
      <c r="A58" t="s">
        <v>75</v>
      </c>
      <c r="F58" s="3">
        <f>SUM(F2:F57)</f>
        <v>2196905</v>
      </c>
    </row>
    <row r="59" spans="1:6" x14ac:dyDescent="0.25">
      <c r="F59" s="6">
        <f>F58-Received!F153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C34" sqref="C34"/>
    </sheetView>
  </sheetViews>
  <sheetFormatPr defaultRowHeight="15" x14ac:dyDescent="0.25"/>
  <cols>
    <col min="1" max="1" width="9.7109375" bestFit="1" customWidth="1"/>
    <col min="2" max="2" width="16.85546875" customWidth="1"/>
    <col min="3" max="3" width="14.28515625" customWidth="1"/>
    <col min="4" max="4" width="8.7109375" bestFit="1" customWidth="1"/>
    <col min="5" max="5" width="28.85546875" customWidth="1"/>
    <col min="6" max="6" width="16.140625" customWidth="1"/>
    <col min="7" max="7" width="12" customWidth="1"/>
    <col min="8" max="8" width="13.28515625" style="4" bestFit="1" customWidth="1"/>
  </cols>
  <sheetData>
    <row r="1" spans="1:9" x14ac:dyDescent="0.25">
      <c r="A1" t="s">
        <v>0</v>
      </c>
      <c r="B1" t="s">
        <v>1</v>
      </c>
      <c r="C1" t="s">
        <v>54</v>
      </c>
      <c r="D1" t="s">
        <v>3</v>
      </c>
      <c r="E1" t="s">
        <v>55</v>
      </c>
      <c r="F1" t="s">
        <v>92</v>
      </c>
      <c r="G1" t="s">
        <v>90</v>
      </c>
      <c r="H1" s="4" t="s">
        <v>94</v>
      </c>
      <c r="I1" t="s">
        <v>90</v>
      </c>
    </row>
    <row r="2" spans="1:9" x14ac:dyDescent="0.25">
      <c r="A2" t="s">
        <v>56</v>
      </c>
      <c r="B2" t="s">
        <v>16</v>
      </c>
      <c r="C2" t="s">
        <v>17</v>
      </c>
      <c r="D2">
        <v>14</v>
      </c>
      <c r="E2" t="s">
        <v>57</v>
      </c>
      <c r="F2">
        <v>0.16</v>
      </c>
      <c r="G2" t="s">
        <v>86</v>
      </c>
      <c r="H2" s="4">
        <v>91</v>
      </c>
      <c r="I2" t="s">
        <v>86</v>
      </c>
    </row>
    <row r="3" spans="1:9" x14ac:dyDescent="0.25">
      <c r="A3" t="s">
        <v>56</v>
      </c>
      <c r="B3" t="s">
        <v>29</v>
      </c>
      <c r="C3" t="s">
        <v>37</v>
      </c>
      <c r="D3">
        <v>96</v>
      </c>
      <c r="E3" t="s">
        <v>58</v>
      </c>
      <c r="F3">
        <v>19</v>
      </c>
      <c r="G3" t="s">
        <v>87</v>
      </c>
      <c r="H3" s="4">
        <v>11</v>
      </c>
      <c r="I3" t="s">
        <v>73</v>
      </c>
    </row>
    <row r="4" spans="1:9" x14ac:dyDescent="0.25">
      <c r="A4" t="s">
        <v>56</v>
      </c>
      <c r="B4" t="s">
        <v>28</v>
      </c>
      <c r="C4" t="s">
        <v>37</v>
      </c>
      <c r="D4">
        <v>24</v>
      </c>
      <c r="E4" t="s">
        <v>58</v>
      </c>
      <c r="F4">
        <v>2.63</v>
      </c>
      <c r="G4" t="s">
        <v>87</v>
      </c>
      <c r="H4" s="4">
        <v>11</v>
      </c>
      <c r="I4" t="s">
        <v>73</v>
      </c>
    </row>
    <row r="5" spans="1:9" x14ac:dyDescent="0.25">
      <c r="A5" t="s">
        <v>56</v>
      </c>
      <c r="B5" t="s">
        <v>30</v>
      </c>
      <c r="C5" t="s">
        <v>37</v>
      </c>
      <c r="D5">
        <v>240</v>
      </c>
      <c r="E5" t="s">
        <v>59</v>
      </c>
      <c r="F5">
        <v>18</v>
      </c>
      <c r="G5" t="s">
        <v>87</v>
      </c>
      <c r="H5" s="4">
        <v>11</v>
      </c>
      <c r="I5" t="s">
        <v>73</v>
      </c>
    </row>
    <row r="6" spans="1:9" x14ac:dyDescent="0.25">
      <c r="A6" t="s">
        <v>56</v>
      </c>
      <c r="B6" t="s">
        <v>27</v>
      </c>
      <c r="C6" t="s">
        <v>37</v>
      </c>
      <c r="D6">
        <v>96</v>
      </c>
      <c r="E6" t="s">
        <v>58</v>
      </c>
      <c r="F6">
        <v>4</v>
      </c>
      <c r="G6" t="s">
        <v>87</v>
      </c>
      <c r="H6" s="4">
        <v>11</v>
      </c>
      <c r="I6" t="s">
        <v>73</v>
      </c>
    </row>
    <row r="7" spans="1:9" x14ac:dyDescent="0.25">
      <c r="A7" t="s">
        <v>56</v>
      </c>
      <c r="B7" t="s">
        <v>27</v>
      </c>
      <c r="C7" t="s">
        <v>37</v>
      </c>
      <c r="D7">
        <v>28</v>
      </c>
      <c r="E7" t="s">
        <v>59</v>
      </c>
      <c r="F7">
        <v>1</v>
      </c>
      <c r="G7" t="s">
        <v>87</v>
      </c>
      <c r="H7" s="4">
        <v>11</v>
      </c>
      <c r="I7" t="s">
        <v>73</v>
      </c>
    </row>
    <row r="8" spans="1:9" x14ac:dyDescent="0.25">
      <c r="A8" s="1">
        <v>45750</v>
      </c>
      <c r="B8" t="s">
        <v>30</v>
      </c>
      <c r="C8" t="s">
        <v>37</v>
      </c>
      <c r="D8">
        <v>240</v>
      </c>
      <c r="E8" t="s">
        <v>59</v>
      </c>
      <c r="F8">
        <v>16</v>
      </c>
      <c r="G8" t="s">
        <v>87</v>
      </c>
      <c r="H8" s="4">
        <v>15.5</v>
      </c>
      <c r="I8" t="s">
        <v>73</v>
      </c>
    </row>
    <row r="9" spans="1:9" x14ac:dyDescent="0.25">
      <c r="A9" s="1">
        <v>45750</v>
      </c>
      <c r="B9" t="s">
        <v>27</v>
      </c>
      <c r="C9" t="s">
        <v>37</v>
      </c>
      <c r="D9">
        <v>28</v>
      </c>
      <c r="E9" t="s">
        <v>59</v>
      </c>
      <c r="F9">
        <v>10</v>
      </c>
      <c r="G9" t="s">
        <v>87</v>
      </c>
      <c r="H9" s="4">
        <v>15.5</v>
      </c>
      <c r="I9" t="s">
        <v>73</v>
      </c>
    </row>
    <row r="10" spans="1:9" x14ac:dyDescent="0.25">
      <c r="A10" s="1">
        <v>45750</v>
      </c>
      <c r="B10" t="s">
        <v>16</v>
      </c>
      <c r="C10" t="s">
        <v>17</v>
      </c>
      <c r="D10">
        <v>31</v>
      </c>
      <c r="E10" t="s">
        <v>60</v>
      </c>
      <c r="F10">
        <v>6.88</v>
      </c>
      <c r="G10" t="s">
        <v>88</v>
      </c>
      <c r="H10" s="4">
        <v>1020.86</v>
      </c>
      <c r="I10" t="s">
        <v>88</v>
      </c>
    </row>
    <row r="11" spans="1:9" x14ac:dyDescent="0.25">
      <c r="A11" s="1">
        <v>45811</v>
      </c>
      <c r="B11" t="s">
        <v>27</v>
      </c>
      <c r="C11" t="s">
        <v>37</v>
      </c>
      <c r="D11">
        <v>84</v>
      </c>
      <c r="E11" t="s">
        <v>58</v>
      </c>
      <c r="F11">
        <v>21.25</v>
      </c>
      <c r="G11" t="s">
        <v>87</v>
      </c>
      <c r="H11" s="4">
        <v>19</v>
      </c>
      <c r="I11" t="s">
        <v>73</v>
      </c>
    </row>
    <row r="12" spans="1:9" x14ac:dyDescent="0.25">
      <c r="A12" s="1">
        <v>45811</v>
      </c>
      <c r="B12" t="s">
        <v>16</v>
      </c>
      <c r="C12" t="s">
        <v>17</v>
      </c>
      <c r="D12">
        <v>7.5</v>
      </c>
      <c r="E12" t="s">
        <v>57</v>
      </c>
      <c r="F12">
        <v>0.216</v>
      </c>
      <c r="G12" t="s">
        <v>86</v>
      </c>
      <c r="H12" s="4">
        <v>265.89999999999998</v>
      </c>
      <c r="I12" t="s">
        <v>86</v>
      </c>
    </row>
    <row r="13" spans="1:9" x14ac:dyDescent="0.25">
      <c r="A13" s="1">
        <v>45841</v>
      </c>
      <c r="B13" t="s">
        <v>27</v>
      </c>
      <c r="C13" t="s">
        <v>37</v>
      </c>
      <c r="D13">
        <v>84</v>
      </c>
      <c r="E13" t="s">
        <v>58</v>
      </c>
      <c r="F13">
        <v>18</v>
      </c>
      <c r="G13" t="s">
        <v>87</v>
      </c>
      <c r="H13" s="4">
        <v>22</v>
      </c>
      <c r="I13" t="s">
        <v>73</v>
      </c>
    </row>
    <row r="14" spans="1:9" x14ac:dyDescent="0.25">
      <c r="A14" s="1">
        <v>45872</v>
      </c>
      <c r="B14" t="s">
        <v>16</v>
      </c>
      <c r="C14" t="s">
        <v>17</v>
      </c>
      <c r="D14">
        <v>22</v>
      </c>
      <c r="E14" t="s">
        <v>60</v>
      </c>
      <c r="F14">
        <v>6.89</v>
      </c>
      <c r="G14" t="s">
        <v>88</v>
      </c>
      <c r="H14" s="4">
        <v>2725.56</v>
      </c>
      <c r="I14" t="s">
        <v>88</v>
      </c>
    </row>
    <row r="15" spans="1:9" x14ac:dyDescent="0.25">
      <c r="A15" s="1">
        <v>45903</v>
      </c>
      <c r="B15" t="s">
        <v>61</v>
      </c>
      <c r="C15" t="s">
        <v>37</v>
      </c>
      <c r="D15">
        <v>19.2</v>
      </c>
      <c r="E15" t="s">
        <v>62</v>
      </c>
      <c r="F15">
        <v>1.25</v>
      </c>
      <c r="G15" t="s">
        <v>89</v>
      </c>
      <c r="H15" s="4">
        <v>78</v>
      </c>
      <c r="I15" t="s">
        <v>89</v>
      </c>
    </row>
    <row r="16" spans="1:9" x14ac:dyDescent="0.25">
      <c r="A16" s="1">
        <v>45964</v>
      </c>
      <c r="B16" t="s">
        <v>16</v>
      </c>
      <c r="C16" t="s">
        <v>17</v>
      </c>
      <c r="D16">
        <v>26.5</v>
      </c>
      <c r="E16" t="s">
        <v>60</v>
      </c>
      <c r="F16">
        <v>4.16</v>
      </c>
      <c r="G16" t="s">
        <v>88</v>
      </c>
      <c r="H16" s="4">
        <v>1603.7</v>
      </c>
      <c r="I16" t="s">
        <v>88</v>
      </c>
    </row>
    <row r="17" spans="1:9" x14ac:dyDescent="0.25">
      <c r="A17" s="1">
        <v>45994</v>
      </c>
      <c r="B17" t="s">
        <v>16</v>
      </c>
      <c r="C17" t="s">
        <v>17</v>
      </c>
      <c r="D17">
        <v>34.5</v>
      </c>
      <c r="E17" t="s">
        <v>60</v>
      </c>
      <c r="F17">
        <v>4.38</v>
      </c>
      <c r="G17" t="s">
        <v>88</v>
      </c>
      <c r="H17" s="4">
        <v>1295</v>
      </c>
      <c r="I17" t="s">
        <v>88</v>
      </c>
    </row>
    <row r="18" spans="1:9" x14ac:dyDescent="0.25">
      <c r="A18" t="s">
        <v>49</v>
      </c>
      <c r="B18" t="s">
        <v>16</v>
      </c>
      <c r="C18" t="s">
        <v>17</v>
      </c>
      <c r="D18">
        <v>25</v>
      </c>
      <c r="E18" t="s">
        <v>60</v>
      </c>
      <c r="F18">
        <v>4.49</v>
      </c>
      <c r="G18" t="s">
        <v>88</v>
      </c>
      <c r="H18" s="4">
        <v>1833.9</v>
      </c>
      <c r="I18" t="s">
        <v>88</v>
      </c>
    </row>
    <row r="19" spans="1:9" x14ac:dyDescent="0.25">
      <c r="A19" t="s">
        <v>52</v>
      </c>
      <c r="B19" t="s">
        <v>63</v>
      </c>
      <c r="C19" t="s">
        <v>37</v>
      </c>
      <c r="D19">
        <v>16.8</v>
      </c>
      <c r="E19" t="s">
        <v>64</v>
      </c>
      <c r="F19">
        <v>4.2</v>
      </c>
      <c r="G19" t="s">
        <v>87</v>
      </c>
      <c r="H19" s="4">
        <v>89</v>
      </c>
      <c r="I19" t="s">
        <v>89</v>
      </c>
    </row>
    <row r="20" spans="1:9" x14ac:dyDescent="0.25">
      <c r="A20" t="s">
        <v>52</v>
      </c>
      <c r="B20" t="s">
        <v>65</v>
      </c>
      <c r="C20" t="s">
        <v>66</v>
      </c>
      <c r="D20">
        <v>2.52</v>
      </c>
      <c r="E20" t="s">
        <v>67</v>
      </c>
      <c r="F20">
        <v>0.315</v>
      </c>
      <c r="G20" t="s">
        <v>87</v>
      </c>
      <c r="H20" s="4">
        <v>297.60000000000002</v>
      </c>
      <c r="I20" t="s">
        <v>86</v>
      </c>
    </row>
    <row r="21" spans="1:9" x14ac:dyDescent="0.25">
      <c r="A21" t="s">
        <v>52</v>
      </c>
      <c r="B21" t="s">
        <v>16</v>
      </c>
      <c r="C21" t="s">
        <v>17</v>
      </c>
      <c r="D21">
        <v>28</v>
      </c>
      <c r="E21" t="s">
        <v>60</v>
      </c>
      <c r="F21">
        <v>3.3</v>
      </c>
      <c r="G21" t="s">
        <v>88</v>
      </c>
      <c r="H21" s="4">
        <v>1144.95</v>
      </c>
      <c r="I21" t="s">
        <v>88</v>
      </c>
    </row>
    <row r="22" spans="1:9" x14ac:dyDescent="0.25">
      <c r="A22" t="s">
        <v>68</v>
      </c>
      <c r="B22" t="s">
        <v>16</v>
      </c>
      <c r="C22" t="s">
        <v>17</v>
      </c>
      <c r="D22">
        <v>12</v>
      </c>
      <c r="E22" t="s">
        <v>60</v>
      </c>
      <c r="F22">
        <v>4.2699999999999996</v>
      </c>
      <c r="G22" t="s">
        <v>88</v>
      </c>
      <c r="H22" s="4">
        <v>1095.085</v>
      </c>
      <c r="I22" t="s">
        <v>88</v>
      </c>
    </row>
    <row r="23" spans="1:9" x14ac:dyDescent="0.25">
      <c r="A23" t="s">
        <v>70</v>
      </c>
      <c r="B23" t="s">
        <v>16</v>
      </c>
      <c r="C23" t="s">
        <v>17</v>
      </c>
      <c r="D23">
        <v>5</v>
      </c>
      <c r="E23" t="s">
        <v>76</v>
      </c>
      <c r="F23">
        <v>5.0199999999999996</v>
      </c>
      <c r="G23" t="s">
        <v>88</v>
      </c>
      <c r="H23" s="4">
        <v>2792.67</v>
      </c>
      <c r="I23" t="s">
        <v>88</v>
      </c>
    </row>
    <row r="24" spans="1:9" x14ac:dyDescent="0.25">
      <c r="A24" t="s">
        <v>72</v>
      </c>
      <c r="B24" t="s">
        <v>16</v>
      </c>
      <c r="C24" t="s">
        <v>17</v>
      </c>
      <c r="D24">
        <v>9</v>
      </c>
      <c r="E24" t="s">
        <v>77</v>
      </c>
      <c r="F24">
        <v>7.4999999999999997E-2</v>
      </c>
      <c r="G24" t="s">
        <v>91</v>
      </c>
      <c r="H24" s="4">
        <v>50</v>
      </c>
      <c r="I24" t="s">
        <v>93</v>
      </c>
    </row>
    <row r="25" spans="1:9" x14ac:dyDescent="0.25">
      <c r="A25" t="s">
        <v>72</v>
      </c>
      <c r="B25" t="s">
        <v>65</v>
      </c>
      <c r="C25" t="s">
        <v>66</v>
      </c>
      <c r="D25">
        <v>0.48</v>
      </c>
      <c r="E25" t="s">
        <v>67</v>
      </c>
      <c r="F25">
        <v>0.06</v>
      </c>
      <c r="G25" t="s">
        <v>87</v>
      </c>
      <c r="H25" s="4">
        <v>3125</v>
      </c>
      <c r="I25" t="s">
        <v>86</v>
      </c>
    </row>
    <row r="26" spans="1:9" x14ac:dyDescent="0.25">
      <c r="A26" t="s">
        <v>72</v>
      </c>
      <c r="B26" t="s">
        <v>65</v>
      </c>
      <c r="C26" t="s">
        <v>66</v>
      </c>
      <c r="D26">
        <v>0.96</v>
      </c>
      <c r="E26" t="s">
        <v>78</v>
      </c>
      <c r="F26">
        <v>0.12</v>
      </c>
      <c r="G26" t="s">
        <v>87</v>
      </c>
      <c r="H26" s="4">
        <v>3593</v>
      </c>
      <c r="I26" t="s">
        <v>86</v>
      </c>
    </row>
    <row r="27" spans="1:9" x14ac:dyDescent="0.25">
      <c r="A27" t="s">
        <v>72</v>
      </c>
      <c r="B27" t="s">
        <v>16</v>
      </c>
      <c r="C27" t="s">
        <v>17</v>
      </c>
      <c r="D27">
        <v>2.5</v>
      </c>
      <c r="E27" t="s">
        <v>76</v>
      </c>
      <c r="F27">
        <v>3.37</v>
      </c>
      <c r="G27" t="s">
        <v>88</v>
      </c>
      <c r="H27" s="4">
        <v>4184.67</v>
      </c>
      <c r="I27" t="s">
        <v>88</v>
      </c>
    </row>
    <row r="28" spans="1:9" x14ac:dyDescent="0.25">
      <c r="A28" t="s">
        <v>74</v>
      </c>
      <c r="B28" t="s">
        <v>16</v>
      </c>
      <c r="C28" t="s">
        <v>17</v>
      </c>
      <c r="D28">
        <v>9</v>
      </c>
      <c r="E28" t="s">
        <v>77</v>
      </c>
      <c r="F28">
        <v>0.11600000000000001</v>
      </c>
      <c r="G28" t="s">
        <v>93</v>
      </c>
      <c r="H28" s="4">
        <v>77</v>
      </c>
      <c r="I28" t="s">
        <v>93</v>
      </c>
    </row>
    <row r="29" spans="1:9" x14ac:dyDescent="0.25">
      <c r="A29" t="s">
        <v>74</v>
      </c>
      <c r="B29" t="s">
        <v>27</v>
      </c>
      <c r="C29" t="s">
        <v>37</v>
      </c>
      <c r="D29">
        <v>120</v>
      </c>
      <c r="E29" t="s">
        <v>103</v>
      </c>
      <c r="F29">
        <v>15</v>
      </c>
      <c r="G29" t="s">
        <v>87</v>
      </c>
      <c r="H29" s="4">
        <v>42.18</v>
      </c>
      <c r="I29" t="s">
        <v>73</v>
      </c>
    </row>
    <row r="30" spans="1:9" x14ac:dyDescent="0.25">
      <c r="A30" t="s">
        <v>74</v>
      </c>
      <c r="B30" t="s">
        <v>65</v>
      </c>
      <c r="C30" t="s">
        <v>66</v>
      </c>
      <c r="D30">
        <v>0.48</v>
      </c>
      <c r="E30" t="s">
        <v>78</v>
      </c>
      <c r="F30">
        <v>0.6</v>
      </c>
      <c r="G30" t="s">
        <v>87</v>
      </c>
      <c r="H30" s="4">
        <v>3750</v>
      </c>
      <c r="I30" t="s">
        <v>86</v>
      </c>
    </row>
    <row r="31" spans="1:9" x14ac:dyDescent="0.25">
      <c r="A31" t="s">
        <v>100</v>
      </c>
      <c r="B31" t="s">
        <v>16</v>
      </c>
      <c r="C31" t="s">
        <v>17</v>
      </c>
      <c r="D31">
        <v>11</v>
      </c>
      <c r="E31" t="s">
        <v>77</v>
      </c>
      <c r="F31">
        <v>7.9000000000000001E-2</v>
      </c>
      <c r="G31" t="s">
        <v>93</v>
      </c>
      <c r="H31" s="4">
        <v>68.47</v>
      </c>
      <c r="I31" t="s">
        <v>93</v>
      </c>
    </row>
    <row r="32" spans="1:9" x14ac:dyDescent="0.25">
      <c r="A32" t="s">
        <v>104</v>
      </c>
      <c r="B32" t="s">
        <v>16</v>
      </c>
      <c r="C32" t="s">
        <v>17</v>
      </c>
      <c r="D32">
        <v>7</v>
      </c>
      <c r="E32" t="s">
        <v>77</v>
      </c>
      <c r="F32">
        <v>0.104</v>
      </c>
      <c r="G32" t="s">
        <v>93</v>
      </c>
      <c r="H32" s="4">
        <v>77</v>
      </c>
      <c r="I32" t="s">
        <v>93</v>
      </c>
    </row>
    <row r="33" spans="1:9" x14ac:dyDescent="0.25">
      <c r="A33" t="s">
        <v>101</v>
      </c>
      <c r="B33" t="s">
        <v>16</v>
      </c>
      <c r="C33" t="s">
        <v>17</v>
      </c>
      <c r="D33">
        <v>6</v>
      </c>
      <c r="E33" t="s">
        <v>60</v>
      </c>
      <c r="F33">
        <v>3.17</v>
      </c>
      <c r="G33" t="s">
        <v>88</v>
      </c>
      <c r="H33" s="4">
        <v>1111</v>
      </c>
      <c r="I33" t="s">
        <v>88</v>
      </c>
    </row>
    <row r="34" spans="1:9" x14ac:dyDescent="0.25">
      <c r="A34" t="s">
        <v>101</v>
      </c>
      <c r="B34" t="s">
        <v>28</v>
      </c>
      <c r="C34" t="s">
        <v>37</v>
      </c>
      <c r="D34">
        <v>180</v>
      </c>
      <c r="E34" t="s">
        <v>103</v>
      </c>
      <c r="F34">
        <v>20</v>
      </c>
      <c r="G34" t="s">
        <v>87</v>
      </c>
      <c r="H34" s="4">
        <v>12.5</v>
      </c>
      <c r="I34" t="s">
        <v>73</v>
      </c>
    </row>
    <row r="35" spans="1:9" x14ac:dyDescent="0.25">
      <c r="A35" t="s">
        <v>101</v>
      </c>
      <c r="B35" t="s">
        <v>27</v>
      </c>
      <c r="C35" t="s">
        <v>37</v>
      </c>
      <c r="D35">
        <v>205.2</v>
      </c>
      <c r="E35" t="s">
        <v>103</v>
      </c>
      <c r="F35">
        <v>10</v>
      </c>
      <c r="G35" t="s">
        <v>87</v>
      </c>
      <c r="H35" s="4">
        <v>24.69</v>
      </c>
      <c r="I35" t="s">
        <v>73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H16" sqref="H16"/>
    </sheetView>
  </sheetViews>
  <sheetFormatPr defaultRowHeight="15" x14ac:dyDescent="0.25"/>
  <cols>
    <col min="1" max="1" width="25.5703125" customWidth="1"/>
    <col min="2" max="2" width="16.28515625" customWidth="1"/>
    <col min="4" max="4" width="13.85546875" customWidth="1"/>
    <col min="5" max="5" width="15.42578125" customWidth="1"/>
    <col min="6" max="6" width="5.85546875" customWidth="1"/>
    <col min="7" max="7" width="21.42578125" customWidth="1"/>
  </cols>
  <sheetData>
    <row r="1" spans="1:8" x14ac:dyDescent="0.25">
      <c r="A1" t="s">
        <v>82</v>
      </c>
      <c r="B1" t="s">
        <v>83</v>
      </c>
      <c r="C1" t="s">
        <v>84</v>
      </c>
      <c r="D1" t="s">
        <v>85</v>
      </c>
      <c r="E1" t="s">
        <v>95</v>
      </c>
      <c r="F1" t="s">
        <v>90</v>
      </c>
      <c r="G1" t="s">
        <v>97</v>
      </c>
      <c r="H1" t="s">
        <v>90</v>
      </c>
    </row>
    <row r="2" spans="1:8" x14ac:dyDescent="0.25">
      <c r="A2" t="s">
        <v>57</v>
      </c>
      <c r="B2" t="s">
        <v>16</v>
      </c>
      <c r="C2">
        <f>SUMIFS('Material spent 1'!$D$2:$D$1048576,'Material spent 1'!$E$2:$E$1048576,'Total material spent'!A2,'Material spent 1'!$B$2:$B$1048576,'Total material spent'!B2)</f>
        <v>21.5</v>
      </c>
      <c r="D2" t="s">
        <v>17</v>
      </c>
      <c r="E2" s="4">
        <f>AVERAGEIF('Material spent 1'!$E$2:$E$1048576,'Total material spent'!A2,'Material spent 1'!$H$2:$H$1048576)</f>
        <v>178.45</v>
      </c>
      <c r="F2" s="4" t="s">
        <v>86</v>
      </c>
      <c r="G2">
        <f>AVERAGEIF('Material spent 1'!$E$2:$E$1048576,'Total material spent'!A2,'Material spent 1'!$F$2:$F$1048576)</f>
        <v>0.188</v>
      </c>
      <c r="H2" t="s">
        <v>86</v>
      </c>
    </row>
    <row r="3" spans="1:8" x14ac:dyDescent="0.25">
      <c r="A3" t="s">
        <v>58</v>
      </c>
      <c r="B3" t="s">
        <v>27</v>
      </c>
      <c r="C3">
        <f>SUMIFS('Material spent 1'!$D$2:$D$1048576,'Material spent 1'!$E$2:$E$1048576,'Total material spent'!A3,'Material spent 1'!$B$2:$B$1048576,'Total material spent'!B3)</f>
        <v>264</v>
      </c>
      <c r="D3" t="s">
        <v>37</v>
      </c>
      <c r="E3" s="4">
        <f>AVERAGEIF('Material spent 1'!$E$2:$E$1048576,'Total material spent'!A3,'Material spent 1'!$H$2:$H$1048576)</f>
        <v>14.8</v>
      </c>
      <c r="F3" s="4" t="s">
        <v>73</v>
      </c>
      <c r="G3">
        <f>AVERAGEIF('Material spent 1'!$E$2:$E$1048576,'Total material spent'!A3,'Material spent 1'!$F$2:$F$1048576)</f>
        <v>12.975999999999999</v>
      </c>
      <c r="H3" t="s">
        <v>87</v>
      </c>
    </row>
    <row r="4" spans="1:8" x14ac:dyDescent="0.25">
      <c r="A4" t="s">
        <v>58</v>
      </c>
      <c r="B4" t="s">
        <v>28</v>
      </c>
      <c r="C4">
        <f>SUMIFS('Material spent 1'!$D$2:$D$1048576,'Material spent 1'!$E$2:$E$1048576,'Total material spent'!A4,'Material spent 1'!$B$2:$B$1048576,'Total material spent'!B4)</f>
        <v>24</v>
      </c>
      <c r="D4" t="s">
        <v>37</v>
      </c>
      <c r="E4" s="4">
        <f>AVERAGEIF('Material spent 1'!$E$2:$E$1048576,'Total material spent'!A4,'Material spent 1'!$H$2:$H$1048576)</f>
        <v>14.8</v>
      </c>
      <c r="F4" s="4" t="s">
        <v>73</v>
      </c>
      <c r="G4">
        <f>AVERAGEIF('Material spent 1'!$E$2:$E$1048576,'Total material spent'!A4,'Material spent 1'!$F$2:$F$1048576)</f>
        <v>12.975999999999999</v>
      </c>
      <c r="H4" t="s">
        <v>87</v>
      </c>
    </row>
    <row r="5" spans="1:8" x14ac:dyDescent="0.25">
      <c r="A5" t="s">
        <v>58</v>
      </c>
      <c r="B5" t="s">
        <v>29</v>
      </c>
      <c r="C5">
        <f>SUMIFS('Material spent 1'!$D$2:$D$1048576,'Material spent 1'!$E$2:$E$1048576,'Total material spent'!A5,'Material spent 1'!$B$2:$B$1048576,'Total material spent'!B5)</f>
        <v>96</v>
      </c>
      <c r="D5" t="s">
        <v>37</v>
      </c>
      <c r="E5" s="4">
        <f>AVERAGEIF('Material spent 1'!$E$2:$E$1048576,'Total material spent'!A5,'Material spent 1'!$H$2:$H$1048576)</f>
        <v>14.8</v>
      </c>
      <c r="F5" s="4" t="s">
        <v>73</v>
      </c>
      <c r="G5">
        <f>AVERAGEIF('Material spent 1'!$E$2:$E$1048576,'Total material spent'!A5,'Material spent 1'!$F$2:$F$1048576)</f>
        <v>12.975999999999999</v>
      </c>
      <c r="H5" t="s">
        <v>87</v>
      </c>
    </row>
    <row r="6" spans="1:8" x14ac:dyDescent="0.25">
      <c r="A6" t="s">
        <v>59</v>
      </c>
      <c r="B6" t="s">
        <v>27</v>
      </c>
      <c r="C6">
        <f>SUMIFS('Material spent 1'!$D$2:$D$1048576,'Material spent 1'!$E$2:$E$1048576,'Total material spent'!A6,'Material spent 1'!$B$2:$B$1048576,'Total material spent'!B6)</f>
        <v>56</v>
      </c>
      <c r="D6" t="s">
        <v>37</v>
      </c>
      <c r="E6" s="4">
        <f>AVERAGEIF('Material spent 1'!$E$2:$E$1048576,'Total material spent'!A6,'Material spent 1'!$H$2:$H$1048576)</f>
        <v>13.25</v>
      </c>
      <c r="F6" s="4" t="s">
        <v>73</v>
      </c>
      <c r="G6">
        <f>AVERAGEIF('Material spent 1'!$E$2:$E$1048576,'Total material spent'!A6,'Material spent 1'!$F$2:$F$1048576)</f>
        <v>11.25</v>
      </c>
      <c r="H6" t="s">
        <v>87</v>
      </c>
    </row>
    <row r="7" spans="1:8" x14ac:dyDescent="0.25">
      <c r="A7" t="s">
        <v>59</v>
      </c>
      <c r="B7" t="s">
        <v>30</v>
      </c>
      <c r="C7">
        <f>SUMIFS('Material spent 1'!$D$2:$D$1048576,'Material spent 1'!$E$2:$E$1048576,'Total material spent'!A7,'Material spent 1'!$B$2:$B$1048576,'Total material spent'!B7)</f>
        <v>480</v>
      </c>
      <c r="D7" t="s">
        <v>37</v>
      </c>
      <c r="E7" s="4">
        <f>AVERAGEIF('Material spent 1'!$E$2:$E$1048576,'Total material spent'!A7,'Material spent 1'!$H$2:$H$1048576)</f>
        <v>13.25</v>
      </c>
      <c r="F7" s="4" t="s">
        <v>73</v>
      </c>
      <c r="G7">
        <f>AVERAGEIF('Material spent 1'!$E$2:$E$1048576,'Total material spent'!A7,'Material spent 1'!$F$2:$F$1048576)</f>
        <v>11.25</v>
      </c>
      <c r="H7" t="s">
        <v>87</v>
      </c>
    </row>
    <row r="8" spans="1:8" x14ac:dyDescent="0.25">
      <c r="A8" t="s">
        <v>60</v>
      </c>
      <c r="B8" t="s">
        <v>16</v>
      </c>
      <c r="C8">
        <f>SUMIFS('Material spent 1'!$D$2:$D$1048576,'Material spent 1'!$E$2:$E$1048576,'Total material spent'!A8,'Material spent 1'!$B$2:$B$1048576,'Total material spent'!B8)</f>
        <v>185</v>
      </c>
      <c r="D8" t="s">
        <v>17</v>
      </c>
      <c r="E8" s="4">
        <f>AVERAGEIF('Material spent 1'!$E$2:$E$1048576,'Total material spent'!A8,'Material spent 1'!$H$2:$H$1048576)</f>
        <v>1478.756875</v>
      </c>
      <c r="F8" s="4" t="s">
        <v>88</v>
      </c>
      <c r="G8">
        <f>AVERAGEIF('Material spent 1'!$E$2:$E$1048576,'Total material spent'!A8,'Material spent 1'!$F$2:$F$1048576)</f>
        <v>4.6924999999999999</v>
      </c>
      <c r="H8" t="s">
        <v>88</v>
      </c>
    </row>
    <row r="9" spans="1:8" x14ac:dyDescent="0.25">
      <c r="A9" t="s">
        <v>62</v>
      </c>
      <c r="B9" t="s">
        <v>61</v>
      </c>
      <c r="C9">
        <f>SUMIFS('Material spent 1'!$D$2:$D$1048576,'Material spent 1'!$E$2:$E$1048576,'Total material spent'!A9,'Material spent 1'!$B$2:$B$1048576,'Total material spent'!B9)</f>
        <v>19.2</v>
      </c>
      <c r="D9" t="s">
        <v>37</v>
      </c>
      <c r="E9" s="4">
        <f>AVERAGEIF('Material spent 1'!$E$2:$E$1048576,'Total material spent'!A9,'Material spent 1'!$H$2:$H$1048576)</f>
        <v>78</v>
      </c>
      <c r="F9" s="4" t="s">
        <v>93</v>
      </c>
      <c r="G9">
        <f>AVERAGEIF('Material spent 1'!$E$2:$E$1048576,'Total material spent'!A9,'Material spent 1'!$F$2:$F$1048576)</f>
        <v>1.25</v>
      </c>
      <c r="H9" t="s">
        <v>93</v>
      </c>
    </row>
    <row r="10" spans="1:8" x14ac:dyDescent="0.25">
      <c r="A10" t="s">
        <v>64</v>
      </c>
      <c r="B10" t="s">
        <v>63</v>
      </c>
      <c r="C10">
        <f>SUMIFS('Material spent 1'!$D$2:$D$1048576,'Material spent 1'!$E$2:$E$1048576,'Total material spent'!A10,'Material spent 1'!$B$2:$B$1048576,'Total material spent'!B10)</f>
        <v>16.8</v>
      </c>
      <c r="D10" t="s">
        <v>37</v>
      </c>
      <c r="E10" s="4">
        <f>AVERAGEIF('Material spent 1'!$E$2:$E$1048576,'Total material spent'!A10,'Material spent 1'!$H$2:$H$1048576)</f>
        <v>89</v>
      </c>
      <c r="F10" s="4" t="s">
        <v>93</v>
      </c>
      <c r="G10">
        <f>AVERAGEIF('Material spent 1'!$E$2:$E$1048576,'Total material spent'!A10,'Material spent 1'!$F$2:$F$1048576)</f>
        <v>4.2</v>
      </c>
      <c r="H10" t="s">
        <v>93</v>
      </c>
    </row>
    <row r="11" spans="1:8" x14ac:dyDescent="0.25">
      <c r="A11" t="s">
        <v>67</v>
      </c>
      <c r="B11" t="s">
        <v>65</v>
      </c>
      <c r="C11">
        <f>SUMIFS('Material spent 1'!$D$2:$D$1048576,'Material spent 1'!$E$2:$E$1048576,'Total material spent'!A11,'Material spent 1'!$B$2:$B$1048576,'Total material spent'!B11)</f>
        <v>3</v>
      </c>
      <c r="D11" t="s">
        <v>66</v>
      </c>
      <c r="E11" s="4">
        <f>AVERAGEIF('Material spent 1'!$E$2:$E$1048576,'Total material spent'!A11,'Material spent 1'!$H$2:$H$1048576)</f>
        <v>1711.3</v>
      </c>
      <c r="F11" s="4" t="s">
        <v>96</v>
      </c>
      <c r="G11">
        <f>AVERAGEIF('Material spent 1'!$E$2:$E$1048576,'Total material spent'!A11,'Material spent 1'!$F$2:$F$1048576)</f>
        <v>0.1875</v>
      </c>
      <c r="H11" t="s">
        <v>87</v>
      </c>
    </row>
    <row r="12" spans="1:8" x14ac:dyDescent="0.25">
      <c r="A12" t="s">
        <v>78</v>
      </c>
      <c r="B12" t="s">
        <v>65</v>
      </c>
      <c r="C12" s="2">
        <f>SUMIFS('Material spent 1'!$D$2:$D$1048576,'Material spent 1'!$E$2:$E$1048576,'Total material spent'!A12,'Material spent 1'!$B$2:$B$1048576,'Total material spent'!B12)</f>
        <v>1.44</v>
      </c>
      <c r="D12" t="s">
        <v>66</v>
      </c>
      <c r="E12" s="4">
        <f>AVERAGEIF('Material spent 1'!$E$2:$E$1048576,'Total material spent'!A12,'Material spent 1'!$H$2:$H$1048576)</f>
        <v>3671.5</v>
      </c>
      <c r="F12" s="4" t="s">
        <v>96</v>
      </c>
      <c r="G12">
        <f>AVERAGEIF('Material spent 1'!$E$2:$E$1048576,'Total material spent'!A12,'Material spent 1'!$F$2:$F$1048576)</f>
        <v>0.36</v>
      </c>
      <c r="H12" t="s">
        <v>87</v>
      </c>
    </row>
    <row r="13" spans="1:8" x14ac:dyDescent="0.25">
      <c r="A13" t="s">
        <v>76</v>
      </c>
      <c r="B13" t="s">
        <v>16</v>
      </c>
      <c r="C13">
        <f>SUMIFS('Material spent 1'!$D$2:$D$1048576,'Material spent 1'!$E$2:$E$1048576,'Total material spent'!A13,'Material spent 1'!$B$2:$B$1048576,'Total material spent'!B13)</f>
        <v>7.5</v>
      </c>
      <c r="D13" t="s">
        <v>17</v>
      </c>
      <c r="E13" s="4">
        <f>AVERAGEIF('Material spent 1'!$E$2:$E$1048576,'Total material spent'!A13,'Material spent 1'!$H$2:$H$1048576)</f>
        <v>3488.67</v>
      </c>
      <c r="F13" s="4" t="s">
        <v>88</v>
      </c>
      <c r="G13">
        <f>AVERAGEIF('Material spent 1'!$E$2:$E$1048576,'Total material spent'!A13,'Material spent 1'!$F$2:$F$1048576)</f>
        <v>4.1950000000000003</v>
      </c>
      <c r="H13" t="s">
        <v>88</v>
      </c>
    </row>
    <row r="14" spans="1:8" x14ac:dyDescent="0.25">
      <c r="A14" t="s">
        <v>77</v>
      </c>
      <c r="B14" t="s">
        <v>16</v>
      </c>
      <c r="C14">
        <f>SUMIFS('Material spent 1'!$D$2:$D$1048576,'Material spent 1'!$E$2:$E$1048576,'Total material spent'!A14,'Material spent 1'!$B$2:$B$1048576,'Total material spent'!B14)</f>
        <v>36</v>
      </c>
      <c r="E14" s="4">
        <f>AVERAGEIF('Material spent 1'!$E$2:$E$1048576,'Total material spent'!A14,'Material spent 1'!$H$2:$H$1048576)</f>
        <v>68.117500000000007</v>
      </c>
      <c r="F14" s="4" t="s">
        <v>93</v>
      </c>
      <c r="G14">
        <f>AVERAGEIF('Material spent 1'!$E$2:$E$1048576,'Total material spent'!A14,'Material spent 1'!$F$2:$F$1048576)</f>
        <v>9.35E-2</v>
      </c>
      <c r="H14" t="s">
        <v>93</v>
      </c>
    </row>
    <row r="15" spans="1:8" x14ac:dyDescent="0.25">
      <c r="A15" t="s">
        <v>103</v>
      </c>
      <c r="B15" t="s">
        <v>27</v>
      </c>
      <c r="C15">
        <f>SUMIFS('Material spent 1'!$D$2:$D$1048576,'Material spent 1'!$E$2:$E$1048576,'Total material spent'!A15,'Material spent 1'!$B$2:$B$1048576,'Total material spent'!B15)</f>
        <v>325.2</v>
      </c>
      <c r="E15" s="4">
        <f>AVERAGEIF('Material spent 1'!$E$2:$E$1048576,'Total material spent'!A15,'Material spent 1'!$H$2:$H$1048576)</f>
        <v>26.456666666666667</v>
      </c>
      <c r="F15" s="4" t="s">
        <v>73</v>
      </c>
      <c r="G15">
        <f>AVERAGEIF('Material spent 1'!$E$2:$E$1048576,'Total material spent'!A15,'Material spent 1'!$F$2:$F$1048576)</f>
        <v>15</v>
      </c>
      <c r="H15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>
        <f>(64*120)/162</f>
        <v>47.407407407407405</v>
      </c>
    </row>
    <row r="2" spans="1:1" x14ac:dyDescent="0.25">
      <c r="A2">
        <f>2000/A1</f>
        <v>42.1875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Received</vt:lpstr>
      <vt:lpstr>Sheet1</vt:lpstr>
      <vt:lpstr>Total material received</vt:lpstr>
      <vt:lpstr>Material spent 1</vt:lpstr>
      <vt:lpstr>Total material spent</vt:lpstr>
      <vt:lpstr>Cumulatively tracked 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2025-03-13T08:41:24Z</dcterms:created>
  <dcterms:modified xsi:type="dcterms:W3CDTF">2025-04-26T08:11:53Z</dcterms:modified>
</cp:coreProperties>
</file>