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kwl1y19_soton_ac_uk/Documents/UoS_2023_24/FEEG_DSO/Workbook/DSO-Workbook/"/>
    </mc:Choice>
  </mc:AlternateContent>
  <xr:revisionPtr revIDLastSave="1251" documentId="8_{42FA694E-ED08-47C7-945B-F9D07721EF18}" xr6:coauthVersionLast="47" xr6:coauthVersionMax="47" xr10:uidLastSave="{03A78278-53B0-4AFC-A6ED-3A54F4D31F86}"/>
  <bookViews>
    <workbookView minimized="1" xWindow="3120" yWindow="2805" windowWidth="18900" windowHeight="11505" activeTab="1" xr2:uid="{16D0D9C5-2E23-4080-8275-B376E5887C88}"/>
  </bookViews>
  <sheets>
    <sheet name="LineSearch" sheetId="1" r:id="rId1"/>
    <sheet name="Multivariable Optmiser" sheetId="3" r:id="rId2"/>
    <sheet name="Mis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1" l="1"/>
  <c r="E55" i="1"/>
  <c r="G60" i="1"/>
  <c r="G56" i="1"/>
  <c r="G57" i="1"/>
  <c r="G58" i="1"/>
  <c r="G61" i="1"/>
  <c r="G62" i="1"/>
  <c r="G63" i="1"/>
  <c r="G64" i="1"/>
  <c r="F56" i="1"/>
  <c r="F57" i="1"/>
  <c r="F58" i="1"/>
  <c r="F59" i="1"/>
  <c r="F60" i="1"/>
  <c r="F61" i="1"/>
  <c r="F62" i="1"/>
  <c r="F63" i="1"/>
  <c r="F64" i="1"/>
  <c r="E56" i="1"/>
  <c r="E57" i="1"/>
  <c r="E58" i="1"/>
  <c r="E59" i="1"/>
  <c r="E60" i="1"/>
  <c r="E61" i="1"/>
  <c r="E62" i="1"/>
  <c r="E63" i="1"/>
  <c r="E64" i="1"/>
  <c r="D57" i="1"/>
  <c r="C57" i="1"/>
  <c r="C58" i="1"/>
  <c r="D58" i="1" s="1"/>
  <c r="C59" i="1" s="1"/>
  <c r="D59" i="1" s="1"/>
  <c r="C60" i="1" s="1"/>
  <c r="D60" i="1" s="1"/>
  <c r="C61" i="1" s="1"/>
  <c r="D61" i="1" s="1"/>
  <c r="C62" i="1" s="1"/>
  <c r="D62" i="1" s="1"/>
  <c r="C63" i="1" s="1"/>
  <c r="D63" i="1" s="1"/>
  <c r="C64" i="1" s="1"/>
  <c r="D64" i="1" s="1"/>
  <c r="C56" i="1"/>
  <c r="D56" i="1" s="1"/>
  <c r="G55" i="1"/>
  <c r="F55" i="1"/>
  <c r="H43" i="1"/>
  <c r="D43" i="1"/>
  <c r="D36" i="1"/>
  <c r="D37" i="1"/>
  <c r="D38" i="1"/>
  <c r="D39" i="1"/>
  <c r="D40" i="1"/>
  <c r="E31" i="1"/>
  <c r="G32" i="1" s="1"/>
  <c r="H32" i="1" s="1"/>
  <c r="D33" i="1"/>
  <c r="D34" i="1"/>
  <c r="D35" i="1"/>
  <c r="D32" i="1"/>
  <c r="H31" i="1"/>
  <c r="D31" i="1"/>
  <c r="F31" i="1" l="1"/>
  <c r="I31" i="1"/>
  <c r="E32" i="1" s="1"/>
  <c r="J31" i="1" l="1"/>
  <c r="F32" i="1"/>
  <c r="I32" i="1" s="1"/>
  <c r="G33" i="1"/>
  <c r="H33" i="1" s="1"/>
  <c r="L31" i="1"/>
  <c r="K31" i="1"/>
  <c r="M31" i="1" s="1"/>
  <c r="J32" i="1" l="1"/>
  <c r="K32" i="1"/>
  <c r="L32" i="1"/>
  <c r="M32" i="1" s="1"/>
  <c r="E33" i="1"/>
  <c r="G19" i="1"/>
  <c r="H19" i="1" s="1"/>
  <c r="C2" i="2" a="1"/>
  <c r="C2" i="2" s="1"/>
  <c r="D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6" i="1"/>
  <c r="D5" i="1"/>
  <c r="D7" i="1"/>
  <c r="D12" i="1"/>
  <c r="D13" i="1"/>
  <c r="D14" i="1"/>
  <c r="D15" i="1"/>
  <c r="D10" i="1"/>
  <c r="D11" i="1"/>
  <c r="C19" i="1"/>
  <c r="D8" i="1"/>
  <c r="T20" i="1"/>
  <c r="E43" i="1" s="1"/>
  <c r="D9" i="1"/>
  <c r="G44" i="1" l="1"/>
  <c r="H44" i="1" s="1"/>
  <c r="F43" i="1"/>
  <c r="I43" i="1" s="1"/>
  <c r="F33" i="1"/>
  <c r="I33" i="1" s="1"/>
  <c r="G34" i="1"/>
  <c r="H34" i="1" s="1"/>
  <c r="D19" i="1"/>
  <c r="E19" i="1"/>
  <c r="F19" i="1" s="1"/>
  <c r="K19" i="1" s="1"/>
  <c r="G20" i="1" s="1"/>
  <c r="M19" i="1" l="1"/>
  <c r="N19" i="1"/>
  <c r="O19" i="1" s="1"/>
  <c r="J19" i="1"/>
  <c r="C20" i="1" s="1"/>
  <c r="J33" i="1"/>
  <c r="K33" i="1"/>
  <c r="L33" i="1"/>
  <c r="E34" i="1"/>
  <c r="C44" i="1"/>
  <c r="J43" i="1"/>
  <c r="K43" i="1"/>
  <c r="L43" i="1"/>
  <c r="I19" i="1"/>
  <c r="L19" i="1"/>
  <c r="E44" i="1" l="1"/>
  <c r="D44" i="1"/>
  <c r="D20" i="1"/>
  <c r="E20" i="1"/>
  <c r="P19" i="1" s="1"/>
  <c r="M43" i="1"/>
  <c r="M33" i="1"/>
  <c r="G35" i="1"/>
  <c r="H35" i="1" s="1"/>
  <c r="F34" i="1"/>
  <c r="I34" i="1" s="1"/>
  <c r="H20" i="1"/>
  <c r="M20" i="1"/>
  <c r="F20" i="1"/>
  <c r="N20" i="1"/>
  <c r="O20" i="1" s="1"/>
  <c r="E35" i="1" l="1"/>
  <c r="K34" i="1"/>
  <c r="L34" i="1"/>
  <c r="M34" i="1" s="1"/>
  <c r="J34" i="1"/>
  <c r="Q19" i="1"/>
  <c r="F44" i="1"/>
  <c r="I44" i="1" s="1"/>
  <c r="G45" i="1"/>
  <c r="H45" i="1" s="1"/>
  <c r="R19" i="1"/>
  <c r="L20" i="1"/>
  <c r="J20" i="1"/>
  <c r="C21" i="1" s="1"/>
  <c r="K20" i="1"/>
  <c r="I20" i="1"/>
  <c r="C45" i="1" l="1"/>
  <c r="K44" i="1"/>
  <c r="L44" i="1"/>
  <c r="M44" i="1" s="1"/>
  <c r="J44" i="1"/>
  <c r="G21" i="1"/>
  <c r="H21" i="1" s="1"/>
  <c r="G36" i="1"/>
  <c r="H36" i="1" s="1"/>
  <c r="F35" i="1"/>
  <c r="I35" i="1" s="1"/>
  <c r="D21" i="1"/>
  <c r="E21" i="1" l="1"/>
  <c r="J35" i="1"/>
  <c r="K35" i="1"/>
  <c r="L35" i="1"/>
  <c r="M35" i="1" s="1"/>
  <c r="E36" i="1"/>
  <c r="D45" i="1"/>
  <c r="E45" i="1"/>
  <c r="P20" i="1"/>
  <c r="Q20" i="1"/>
  <c r="F21" i="1"/>
  <c r="N21" i="1"/>
  <c r="O21" i="1" s="1"/>
  <c r="M21" i="1"/>
  <c r="F36" i="1" l="1"/>
  <c r="I36" i="1" s="1"/>
  <c r="G37" i="1"/>
  <c r="H37" i="1" s="1"/>
  <c r="G46" i="1"/>
  <c r="H46" i="1" s="1"/>
  <c r="F45" i="1"/>
  <c r="I45" i="1" s="1"/>
  <c r="R20" i="1"/>
  <c r="K21" i="1"/>
  <c r="G22" i="1" s="1"/>
  <c r="H22" i="1" s="1"/>
  <c r="I21" i="1"/>
  <c r="L21" i="1"/>
  <c r="J21" i="1"/>
  <c r="C22" i="1" s="1"/>
  <c r="C46" i="1" l="1"/>
  <c r="J45" i="1"/>
  <c r="L45" i="1"/>
  <c r="K45" i="1"/>
  <c r="L36" i="1"/>
  <c r="K36" i="1"/>
  <c r="J36" i="1"/>
  <c r="E37" i="1"/>
  <c r="D22" i="1"/>
  <c r="E22" i="1"/>
  <c r="G38" i="1" l="1"/>
  <c r="H38" i="1" s="1"/>
  <c r="F37" i="1"/>
  <c r="I37" i="1" s="1"/>
  <c r="M36" i="1"/>
  <c r="M45" i="1"/>
  <c r="D46" i="1"/>
  <c r="E46" i="1"/>
  <c r="P21" i="1"/>
  <c r="Q21" i="1"/>
  <c r="M22" i="1"/>
  <c r="F22" i="1"/>
  <c r="N22" i="1"/>
  <c r="O22" i="1" s="1"/>
  <c r="E38" i="1" l="1"/>
  <c r="L37" i="1"/>
  <c r="K37" i="1"/>
  <c r="J37" i="1"/>
  <c r="F46" i="1"/>
  <c r="I46" i="1" s="1"/>
  <c r="G47" i="1"/>
  <c r="H47" i="1" s="1"/>
  <c r="R21" i="1"/>
  <c r="L22" i="1"/>
  <c r="I22" i="1"/>
  <c r="J22" i="1"/>
  <c r="C23" i="1" s="1"/>
  <c r="K22" i="1"/>
  <c r="G23" i="1" s="1"/>
  <c r="H23" i="1" s="1"/>
  <c r="M37" i="1" l="1"/>
  <c r="C47" i="1"/>
  <c r="K46" i="1"/>
  <c r="J46" i="1"/>
  <c r="L46" i="1"/>
  <c r="M46" i="1" s="1"/>
  <c r="G39" i="1"/>
  <c r="H39" i="1" s="1"/>
  <c r="F38" i="1"/>
  <c r="I38" i="1" s="1"/>
  <c r="E23" i="1"/>
  <c r="D23" i="1"/>
  <c r="E39" i="1" l="1"/>
  <c r="J38" i="1"/>
  <c r="L38" i="1"/>
  <c r="K38" i="1"/>
  <c r="E47" i="1"/>
  <c r="D47" i="1"/>
  <c r="Q22" i="1"/>
  <c r="P22" i="1"/>
  <c r="N23" i="1"/>
  <c r="F23" i="1"/>
  <c r="M23" i="1"/>
  <c r="G48" i="1" l="1"/>
  <c r="H48" i="1" s="1"/>
  <c r="F47" i="1"/>
  <c r="I47" i="1" s="1"/>
  <c r="M38" i="1"/>
  <c r="O23" i="1"/>
  <c r="G40" i="1"/>
  <c r="H40" i="1" s="1"/>
  <c r="F39" i="1"/>
  <c r="I39" i="1" s="1"/>
  <c r="R22" i="1"/>
  <c r="K23" i="1"/>
  <c r="G24" i="1" s="1"/>
  <c r="H24" i="1" s="1"/>
  <c r="I23" i="1"/>
  <c r="L23" i="1"/>
  <c r="J23" i="1"/>
  <c r="C24" i="1" s="1"/>
  <c r="E40" i="1" l="1"/>
  <c r="F40" i="1" s="1"/>
  <c r="J39" i="1"/>
  <c r="L39" i="1"/>
  <c r="K39" i="1"/>
  <c r="I40" i="1"/>
  <c r="C48" i="1"/>
  <c r="J47" i="1"/>
  <c r="K47" i="1"/>
  <c r="L47" i="1"/>
  <c r="E24" i="1"/>
  <c r="D24" i="1"/>
  <c r="M47" i="1" l="1"/>
  <c r="E48" i="1"/>
  <c r="D48" i="1"/>
  <c r="L40" i="1"/>
  <c r="K40" i="1"/>
  <c r="J40" i="1"/>
  <c r="M39" i="1"/>
  <c r="P23" i="1"/>
  <c r="Q23" i="1"/>
  <c r="F24" i="1"/>
  <c r="L24" i="1" s="1"/>
  <c r="M24" i="1"/>
  <c r="N24" i="1"/>
  <c r="O24" i="1" s="1"/>
  <c r="M40" i="1" l="1"/>
  <c r="G49" i="1"/>
  <c r="H49" i="1" s="1"/>
  <c r="F48" i="1"/>
  <c r="I48" i="1" s="1"/>
  <c r="R23" i="1"/>
  <c r="I24" i="1"/>
  <c r="K24" i="1"/>
  <c r="G25" i="1" s="1"/>
  <c r="H25" i="1" s="1"/>
  <c r="J24" i="1"/>
  <c r="C25" i="1" s="1"/>
  <c r="C49" i="1" l="1"/>
  <c r="K48" i="1"/>
  <c r="L48" i="1"/>
  <c r="M48" i="1" s="1"/>
  <c r="J48" i="1"/>
  <c r="D25" i="1"/>
  <c r="E25" i="1"/>
  <c r="D49" i="1" l="1"/>
  <c r="E49" i="1"/>
  <c r="P24" i="1"/>
  <c r="Q24" i="1"/>
  <c r="M25" i="1"/>
  <c r="N25" i="1"/>
  <c r="F25" i="1"/>
  <c r="G50" i="1" l="1"/>
  <c r="H50" i="1" s="1"/>
  <c r="F49" i="1"/>
  <c r="I49" i="1" s="1"/>
  <c r="O25" i="1"/>
  <c r="R24" i="1"/>
  <c r="J25" i="1"/>
  <c r="C26" i="1" s="1"/>
  <c r="L25" i="1"/>
  <c r="K25" i="1"/>
  <c r="G26" i="1" s="1"/>
  <c r="H26" i="1" s="1"/>
  <c r="I25" i="1"/>
  <c r="C50" i="1" l="1"/>
  <c r="L49" i="1"/>
  <c r="J49" i="1"/>
  <c r="K49" i="1"/>
  <c r="D26" i="1"/>
  <c r="E26" i="1"/>
  <c r="M49" i="1" l="1"/>
  <c r="E50" i="1"/>
  <c r="D50" i="1"/>
  <c r="Q25" i="1"/>
  <c r="P25" i="1"/>
  <c r="F26" i="1"/>
  <c r="N26" i="1"/>
  <c r="M26" i="1"/>
  <c r="O26" i="1" l="1"/>
  <c r="F50" i="1"/>
  <c r="I50" i="1" s="1"/>
  <c r="G51" i="1"/>
  <c r="H51" i="1" s="1"/>
  <c r="R25" i="1"/>
  <c r="L26" i="1"/>
  <c r="J26" i="1"/>
  <c r="C27" i="1" s="1"/>
  <c r="I26" i="1"/>
  <c r="K26" i="1"/>
  <c r="G27" i="1" s="1"/>
  <c r="H27" i="1" s="1"/>
  <c r="C51" i="1" l="1"/>
  <c r="J50" i="1"/>
  <c r="L50" i="1"/>
  <c r="M50" i="1" s="1"/>
  <c r="K50" i="1"/>
  <c r="E27" i="1"/>
  <c r="D27" i="1"/>
  <c r="E51" i="1" l="1"/>
  <c r="D51" i="1"/>
  <c r="P26" i="1"/>
  <c r="Q26" i="1"/>
  <c r="M27" i="1"/>
  <c r="N27" i="1"/>
  <c r="O27" i="1" s="1"/>
  <c r="F27" i="1"/>
  <c r="G52" i="1" l="1"/>
  <c r="H52" i="1" s="1"/>
  <c r="F51" i="1"/>
  <c r="I51" i="1" s="1"/>
  <c r="R26" i="1"/>
  <c r="L27" i="1"/>
  <c r="K27" i="1"/>
  <c r="G28" i="1" s="1"/>
  <c r="H28" i="1" s="1"/>
  <c r="I27" i="1"/>
  <c r="J27" i="1"/>
  <c r="C28" i="1" s="1"/>
  <c r="C52" i="1" l="1"/>
  <c r="L51" i="1"/>
  <c r="K51" i="1"/>
  <c r="J51" i="1"/>
  <c r="E28" i="1"/>
  <c r="D28" i="1"/>
  <c r="M51" i="1" l="1"/>
  <c r="D52" i="1"/>
  <c r="E52" i="1"/>
  <c r="F52" i="1" s="1"/>
  <c r="I52" i="1" s="1"/>
  <c r="P27" i="1"/>
  <c r="Q27" i="1"/>
  <c r="F28" i="1"/>
  <c r="M28" i="1"/>
  <c r="N28" i="1"/>
  <c r="O28" i="1" l="1"/>
  <c r="L52" i="1"/>
  <c r="J52" i="1"/>
  <c r="K52" i="1"/>
  <c r="P28" i="1"/>
  <c r="Q28" i="1"/>
  <c r="R27" i="1"/>
  <c r="L28" i="1"/>
  <c r="I28" i="1"/>
  <c r="J28" i="1"/>
  <c r="K28" i="1"/>
  <c r="M52" i="1" l="1"/>
  <c r="R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<sst xmlns="http://schemas.openxmlformats.org/spreadsheetml/2006/main" count="96" uniqueCount="51">
  <si>
    <t>f(x) = Ax^4 +Bx^3 + C</t>
  </si>
  <si>
    <t>Data</t>
  </si>
  <si>
    <t>x</t>
  </si>
  <si>
    <t>f(x)</t>
  </si>
  <si>
    <t>Constants</t>
  </si>
  <si>
    <t>A</t>
  </si>
  <si>
    <t>B</t>
  </si>
  <si>
    <t>C</t>
  </si>
  <si>
    <t>df/dx</t>
  </si>
  <si>
    <t>df2/dx2</t>
  </si>
  <si>
    <t>Problem:</t>
  </si>
  <si>
    <t>Interval:</t>
  </si>
  <si>
    <t>Ratio big interval:</t>
  </si>
  <si>
    <t>Ratio small interval:</t>
  </si>
  <si>
    <t>Golden Ratio</t>
  </si>
  <si>
    <t>Type</t>
  </si>
  <si>
    <t>f(x+0.001)</t>
  </si>
  <si>
    <t>f(x-0.001)</t>
  </si>
  <si>
    <t>step</t>
  </si>
  <si>
    <t>Action</t>
  </si>
  <si>
    <t>Steps:</t>
  </si>
  <si>
    <t>1. Guess two values of $ x $ and get the $ f(x) $ for these</t>
  </si>
  <si>
    <t>2. If $ f(x_{2}) $ is greater than  $ f(x_{3}) $ , add a new (extended) $ x_{3} $ and delete $ x_{1} $</t>
  </si>
  <si>
    <t>3. If $ f(x_{2}) $ is greater than  $ f(x_{1}) $ , add a new (extended) $ x_{1} $ and delete $ x_{3} $</t>
  </si>
  <si>
    <t>4. A bracket will be found if the conditions above are met</t>
  </si>
  <si>
    <t>x_1</t>
  </si>
  <si>
    <t>x_3</t>
  </si>
  <si>
    <t>f(x_1)</t>
  </si>
  <si>
    <t>f(x_3)</t>
  </si>
  <si>
    <t>x_2</t>
  </si>
  <si>
    <t>f(x_2)</t>
  </si>
  <si>
    <t>New X1</t>
  </si>
  <si>
    <t>New x2</t>
  </si>
  <si>
    <t>New X3</t>
  </si>
  <si>
    <t>f'(x-0.001)</t>
  </si>
  <si>
    <t>f'(x+0.001)</t>
  </si>
  <si>
    <t>Inverse Parabolic Interpolation</t>
  </si>
  <si>
    <t>iter</t>
  </si>
  <si>
    <t>x*</t>
  </si>
  <si>
    <t>f(x*)</t>
  </si>
  <si>
    <t>Inverse Parabolic Interpolation (with golden section)</t>
  </si>
  <si>
    <t>x* = turning point of parabola = minimum point</t>
  </si>
  <si>
    <t>Used to improve results from bracketing</t>
  </si>
  <si>
    <t>NOTE: X* converges to minimum faster if golden sectioning is appplied!</t>
  </si>
  <si>
    <t>Newton's Method (Analytical)</t>
  </si>
  <si>
    <t>f'(x)</t>
  </si>
  <si>
    <t>f''(x)</t>
  </si>
  <si>
    <t>x_i+1</t>
  </si>
  <si>
    <t>x_i</t>
  </si>
  <si>
    <t>Almost never have 2nd differential</t>
  </si>
  <si>
    <t>Numerically 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</si>
</sst>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Search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13025424060801E-2"/>
          <c:y val="9.2078415125447843E-2"/>
          <c:w val="0.93950381345844969"/>
          <c:h val="0.86490026424927513"/>
        </c:manualLayout>
      </c:layout>
      <c:scatterChart>
        <c:scatterStyle val="lineMarker"/>
        <c:varyColors val="0"/>
        <c:ser>
          <c:idx val="0"/>
          <c:order val="0"/>
          <c:tx>
            <c:v>Golden Ratio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9050">
                <a:solidFill>
                  <a:srgbClr val="FFC000"/>
                </a:solidFill>
              </a:ln>
              <a:effectLst/>
            </c:spPr>
          </c:marker>
          <c:xVal>
            <c:numRef>
              <c:f>LineSearch!$E$19:$E$28</c:f>
              <c:numCache>
                <c:formatCode>General</c:formatCode>
                <c:ptCount val="10"/>
                <c:pt idx="0">
                  <c:v>1.3819699999999999</c:v>
                </c:pt>
                <c:pt idx="1">
                  <c:v>1.6180389191</c:v>
                </c:pt>
                <c:pt idx="2">
                  <c:v>1.4721412450286269</c:v>
                </c:pt>
                <c:pt idx="3">
                  <c:v>1.5278697795936693</c:v>
                </c:pt>
                <c:pt idx="4">
                  <c:v>1.4934278733764361</c:v>
                </c:pt>
                <c:pt idx="5">
                  <c:v>1.5065836482942327</c:v>
                </c:pt>
                <c:pt idx="6">
                  <c:v>1.4984529847217869</c:v>
                </c:pt>
                <c:pt idx="7">
                  <c:v>1.501558654286554</c:v>
                </c:pt>
                <c:pt idx="8">
                  <c:v>1.4996392573254409</c:v>
                </c:pt>
                <c:pt idx="9">
                  <c:v>1.5003724093826774</c:v>
                </c:pt>
              </c:numCache>
            </c:numRef>
          </c:xVal>
          <c:yVal>
            <c:numRef>
              <c:f>LineSearch!$F$19:$F$28</c:f>
              <c:numCache>
                <c:formatCode>General</c:formatCode>
                <c:ptCount val="10"/>
                <c:pt idx="0">
                  <c:v>2.3688067971505347</c:v>
                </c:pt>
                <c:pt idx="1">
                  <c:v>2.3819721056438388</c:v>
                </c:pt>
                <c:pt idx="2">
                  <c:v>2.3159066125168319</c:v>
                </c:pt>
                <c:pt idx="3">
                  <c:v>2.3160824526420809</c:v>
                </c:pt>
                <c:pt idx="4">
                  <c:v>2.3126932342077504</c:v>
                </c:pt>
                <c:pt idx="5">
                  <c:v>2.3126961932484136</c:v>
                </c:pt>
                <c:pt idx="6">
                  <c:v>2.3125107548493311</c:v>
                </c:pt>
                <c:pt idx="7">
                  <c:v>2.3125109474666337</c:v>
                </c:pt>
                <c:pt idx="8">
                  <c:v>2.3125005854209828</c:v>
                </c:pt>
                <c:pt idx="9">
                  <c:v>2.312500624305982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E-49F4-8490-FBA141B08590}"/>
            </c:ext>
          </c:extLst>
        </c:ser>
        <c:ser>
          <c:idx val="1"/>
          <c:order val="1"/>
          <c:tx>
            <c:v>True Data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Misc!$C$2:$C$101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</c:numCache>
            </c:numRef>
          </c:xVal>
          <c:yVal>
            <c:numRef>
              <c:f>Misc!$D$2:$D$101</c:f>
              <c:numCache>
                <c:formatCode>General</c:formatCode>
                <c:ptCount val="100"/>
                <c:pt idx="0">
                  <c:v>4</c:v>
                </c:pt>
                <c:pt idx="1">
                  <c:v>3.9999841599999999</c:v>
                </c:pt>
                <c:pt idx="2">
                  <c:v>3.9998745599999999</c:v>
                </c:pt>
                <c:pt idx="3">
                  <c:v>3.9995809599999999</c:v>
                </c:pt>
                <c:pt idx="4">
                  <c:v>3.9990169600000001</c:v>
                </c:pt>
                <c:pt idx="5">
                  <c:v>3.9981</c:v>
                </c:pt>
                <c:pt idx="6">
                  <c:v>3.9967513600000002</c:v>
                </c:pt>
                <c:pt idx="7">
                  <c:v>3.9948961600000001</c:v>
                </c:pt>
                <c:pt idx="8">
                  <c:v>3.9924633599999999</c:v>
                </c:pt>
                <c:pt idx="9">
                  <c:v>3.9893857599999998</c:v>
                </c:pt>
                <c:pt idx="10">
                  <c:v>3.9855999999999998</c:v>
                </c:pt>
                <c:pt idx="11">
                  <c:v>3.9810465599999998</c:v>
                </c:pt>
                <c:pt idx="12">
                  <c:v>3.9756697600000002</c:v>
                </c:pt>
                <c:pt idx="13">
                  <c:v>3.9694177599999998</c:v>
                </c:pt>
                <c:pt idx="14">
                  <c:v>3.96224256</c:v>
                </c:pt>
                <c:pt idx="15">
                  <c:v>3.9540999999999999</c:v>
                </c:pt>
                <c:pt idx="16">
                  <c:v>3.9449497600000001</c:v>
                </c:pt>
                <c:pt idx="17">
                  <c:v>3.93475536</c:v>
                </c:pt>
                <c:pt idx="18">
                  <c:v>3.9234841600000001</c:v>
                </c:pt>
                <c:pt idx="19">
                  <c:v>3.9111073599999999</c:v>
                </c:pt>
                <c:pt idx="20">
                  <c:v>3.8975999999999997</c:v>
                </c:pt>
                <c:pt idx="21">
                  <c:v>3.88294096</c:v>
                </c:pt>
                <c:pt idx="22">
                  <c:v>3.86711296</c:v>
                </c:pt>
                <c:pt idx="23">
                  <c:v>3.8501025599999998</c:v>
                </c:pt>
                <c:pt idx="24">
                  <c:v>3.83190016</c:v>
                </c:pt>
                <c:pt idx="25">
                  <c:v>3.8125</c:v>
                </c:pt>
                <c:pt idx="26">
                  <c:v>3.79190016</c:v>
                </c:pt>
                <c:pt idx="27">
                  <c:v>3.7701025599999998</c:v>
                </c:pt>
                <c:pt idx="28">
                  <c:v>3.7471129599999999</c:v>
                </c:pt>
                <c:pt idx="29">
                  <c:v>3.7229409599999999</c:v>
                </c:pt>
                <c:pt idx="30">
                  <c:v>3.6975999999999996</c:v>
                </c:pt>
                <c:pt idx="31">
                  <c:v>3.6711073599999997</c:v>
                </c:pt>
                <c:pt idx="32">
                  <c:v>3.6434841599999999</c:v>
                </c:pt>
                <c:pt idx="33">
                  <c:v>3.6147553599999998</c:v>
                </c:pt>
                <c:pt idx="34">
                  <c:v>3.5849497599999998</c:v>
                </c:pt>
                <c:pt idx="35">
                  <c:v>3.5540999999999996</c:v>
                </c:pt>
                <c:pt idx="36">
                  <c:v>3.5222425599999996</c:v>
                </c:pt>
                <c:pt idx="37">
                  <c:v>3.4894177599999994</c:v>
                </c:pt>
                <c:pt idx="38">
                  <c:v>3.4556697599999993</c:v>
                </c:pt>
                <c:pt idx="39">
                  <c:v>3.4210465599999993</c:v>
                </c:pt>
                <c:pt idx="40">
                  <c:v>3.3855999999999993</c:v>
                </c:pt>
                <c:pt idx="41">
                  <c:v>3.3493857599999992</c:v>
                </c:pt>
                <c:pt idx="42">
                  <c:v>3.3124633599999989</c:v>
                </c:pt>
                <c:pt idx="43">
                  <c:v>3.2748961599999991</c:v>
                </c:pt>
                <c:pt idx="44">
                  <c:v>3.2367513599999991</c:v>
                </c:pt>
                <c:pt idx="45">
                  <c:v>3.1980999999999993</c:v>
                </c:pt>
                <c:pt idx="46">
                  <c:v>3.1590169599999989</c:v>
                </c:pt>
                <c:pt idx="47">
                  <c:v>3.1195809599999991</c:v>
                </c:pt>
                <c:pt idx="48">
                  <c:v>3.079874559999999</c:v>
                </c:pt>
                <c:pt idx="49">
                  <c:v>3.039984159999999</c:v>
                </c:pt>
                <c:pt idx="50">
                  <c:v>2.9999999999999991</c:v>
                </c:pt>
                <c:pt idx="51">
                  <c:v>2.9600161599999986</c:v>
                </c:pt>
                <c:pt idx="52">
                  <c:v>2.9201305599999987</c:v>
                </c:pt>
                <c:pt idx="53">
                  <c:v>2.8804449599999993</c:v>
                </c:pt>
                <c:pt idx="54">
                  <c:v>2.8410649599999989</c:v>
                </c:pt>
                <c:pt idx="55">
                  <c:v>2.8020999999999994</c:v>
                </c:pt>
                <c:pt idx="56">
                  <c:v>2.7636633599999989</c:v>
                </c:pt>
                <c:pt idx="57">
                  <c:v>2.7258721599999989</c:v>
                </c:pt>
                <c:pt idx="58">
                  <c:v>2.6888473599999987</c:v>
                </c:pt>
                <c:pt idx="59">
                  <c:v>2.6527137599999993</c:v>
                </c:pt>
                <c:pt idx="60">
                  <c:v>2.617599999999999</c:v>
                </c:pt>
                <c:pt idx="61">
                  <c:v>2.5836385599999989</c:v>
                </c:pt>
                <c:pt idx="62">
                  <c:v>2.5509657599999991</c:v>
                </c:pt>
                <c:pt idx="63">
                  <c:v>2.5197217599999986</c:v>
                </c:pt>
                <c:pt idx="64">
                  <c:v>2.4900505599999994</c:v>
                </c:pt>
                <c:pt idx="65">
                  <c:v>2.4620999999999995</c:v>
                </c:pt>
                <c:pt idx="66">
                  <c:v>2.4360217599999991</c:v>
                </c:pt>
                <c:pt idx="67">
                  <c:v>2.4119713599999995</c:v>
                </c:pt>
                <c:pt idx="68">
                  <c:v>2.3901081599999991</c:v>
                </c:pt>
                <c:pt idx="69">
                  <c:v>2.3705953599999994</c:v>
                </c:pt>
                <c:pt idx="70">
                  <c:v>2.3535999999999992</c:v>
                </c:pt>
                <c:pt idx="71">
                  <c:v>2.339292959999999</c:v>
                </c:pt>
                <c:pt idx="72">
                  <c:v>2.3278489599999999</c:v>
                </c:pt>
                <c:pt idx="73">
                  <c:v>2.3194465599999994</c:v>
                </c:pt>
                <c:pt idx="74">
                  <c:v>2.3142681600000001</c:v>
                </c:pt>
                <c:pt idx="75">
                  <c:v>2.3125</c:v>
                </c:pt>
                <c:pt idx="76">
                  <c:v>2.3143321600000002</c:v>
                </c:pt>
                <c:pt idx="77">
                  <c:v>2.3199585600000008</c:v>
                </c:pt>
                <c:pt idx="78">
                  <c:v>2.3295769599999998</c:v>
                </c:pt>
                <c:pt idx="79">
                  <c:v>2.3433889600000013</c:v>
                </c:pt>
                <c:pt idx="80">
                  <c:v>2.3616000000000019</c:v>
                </c:pt>
                <c:pt idx="81">
                  <c:v>2.3844193600000017</c:v>
                </c:pt>
                <c:pt idx="82">
                  <c:v>2.4120601600000011</c:v>
                </c:pt>
                <c:pt idx="83">
                  <c:v>2.4447393600000016</c:v>
                </c:pt>
                <c:pt idx="84">
                  <c:v>2.4826777600000023</c:v>
                </c:pt>
                <c:pt idx="85">
                  <c:v>2.5261000000000031</c:v>
                </c:pt>
                <c:pt idx="86">
                  <c:v>2.5752345600000037</c:v>
                </c:pt>
                <c:pt idx="87">
                  <c:v>2.6303137600000035</c:v>
                </c:pt>
                <c:pt idx="88">
                  <c:v>2.6915737600000043</c:v>
                </c:pt>
                <c:pt idx="89">
                  <c:v>2.759254560000004</c:v>
                </c:pt>
                <c:pt idx="90">
                  <c:v>2.8336000000000041</c:v>
                </c:pt>
                <c:pt idx="91">
                  <c:v>2.9148577600000056</c:v>
                </c:pt>
                <c:pt idx="92">
                  <c:v>3.0032793600000041</c:v>
                </c:pt>
                <c:pt idx="93">
                  <c:v>3.0991201600000053</c:v>
                </c:pt>
                <c:pt idx="94">
                  <c:v>3.2026393600000063</c:v>
                </c:pt>
                <c:pt idx="95">
                  <c:v>3.3141000000000069</c:v>
                </c:pt>
                <c:pt idx="96">
                  <c:v>3.4337689600000072</c:v>
                </c:pt>
                <c:pt idx="97">
                  <c:v>3.5619169600000102</c:v>
                </c:pt>
                <c:pt idx="98">
                  <c:v>3.6988185600000101</c:v>
                </c:pt>
                <c:pt idx="99">
                  <c:v>3.8447521600000112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E-49F4-8490-FBA141B08590}"/>
            </c:ext>
          </c:extLst>
        </c:ser>
        <c:ser>
          <c:idx val="2"/>
          <c:order val="2"/>
          <c:tx>
            <c:v>IPI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LineSearch!$I$31:$I$40</c:f>
              <c:numCache>
                <c:formatCode>General</c:formatCode>
                <c:ptCount val="10"/>
                <c:pt idx="0">
                  <c:v>1.3947368421052631</c:v>
                </c:pt>
                <c:pt idx="1">
                  <c:v>1.5373371924746755</c:v>
                </c:pt>
                <c:pt idx="2">
                  <c:v>1.520055018399638</c:v>
                </c:pt>
                <c:pt idx="3">
                  <c:v>1.483232115980549</c:v>
                </c:pt>
                <c:pt idx="4">
                  <c:v>1.4987138858388469</c:v>
                </c:pt>
                <c:pt idx="5">
                  <c:v>1.5058645408091489</c:v>
                </c:pt>
                <c:pt idx="6">
                  <c:v>1.4985443279567567</c:v>
                </c:pt>
                <c:pt idx="7">
                  <c:v>1.498597082005461</c:v>
                </c:pt>
                <c:pt idx="8">
                  <c:v>1.5009136145563609</c:v>
                </c:pt>
                <c:pt idx="9">
                  <c:v>1.500154829976468</c:v>
                </c:pt>
              </c:numCache>
            </c:numRef>
          </c:xVal>
          <c:yVal>
            <c:numRef>
              <c:f>LineSearch!$J$31:$J$40</c:f>
              <c:numCache>
                <c:formatCode>General</c:formatCode>
                <c:ptCount val="10"/>
                <c:pt idx="0">
                  <c:v>2.3578188664912032</c:v>
                </c:pt>
                <c:pt idx="1">
                  <c:v>2.3189834421919393</c:v>
                </c:pt>
                <c:pt idx="2">
                  <c:v>2.3143423435168815</c:v>
                </c:pt>
                <c:pt idx="3">
                  <c:v>2.3137464497944045</c:v>
                </c:pt>
                <c:pt idx="4">
                  <c:v>2.3125074348967036</c:v>
                </c:pt>
                <c:pt idx="5">
                  <c:v>2.3126555757507559</c:v>
                </c:pt>
                <c:pt idx="6">
                  <c:v>2.3125095230812631</c:v>
                </c:pt>
                <c:pt idx="7">
                  <c:v>2.3125088457641461</c:v>
                </c:pt>
                <c:pt idx="8">
                  <c:v>2.3125037591630511</c:v>
                </c:pt>
                <c:pt idx="9">
                  <c:v>2.312500107890294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DED-B4AB-2F930FD7408B}"/>
            </c:ext>
          </c:extLst>
        </c:ser>
        <c:ser>
          <c:idx val="3"/>
          <c:order val="3"/>
          <c:tx>
            <c:v>IPI (Golden Section)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LineSearch!$I$43:$I$52</c:f>
              <c:numCache>
                <c:formatCode>General</c:formatCode>
                <c:ptCount val="10"/>
                <c:pt idx="0">
                  <c:v>1.383499065878</c:v>
                </c:pt>
                <c:pt idx="1">
                  <c:v>1.5239238411996161</c:v>
                </c:pt>
                <c:pt idx="2">
                  <c:v>1.4999837323892411</c:v>
                </c:pt>
                <c:pt idx="3">
                  <c:v>1.5001567239799276</c:v>
                </c:pt>
                <c:pt idx="4">
                  <c:v>1.5000208566468687</c:v>
                </c:pt>
                <c:pt idx="5">
                  <c:v>1.5000030345923341</c:v>
                </c:pt>
                <c:pt idx="6">
                  <c:v>1.5000004417819135</c:v>
                </c:pt>
                <c:pt idx="7">
                  <c:v>1.5000000644015112</c:v>
                </c:pt>
                <c:pt idx="8">
                  <c:v>1.500000009391077</c:v>
                </c:pt>
                <c:pt idx="9">
                  <c:v>1.500000001372473</c:v>
                </c:pt>
              </c:numCache>
            </c:numRef>
          </c:xVal>
          <c:yVal>
            <c:numRef>
              <c:f>LineSearch!$J$43:$J$52</c:f>
              <c:numCache>
                <c:formatCode>General</c:formatCode>
                <c:ptCount val="10"/>
                <c:pt idx="0">
                  <c:v>2.3674354956701213</c:v>
                </c:pt>
                <c:pt idx="1">
                  <c:v>2.315130674643628</c:v>
                </c:pt>
                <c:pt idx="2">
                  <c:v>2.3125000011908403</c:v>
                </c:pt>
                <c:pt idx="3">
                  <c:v>2.3125001105462246</c:v>
                </c:pt>
                <c:pt idx="4">
                  <c:v>2.3125000019575346</c:v>
                </c:pt>
                <c:pt idx="5">
                  <c:v>2.3125000000414397</c:v>
                </c:pt>
                <c:pt idx="6">
                  <c:v>2.3125000000008775</c:v>
                </c:pt>
                <c:pt idx="7">
                  <c:v>2.3125000000000187</c:v>
                </c:pt>
                <c:pt idx="8">
                  <c:v>2.3125000000000009</c:v>
                </c:pt>
                <c:pt idx="9">
                  <c:v>2.3125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99-4DED-B4AB-2F930FD74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666624"/>
        <c:axId val="791300672"/>
      </c:scatterChart>
      <c:valAx>
        <c:axId val="844666624"/>
        <c:scaling>
          <c:orientation val="minMax"/>
          <c:max val="1.7000000000000002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00672"/>
        <c:crosses val="autoZero"/>
        <c:crossBetween val="midCat"/>
      </c:valAx>
      <c:valAx>
        <c:axId val="791300672"/>
        <c:scaling>
          <c:orientation val="minMax"/>
          <c:max val="2.5"/>
          <c:min val="2.29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6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119743</xdr:colOff>
      <xdr:row>0</xdr:row>
      <xdr:rowOff>0</xdr:rowOff>
    </xdr:from>
    <xdr:to>
      <xdr:col>12</xdr:col>
      <xdr:colOff>435428</xdr:colOff>
      <xdr:row>16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64198-236D-D4F3-C35C-75F7DE430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0DF3-00B3-4C35-A4A8-17676B5F0C47}">
  <dimension ref="A1:T65"/>
  <sheetViews>
    <sheetView topLeftCell="A30" zoomScale="115" zoomScaleNormal="115" workbookViewId="0">
      <selection activeCell="F33" sqref="F33"/>
    </sheetView>
  </sheetViews>
  <sheetFormatPr defaultRowHeight="15" x14ac:dyDescent="0.25"/>
  <cols>
    <col min="1" max="1" width="15.42578125" customWidth="1"/>
    <col min="11" max="11" width="10.140625" customWidth="1"/>
    <col min="12" max="12" width="38.140625" customWidth="1"/>
    <col min="13" max="18" width="9.42578125" customWidth="1"/>
    <col min="19" max="19" width="20.5703125" customWidth="1"/>
    <col min="20" max="20" width="6.85546875" customWidth="1"/>
  </cols>
  <sheetData>
    <row r="1" spans="1:8" x14ac:dyDescent="0.25">
      <c r="A1" t="s">
        <v>10</v>
      </c>
      <c r="B1" s="1" t="s">
        <v>0</v>
      </c>
    </row>
    <row r="2" spans="1:8" x14ac:dyDescent="0.25">
      <c r="A2" t="s">
        <v>11</v>
      </c>
      <c r="B2">
        <v>1</v>
      </c>
      <c r="C2">
        <v>10</v>
      </c>
    </row>
    <row r="4" spans="1:8" x14ac:dyDescent="0.25">
      <c r="A4" s="3" t="s">
        <v>1</v>
      </c>
      <c r="B4" s="3"/>
      <c r="C4" t="s">
        <v>2</v>
      </c>
      <c r="D4" t="s">
        <v>3</v>
      </c>
      <c r="E4" t="s">
        <v>8</v>
      </c>
      <c r="F4" t="s">
        <v>9</v>
      </c>
      <c r="G4" t="s">
        <v>4</v>
      </c>
    </row>
    <row r="5" spans="1:8" x14ac:dyDescent="0.25">
      <c r="A5" s="3"/>
      <c r="B5" s="3"/>
      <c r="C5">
        <v>0</v>
      </c>
      <c r="D5">
        <f t="shared" ref="D5:D15" si="0">$H$5*C5^4+$H$6*C5^3+$H$7</f>
        <v>4</v>
      </c>
      <c r="G5" t="s">
        <v>5</v>
      </c>
      <c r="H5">
        <v>1</v>
      </c>
    </row>
    <row r="6" spans="1:8" x14ac:dyDescent="0.25">
      <c r="A6" s="3"/>
      <c r="B6" s="3"/>
      <c r="C6">
        <v>0.2</v>
      </c>
      <c r="D6">
        <f t="shared" si="0"/>
        <v>3.9855999999999998</v>
      </c>
      <c r="G6" t="s">
        <v>6</v>
      </c>
      <c r="H6">
        <v>-2</v>
      </c>
    </row>
    <row r="7" spans="1:8" x14ac:dyDescent="0.25">
      <c r="A7" s="3"/>
      <c r="B7" s="3"/>
      <c r="C7">
        <v>0.4</v>
      </c>
      <c r="D7">
        <f t="shared" si="0"/>
        <v>3.8976000000000002</v>
      </c>
      <c r="G7" t="s">
        <v>7</v>
      </c>
      <c r="H7">
        <v>4</v>
      </c>
    </row>
    <row r="8" spans="1:8" x14ac:dyDescent="0.25">
      <c r="A8" s="3"/>
      <c r="B8" s="3"/>
      <c r="C8">
        <v>0.6</v>
      </c>
      <c r="D8">
        <f t="shared" si="0"/>
        <v>3.6976</v>
      </c>
    </row>
    <row r="9" spans="1:8" x14ac:dyDescent="0.25">
      <c r="A9" s="3"/>
      <c r="B9" s="3"/>
      <c r="C9">
        <v>0.8</v>
      </c>
      <c r="D9">
        <f t="shared" si="0"/>
        <v>3.3856000000000002</v>
      </c>
      <c r="G9" t="s">
        <v>18</v>
      </c>
      <c r="H9">
        <v>9.9999999999999995E-7</v>
      </c>
    </row>
    <row r="10" spans="1:8" x14ac:dyDescent="0.25">
      <c r="A10" s="3"/>
      <c r="B10" s="3"/>
      <c r="C10">
        <v>1</v>
      </c>
      <c r="D10">
        <f t="shared" si="0"/>
        <v>3</v>
      </c>
    </row>
    <row r="11" spans="1:8" x14ac:dyDescent="0.25">
      <c r="A11" s="3"/>
      <c r="B11" s="3"/>
      <c r="C11">
        <v>1.2</v>
      </c>
      <c r="D11">
        <f t="shared" si="0"/>
        <v>2.6175999999999999</v>
      </c>
    </row>
    <row r="12" spans="1:8" x14ac:dyDescent="0.25">
      <c r="A12" s="3"/>
      <c r="B12" s="3"/>
      <c r="C12">
        <v>1.4</v>
      </c>
      <c r="D12">
        <f t="shared" si="0"/>
        <v>2.3536000000000001</v>
      </c>
    </row>
    <row r="13" spans="1:8" x14ac:dyDescent="0.25">
      <c r="A13" s="3"/>
      <c r="B13" s="3"/>
      <c r="C13">
        <v>1.6</v>
      </c>
      <c r="D13">
        <f t="shared" si="0"/>
        <v>2.361600000000001</v>
      </c>
    </row>
    <row r="14" spans="1:8" x14ac:dyDescent="0.25">
      <c r="A14" s="3"/>
      <c r="B14" s="3"/>
      <c r="C14">
        <v>1.8</v>
      </c>
      <c r="D14">
        <f t="shared" si="0"/>
        <v>2.8336000000000006</v>
      </c>
    </row>
    <row r="15" spans="1:8" x14ac:dyDescent="0.25">
      <c r="A15" s="3"/>
      <c r="B15" s="3"/>
      <c r="C15">
        <v>2</v>
      </c>
      <c r="D15">
        <f t="shared" si="0"/>
        <v>4</v>
      </c>
    </row>
    <row r="16" spans="1:8" x14ac:dyDescent="0.25">
      <c r="A16" s="2"/>
      <c r="B16" s="2"/>
    </row>
    <row r="17" spans="1:20" ht="15.75" thickBot="1" x14ac:dyDescent="0.3">
      <c r="A17" s="2"/>
      <c r="B17" s="2"/>
    </row>
    <row r="18" spans="1:20" x14ac:dyDescent="0.25">
      <c r="A18" s="5" t="s">
        <v>15</v>
      </c>
      <c r="B18" s="5" t="s">
        <v>37</v>
      </c>
      <c r="C18" s="5" t="s">
        <v>25</v>
      </c>
      <c r="D18" s="5" t="s">
        <v>27</v>
      </c>
      <c r="E18" s="10" t="s">
        <v>29</v>
      </c>
      <c r="F18" s="11" t="s">
        <v>30</v>
      </c>
      <c r="G18" s="5" t="s">
        <v>26</v>
      </c>
      <c r="H18" s="5" t="s">
        <v>28</v>
      </c>
      <c r="I18" s="5" t="s">
        <v>31</v>
      </c>
      <c r="J18" s="5" t="s">
        <v>32</v>
      </c>
      <c r="K18" s="5" t="s">
        <v>33</v>
      </c>
      <c r="L18" s="5" t="s">
        <v>19</v>
      </c>
      <c r="M18" s="5" t="s">
        <v>17</v>
      </c>
      <c r="N18" s="5" t="s">
        <v>16</v>
      </c>
      <c r="O18" s="5" t="s">
        <v>8</v>
      </c>
      <c r="P18" s="5" t="s">
        <v>34</v>
      </c>
      <c r="Q18" s="5" t="s">
        <v>35</v>
      </c>
      <c r="R18" s="5" t="s">
        <v>9</v>
      </c>
    </row>
    <row r="19" spans="1:20" x14ac:dyDescent="0.25">
      <c r="A19" t="s">
        <v>14</v>
      </c>
      <c r="B19">
        <v>0</v>
      </c>
      <c r="C19" s="8">
        <f>B2</f>
        <v>1</v>
      </c>
      <c r="D19" s="8">
        <f>$H$5*C19^4+$H$6*C19^3+$H$7</f>
        <v>3</v>
      </c>
      <c r="E19" s="12">
        <f>C19+($T$20)*(G19-C19)</f>
        <v>1.3819699999999999</v>
      </c>
      <c r="F19" s="13">
        <f>$H$5*E19^4+$H$6*E19^3+$H$7</f>
        <v>2.3688067971505347</v>
      </c>
      <c r="G19" s="8">
        <f>2</f>
        <v>2</v>
      </c>
      <c r="H19" s="8">
        <f t="shared" ref="H19:H28" si="1">$H$5*G19^4+$H$6*G19^3+$H$7</f>
        <v>4</v>
      </c>
      <c r="I19" s="7">
        <f>IF(F19&gt;D19,E19-(G19-E19)*(1+$T$21),IF(F19&gt;H19,E19,C19))</f>
        <v>1</v>
      </c>
      <c r="J19" s="7">
        <f>IF(F19 &gt; D19, C19, IF(F19 &gt; H19, G19, E19))</f>
        <v>1.3819699999999999</v>
      </c>
      <c r="K19" s="7">
        <f>IF(F19 &gt; D19, E19, IF(F19 &gt; H19, E19 + (E19 - C19) * (1+$T$21), G19))</f>
        <v>2</v>
      </c>
      <c r="L19" t="str">
        <f>IF(F19&gt;H19,"X3=New X3,X1=X2,X2=Golden Ratio","X3=New X3, X1=New X2, X2=Golden Ratio")</f>
        <v>X3=New X3, X1=New X2, X2=Golden Ratio</v>
      </c>
      <c r="M19" s="9">
        <f t="shared" ref="M19:M28" si="2">$H$5*(E19-$H$9)^4+$H$6*(E19-$H$9)^3+$H$7</f>
        <v>2.3688076988278728</v>
      </c>
      <c r="N19" s="9">
        <f t="shared" ref="N19:N28" si="3">$H$5*(E19+$H$9)^4+$H$6*(E19+$H$9)^3+$H$7</f>
        <v>2.3688058954795306</v>
      </c>
      <c r="O19" s="9">
        <f>(N19-M19)/((E19+$H$9)-(E19-$H$9))</f>
        <v>-0.90167417117960424</v>
      </c>
      <c r="P19" s="4">
        <f t="shared" ref="P19:P28" si="4">(N19-M19)/((E20-$H$9+$H$9)-(E20-$H$9-$H$9))</f>
        <v>-0.90167417117960424</v>
      </c>
      <c r="Q19" s="4">
        <f t="shared" ref="Q19:Q28" si="5">(N19-M19)/((E20+$H$9+$H$9)-(E20+$H$9-$H$9))</f>
        <v>-0.90167417117960424</v>
      </c>
      <c r="R19" s="4">
        <f t="shared" ref="R19:R28" si="6">(Q19-P19)/((E20+$H$9)-(E20-$H$9))</f>
        <v>0</v>
      </c>
      <c r="S19" t="s">
        <v>14</v>
      </c>
    </row>
    <row r="20" spans="1:20" x14ac:dyDescent="0.25">
      <c r="B20">
        <v>2</v>
      </c>
      <c r="C20" s="8">
        <f>J19</f>
        <v>1.3819699999999999</v>
      </c>
      <c r="D20" s="8">
        <f>$H$5*C20^4+$H$6*C20^3+$H$7</f>
        <v>2.3688067971505347</v>
      </c>
      <c r="E20" s="12">
        <f>C20+($T$20)*(G20-C20)</f>
        <v>1.6180389191</v>
      </c>
      <c r="F20" s="13">
        <f t="shared" ref="F19:F28" si="7">$H$5*E20^4+$H$6*E20^3+$H$7</f>
        <v>2.3819721056438388</v>
      </c>
      <c r="G20" s="8">
        <f>K19</f>
        <v>2</v>
      </c>
      <c r="H20" s="8">
        <f t="shared" si="1"/>
        <v>4</v>
      </c>
      <c r="I20" s="7">
        <f>IF(F20&gt;D20,E20-(G20-E20)*(1+$T$21),IF(F20&gt;H20,E20,C20))</f>
        <v>1.000014431371373</v>
      </c>
      <c r="J20" s="7">
        <f>IF(F20 &gt; D20, C20, IF(F20 &gt; H20, G20, E20))</f>
        <v>1.3819699999999999</v>
      </c>
      <c r="K20" s="7">
        <f>IF(F20 &gt; D20, E20, IF(F20 &gt; H20, E20 + (E20 - C20) * (1+$T$21), G20))</f>
        <v>1.6180389191</v>
      </c>
      <c r="L20" t="str">
        <f>IF(F20&gt;H20,"X3=New X3,X1=X2,X2=Golden Ratio","X3=New X3, X1=New X2, X2=Golden Ratio")</f>
        <v>X3=New X3, X1=New X2, X2=Golden Ratio</v>
      </c>
      <c r="M20" s="9">
        <f t="shared" si="2"/>
        <v>2.3819708695226973</v>
      </c>
      <c r="N20" s="9">
        <f t="shared" si="3"/>
        <v>2.3819733417769813</v>
      </c>
      <c r="O20" s="9">
        <f t="shared" ref="O20:O28" si="8">(N20-M20)/((E20+$H$9)-(E20-$H$9))</f>
        <v>1.2361271420808739</v>
      </c>
      <c r="P20" s="4">
        <f t="shared" si="4"/>
        <v>1.2361271420808739</v>
      </c>
      <c r="Q20" s="4">
        <f t="shared" si="5"/>
        <v>1.2361271420808739</v>
      </c>
      <c r="R20" s="4">
        <f t="shared" si="6"/>
        <v>0</v>
      </c>
      <c r="S20" t="s">
        <v>13</v>
      </c>
      <c r="T20">
        <f>1-$T$21</f>
        <v>0.38197000000000003</v>
      </c>
    </row>
    <row r="21" spans="1:20" x14ac:dyDescent="0.25">
      <c r="B21">
        <v>3</v>
      </c>
      <c r="C21" s="8">
        <f>J20</f>
        <v>1.3819699999999999</v>
      </c>
      <c r="D21" s="8">
        <f t="shared" ref="D19:D28" si="9">$H$5*C21^4+$H$6*C21^3+$H$7</f>
        <v>2.3688067971505347</v>
      </c>
      <c r="E21" s="12">
        <f t="shared" ref="E21:E28" si="10">C21+($T$20)*(G21-C21)</f>
        <v>1.4721412450286269</v>
      </c>
      <c r="F21" s="13">
        <f t="shared" si="7"/>
        <v>2.3159066125168319</v>
      </c>
      <c r="G21" s="8">
        <f>K20</f>
        <v>1.6180389191</v>
      </c>
      <c r="H21" s="8">
        <f t="shared" si="1"/>
        <v>2.3819721056438388</v>
      </c>
      <c r="I21" s="7">
        <f t="shared" ref="I21:I28" si="11">IF(F21&gt;D21,E21-(G21-E21)*(1+$T$21),IF(F21&gt;H21,E21,C21))</f>
        <v>1.3819699999999999</v>
      </c>
      <c r="J21" s="7">
        <f t="shared" ref="J21:J28" si="12">IF(F21 &gt; D21, C21, IF(F21 &gt; H21, G21, E21))</f>
        <v>1.4721412450286269</v>
      </c>
      <c r="K21" s="7">
        <f t="shared" ref="K21:K28" si="13">IF(F21 &gt; D21, E21, IF(F21 &gt; H21, E21 + (E21 - C21) * (1+$T$21), G21))</f>
        <v>1.6180389191</v>
      </c>
      <c r="L21" t="str">
        <f t="shared" ref="L21:L28" si="14">IF(F21&gt;H21,"X3=New X3,X1=X2,X2=Golden Ratio","X3=New X3, X1=New X2, X2=Golden Ratio")</f>
        <v>X3=New X3, X1=New X2, X2=Golden Ratio</v>
      </c>
      <c r="M21" s="9">
        <f t="shared" si="2"/>
        <v>2.3159068540229608</v>
      </c>
      <c r="N21" s="9">
        <f t="shared" si="3"/>
        <v>2.3159063710190448</v>
      </c>
      <c r="O21" s="9">
        <f t="shared" si="8"/>
        <v>-0.24150195800697893</v>
      </c>
      <c r="P21" s="4">
        <f t="shared" si="4"/>
        <v>-0.24150195800697893</v>
      </c>
      <c r="Q21" s="4">
        <f t="shared" si="5"/>
        <v>-0.24150195800697893</v>
      </c>
      <c r="R21" s="4">
        <f t="shared" si="6"/>
        <v>0</v>
      </c>
      <c r="S21" t="s">
        <v>12</v>
      </c>
      <c r="T21">
        <v>0.61802999999999997</v>
      </c>
    </row>
    <row r="22" spans="1:20" x14ac:dyDescent="0.25">
      <c r="B22">
        <v>4</v>
      </c>
      <c r="C22" s="8">
        <f t="shared" ref="C22:C28" si="15">J21</f>
        <v>1.4721412450286269</v>
      </c>
      <c r="D22" s="8">
        <f t="shared" si="9"/>
        <v>2.3159066125168319</v>
      </c>
      <c r="E22" s="12">
        <f t="shared" si="10"/>
        <v>1.5278697795936693</v>
      </c>
      <c r="F22" s="13">
        <f t="shared" si="7"/>
        <v>2.3160824526420809</v>
      </c>
      <c r="G22" s="8">
        <f t="shared" ref="G21:G28" si="16">K21</f>
        <v>1.6180389191</v>
      </c>
      <c r="H22" s="8">
        <f t="shared" si="1"/>
        <v>2.3819721056438388</v>
      </c>
      <c r="I22" s="7">
        <f t="shared" si="11"/>
        <v>1.3819734067982412</v>
      </c>
      <c r="J22" s="7">
        <f t="shared" si="12"/>
        <v>1.4721412450286269</v>
      </c>
      <c r="K22" s="7">
        <f t="shared" si="13"/>
        <v>1.5278697795936693</v>
      </c>
      <c r="L22" t="str">
        <f t="shared" si="14"/>
        <v>X3=New X3, X1=New X2, X2=Golden Ratio</v>
      </c>
      <c r="M22" s="9">
        <f t="shared" si="2"/>
        <v>2.3160821924116197</v>
      </c>
      <c r="N22" s="9">
        <f t="shared" si="3"/>
        <v>2.3160827128822206</v>
      </c>
      <c r="O22" s="9">
        <f t="shared" si="8"/>
        <v>0.26023530044137294</v>
      </c>
      <c r="P22" s="4">
        <f t="shared" si="4"/>
        <v>0.26023530044137294</v>
      </c>
      <c r="Q22" s="4">
        <f t="shared" si="5"/>
        <v>0.26023530044137294</v>
      </c>
      <c r="R22" s="4">
        <f t="shared" si="6"/>
        <v>0</v>
      </c>
    </row>
    <row r="23" spans="1:20" x14ac:dyDescent="0.25">
      <c r="B23">
        <v>5</v>
      </c>
      <c r="C23" s="8">
        <f t="shared" si="15"/>
        <v>1.4721412450286269</v>
      </c>
      <c r="D23" s="8">
        <f t="shared" si="9"/>
        <v>2.3159066125168319</v>
      </c>
      <c r="E23" s="12">
        <f t="shared" si="10"/>
        <v>1.4934278733764361</v>
      </c>
      <c r="F23" s="13">
        <f t="shared" si="7"/>
        <v>2.3126932342077504</v>
      </c>
      <c r="G23" s="8">
        <f t="shared" si="16"/>
        <v>1.5278697795936693</v>
      </c>
      <c r="H23" s="8">
        <f t="shared" si="1"/>
        <v>2.3160824526420809</v>
      </c>
      <c r="I23" s="7">
        <f t="shared" si="11"/>
        <v>1.4721412450286269</v>
      </c>
      <c r="J23" s="7">
        <f t="shared" si="12"/>
        <v>1.4934278733764361</v>
      </c>
      <c r="K23" s="7">
        <f t="shared" si="13"/>
        <v>1.5278697795936693</v>
      </c>
      <c r="L23" t="str">
        <f t="shared" si="14"/>
        <v>X3=New X3, X1=New X2, X2=Golden Ratio</v>
      </c>
      <c r="M23" s="9">
        <f t="shared" si="2"/>
        <v>2.3126932928441324</v>
      </c>
      <c r="N23" s="9">
        <f t="shared" si="3"/>
        <v>2.3126931755802103</v>
      </c>
      <c r="O23" s="9">
        <f t="shared" si="8"/>
        <v>-5.8631961068860795E-2</v>
      </c>
      <c r="P23" s="4">
        <f t="shared" si="4"/>
        <v>-5.8631961068860795E-2</v>
      </c>
      <c r="Q23" s="4">
        <f t="shared" si="5"/>
        <v>-5.8631961068860795E-2</v>
      </c>
      <c r="R23" s="4">
        <f t="shared" si="6"/>
        <v>0</v>
      </c>
      <c r="S23" s="18" t="s">
        <v>20</v>
      </c>
      <c r="T23" s="18"/>
    </row>
    <row r="24" spans="1:20" x14ac:dyDescent="0.25">
      <c r="B24">
        <v>6</v>
      </c>
      <c r="C24" s="8">
        <f t="shared" si="15"/>
        <v>1.4934278733764361</v>
      </c>
      <c r="D24" s="8">
        <f t="shared" si="9"/>
        <v>2.3126932342077504</v>
      </c>
      <c r="E24" s="12">
        <f t="shared" si="10"/>
        <v>1.5065836482942327</v>
      </c>
      <c r="F24" s="13">
        <f t="shared" si="7"/>
        <v>2.3126961932484136</v>
      </c>
      <c r="G24" s="8">
        <f t="shared" si="16"/>
        <v>1.5278697795936693</v>
      </c>
      <c r="H24" s="8">
        <f t="shared" si="1"/>
        <v>2.3160824526420809</v>
      </c>
      <c r="I24" s="7">
        <f t="shared" si="11"/>
        <v>1.4721420492678055</v>
      </c>
      <c r="J24" s="7">
        <f t="shared" si="12"/>
        <v>1.4934278733764361</v>
      </c>
      <c r="K24" s="7">
        <f t="shared" si="13"/>
        <v>1.5065836482942327</v>
      </c>
      <c r="L24" t="str">
        <f>IF(F24&gt;H24,"X3=New X3,X1=X2,X2=Golden Ratio","X3=New X3, X1=New X2, X2=Golden Ratio")</f>
        <v>X3=New X3, X1=New X2, X2=Golden Ratio</v>
      </c>
      <c r="M24" s="9">
        <f t="shared" si="2"/>
        <v>2.3126961334788838</v>
      </c>
      <c r="N24" s="9">
        <f t="shared" si="3"/>
        <v>2.3126962530271022</v>
      </c>
      <c r="O24" s="9">
        <f t="shared" si="8"/>
        <v>5.9774109222786823E-2</v>
      </c>
      <c r="P24" s="4">
        <f t="shared" si="4"/>
        <v>5.9774109222786823E-2</v>
      </c>
      <c r="Q24" s="4">
        <f t="shared" si="5"/>
        <v>5.9774109222786823E-2</v>
      </c>
      <c r="R24" s="4">
        <f t="shared" si="6"/>
        <v>0</v>
      </c>
      <c r="S24" s="19" t="s">
        <v>21</v>
      </c>
      <c r="T24" s="19"/>
    </row>
    <row r="25" spans="1:20" x14ac:dyDescent="0.25">
      <c r="B25">
        <v>7</v>
      </c>
      <c r="C25" s="8">
        <f t="shared" si="15"/>
        <v>1.4934278733764361</v>
      </c>
      <c r="D25" s="8">
        <f t="shared" si="9"/>
        <v>2.3126932342077504</v>
      </c>
      <c r="E25" s="12">
        <f t="shared" si="10"/>
        <v>1.4984529847217869</v>
      </c>
      <c r="F25" s="13">
        <f t="shared" si="7"/>
        <v>2.3125107548493311</v>
      </c>
      <c r="G25" s="8">
        <f t="shared" si="16"/>
        <v>1.5065836482942327</v>
      </c>
      <c r="H25" s="8">
        <f t="shared" si="1"/>
        <v>2.3126961932484136</v>
      </c>
      <c r="I25" s="7">
        <f t="shared" si="11"/>
        <v>1.4934278733764361</v>
      </c>
      <c r="J25" s="7">
        <f t="shared" si="12"/>
        <v>1.4984529847217869</v>
      </c>
      <c r="K25" s="7">
        <f t="shared" si="13"/>
        <v>1.5065836482942327</v>
      </c>
      <c r="L25" t="str">
        <f t="shared" si="14"/>
        <v>X3=New X3, X1=New X2, X2=Golden Ratio</v>
      </c>
      <c r="M25" s="9">
        <f t="shared" si="2"/>
        <v>2.312510768748246</v>
      </c>
      <c r="N25" s="9">
        <f t="shared" si="3"/>
        <v>2.3125107409593797</v>
      </c>
      <c r="O25" s="9">
        <f t="shared" si="8"/>
        <v>-1.3894433160721104E-2</v>
      </c>
      <c r="P25" s="4">
        <f t="shared" si="4"/>
        <v>-1.3894433160721104E-2</v>
      </c>
      <c r="Q25" s="4">
        <f t="shared" si="5"/>
        <v>-1.3894433160721104E-2</v>
      </c>
      <c r="R25" s="4">
        <f t="shared" si="6"/>
        <v>0</v>
      </c>
      <c r="S25" s="19" t="s">
        <v>22</v>
      </c>
      <c r="T25" s="19"/>
    </row>
    <row r="26" spans="1:20" x14ac:dyDescent="0.25">
      <c r="B26">
        <v>8</v>
      </c>
      <c r="C26" s="8">
        <f t="shared" si="15"/>
        <v>1.4984529847217869</v>
      </c>
      <c r="D26" s="8">
        <f t="shared" si="9"/>
        <v>2.3125107548493311</v>
      </c>
      <c r="E26" s="12">
        <f t="shared" si="10"/>
        <v>1.501558654286554</v>
      </c>
      <c r="F26" s="13">
        <f t="shared" si="7"/>
        <v>2.3125109474666337</v>
      </c>
      <c r="G26" s="8">
        <f t="shared" si="16"/>
        <v>1.5065836482942327</v>
      </c>
      <c r="H26" s="8">
        <f t="shared" si="1"/>
        <v>2.3126961932484136</v>
      </c>
      <c r="I26" s="7">
        <f t="shared" si="11"/>
        <v>1.4934280632323096</v>
      </c>
      <c r="J26" s="7">
        <f t="shared" si="12"/>
        <v>1.4984529847217869</v>
      </c>
      <c r="K26" s="7">
        <f t="shared" si="13"/>
        <v>1.501558654286554</v>
      </c>
      <c r="L26" t="str">
        <f t="shared" si="14"/>
        <v>X3=New X3, X1=New X2, X2=Golden Ratio</v>
      </c>
      <c r="M26" s="9">
        <f t="shared" si="2"/>
        <v>2.3125109334140959</v>
      </c>
      <c r="N26" s="9">
        <f t="shared" si="3"/>
        <v>2.3125109615282087</v>
      </c>
      <c r="O26" s="9">
        <f t="shared" si="8"/>
        <v>1.4057056408935528E-2</v>
      </c>
      <c r="P26" s="4">
        <f t="shared" si="4"/>
        <v>1.4057056408935528E-2</v>
      </c>
      <c r="Q26" s="4">
        <f t="shared" si="5"/>
        <v>1.4057056408935528E-2</v>
      </c>
      <c r="R26" s="4">
        <f t="shared" si="6"/>
        <v>0</v>
      </c>
      <c r="S26" s="19" t="s">
        <v>23</v>
      </c>
      <c r="T26" s="19"/>
    </row>
    <row r="27" spans="1:20" x14ac:dyDescent="0.25">
      <c r="B27">
        <v>9</v>
      </c>
      <c r="C27" s="8">
        <f t="shared" si="15"/>
        <v>1.4984529847217869</v>
      </c>
      <c r="D27" s="8">
        <f t="shared" si="9"/>
        <v>2.3125107548493311</v>
      </c>
      <c r="E27" s="12">
        <f t="shared" si="10"/>
        <v>1.4996392573254409</v>
      </c>
      <c r="F27" s="13">
        <f t="shared" si="7"/>
        <v>2.3125005854209828</v>
      </c>
      <c r="G27" s="8">
        <f t="shared" si="16"/>
        <v>1.501558654286554</v>
      </c>
      <c r="H27" s="8">
        <f t="shared" si="1"/>
        <v>2.3125109474666337</v>
      </c>
      <c r="I27" s="7">
        <f t="shared" si="11"/>
        <v>1.4984529847217869</v>
      </c>
      <c r="J27" s="7">
        <f t="shared" si="12"/>
        <v>1.4996392573254409</v>
      </c>
      <c r="K27" s="7">
        <f t="shared" si="13"/>
        <v>1.501558654286554</v>
      </c>
      <c r="L27" t="str">
        <f t="shared" si="14"/>
        <v>X3=New X3, X1=New X2, X2=Golden Ratio</v>
      </c>
      <c r="M27" s="9">
        <f t="shared" si="2"/>
        <v>2.3125005886706012</v>
      </c>
      <c r="N27" s="9">
        <f t="shared" si="3"/>
        <v>2.3125005821803555</v>
      </c>
      <c r="O27" s="9">
        <f t="shared" si="8"/>
        <v>-3.2451228373813878E-3</v>
      </c>
      <c r="P27" s="4">
        <f t="shared" si="4"/>
        <v>-3.2451228373813878E-3</v>
      </c>
      <c r="Q27" s="4">
        <f t="shared" si="5"/>
        <v>-3.2451228373813878E-3</v>
      </c>
      <c r="R27" s="4">
        <f t="shared" si="6"/>
        <v>0</v>
      </c>
      <c r="S27" s="19" t="s">
        <v>24</v>
      </c>
      <c r="T27" s="19"/>
    </row>
    <row r="28" spans="1:20" ht="15.75" thickBot="1" x14ac:dyDescent="0.3">
      <c r="B28">
        <v>10</v>
      </c>
      <c r="C28" s="8">
        <f t="shared" si="15"/>
        <v>1.4996392573254409</v>
      </c>
      <c r="D28" s="8">
        <f t="shared" si="9"/>
        <v>2.3125005854209828</v>
      </c>
      <c r="E28" s="14">
        <f t="shared" si="10"/>
        <v>1.5003724093826774</v>
      </c>
      <c r="F28" s="15">
        <f t="shared" si="7"/>
        <v>2.312500624305982</v>
      </c>
      <c r="G28" s="8">
        <f t="shared" si="16"/>
        <v>1.501558654286554</v>
      </c>
      <c r="H28" s="8">
        <f t="shared" si="1"/>
        <v>2.3125109474666337</v>
      </c>
      <c r="I28" s="7">
        <f t="shared" si="11"/>
        <v>1.4984530295408578</v>
      </c>
      <c r="J28" s="7">
        <f t="shared" si="12"/>
        <v>1.4996392573254409</v>
      </c>
      <c r="K28" s="7">
        <f t="shared" si="13"/>
        <v>1.5003724093826774</v>
      </c>
      <c r="L28" t="str">
        <f t="shared" si="14"/>
        <v>X3=New X3, X1=New X2, X2=Golden Ratio</v>
      </c>
      <c r="M28" s="9">
        <f t="shared" si="2"/>
        <v>2.3125006209571382</v>
      </c>
      <c r="N28" s="9">
        <f t="shared" si="3"/>
        <v>2.3125006276638356</v>
      </c>
      <c r="O28" s="9">
        <f t="shared" si="8"/>
        <v>3.3533487100983811E-3</v>
      </c>
      <c r="P28" s="4">
        <f t="shared" si="4"/>
        <v>3.3533487098225123E-3</v>
      </c>
      <c r="Q28" s="4">
        <f t="shared" si="5"/>
        <v>3.3533487098225123E-3</v>
      </c>
      <c r="R28" s="4">
        <f t="shared" si="6"/>
        <v>0</v>
      </c>
    </row>
    <row r="30" spans="1:20" x14ac:dyDescent="0.25">
      <c r="A30" s="5" t="s">
        <v>15</v>
      </c>
      <c r="B30" s="5" t="s">
        <v>37</v>
      </c>
      <c r="C30" s="5" t="s">
        <v>25</v>
      </c>
      <c r="D30" s="5" t="s">
        <v>27</v>
      </c>
      <c r="E30" s="5" t="s">
        <v>29</v>
      </c>
      <c r="F30" s="5" t="s">
        <v>30</v>
      </c>
      <c r="G30" s="5" t="s">
        <v>26</v>
      </c>
      <c r="H30" s="5" t="s">
        <v>28</v>
      </c>
      <c r="I30" s="5" t="s">
        <v>38</v>
      </c>
      <c r="J30" s="5" t="s">
        <v>39</v>
      </c>
      <c r="K30" s="5" t="s">
        <v>17</v>
      </c>
      <c r="L30" s="5" t="s">
        <v>16</v>
      </c>
      <c r="M30" s="5" t="s">
        <v>8</v>
      </c>
      <c r="N30" s="5" t="s">
        <v>34</v>
      </c>
      <c r="O30" s="5" t="s">
        <v>35</v>
      </c>
      <c r="P30" s="5" t="s">
        <v>9</v>
      </c>
    </row>
    <row r="31" spans="1:20" ht="15" customHeight="1" x14ac:dyDescent="0.25">
      <c r="A31" s="16" t="s">
        <v>36</v>
      </c>
      <c r="B31">
        <v>1</v>
      </c>
      <c r="C31">
        <v>1</v>
      </c>
      <c r="D31">
        <f>$H$5*C31^4+$H$6*C31^3+$H$7</f>
        <v>3</v>
      </c>
      <c r="E31">
        <f>1.5</f>
        <v>1.5</v>
      </c>
      <c r="F31">
        <f>$H$5*E31^4+$H$6*E31^3+$H$7</f>
        <v>2.3125</v>
      </c>
      <c r="G31">
        <v>2</v>
      </c>
      <c r="H31">
        <f>$H$5*G31^4+$H$6*G31^3+$H$7</f>
        <v>4</v>
      </c>
      <c r="I31" s="6">
        <f>((H31-F31)*(E31^2-C31^2)+(D31-F31)*(G31^2-E31^2))/(2*((H31-F31)*(E31-C31)+(D31-F31)*(G31-E31)))</f>
        <v>1.3947368421052631</v>
      </c>
      <c r="J31" s="6">
        <f>$H$5*I31^4+$H$6*I31^3+$H$7</f>
        <v>2.3578188664912032</v>
      </c>
      <c r="K31" s="9">
        <f>$H$5*(I31-$H$9)^4+$H$6*(I31-$H$9)^3+$H$7</f>
        <v>2.357819685564341</v>
      </c>
      <c r="L31" s="9">
        <f>$H$5*(I31+$H$9)^4+$H$6*(I31+$H$9)^3+$H$7</f>
        <v>2.3578180474246704</v>
      </c>
      <c r="M31" s="9">
        <f>(L31-K31)/((E31+$H$9)-(E31-$H$9))</f>
        <v>-0.81906983535683642</v>
      </c>
      <c r="Q31" t="s">
        <v>41</v>
      </c>
    </row>
    <row r="32" spans="1:20" x14ac:dyDescent="0.25">
      <c r="A32" s="17"/>
      <c r="B32">
        <v>2</v>
      </c>
      <c r="C32">
        <v>1</v>
      </c>
      <c r="D32">
        <f>$H$5*C32^4+$H$6*C32^3+$H$7</f>
        <v>3</v>
      </c>
      <c r="E32">
        <f>I31</f>
        <v>1.3947368421052631</v>
      </c>
      <c r="F32">
        <f>$H$5*E32^4+$H$6*E32^3+$H$7</f>
        <v>2.3578188664912032</v>
      </c>
      <c r="G32">
        <f>E31</f>
        <v>1.5</v>
      </c>
      <c r="H32">
        <f>$H$5*G32^4+$H$6*G32^3+$H$7</f>
        <v>2.3125</v>
      </c>
      <c r="I32" s="6">
        <f t="shared" ref="I32:I40" si="17">((H32-F32)*(E32^2-C32^2)+(D32-F32)*(G32^2-E32^2))/(2*((H32-F32)*(E32-C32)+(D32-F32)*(G32-E32)))</f>
        <v>1.5373371924746755</v>
      </c>
      <c r="J32" s="6">
        <f t="shared" ref="J32:J40" si="18">$H$5*I32^4+$H$6*I32^3+$H$7</f>
        <v>2.3189834421919393</v>
      </c>
      <c r="K32" s="9">
        <f t="shared" ref="K32:K40" si="19">$H$5*(I32-$H$9)^4+$H$6*(I32-$H$9)^3+$H$7</f>
        <v>2.3189830892251706</v>
      </c>
      <c r="L32" s="9">
        <f t="shared" ref="L32:L40" si="20">$H$5*(I32+$H$9)^4+$H$6*(I32+$H$9)^3+$H$7</f>
        <v>2.318983795168621</v>
      </c>
      <c r="M32" s="9">
        <f t="shared" ref="M32:M40" si="21">(L32-K32)/((E32+$H$9)-(E32-$H$9))</f>
        <v>0.35297172521059894</v>
      </c>
      <c r="Q32" t="s">
        <v>42</v>
      </c>
    </row>
    <row r="33" spans="1:17" x14ac:dyDescent="0.25">
      <c r="A33" s="17"/>
      <c r="B33">
        <v>3</v>
      </c>
      <c r="C33">
        <v>1</v>
      </c>
      <c r="D33">
        <f t="shared" ref="D33:D40" si="22">$H$5*C33^4+$H$6*C33^3+$H$7</f>
        <v>3</v>
      </c>
      <c r="E33">
        <f t="shared" ref="E33:E40" si="23">I32</f>
        <v>1.5373371924746755</v>
      </c>
      <c r="F33">
        <f t="shared" ref="F33:F40" si="24">$H$5*E33^4+$H$6*E33^3+$H$7</f>
        <v>2.3189834421919393</v>
      </c>
      <c r="G33">
        <f t="shared" ref="G33:G40" si="25">E32</f>
        <v>1.3947368421052631</v>
      </c>
      <c r="H33">
        <f t="shared" ref="H33:H40" si="26">$H$5*G33^4+$H$6*G33^3+$H$7</f>
        <v>2.3578188664912032</v>
      </c>
      <c r="I33" s="6">
        <f t="shared" si="17"/>
        <v>1.520055018399638</v>
      </c>
      <c r="J33" s="6">
        <f t="shared" si="18"/>
        <v>2.3143423435168815</v>
      </c>
      <c r="K33" s="9">
        <f t="shared" si="19"/>
        <v>2.314342158167749</v>
      </c>
      <c r="L33" s="9">
        <f t="shared" si="20"/>
        <v>2.3143425288755006</v>
      </c>
      <c r="M33" s="9">
        <f t="shared" si="21"/>
        <v>0.18535387581867743</v>
      </c>
      <c r="Q33" t="s">
        <v>43</v>
      </c>
    </row>
    <row r="34" spans="1:17" x14ac:dyDescent="0.25">
      <c r="A34" s="17"/>
      <c r="B34">
        <v>4</v>
      </c>
      <c r="C34">
        <v>1</v>
      </c>
      <c r="D34">
        <f t="shared" si="22"/>
        <v>3</v>
      </c>
      <c r="E34">
        <f t="shared" si="23"/>
        <v>1.520055018399638</v>
      </c>
      <c r="F34">
        <f t="shared" si="24"/>
        <v>2.3143423435168815</v>
      </c>
      <c r="G34">
        <f t="shared" si="25"/>
        <v>1.5373371924746755</v>
      </c>
      <c r="H34">
        <f t="shared" si="26"/>
        <v>2.3189834421919393</v>
      </c>
      <c r="I34" s="6">
        <f t="shared" si="17"/>
        <v>1.483232115980549</v>
      </c>
      <c r="J34" s="6">
        <f t="shared" si="18"/>
        <v>2.3137464497944045</v>
      </c>
      <c r="K34" s="9">
        <f t="shared" si="19"/>
        <v>2.3137465973545757</v>
      </c>
      <c r="L34" s="9">
        <f t="shared" si="20"/>
        <v>2.3137463022428335</v>
      </c>
      <c r="M34" s="9">
        <f t="shared" si="21"/>
        <v>-0.14755587108942622</v>
      </c>
    </row>
    <row r="35" spans="1:17" x14ac:dyDescent="0.25">
      <c r="A35" s="17"/>
      <c r="B35">
        <v>5</v>
      </c>
      <c r="C35">
        <v>1</v>
      </c>
      <c r="D35">
        <f t="shared" si="22"/>
        <v>3</v>
      </c>
      <c r="E35">
        <f t="shared" si="23"/>
        <v>1.483232115980549</v>
      </c>
      <c r="F35">
        <f t="shared" si="24"/>
        <v>2.3137464497944045</v>
      </c>
      <c r="G35">
        <f t="shared" si="25"/>
        <v>1.520055018399638</v>
      </c>
      <c r="H35">
        <f t="shared" si="26"/>
        <v>2.3143423435168815</v>
      </c>
      <c r="I35" s="6">
        <f t="shared" si="17"/>
        <v>1.4987138858388469</v>
      </c>
      <c r="J35" s="6">
        <f t="shared" si="18"/>
        <v>2.3125074348967036</v>
      </c>
      <c r="K35" s="9">
        <f t="shared" si="19"/>
        <v>2.3125074464563742</v>
      </c>
      <c r="L35" s="9">
        <f t="shared" si="20"/>
        <v>2.3125074233460019</v>
      </c>
      <c r="M35" s="9">
        <f t="shared" si="21"/>
        <v>-1.15551861422161E-2</v>
      </c>
    </row>
    <row r="36" spans="1:17" x14ac:dyDescent="0.25">
      <c r="A36" s="17"/>
      <c r="B36">
        <v>6</v>
      </c>
      <c r="C36">
        <v>1</v>
      </c>
      <c r="D36">
        <f t="shared" si="22"/>
        <v>3</v>
      </c>
      <c r="E36">
        <f t="shared" si="23"/>
        <v>1.4987138858388469</v>
      </c>
      <c r="F36">
        <f t="shared" si="24"/>
        <v>2.3125074348967036</v>
      </c>
      <c r="G36">
        <f t="shared" si="25"/>
        <v>1.483232115980549</v>
      </c>
      <c r="H36">
        <f t="shared" si="26"/>
        <v>2.3137464497944045</v>
      </c>
      <c r="I36" s="6">
        <f t="shared" si="17"/>
        <v>1.5058645408091489</v>
      </c>
      <c r="J36" s="6">
        <f t="shared" si="18"/>
        <v>2.3126555757507559</v>
      </c>
      <c r="K36" s="9">
        <f t="shared" si="19"/>
        <v>2.3126555225609389</v>
      </c>
      <c r="L36" s="9">
        <f t="shared" si="20"/>
        <v>2.3126556289497149</v>
      </c>
      <c r="M36" s="9">
        <f t="shared" si="21"/>
        <v>5.3194388009926888E-2</v>
      </c>
    </row>
    <row r="37" spans="1:17" x14ac:dyDescent="0.25">
      <c r="A37" s="17"/>
      <c r="B37">
        <v>7</v>
      </c>
      <c r="C37">
        <v>1</v>
      </c>
      <c r="D37">
        <f t="shared" si="22"/>
        <v>3</v>
      </c>
      <c r="E37">
        <f t="shared" si="23"/>
        <v>1.5058645408091489</v>
      </c>
      <c r="F37">
        <f t="shared" si="24"/>
        <v>2.3126555757507559</v>
      </c>
      <c r="G37">
        <f t="shared" si="25"/>
        <v>1.4987138858388469</v>
      </c>
      <c r="H37">
        <f t="shared" si="26"/>
        <v>2.3125074348967036</v>
      </c>
      <c r="I37" s="6">
        <f t="shared" si="17"/>
        <v>1.4985443279567567</v>
      </c>
      <c r="J37" s="6">
        <f t="shared" si="18"/>
        <v>2.3125095230812631</v>
      </c>
      <c r="K37" s="9">
        <f t="shared" si="19"/>
        <v>2.3125095361613779</v>
      </c>
      <c r="L37" s="9">
        <f t="shared" si="20"/>
        <v>2.3125095100101118</v>
      </c>
      <c r="M37" s="9">
        <f t="shared" si="21"/>
        <v>-1.3075633021851656E-2</v>
      </c>
    </row>
    <row r="38" spans="1:17" x14ac:dyDescent="0.25">
      <c r="A38" s="17"/>
      <c r="B38">
        <v>8</v>
      </c>
      <c r="C38">
        <v>1</v>
      </c>
      <c r="D38">
        <f t="shared" si="22"/>
        <v>3</v>
      </c>
      <c r="E38">
        <f t="shared" si="23"/>
        <v>1.4985443279567567</v>
      </c>
      <c r="F38">
        <f t="shared" si="24"/>
        <v>2.3125095230812631</v>
      </c>
      <c r="G38">
        <f t="shared" si="25"/>
        <v>1.5058645408091489</v>
      </c>
      <c r="H38">
        <f t="shared" si="26"/>
        <v>2.3126555757507559</v>
      </c>
      <c r="I38" s="6">
        <f t="shared" si="17"/>
        <v>1.498597082005461</v>
      </c>
      <c r="J38" s="6">
        <f t="shared" si="18"/>
        <v>2.3125088457641461</v>
      </c>
      <c r="K38" s="9">
        <f t="shared" si="19"/>
        <v>2.3125088583712845</v>
      </c>
      <c r="L38" s="9">
        <f t="shared" si="20"/>
        <v>2.3125088331659747</v>
      </c>
      <c r="M38" s="9">
        <f t="shared" si="21"/>
        <v>-1.2602654920683517E-2</v>
      </c>
    </row>
    <row r="39" spans="1:17" x14ac:dyDescent="0.25">
      <c r="A39" s="17"/>
      <c r="B39">
        <v>9</v>
      </c>
      <c r="C39">
        <v>1</v>
      </c>
      <c r="D39">
        <f t="shared" si="22"/>
        <v>3</v>
      </c>
      <c r="E39">
        <f t="shared" si="23"/>
        <v>1.498597082005461</v>
      </c>
      <c r="F39">
        <f t="shared" si="24"/>
        <v>2.3125088457641461</v>
      </c>
      <c r="G39">
        <f t="shared" si="25"/>
        <v>1.4985443279567567</v>
      </c>
      <c r="H39">
        <f t="shared" si="26"/>
        <v>2.3125095230812631</v>
      </c>
      <c r="I39" s="6">
        <f t="shared" si="17"/>
        <v>1.5009136145563609</v>
      </c>
      <c r="J39" s="6">
        <f t="shared" si="18"/>
        <v>2.3125037591630511</v>
      </c>
      <c r="K39" s="9">
        <f t="shared" si="19"/>
        <v>2.3125037509350124</v>
      </c>
      <c r="L39" s="9">
        <f t="shared" si="20"/>
        <v>2.3125037674001128</v>
      </c>
      <c r="M39" s="9">
        <f t="shared" si="21"/>
        <v>8.2325501977842663E-3</v>
      </c>
    </row>
    <row r="40" spans="1:17" x14ac:dyDescent="0.25">
      <c r="A40" s="17"/>
      <c r="B40">
        <v>10</v>
      </c>
      <c r="C40">
        <v>1</v>
      </c>
      <c r="D40">
        <f t="shared" si="22"/>
        <v>3</v>
      </c>
      <c r="E40">
        <f t="shared" si="23"/>
        <v>1.5009136145563609</v>
      </c>
      <c r="F40">
        <f t="shared" si="24"/>
        <v>2.3125037591630511</v>
      </c>
      <c r="G40">
        <f t="shared" si="25"/>
        <v>1.498597082005461</v>
      </c>
      <c r="H40">
        <f t="shared" si="26"/>
        <v>2.3125088457641461</v>
      </c>
      <c r="I40" s="6">
        <f t="shared" si="17"/>
        <v>1.500154829976468</v>
      </c>
      <c r="J40" s="6">
        <f t="shared" si="18"/>
        <v>2.312500107890294</v>
      </c>
      <c r="K40" s="9">
        <f t="shared" si="19"/>
        <v>2.3125001065010382</v>
      </c>
      <c r="L40" s="9">
        <f t="shared" si="20"/>
        <v>2.3125001092885533</v>
      </c>
      <c r="M40" s="9">
        <f t="shared" si="21"/>
        <v>1.3937575539283169E-3</v>
      </c>
    </row>
    <row r="42" spans="1:17" x14ac:dyDescent="0.25">
      <c r="A42" s="5" t="s">
        <v>15</v>
      </c>
      <c r="B42" s="5" t="s">
        <v>37</v>
      </c>
      <c r="C42" s="5" t="s">
        <v>25</v>
      </c>
      <c r="D42" s="5" t="s">
        <v>27</v>
      </c>
      <c r="E42" s="5" t="s">
        <v>29</v>
      </c>
      <c r="F42" s="5" t="s">
        <v>30</v>
      </c>
      <c r="G42" s="5" t="s">
        <v>26</v>
      </c>
      <c r="H42" s="5" t="s">
        <v>28</v>
      </c>
      <c r="I42" s="5" t="s">
        <v>38</v>
      </c>
      <c r="J42" s="5" t="s">
        <v>39</v>
      </c>
      <c r="K42" s="5" t="s">
        <v>17</v>
      </c>
      <c r="L42" s="5" t="s">
        <v>16</v>
      </c>
      <c r="M42" s="5" t="s">
        <v>8</v>
      </c>
      <c r="N42" s="5" t="s">
        <v>34</v>
      </c>
      <c r="O42" s="5" t="s">
        <v>35</v>
      </c>
      <c r="P42" s="5" t="s">
        <v>9</v>
      </c>
    </row>
    <row r="43" spans="1:17" x14ac:dyDescent="0.25">
      <c r="A43" s="16" t="s">
        <v>40</v>
      </c>
      <c r="B43">
        <v>1</v>
      </c>
      <c r="C43">
        <v>1</v>
      </c>
      <c r="D43">
        <f>$H$5*C43^4+$H$6*C43^3+$H$7</f>
        <v>3</v>
      </c>
      <c r="E43" s="12">
        <f>C43+($T$20)*(G43-C43)</f>
        <v>1.3819699999999999</v>
      </c>
      <c r="F43">
        <f>$H$5*E43^4+$H$6*E43^3+$H$7</f>
        <v>2.3688067971505347</v>
      </c>
      <c r="G43">
        <v>2</v>
      </c>
      <c r="H43">
        <f>$H$5*G43^4+$H$6*G43^3+$H$7</f>
        <v>4</v>
      </c>
      <c r="I43" s="6">
        <f>((H43-F43)*(E43^2-C43^2)+(D43-F43)*(G43^2-E43^2))/(2*((H43-F43)*(E43-C43)+(D43-F43)*(G43-E43)))</f>
        <v>1.383499065878</v>
      </c>
      <c r="J43" s="6">
        <f>$H$5*I43^4+$H$6*I43^3+$H$7</f>
        <v>2.3674354956701213</v>
      </c>
      <c r="K43" s="9">
        <f>$H$5*(I43-$H$9)^4+$H$6*(I43-$H$9)^3+$H$7</f>
        <v>2.3674363876369209</v>
      </c>
      <c r="L43" s="9">
        <f>$H$5*(I43+$H$9)^4+$H$6*(I43+$H$9)^3+$H$7</f>
        <v>2.3674346037096892</v>
      </c>
      <c r="M43" s="9">
        <f>(L43-K43)/((E43+$H$9)-(E43-$H$9))</f>
        <v>-0.89196361593001794</v>
      </c>
    </row>
    <row r="44" spans="1:17" x14ac:dyDescent="0.25">
      <c r="A44" s="17"/>
      <c r="B44">
        <v>2</v>
      </c>
      <c r="C44">
        <f>I43</f>
        <v>1.383499065878</v>
      </c>
      <c r="D44">
        <f>$H$5*C44^4+$H$6*C44^3+$H$7</f>
        <v>2.3674354956701213</v>
      </c>
      <c r="E44" s="12">
        <f t="shared" ref="E44:E52" si="27">C44+($T$20)*(G44-C44)</f>
        <v>1.3829150085845803</v>
      </c>
      <c r="F44">
        <f>$H$5*E44^4+$H$6*E44^3+$H$7</f>
        <v>2.3679575387602441</v>
      </c>
      <c r="G44">
        <f>E43</f>
        <v>1.3819699999999999</v>
      </c>
      <c r="H44">
        <f>$H$5*G44^4+$H$6*G44^3+$H$7</f>
        <v>2.3688067971505347</v>
      </c>
      <c r="I44" s="6">
        <f t="shared" ref="I44:I52" si="28">((H44-F44)*(E44^2-C44^2)+(D44-F44)*(G44^2-E44^2))/(2*((H44-F44)*(E44-C44)+(D44-F44)*(G44-E44)))</f>
        <v>1.5239238411996161</v>
      </c>
      <c r="J44" s="6">
        <f t="shared" ref="J44:J52" si="29">$H$5*I44^4+$H$6*I44^3+$H$7</f>
        <v>2.315130674643628</v>
      </c>
      <c r="K44" s="9">
        <f t="shared" ref="K44:K52" si="30">$H$5*(I44-$H$9)^4+$H$6*(I44-$H$9)^3+$H$7</f>
        <v>2.3151304524108749</v>
      </c>
      <c r="L44" s="9">
        <f t="shared" ref="L44:L52" si="31">$H$5*(I44+$H$9)^4+$H$6*(I44+$H$9)^3+$H$7</f>
        <v>2.3151308968859619</v>
      </c>
      <c r="M44" s="9">
        <f t="shared" ref="M44:M52" si="32">(L44-K44)/((E44+$H$9)-(E44-$H$9))</f>
        <v>0.22223754349733629</v>
      </c>
    </row>
    <row r="45" spans="1:17" x14ac:dyDescent="0.25">
      <c r="A45" s="17"/>
      <c r="B45">
        <v>3</v>
      </c>
      <c r="C45">
        <f t="shared" ref="C45:C52" si="33">I44</f>
        <v>1.5239238411996161</v>
      </c>
      <c r="D45">
        <f t="shared" ref="D45:D52" si="34">$H$5*C45^4+$H$6*C45^3+$H$7</f>
        <v>2.315130674643628</v>
      </c>
      <c r="E45" s="12">
        <f t="shared" si="27"/>
        <v>1.4700626974056508</v>
      </c>
      <c r="F45">
        <f t="shared" ref="F45:F52" si="35">$H$5*E45^4+$H$6*E45^3+$H$7</f>
        <v>2.3164265683575129</v>
      </c>
      <c r="G45">
        <f t="shared" ref="G45:G52" si="36">E44</f>
        <v>1.3829150085845803</v>
      </c>
      <c r="H45">
        <f t="shared" ref="H45:H52" si="37">$H$5*G45^4+$H$6*G45^3+$H$7</f>
        <v>2.3679575387602441</v>
      </c>
      <c r="I45" s="6">
        <f t="shared" si="28"/>
        <v>1.4999837323892411</v>
      </c>
      <c r="J45" s="6">
        <f t="shared" si="29"/>
        <v>2.3125000011908403</v>
      </c>
      <c r="K45" s="9">
        <f t="shared" si="30"/>
        <v>2.3125000013417463</v>
      </c>
      <c r="L45" s="9">
        <f t="shared" si="31"/>
        <v>2.3125000010489352</v>
      </c>
      <c r="M45" s="9">
        <f t="shared" si="32"/>
        <v>-1.4640555435857354E-4</v>
      </c>
    </row>
    <row r="46" spans="1:17" x14ac:dyDescent="0.25">
      <c r="A46" s="17"/>
      <c r="B46">
        <v>4</v>
      </c>
      <c r="C46">
        <f t="shared" si="33"/>
        <v>1.4999837323892411</v>
      </c>
      <c r="D46">
        <f t="shared" si="34"/>
        <v>2.3125000011908403</v>
      </c>
      <c r="E46" s="12">
        <f t="shared" si="27"/>
        <v>1.4885547946565592</v>
      </c>
      <c r="F46">
        <f t="shared" si="35"/>
        <v>2.3130834874686244</v>
      </c>
      <c r="G46">
        <f t="shared" si="36"/>
        <v>1.4700626974056508</v>
      </c>
      <c r="H46">
        <f t="shared" si="37"/>
        <v>2.3164265683575129</v>
      </c>
      <c r="I46" s="6">
        <f t="shared" si="28"/>
        <v>1.5001567239799276</v>
      </c>
      <c r="J46" s="6">
        <f t="shared" si="29"/>
        <v>2.3125001105462246</v>
      </c>
      <c r="K46" s="9">
        <f t="shared" si="30"/>
        <v>2.3125001091399167</v>
      </c>
      <c r="L46" s="9">
        <f t="shared" si="31"/>
        <v>2.3125001119615369</v>
      </c>
      <c r="M46" s="9">
        <f t="shared" si="32"/>
        <v>1.4108101354987522E-3</v>
      </c>
    </row>
    <row r="47" spans="1:17" x14ac:dyDescent="0.25">
      <c r="A47" s="17"/>
      <c r="B47">
        <v>5</v>
      </c>
      <c r="C47">
        <f t="shared" si="33"/>
        <v>1.5001567239799276</v>
      </c>
      <c r="D47">
        <f t="shared" si="34"/>
        <v>2.3125001105462246</v>
      </c>
      <c r="E47" s="12">
        <f t="shared" si="27"/>
        <v>1.4957251350362806</v>
      </c>
      <c r="F47">
        <f t="shared" si="35"/>
        <v>2.3125819229674436</v>
      </c>
      <c r="G47">
        <f t="shared" si="36"/>
        <v>1.4885547946565592</v>
      </c>
      <c r="H47">
        <f t="shared" si="37"/>
        <v>2.3130834874686244</v>
      </c>
      <c r="I47" s="6">
        <f t="shared" si="28"/>
        <v>1.5000208566468687</v>
      </c>
      <c r="J47" s="6">
        <f t="shared" si="29"/>
        <v>2.3125000019575346</v>
      </c>
      <c r="K47" s="9">
        <f t="shared" si="30"/>
        <v>2.3125000017743211</v>
      </c>
      <c r="L47" s="9">
        <f t="shared" si="31"/>
        <v>2.3125000021497506</v>
      </c>
      <c r="M47" s="9">
        <f t="shared" si="32"/>
        <v>1.8771473266222474E-4</v>
      </c>
    </row>
    <row r="48" spans="1:17" x14ac:dyDescent="0.25">
      <c r="A48" s="17"/>
      <c r="B48">
        <v>6</v>
      </c>
      <c r="C48">
        <f t="shared" si="33"/>
        <v>1.5000208566468687</v>
      </c>
      <c r="D48">
        <f t="shared" si="34"/>
        <v>2.3125000019575346</v>
      </c>
      <c r="E48" s="12">
        <f t="shared" si="27"/>
        <v>1.4983800198632724</v>
      </c>
      <c r="F48">
        <f t="shared" si="35"/>
        <v>2.3125117925117964</v>
      </c>
      <c r="G48">
        <f t="shared" si="36"/>
        <v>1.4957251350362806</v>
      </c>
      <c r="H48">
        <f t="shared" si="37"/>
        <v>2.3125819229674436</v>
      </c>
      <c r="I48" s="6">
        <f t="shared" si="28"/>
        <v>1.5000030345923341</v>
      </c>
      <c r="J48" s="6">
        <f t="shared" si="29"/>
        <v>2.3125000000414397</v>
      </c>
      <c r="K48" s="9">
        <f t="shared" si="30"/>
        <v>2.3125000000186278</v>
      </c>
      <c r="L48" s="9">
        <f t="shared" si="31"/>
        <v>2.3125000000732516</v>
      </c>
      <c r="M48" s="9">
        <f t="shared" si="32"/>
        <v>2.7311930497235561E-5</v>
      </c>
    </row>
    <row r="49" spans="1:13" x14ac:dyDescent="0.25">
      <c r="A49" s="17"/>
      <c r="B49">
        <v>7</v>
      </c>
      <c r="C49">
        <f t="shared" si="33"/>
        <v>1.5000030345923341</v>
      </c>
      <c r="D49">
        <f t="shared" si="34"/>
        <v>2.3125000000414397</v>
      </c>
      <c r="E49" s="12">
        <f t="shared" si="27"/>
        <v>1.4993830916562745</v>
      </c>
      <c r="F49">
        <f t="shared" si="35"/>
        <v>2.3125017116525939</v>
      </c>
      <c r="G49">
        <f t="shared" si="36"/>
        <v>1.4983800198632724</v>
      </c>
      <c r="H49">
        <f t="shared" si="37"/>
        <v>2.3125117925117964</v>
      </c>
      <c r="I49" s="6">
        <f t="shared" si="28"/>
        <v>1.5000004417819135</v>
      </c>
      <c r="J49" s="6">
        <f t="shared" si="29"/>
        <v>2.3125000000008775</v>
      </c>
      <c r="K49" s="9">
        <f t="shared" si="30"/>
        <v>2.3125000000014024</v>
      </c>
      <c r="L49" s="9">
        <f t="shared" si="31"/>
        <v>2.3125000000093543</v>
      </c>
      <c r="M49" s="9">
        <f t="shared" si="32"/>
        <v>3.9759306961146975E-6</v>
      </c>
    </row>
    <row r="50" spans="1:13" x14ac:dyDescent="0.25">
      <c r="A50" s="17"/>
      <c r="B50">
        <v>8</v>
      </c>
      <c r="C50">
        <f t="shared" si="33"/>
        <v>1.5000004417819135</v>
      </c>
      <c r="D50">
        <f t="shared" si="34"/>
        <v>2.3125000000008775</v>
      </c>
      <c r="E50" s="12">
        <f t="shared" si="27"/>
        <v>1.4997646325544232</v>
      </c>
      <c r="F50">
        <f t="shared" si="35"/>
        <v>2.312500249238103</v>
      </c>
      <c r="G50">
        <f t="shared" si="36"/>
        <v>1.4993830916562745</v>
      </c>
      <c r="H50">
        <f t="shared" si="37"/>
        <v>2.3125017116525939</v>
      </c>
      <c r="I50" s="6">
        <f t="shared" si="28"/>
        <v>1.5000000644015112</v>
      </c>
      <c r="J50" s="6">
        <f t="shared" si="29"/>
        <v>2.3125000000000187</v>
      </c>
      <c r="K50" s="9">
        <f t="shared" si="30"/>
        <v>2.3125000000039391</v>
      </c>
      <c r="L50" s="9">
        <f t="shared" si="31"/>
        <v>2.312500000005099</v>
      </c>
      <c r="M50" s="9">
        <f t="shared" si="32"/>
        <v>5.7998050811189482E-7</v>
      </c>
    </row>
    <row r="51" spans="1:13" x14ac:dyDescent="0.25">
      <c r="A51" s="17"/>
      <c r="B51">
        <v>9</v>
      </c>
      <c r="C51">
        <f t="shared" si="33"/>
        <v>1.5000000644015112</v>
      </c>
      <c r="D51">
        <f t="shared" si="34"/>
        <v>2.3125000000000187</v>
      </c>
      <c r="E51" s="12">
        <f t="shared" si="27"/>
        <v>1.4999101364988789</v>
      </c>
      <c r="F51">
        <f t="shared" si="35"/>
        <v>2.3125000363366173</v>
      </c>
      <c r="G51">
        <f t="shared" si="36"/>
        <v>1.4997646325544232</v>
      </c>
      <c r="H51">
        <f t="shared" si="37"/>
        <v>2.312500249238103</v>
      </c>
      <c r="I51" s="6">
        <f t="shared" si="28"/>
        <v>1.500000009391077</v>
      </c>
      <c r="J51" s="6">
        <f t="shared" si="29"/>
        <v>2.3125000000000009</v>
      </c>
      <c r="K51" s="9">
        <f t="shared" si="30"/>
        <v>2.312500000004416</v>
      </c>
      <c r="L51" s="9">
        <f t="shared" si="31"/>
        <v>2.3125000000045848</v>
      </c>
      <c r="M51" s="9">
        <f t="shared" si="32"/>
        <v>8.4376949878453306E-8</v>
      </c>
    </row>
    <row r="52" spans="1:13" x14ac:dyDescent="0.25">
      <c r="A52" s="17"/>
      <c r="B52">
        <v>10</v>
      </c>
      <c r="C52">
        <f t="shared" si="33"/>
        <v>1.500000009391077</v>
      </c>
      <c r="D52">
        <f t="shared" si="34"/>
        <v>2.3125000000000009</v>
      </c>
      <c r="E52" s="12">
        <f t="shared" si="27"/>
        <v>1.4999656806424442</v>
      </c>
      <c r="F52">
        <f t="shared" si="35"/>
        <v>2.3125000053000209</v>
      </c>
      <c r="G52">
        <f t="shared" si="36"/>
        <v>1.4999101364988789</v>
      </c>
      <c r="H52">
        <f t="shared" si="37"/>
        <v>2.3125000363366173</v>
      </c>
      <c r="I52" s="6">
        <f t="shared" si="28"/>
        <v>1.500000001372473</v>
      </c>
      <c r="J52" s="6">
        <f t="shared" si="29"/>
        <v>2.3125</v>
      </c>
      <c r="K52" s="9">
        <f t="shared" si="30"/>
        <v>2.312500000004488</v>
      </c>
      <c r="L52" s="9">
        <f t="shared" si="31"/>
        <v>2.3125000000045119</v>
      </c>
      <c r="M52" s="9">
        <f t="shared" si="32"/>
        <v>1.1990408666938102E-8</v>
      </c>
    </row>
    <row r="54" spans="1:13" x14ac:dyDescent="0.25">
      <c r="A54" s="5" t="s">
        <v>15</v>
      </c>
      <c r="B54" s="5" t="s">
        <v>37</v>
      </c>
      <c r="C54" s="5" t="s">
        <v>48</v>
      </c>
      <c r="D54" s="5" t="s">
        <v>47</v>
      </c>
      <c r="E54" s="5" t="s">
        <v>3</v>
      </c>
      <c r="F54" s="5" t="s">
        <v>45</v>
      </c>
      <c r="G54" s="5" t="s">
        <v>46</v>
      </c>
      <c r="H54" s="21"/>
      <c r="I54" s="21"/>
      <c r="J54" s="21"/>
      <c r="K54" s="21"/>
    </row>
    <row r="55" spans="1:13" x14ac:dyDescent="0.25">
      <c r="A55" s="16" t="s">
        <v>44</v>
      </c>
      <c r="B55">
        <v>1</v>
      </c>
      <c r="D55">
        <v>2</v>
      </c>
      <c r="E55">
        <f>$H$5*D55^4+$H$6*D55^3+$H$7</f>
        <v>4</v>
      </c>
      <c r="F55">
        <f>4*D55^3-6*D55^2</f>
        <v>8</v>
      </c>
      <c r="G55">
        <f>12*D55*(D55-1)</f>
        <v>24</v>
      </c>
      <c r="H55" s="21" t="s">
        <v>49</v>
      </c>
      <c r="I55" s="21"/>
      <c r="J55" s="21"/>
      <c r="K55" s="21"/>
    </row>
    <row r="56" spans="1:13" x14ac:dyDescent="0.25">
      <c r="A56" s="20"/>
      <c r="B56">
        <v>2</v>
      </c>
      <c r="C56">
        <f>D55</f>
        <v>2</v>
      </c>
      <c r="D56">
        <f>C56-(2*C56^2-3*C56)/(6*(C56-1))</f>
        <v>1.6666666666666667</v>
      </c>
      <c r="E56">
        <f t="shared" ref="E56:E64" si="38">$H$5*D56^4+$H$6*D56^3+$H$7</f>
        <v>2.4567901234567904</v>
      </c>
      <c r="F56">
        <f t="shared" ref="F56:F64" si="39">4*D56^3-6*D56^2</f>
        <v>1.8518518518518547</v>
      </c>
      <c r="G56">
        <f t="shared" ref="G56:G64" si="40">12*D56*(D56-1)</f>
        <v>13.333333333333336</v>
      </c>
      <c r="H56" s="21" t="s">
        <v>50</v>
      </c>
      <c r="I56" s="21"/>
      <c r="J56" s="21"/>
      <c r="K56" s="21"/>
    </row>
    <row r="57" spans="1:13" x14ac:dyDescent="0.25">
      <c r="A57" s="20"/>
      <c r="B57">
        <v>3</v>
      </c>
      <c r="C57">
        <f t="shared" ref="C57:C64" si="41">D56</f>
        <v>1.6666666666666667</v>
      </c>
      <c r="D57">
        <f t="shared" ref="D57:D64" si="42">C57-(2*C57^2-3*C57)/(6*(C57-1))</f>
        <v>1.5277777777777777</v>
      </c>
      <c r="E57">
        <f t="shared" si="38"/>
        <v>2.3160585514784335</v>
      </c>
      <c r="F57">
        <f t="shared" si="39"/>
        <v>0.25934499314128701</v>
      </c>
      <c r="G57">
        <f t="shared" si="40"/>
        <v>9.6759259259259238</v>
      </c>
      <c r="H57" s="21"/>
      <c r="I57" s="21"/>
      <c r="J57" s="21"/>
      <c r="K57" s="21"/>
    </row>
    <row r="58" spans="1:13" x14ac:dyDescent="0.25">
      <c r="A58" s="20"/>
      <c r="B58">
        <v>4</v>
      </c>
      <c r="C58">
        <f t="shared" si="41"/>
        <v>1.5277777777777777</v>
      </c>
      <c r="D58">
        <f t="shared" si="42"/>
        <v>1.5009746588693955</v>
      </c>
      <c r="E58">
        <f t="shared" si="38"/>
        <v>2.3125042785240524</v>
      </c>
      <c r="F58">
        <f t="shared" si="39"/>
        <v>8.7833330470488136E-3</v>
      </c>
      <c r="G58">
        <f t="shared" si="40"/>
        <v>9.0234032123844319</v>
      </c>
      <c r="H58" s="21"/>
      <c r="I58" s="21"/>
      <c r="J58" s="21"/>
      <c r="K58" s="21"/>
    </row>
    <row r="59" spans="1:13" x14ac:dyDescent="0.25">
      <c r="A59" s="20"/>
      <c r="B59">
        <v>5</v>
      </c>
      <c r="C59">
        <f t="shared" si="41"/>
        <v>1.5009746588693955</v>
      </c>
      <c r="D59">
        <f t="shared" si="42"/>
        <v>1.5000012641489873</v>
      </c>
      <c r="E59">
        <f t="shared" si="38"/>
        <v>2.3125000000071916</v>
      </c>
      <c r="F59">
        <f t="shared" si="39"/>
        <v>1.1377360062070352E-5</v>
      </c>
      <c r="G59">
        <f>12*D59*(D59-1)</f>
        <v>9.000030339594872</v>
      </c>
      <c r="H59" s="21"/>
      <c r="I59" s="21"/>
      <c r="J59" s="21"/>
      <c r="K59" s="21"/>
    </row>
    <row r="60" spans="1:13" x14ac:dyDescent="0.25">
      <c r="A60" s="20"/>
      <c r="B60">
        <v>6</v>
      </c>
      <c r="C60">
        <f t="shared" si="41"/>
        <v>1.5000012641489873</v>
      </c>
      <c r="D60">
        <f t="shared" si="42"/>
        <v>1.5000000000021305</v>
      </c>
      <c r="E60">
        <f t="shared" si="38"/>
        <v>2.3125</v>
      </c>
      <c r="F60">
        <f t="shared" si="39"/>
        <v>1.9173995724486304E-11</v>
      </c>
      <c r="G60">
        <f>12*D60*(D60-1)</f>
        <v>9.0000000000511324</v>
      </c>
    </row>
    <row r="61" spans="1:13" x14ac:dyDescent="0.25">
      <c r="A61" s="20"/>
      <c r="B61">
        <v>7</v>
      </c>
      <c r="C61">
        <f t="shared" si="41"/>
        <v>1.5000000000021305</v>
      </c>
      <c r="D61">
        <f t="shared" si="42"/>
        <v>1.5</v>
      </c>
      <c r="E61">
        <f t="shared" si="38"/>
        <v>2.3125</v>
      </c>
      <c r="F61">
        <f t="shared" si="39"/>
        <v>0</v>
      </c>
      <c r="G61">
        <f t="shared" si="40"/>
        <v>9</v>
      </c>
    </row>
    <row r="62" spans="1:13" x14ac:dyDescent="0.25">
      <c r="A62" s="20"/>
      <c r="B62">
        <v>8</v>
      </c>
      <c r="C62">
        <f t="shared" si="41"/>
        <v>1.5</v>
      </c>
      <c r="D62">
        <f t="shared" si="42"/>
        <v>1.5</v>
      </c>
      <c r="E62">
        <f t="shared" si="38"/>
        <v>2.3125</v>
      </c>
      <c r="F62">
        <f t="shared" si="39"/>
        <v>0</v>
      </c>
      <c r="G62">
        <f t="shared" si="40"/>
        <v>9</v>
      </c>
    </row>
    <row r="63" spans="1:13" x14ac:dyDescent="0.25">
      <c r="A63" s="20"/>
      <c r="B63">
        <v>9</v>
      </c>
      <c r="C63">
        <f t="shared" si="41"/>
        <v>1.5</v>
      </c>
      <c r="D63">
        <f t="shared" si="42"/>
        <v>1.5</v>
      </c>
      <c r="E63">
        <f t="shared" si="38"/>
        <v>2.3125</v>
      </c>
      <c r="F63">
        <f t="shared" si="39"/>
        <v>0</v>
      </c>
      <c r="G63">
        <f t="shared" si="40"/>
        <v>9</v>
      </c>
    </row>
    <row r="64" spans="1:13" x14ac:dyDescent="0.25">
      <c r="A64" s="20"/>
      <c r="B64">
        <v>10</v>
      </c>
      <c r="C64">
        <f t="shared" si="41"/>
        <v>1.5</v>
      </c>
      <c r="D64">
        <f t="shared" si="42"/>
        <v>1.5</v>
      </c>
      <c r="E64">
        <f t="shared" si="38"/>
        <v>2.3125</v>
      </c>
      <c r="F64">
        <f t="shared" si="39"/>
        <v>0</v>
      </c>
      <c r="G64">
        <f t="shared" si="40"/>
        <v>9</v>
      </c>
    </row>
    <row r="65" spans="1:1" x14ac:dyDescent="0.25">
      <c r="A65" s="20"/>
    </row>
  </sheetData>
  <mergeCells count="5">
    <mergeCell ref="A55:A65"/>
    <mergeCell ref="A4:B15"/>
    <mergeCell ref="A31:A40"/>
    <mergeCell ref="A43:A52"/>
    <mergeCell ref="S23:T23"/>
  </mergeCells>
  <pageMargins left="0.7" right="0.7" top="0.75" bottom="0.75" header="0.3" footer="0.3"/>
  <pageSetup orientation="portrait" r:id="rId1"/>
  <ignoredErrors>
    <ignoredError sqref="E43:E52 G44:G52 I43:I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8575-9C70-4C28-95BC-F2FE05F8FA47}">
  <dimension ref="A1"/>
  <sheetViews>
    <sheetView tabSelected="1"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23BB-9C8B-445A-82C8-B96D6661DC7D}">
  <dimension ref="A1:H101"/>
  <sheetViews>
    <sheetView topLeftCell="A55" workbookViewId="0">
      <selection activeCell="C3" sqref="C3"/>
    </sheetView>
  </sheetViews>
  <sheetFormatPr defaultRowHeight="15" x14ac:dyDescent="0.25"/>
  <sheetData>
    <row r="1" spans="1:8" x14ac:dyDescent="0.25">
      <c r="A1" s="3" t="s">
        <v>1</v>
      </c>
      <c r="B1" s="3"/>
      <c r="C1" s="2"/>
      <c r="D1" t="s">
        <v>3</v>
      </c>
      <c r="E1" t="s">
        <v>8</v>
      </c>
      <c r="F1" t="s">
        <v>9</v>
      </c>
      <c r="G1" t="s">
        <v>4</v>
      </c>
    </row>
    <row r="2" spans="1:8" x14ac:dyDescent="0.25">
      <c r="A2" s="3"/>
      <c r="B2" s="3"/>
      <c r="C2" s="2" cm="1">
        <f t="array" ref="C2:C101">_xlfn.SEQUENCE(100,1,0,0.02)</f>
        <v>0</v>
      </c>
      <c r="D2">
        <f>$H$2*C2^4+$H$3*C2^3+$H$4</f>
        <v>4</v>
      </c>
      <c r="G2" t="s">
        <v>5</v>
      </c>
      <c r="H2">
        <v>1</v>
      </c>
    </row>
    <row r="3" spans="1:8" x14ac:dyDescent="0.25">
      <c r="A3" s="3"/>
      <c r="B3" s="3"/>
      <c r="C3" s="2">
        <v>0.02</v>
      </c>
      <c r="D3">
        <f t="shared" ref="D3:D66" si="0">$H$2*C3^4+$H$3*C3^3+$H$4</f>
        <v>3.9999841599999999</v>
      </c>
      <c r="G3" t="s">
        <v>6</v>
      </c>
      <c r="H3">
        <v>-2</v>
      </c>
    </row>
    <row r="4" spans="1:8" x14ac:dyDescent="0.25">
      <c r="A4" s="3"/>
      <c r="B4" s="3"/>
      <c r="C4" s="2">
        <v>0.04</v>
      </c>
      <c r="D4">
        <f t="shared" si="0"/>
        <v>3.9998745599999999</v>
      </c>
      <c r="G4" t="s">
        <v>7</v>
      </c>
      <c r="H4">
        <v>4</v>
      </c>
    </row>
    <row r="5" spans="1:8" x14ac:dyDescent="0.25">
      <c r="A5" s="3"/>
      <c r="B5" s="3"/>
      <c r="C5" s="2">
        <v>0.06</v>
      </c>
      <c r="D5">
        <f t="shared" si="0"/>
        <v>3.9995809599999999</v>
      </c>
    </row>
    <row r="6" spans="1:8" x14ac:dyDescent="0.25">
      <c r="A6" s="3"/>
      <c r="B6" s="3"/>
      <c r="C6" s="2">
        <v>0.08</v>
      </c>
      <c r="D6">
        <f t="shared" si="0"/>
        <v>3.9990169600000001</v>
      </c>
      <c r="G6" t="s">
        <v>18</v>
      </c>
      <c r="H6">
        <v>9.9999999999999995E-7</v>
      </c>
    </row>
    <row r="7" spans="1:8" x14ac:dyDescent="0.25">
      <c r="A7" s="3"/>
      <c r="B7" s="3"/>
      <c r="C7" s="2">
        <v>0.1</v>
      </c>
      <c r="D7">
        <f t="shared" si="0"/>
        <v>3.9981</v>
      </c>
    </row>
    <row r="8" spans="1:8" x14ac:dyDescent="0.25">
      <c r="A8" s="3"/>
      <c r="B8" s="3"/>
      <c r="C8" s="2">
        <v>0.12000000000000001</v>
      </c>
      <c r="D8">
        <f t="shared" si="0"/>
        <v>3.9967513600000002</v>
      </c>
    </row>
    <row r="9" spans="1:8" x14ac:dyDescent="0.25">
      <c r="A9" s="3"/>
      <c r="B9" s="3"/>
      <c r="C9" s="2">
        <v>0.14000000000000001</v>
      </c>
      <c r="D9">
        <f t="shared" si="0"/>
        <v>3.9948961600000001</v>
      </c>
    </row>
    <row r="10" spans="1:8" x14ac:dyDescent="0.25">
      <c r="A10" s="3"/>
      <c r="B10" s="3"/>
      <c r="C10" s="2">
        <v>0.16</v>
      </c>
      <c r="D10">
        <f t="shared" si="0"/>
        <v>3.9924633599999999</v>
      </c>
    </row>
    <row r="11" spans="1:8" x14ac:dyDescent="0.25">
      <c r="A11" s="3"/>
      <c r="B11" s="3"/>
      <c r="C11" s="2">
        <v>0.18</v>
      </c>
      <c r="D11">
        <f t="shared" si="0"/>
        <v>3.9893857599999998</v>
      </c>
    </row>
    <row r="12" spans="1:8" x14ac:dyDescent="0.25">
      <c r="A12" s="3"/>
      <c r="B12" s="3"/>
      <c r="C12" s="2">
        <v>0.19999999999999998</v>
      </c>
      <c r="D12">
        <f t="shared" si="0"/>
        <v>3.9855999999999998</v>
      </c>
    </row>
    <row r="13" spans="1:8" x14ac:dyDescent="0.25">
      <c r="C13">
        <v>0.21999999999999997</v>
      </c>
      <c r="D13">
        <f t="shared" si="0"/>
        <v>3.9810465599999998</v>
      </c>
    </row>
    <row r="14" spans="1:8" x14ac:dyDescent="0.25">
      <c r="C14">
        <v>0.23999999999999996</v>
      </c>
      <c r="D14">
        <f t="shared" si="0"/>
        <v>3.9756697600000002</v>
      </c>
    </row>
    <row r="15" spans="1:8" x14ac:dyDescent="0.25">
      <c r="C15">
        <v>0.25999999999999995</v>
      </c>
      <c r="D15">
        <f t="shared" si="0"/>
        <v>3.9694177599999998</v>
      </c>
    </row>
    <row r="16" spans="1:8" x14ac:dyDescent="0.25">
      <c r="C16">
        <v>0.27999999999999997</v>
      </c>
      <c r="D16">
        <f t="shared" si="0"/>
        <v>3.96224256</v>
      </c>
    </row>
    <row r="17" spans="3:4" x14ac:dyDescent="0.25">
      <c r="C17">
        <v>0.3</v>
      </c>
      <c r="D17">
        <f t="shared" si="0"/>
        <v>3.9540999999999999</v>
      </c>
    </row>
    <row r="18" spans="3:4" x14ac:dyDescent="0.25">
      <c r="C18">
        <v>0.32</v>
      </c>
      <c r="D18">
        <f t="shared" si="0"/>
        <v>3.9449497600000001</v>
      </c>
    </row>
    <row r="19" spans="3:4" x14ac:dyDescent="0.25">
      <c r="C19">
        <v>0.34</v>
      </c>
      <c r="D19">
        <f t="shared" si="0"/>
        <v>3.93475536</v>
      </c>
    </row>
    <row r="20" spans="3:4" x14ac:dyDescent="0.25">
      <c r="C20">
        <v>0.36000000000000004</v>
      </c>
      <c r="D20">
        <f t="shared" si="0"/>
        <v>3.9234841600000001</v>
      </c>
    </row>
    <row r="21" spans="3:4" x14ac:dyDescent="0.25">
      <c r="C21">
        <v>0.38000000000000006</v>
      </c>
      <c r="D21">
        <f t="shared" si="0"/>
        <v>3.9111073599999999</v>
      </c>
    </row>
    <row r="22" spans="3:4" x14ac:dyDescent="0.25">
      <c r="C22">
        <v>0.40000000000000008</v>
      </c>
      <c r="D22">
        <f t="shared" si="0"/>
        <v>3.8975999999999997</v>
      </c>
    </row>
    <row r="23" spans="3:4" x14ac:dyDescent="0.25">
      <c r="C23">
        <v>0.4200000000000001</v>
      </c>
      <c r="D23">
        <f t="shared" si="0"/>
        <v>3.88294096</v>
      </c>
    </row>
    <row r="24" spans="3:4" x14ac:dyDescent="0.25">
      <c r="C24">
        <v>0.44000000000000011</v>
      </c>
      <c r="D24">
        <f t="shared" si="0"/>
        <v>3.86711296</v>
      </c>
    </row>
    <row r="25" spans="3:4" x14ac:dyDescent="0.25">
      <c r="C25">
        <v>0.46000000000000013</v>
      </c>
      <c r="D25">
        <f t="shared" si="0"/>
        <v>3.8501025599999998</v>
      </c>
    </row>
    <row r="26" spans="3:4" x14ac:dyDescent="0.25">
      <c r="C26">
        <v>0.48000000000000015</v>
      </c>
      <c r="D26">
        <f t="shared" si="0"/>
        <v>3.83190016</v>
      </c>
    </row>
    <row r="27" spans="3:4" x14ac:dyDescent="0.25">
      <c r="C27">
        <v>0.50000000000000011</v>
      </c>
      <c r="D27">
        <f t="shared" si="0"/>
        <v>3.8125</v>
      </c>
    </row>
    <row r="28" spans="3:4" x14ac:dyDescent="0.25">
      <c r="C28">
        <v>0.52000000000000013</v>
      </c>
      <c r="D28">
        <f t="shared" si="0"/>
        <v>3.79190016</v>
      </c>
    </row>
    <row r="29" spans="3:4" x14ac:dyDescent="0.25">
      <c r="C29">
        <v>0.54000000000000015</v>
      </c>
      <c r="D29">
        <f t="shared" si="0"/>
        <v>3.7701025599999998</v>
      </c>
    </row>
    <row r="30" spans="3:4" x14ac:dyDescent="0.25">
      <c r="C30">
        <v>0.56000000000000016</v>
      </c>
      <c r="D30">
        <f t="shared" si="0"/>
        <v>3.7471129599999999</v>
      </c>
    </row>
    <row r="31" spans="3:4" x14ac:dyDescent="0.25">
      <c r="C31">
        <v>0.58000000000000018</v>
      </c>
      <c r="D31">
        <f t="shared" si="0"/>
        <v>3.7229409599999999</v>
      </c>
    </row>
    <row r="32" spans="3:4" x14ac:dyDescent="0.25">
      <c r="C32">
        <v>0.6000000000000002</v>
      </c>
      <c r="D32">
        <f t="shared" si="0"/>
        <v>3.6975999999999996</v>
      </c>
    </row>
    <row r="33" spans="3:4" x14ac:dyDescent="0.25">
      <c r="C33">
        <v>0.62000000000000022</v>
      </c>
      <c r="D33">
        <f t="shared" si="0"/>
        <v>3.6711073599999997</v>
      </c>
    </row>
    <row r="34" spans="3:4" x14ac:dyDescent="0.25">
      <c r="C34">
        <v>0.64000000000000024</v>
      </c>
      <c r="D34">
        <f t="shared" si="0"/>
        <v>3.6434841599999999</v>
      </c>
    </row>
    <row r="35" spans="3:4" x14ac:dyDescent="0.25">
      <c r="C35">
        <v>0.66000000000000025</v>
      </c>
      <c r="D35">
        <f t="shared" si="0"/>
        <v>3.6147553599999998</v>
      </c>
    </row>
    <row r="36" spans="3:4" x14ac:dyDescent="0.25">
      <c r="C36">
        <v>0.68000000000000027</v>
      </c>
      <c r="D36">
        <f t="shared" si="0"/>
        <v>3.5849497599999998</v>
      </c>
    </row>
    <row r="37" spans="3:4" x14ac:dyDescent="0.25">
      <c r="C37">
        <v>0.70000000000000029</v>
      </c>
      <c r="D37">
        <f t="shared" si="0"/>
        <v>3.5540999999999996</v>
      </c>
    </row>
    <row r="38" spans="3:4" x14ac:dyDescent="0.25">
      <c r="C38">
        <v>0.72000000000000031</v>
      </c>
      <c r="D38">
        <f t="shared" si="0"/>
        <v>3.5222425599999996</v>
      </c>
    </row>
    <row r="39" spans="3:4" x14ac:dyDescent="0.25">
      <c r="C39">
        <v>0.74000000000000032</v>
      </c>
      <c r="D39">
        <f t="shared" si="0"/>
        <v>3.4894177599999994</v>
      </c>
    </row>
    <row r="40" spans="3:4" x14ac:dyDescent="0.25">
      <c r="C40">
        <v>0.76000000000000034</v>
      </c>
      <c r="D40">
        <f t="shared" si="0"/>
        <v>3.4556697599999993</v>
      </c>
    </row>
    <row r="41" spans="3:4" x14ac:dyDescent="0.25">
      <c r="C41">
        <v>0.78000000000000036</v>
      </c>
      <c r="D41">
        <f t="shared" si="0"/>
        <v>3.4210465599999993</v>
      </c>
    </row>
    <row r="42" spans="3:4" x14ac:dyDescent="0.25">
      <c r="C42">
        <v>0.80000000000000038</v>
      </c>
      <c r="D42">
        <f t="shared" si="0"/>
        <v>3.3855999999999993</v>
      </c>
    </row>
    <row r="43" spans="3:4" x14ac:dyDescent="0.25">
      <c r="C43">
        <v>0.8200000000000004</v>
      </c>
      <c r="D43">
        <f t="shared" si="0"/>
        <v>3.3493857599999992</v>
      </c>
    </row>
    <row r="44" spans="3:4" x14ac:dyDescent="0.25">
      <c r="C44">
        <v>0.84000000000000041</v>
      </c>
      <c r="D44">
        <f t="shared" si="0"/>
        <v>3.3124633599999989</v>
      </c>
    </row>
    <row r="45" spans="3:4" x14ac:dyDescent="0.25">
      <c r="C45">
        <v>0.86000000000000043</v>
      </c>
      <c r="D45">
        <f t="shared" si="0"/>
        <v>3.2748961599999991</v>
      </c>
    </row>
    <row r="46" spans="3:4" x14ac:dyDescent="0.25">
      <c r="C46">
        <v>0.88000000000000045</v>
      </c>
      <c r="D46">
        <f t="shared" si="0"/>
        <v>3.2367513599999991</v>
      </c>
    </row>
    <row r="47" spans="3:4" x14ac:dyDescent="0.25">
      <c r="C47">
        <v>0.90000000000000047</v>
      </c>
      <c r="D47">
        <f t="shared" si="0"/>
        <v>3.1980999999999993</v>
      </c>
    </row>
    <row r="48" spans="3:4" x14ac:dyDescent="0.25">
      <c r="C48">
        <v>0.92000000000000048</v>
      </c>
      <c r="D48">
        <f t="shared" si="0"/>
        <v>3.1590169599999989</v>
      </c>
    </row>
    <row r="49" spans="3:4" x14ac:dyDescent="0.25">
      <c r="C49">
        <v>0.9400000000000005</v>
      </c>
      <c r="D49">
        <f t="shared" si="0"/>
        <v>3.1195809599999991</v>
      </c>
    </row>
    <row r="50" spans="3:4" x14ac:dyDescent="0.25">
      <c r="C50">
        <v>0.96000000000000052</v>
      </c>
      <c r="D50">
        <f t="shared" si="0"/>
        <v>3.079874559999999</v>
      </c>
    </row>
    <row r="51" spans="3:4" x14ac:dyDescent="0.25">
      <c r="C51">
        <v>0.98000000000000054</v>
      </c>
      <c r="D51">
        <f t="shared" si="0"/>
        <v>3.039984159999999</v>
      </c>
    </row>
    <row r="52" spans="3:4" x14ac:dyDescent="0.25">
      <c r="C52">
        <v>1.0000000000000004</v>
      </c>
      <c r="D52">
        <f t="shared" si="0"/>
        <v>2.9999999999999991</v>
      </c>
    </row>
    <row r="53" spans="3:4" x14ac:dyDescent="0.25">
      <c r="C53">
        <v>1.0200000000000005</v>
      </c>
      <c r="D53">
        <f t="shared" si="0"/>
        <v>2.9600161599999986</v>
      </c>
    </row>
    <row r="54" spans="3:4" x14ac:dyDescent="0.25">
      <c r="C54">
        <v>1.0400000000000005</v>
      </c>
      <c r="D54">
        <f t="shared" si="0"/>
        <v>2.9201305599999987</v>
      </c>
    </row>
    <row r="55" spans="3:4" x14ac:dyDescent="0.25">
      <c r="C55">
        <v>1.0600000000000005</v>
      </c>
      <c r="D55">
        <f t="shared" si="0"/>
        <v>2.8804449599999993</v>
      </c>
    </row>
    <row r="56" spans="3:4" x14ac:dyDescent="0.25">
      <c r="C56">
        <v>1.0800000000000005</v>
      </c>
      <c r="D56">
        <f t="shared" si="0"/>
        <v>2.8410649599999989</v>
      </c>
    </row>
    <row r="57" spans="3:4" x14ac:dyDescent="0.25">
      <c r="C57">
        <v>1.1000000000000005</v>
      </c>
      <c r="D57">
        <f t="shared" si="0"/>
        <v>2.8020999999999994</v>
      </c>
    </row>
    <row r="58" spans="3:4" x14ac:dyDescent="0.25">
      <c r="C58">
        <v>1.1200000000000006</v>
      </c>
      <c r="D58">
        <f t="shared" si="0"/>
        <v>2.7636633599999989</v>
      </c>
    </row>
    <row r="59" spans="3:4" x14ac:dyDescent="0.25">
      <c r="C59">
        <v>1.1400000000000006</v>
      </c>
      <c r="D59">
        <f t="shared" si="0"/>
        <v>2.7258721599999989</v>
      </c>
    </row>
    <row r="60" spans="3:4" x14ac:dyDescent="0.25">
      <c r="C60">
        <v>1.1600000000000006</v>
      </c>
      <c r="D60">
        <f t="shared" si="0"/>
        <v>2.6888473599999987</v>
      </c>
    </row>
    <row r="61" spans="3:4" x14ac:dyDescent="0.25">
      <c r="C61">
        <v>1.1800000000000006</v>
      </c>
      <c r="D61">
        <f t="shared" si="0"/>
        <v>2.6527137599999993</v>
      </c>
    </row>
    <row r="62" spans="3:4" x14ac:dyDescent="0.25">
      <c r="C62">
        <v>1.2000000000000006</v>
      </c>
      <c r="D62">
        <f t="shared" si="0"/>
        <v>2.617599999999999</v>
      </c>
    </row>
    <row r="63" spans="3:4" x14ac:dyDescent="0.25">
      <c r="C63">
        <v>1.2200000000000006</v>
      </c>
      <c r="D63">
        <f t="shared" si="0"/>
        <v>2.5836385599999989</v>
      </c>
    </row>
    <row r="64" spans="3:4" x14ac:dyDescent="0.25">
      <c r="C64">
        <v>1.2400000000000007</v>
      </c>
      <c r="D64">
        <f t="shared" si="0"/>
        <v>2.5509657599999991</v>
      </c>
    </row>
    <row r="65" spans="3:4" x14ac:dyDescent="0.25">
      <c r="C65">
        <v>1.2600000000000007</v>
      </c>
      <c r="D65">
        <f t="shared" si="0"/>
        <v>2.5197217599999986</v>
      </c>
    </row>
    <row r="66" spans="3:4" x14ac:dyDescent="0.25">
      <c r="C66">
        <v>1.2800000000000007</v>
      </c>
      <c r="D66">
        <f t="shared" si="0"/>
        <v>2.4900505599999994</v>
      </c>
    </row>
    <row r="67" spans="3:4" x14ac:dyDescent="0.25">
      <c r="C67">
        <v>1.3000000000000007</v>
      </c>
      <c r="D67">
        <f t="shared" ref="D67:D101" si="1">$H$2*C67^4+$H$3*C67^3+$H$4</f>
        <v>2.4620999999999995</v>
      </c>
    </row>
    <row r="68" spans="3:4" x14ac:dyDescent="0.25">
      <c r="C68">
        <v>1.3200000000000007</v>
      </c>
      <c r="D68">
        <f t="shared" si="1"/>
        <v>2.4360217599999991</v>
      </c>
    </row>
    <row r="69" spans="3:4" x14ac:dyDescent="0.25">
      <c r="C69">
        <v>1.3400000000000007</v>
      </c>
      <c r="D69">
        <f t="shared" si="1"/>
        <v>2.4119713599999995</v>
      </c>
    </row>
    <row r="70" spans="3:4" x14ac:dyDescent="0.25">
      <c r="C70">
        <v>1.3600000000000008</v>
      </c>
      <c r="D70">
        <f t="shared" si="1"/>
        <v>2.3901081599999991</v>
      </c>
    </row>
    <row r="71" spans="3:4" x14ac:dyDescent="0.25">
      <c r="C71">
        <v>1.3800000000000008</v>
      </c>
      <c r="D71">
        <f t="shared" si="1"/>
        <v>2.3705953599999994</v>
      </c>
    </row>
    <row r="72" spans="3:4" x14ac:dyDescent="0.25">
      <c r="C72">
        <v>1.4000000000000008</v>
      </c>
      <c r="D72">
        <f t="shared" si="1"/>
        <v>2.3535999999999992</v>
      </c>
    </row>
    <row r="73" spans="3:4" x14ac:dyDescent="0.25">
      <c r="C73">
        <v>1.4200000000000008</v>
      </c>
      <c r="D73">
        <f t="shared" si="1"/>
        <v>2.339292959999999</v>
      </c>
    </row>
    <row r="74" spans="3:4" x14ac:dyDescent="0.25">
      <c r="C74">
        <v>1.4400000000000008</v>
      </c>
      <c r="D74">
        <f t="shared" si="1"/>
        <v>2.3278489599999999</v>
      </c>
    </row>
    <row r="75" spans="3:4" x14ac:dyDescent="0.25">
      <c r="C75">
        <v>1.4600000000000009</v>
      </c>
      <c r="D75">
        <f t="shared" si="1"/>
        <v>2.3194465599999994</v>
      </c>
    </row>
    <row r="76" spans="3:4" x14ac:dyDescent="0.25">
      <c r="C76">
        <v>1.4800000000000009</v>
      </c>
      <c r="D76">
        <f t="shared" si="1"/>
        <v>2.3142681600000001</v>
      </c>
    </row>
    <row r="77" spans="3:4" x14ac:dyDescent="0.25">
      <c r="C77">
        <v>1.5000000000000009</v>
      </c>
      <c r="D77">
        <f t="shared" si="1"/>
        <v>2.3125</v>
      </c>
    </row>
    <row r="78" spans="3:4" x14ac:dyDescent="0.25">
      <c r="C78">
        <v>1.5200000000000009</v>
      </c>
      <c r="D78">
        <f t="shared" si="1"/>
        <v>2.3143321600000002</v>
      </c>
    </row>
    <row r="79" spans="3:4" x14ac:dyDescent="0.25">
      <c r="C79">
        <v>1.5400000000000009</v>
      </c>
      <c r="D79">
        <f t="shared" si="1"/>
        <v>2.3199585600000008</v>
      </c>
    </row>
    <row r="80" spans="3:4" x14ac:dyDescent="0.25">
      <c r="C80">
        <v>1.5600000000000009</v>
      </c>
      <c r="D80">
        <f t="shared" si="1"/>
        <v>2.3295769599999998</v>
      </c>
    </row>
    <row r="81" spans="3:4" x14ac:dyDescent="0.25">
      <c r="C81">
        <v>1.580000000000001</v>
      </c>
      <c r="D81">
        <f t="shared" si="1"/>
        <v>2.3433889600000013</v>
      </c>
    </row>
    <row r="82" spans="3:4" x14ac:dyDescent="0.25">
      <c r="C82">
        <v>1.600000000000001</v>
      </c>
      <c r="D82">
        <f t="shared" si="1"/>
        <v>2.3616000000000019</v>
      </c>
    </row>
    <row r="83" spans="3:4" x14ac:dyDescent="0.25">
      <c r="C83">
        <v>1.620000000000001</v>
      </c>
      <c r="D83">
        <f t="shared" si="1"/>
        <v>2.3844193600000017</v>
      </c>
    </row>
    <row r="84" spans="3:4" x14ac:dyDescent="0.25">
      <c r="C84">
        <v>1.640000000000001</v>
      </c>
      <c r="D84">
        <f t="shared" si="1"/>
        <v>2.4120601600000011</v>
      </c>
    </row>
    <row r="85" spans="3:4" x14ac:dyDescent="0.25">
      <c r="C85">
        <v>1.660000000000001</v>
      </c>
      <c r="D85">
        <f t="shared" si="1"/>
        <v>2.4447393600000016</v>
      </c>
    </row>
    <row r="86" spans="3:4" x14ac:dyDescent="0.25">
      <c r="C86">
        <v>1.680000000000001</v>
      </c>
      <c r="D86">
        <f t="shared" si="1"/>
        <v>2.4826777600000023</v>
      </c>
    </row>
    <row r="87" spans="3:4" x14ac:dyDescent="0.25">
      <c r="C87">
        <v>1.7000000000000011</v>
      </c>
      <c r="D87">
        <f t="shared" si="1"/>
        <v>2.5261000000000031</v>
      </c>
    </row>
    <row r="88" spans="3:4" x14ac:dyDescent="0.25">
      <c r="C88">
        <v>1.7200000000000011</v>
      </c>
      <c r="D88">
        <f t="shared" si="1"/>
        <v>2.5752345600000037</v>
      </c>
    </row>
    <row r="89" spans="3:4" x14ac:dyDescent="0.25">
      <c r="C89">
        <v>1.7400000000000011</v>
      </c>
      <c r="D89">
        <f t="shared" si="1"/>
        <v>2.6303137600000035</v>
      </c>
    </row>
    <row r="90" spans="3:4" x14ac:dyDescent="0.25">
      <c r="C90">
        <v>1.7600000000000011</v>
      </c>
      <c r="D90">
        <f t="shared" si="1"/>
        <v>2.6915737600000043</v>
      </c>
    </row>
    <row r="91" spans="3:4" x14ac:dyDescent="0.25">
      <c r="C91">
        <v>1.7800000000000011</v>
      </c>
      <c r="D91">
        <f t="shared" si="1"/>
        <v>2.759254560000004</v>
      </c>
    </row>
    <row r="92" spans="3:4" x14ac:dyDescent="0.25">
      <c r="C92">
        <v>1.8000000000000012</v>
      </c>
      <c r="D92">
        <f t="shared" si="1"/>
        <v>2.8336000000000041</v>
      </c>
    </row>
    <row r="93" spans="3:4" x14ac:dyDescent="0.25">
      <c r="C93">
        <v>1.8200000000000012</v>
      </c>
      <c r="D93">
        <f t="shared" si="1"/>
        <v>2.9148577600000056</v>
      </c>
    </row>
    <row r="94" spans="3:4" x14ac:dyDescent="0.25">
      <c r="C94">
        <v>1.8400000000000012</v>
      </c>
      <c r="D94">
        <f t="shared" si="1"/>
        <v>3.0032793600000041</v>
      </c>
    </row>
    <row r="95" spans="3:4" x14ac:dyDescent="0.25">
      <c r="C95">
        <v>1.8600000000000012</v>
      </c>
      <c r="D95">
        <f t="shared" si="1"/>
        <v>3.0991201600000053</v>
      </c>
    </row>
    <row r="96" spans="3:4" x14ac:dyDescent="0.25">
      <c r="C96">
        <v>1.8800000000000012</v>
      </c>
      <c r="D96">
        <f t="shared" si="1"/>
        <v>3.2026393600000063</v>
      </c>
    </row>
    <row r="97" spans="3:4" x14ac:dyDescent="0.25">
      <c r="C97">
        <v>1.9000000000000012</v>
      </c>
      <c r="D97">
        <f t="shared" si="1"/>
        <v>3.3141000000000069</v>
      </c>
    </row>
    <row r="98" spans="3:4" x14ac:dyDescent="0.25">
      <c r="C98">
        <v>1.9200000000000013</v>
      </c>
      <c r="D98">
        <f t="shared" si="1"/>
        <v>3.4337689600000072</v>
      </c>
    </row>
    <row r="99" spans="3:4" x14ac:dyDescent="0.25">
      <c r="C99">
        <v>1.9400000000000013</v>
      </c>
      <c r="D99">
        <f t="shared" si="1"/>
        <v>3.5619169600000102</v>
      </c>
    </row>
    <row r="100" spans="3:4" x14ac:dyDescent="0.25">
      <c r="C100">
        <v>1.9600000000000013</v>
      </c>
      <c r="D100">
        <f t="shared" si="1"/>
        <v>3.6988185600000101</v>
      </c>
    </row>
    <row r="101" spans="3:4" x14ac:dyDescent="0.25">
      <c r="C101">
        <v>1.9800000000000013</v>
      </c>
      <c r="D101">
        <f t="shared" si="1"/>
        <v>3.8447521600000112</v>
      </c>
    </row>
  </sheetData>
  <mergeCells count="1">
    <mergeCell ref="A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LineSearch</vt:lpstr>
      <vt:lpstr>Multivariable Optmiser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Lee (kwl1y19)</dc:creator>
  <cp:lastModifiedBy>Kai Lee (kwl1y19)</cp:lastModifiedBy>
  <dcterms:created xsi:type="dcterms:W3CDTF">2024-05-14T12:17:08Z</dcterms:created>
  <dcterms:modified xsi:type="dcterms:W3CDTF">2024-05-15T01:25:59Z</dcterms:modified>
</cp:coreProperties>
</file>