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8217" documentId="8_{42FA694E-ED08-47C7-945B-F9D07721EF18}" xr6:coauthVersionLast="47" xr6:coauthVersionMax="47" xr10:uidLastSave="{81E4BE68-F375-4572-9083-5877CC1119AC}"/>
  <bookViews>
    <workbookView xWindow="-120" yWindow="-120" windowWidth="29040" windowHeight="16440" activeTab="2" xr2:uid="{16D0D9C5-2E23-4080-8275-B376E5887C88}"/>
  </bookViews>
  <sheets>
    <sheet name="LineSearch" sheetId="1" r:id="rId1"/>
    <sheet name="Multivariable Optmiser (i)" sheetId="3" r:id="rId2"/>
    <sheet name="Multivariable Optimizer (ii)" sheetId="4" r:id="rId3"/>
    <sheet name="Multivariable Optimizer (iii)" sheetId="6" r:id="rId4"/>
    <sheet name="LineSearchTrueDataPlot" sheetId="2" r:id="rId5"/>
    <sheet name="Misc" sheetId="5" r:id="rId6"/>
  </sheets>
  <definedNames>
    <definedName name="solver_adj" localSheetId="2" hidden="1">'Multivariable Optimizer (ii)'!$B$3:$C$3</definedName>
    <definedName name="solver_adj" localSheetId="1" hidden="1">'Multivariable Optmiser (i)'!$P$56</definedName>
    <definedName name="solver_cvg" localSheetId="2" hidden="1">0.0001</definedName>
    <definedName name="solver_cvg" localSheetId="1" hidden="1">0.0001</definedName>
    <definedName name="solver_drv" localSheetId="2" hidden="1">1</definedName>
    <definedName name="solver_drv" localSheetId="1" hidden="1">1</definedName>
    <definedName name="solver_eng" localSheetId="2" hidden="1">1</definedName>
    <definedName name="solver_eng" localSheetId="1" hidden="1">1</definedName>
    <definedName name="solver_est" localSheetId="2" hidden="1">1</definedName>
    <definedName name="solver_est" localSheetId="1" hidden="1">1</definedName>
    <definedName name="solver_itr" localSheetId="2" hidden="1">2147483647</definedName>
    <definedName name="solver_itr" localSheetId="1" hidden="1">2147483647</definedName>
    <definedName name="solver_mip" localSheetId="2" hidden="1">2147483647</definedName>
    <definedName name="solver_mip" localSheetId="1" hidden="1">2147483647</definedName>
    <definedName name="solver_mni" localSheetId="2" hidden="1">30</definedName>
    <definedName name="solver_mni" localSheetId="1" hidden="1">30</definedName>
    <definedName name="solver_mrt" localSheetId="2" hidden="1">0.075</definedName>
    <definedName name="solver_mrt" localSheetId="1" hidden="1">0.075</definedName>
    <definedName name="solver_msl" localSheetId="2" hidden="1">2</definedName>
    <definedName name="solver_msl" localSheetId="1" hidden="1">2</definedName>
    <definedName name="solver_neg" localSheetId="2" hidden="1">2</definedName>
    <definedName name="solver_neg" localSheetId="1" hidden="1">2</definedName>
    <definedName name="solver_nod" localSheetId="2" hidden="1">2147483647</definedName>
    <definedName name="solver_nod" localSheetId="1" hidden="1">2147483647</definedName>
    <definedName name="solver_num" localSheetId="2" hidden="1">0</definedName>
    <definedName name="solver_num" localSheetId="1" hidden="1">0</definedName>
    <definedName name="solver_nwt" localSheetId="2" hidden="1">1</definedName>
    <definedName name="solver_nwt" localSheetId="1" hidden="1">1</definedName>
    <definedName name="solver_opt" localSheetId="2" hidden="1">'Multivariable Optimizer (ii)'!$D$3</definedName>
    <definedName name="solver_opt" localSheetId="1" hidden="1">'Multivariable Optmiser (i)'!$S$56</definedName>
    <definedName name="solver_pre" localSheetId="2" hidden="1">0.000001</definedName>
    <definedName name="solver_pre" localSheetId="1" hidden="1">0.000000000001</definedName>
    <definedName name="solver_rbv" localSheetId="2" hidden="1">1</definedName>
    <definedName name="solver_rbv" localSheetId="1" hidden="1">1</definedName>
    <definedName name="solver_rlx" localSheetId="2" hidden="1">2</definedName>
    <definedName name="solver_rlx" localSheetId="1" hidden="1">2</definedName>
    <definedName name="solver_rsd" localSheetId="2" hidden="1">0</definedName>
    <definedName name="solver_rsd" localSheetId="1" hidden="1">0</definedName>
    <definedName name="solver_scl" localSheetId="2" hidden="1">1</definedName>
    <definedName name="solver_scl" localSheetId="1" hidden="1">1</definedName>
    <definedName name="solver_sho" localSheetId="2" hidden="1">2</definedName>
    <definedName name="solver_sho" localSheetId="1" hidden="1">2</definedName>
    <definedName name="solver_ssz" localSheetId="2" hidden="1">100</definedName>
    <definedName name="solver_ssz" localSheetId="1" hidden="1">100</definedName>
    <definedName name="solver_tim" localSheetId="2" hidden="1">2147483647</definedName>
    <definedName name="solver_tim" localSheetId="1" hidden="1">2147483647</definedName>
    <definedName name="solver_tol" localSheetId="2" hidden="1">0.01</definedName>
    <definedName name="solver_tol" localSheetId="1" hidden="1">0.01</definedName>
    <definedName name="solver_typ" localSheetId="2" hidden="1">2</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9" i="4" l="1"/>
  <c r="F68" i="4"/>
  <c r="F67" i="4"/>
  <c r="F66" i="4"/>
  <c r="F65" i="4"/>
  <c r="F64" i="4"/>
  <c r="H35" i="4"/>
  <c r="H60" i="4" s="1"/>
  <c r="I35" i="4"/>
  <c r="I60" i="4" s="1"/>
  <c r="G35" i="4"/>
  <c r="G47" i="4" s="1"/>
  <c r="F56" i="4"/>
  <c r="F55" i="4"/>
  <c r="F54" i="4"/>
  <c r="F53" i="4"/>
  <c r="F52" i="4"/>
  <c r="F51" i="4"/>
  <c r="F39" i="4"/>
  <c r="F40" i="4"/>
  <c r="F41" i="4"/>
  <c r="F42" i="4"/>
  <c r="F43" i="4"/>
  <c r="F38" i="4"/>
  <c r="C33" i="4"/>
  <c r="D36" i="4" s="1"/>
  <c r="D3" i="4"/>
  <c r="D9" i="4"/>
  <c r="C9" i="4"/>
  <c r="C10" i="4" s="1"/>
  <c r="C11" i="4" s="1"/>
  <c r="C13" i="4" s="1"/>
  <c r="D8" i="4"/>
  <c r="C8" i="4"/>
  <c r="D7" i="4"/>
  <c r="D6" i="4"/>
  <c r="C7" i="4"/>
  <c r="C6" i="4"/>
  <c r="E5"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Q40" i="3" s="1"/>
  <c r="C41" i="3" s="1"/>
  <c r="E40" i="3"/>
  <c r="E36" i="4" l="1"/>
  <c r="D38" i="4"/>
  <c r="D39" i="4" s="1"/>
  <c r="E52" i="4" s="1"/>
  <c r="E9" i="4"/>
  <c r="C12" i="4"/>
  <c r="C14" i="4"/>
  <c r="C15" i="4" s="1"/>
  <c r="C16" i="4" s="1"/>
  <c r="C17" i="4" s="1"/>
  <c r="E8" i="4"/>
  <c r="D10" i="4"/>
  <c r="E6" i="4"/>
  <c r="F6" i="4" s="1"/>
  <c r="G6" i="4" s="1"/>
  <c r="E7" i="4"/>
  <c r="N40" i="3"/>
  <c r="M40" i="3"/>
  <c r="H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E20" i="1"/>
  <c r="G20" i="1"/>
  <c r="C20" i="1"/>
  <c r="I23" i="3"/>
  <c r="K23" i="3"/>
  <c r="I24" i="3"/>
  <c r="K24" i="3"/>
  <c r="I25" i="3"/>
  <c r="K25" i="3"/>
  <c r="I26" i="3"/>
  <c r="K26" i="3"/>
  <c r="I27" i="3"/>
  <c r="K27" i="3"/>
  <c r="I20" i="3"/>
  <c r="K20" i="3"/>
  <c r="I21" i="3"/>
  <c r="K21" i="3"/>
  <c r="I22" i="3"/>
  <c r="K22" i="3"/>
  <c r="E18" i="3"/>
  <c r="F18" i="3"/>
  <c r="G18" i="3"/>
  <c r="R18" i="3" s="1"/>
  <c r="D19" i="3" s="1"/>
  <c r="I18" i="3"/>
  <c r="K18" i="3"/>
  <c r="I19" i="3"/>
  <c r="K19" i="3"/>
  <c r="E51" i="4" l="1"/>
  <c r="E64" i="4" s="1"/>
  <c r="E38" i="4"/>
  <c r="E39" i="4" s="1"/>
  <c r="D40" i="4"/>
  <c r="D53" i="4" s="1"/>
  <c r="D66" i="4" s="1"/>
  <c r="E65" i="4"/>
  <c r="F9" i="4"/>
  <c r="G9" i="4" s="1"/>
  <c r="C18" i="4"/>
  <c r="C19" i="4" s="1"/>
  <c r="D11" i="4"/>
  <c r="E11" i="4" s="1"/>
  <c r="F11" i="4" s="1"/>
  <c r="G11" i="4" s="1"/>
  <c r="F7" i="4"/>
  <c r="G7" i="4" s="1"/>
  <c r="E10" i="4"/>
  <c r="F8" i="4"/>
  <c r="G8" i="4" s="1"/>
  <c r="H18" i="3"/>
  <c r="H41" i="3"/>
  <c r="M41" i="3" s="1"/>
  <c r="Q41" i="3" s="1"/>
  <c r="Q18" i="3"/>
  <c r="C19" i="3" s="1"/>
  <c r="D52" i="4" l="1"/>
  <c r="D65" i="4" s="1"/>
  <c r="D51" i="4"/>
  <c r="D64" i="4" s="1"/>
  <c r="E40" i="4"/>
  <c r="E53" i="4" s="1"/>
  <c r="E66" i="4" s="1"/>
  <c r="D41" i="4"/>
  <c r="D54" i="4" s="1"/>
  <c r="D67" i="4" s="1"/>
  <c r="D42" i="4"/>
  <c r="D55" i="4" s="1"/>
  <c r="D68" i="4" s="1"/>
  <c r="D43" i="4"/>
  <c r="D56" i="4" s="1"/>
  <c r="D69" i="4" s="1"/>
  <c r="D13" i="4"/>
  <c r="D12" i="4"/>
  <c r="E12" i="4" s="1"/>
  <c r="F12" i="4" s="1"/>
  <c r="G12" i="4" s="1"/>
  <c r="D15" i="4"/>
  <c r="E15" i="4" s="1"/>
  <c r="D14" i="4"/>
  <c r="E14" i="4" s="1"/>
  <c r="F15" i="4" s="1"/>
  <c r="G15" i="4" s="1"/>
  <c r="C20" i="4"/>
  <c r="N41" i="3"/>
  <c r="R41" i="3" s="1"/>
  <c r="D42" i="3" s="1"/>
  <c r="C42" i="3"/>
  <c r="S18" i="3"/>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71" i="4" l="1"/>
  <c r="D73" i="4" s="1"/>
  <c r="E41" i="4"/>
  <c r="E54" i="4" s="1"/>
  <c r="E67" i="4" s="1"/>
  <c r="D45" i="4"/>
  <c r="D58" i="4"/>
  <c r="C21" i="4"/>
  <c r="D16" i="4"/>
  <c r="E13" i="4"/>
  <c r="S41" i="3"/>
  <c r="R10" i="3"/>
  <c r="H10" i="3"/>
  <c r="E42" i="3"/>
  <c r="G42" i="3"/>
  <c r="F42" i="3"/>
  <c r="H19" i="3"/>
  <c r="Q19" i="3"/>
  <c r="S10" i="3"/>
  <c r="H11" i="3"/>
  <c r="F12" i="3"/>
  <c r="Q12" i="3" s="1"/>
  <c r="E12" i="3"/>
  <c r="G12" i="3"/>
  <c r="R12" i="3" s="1"/>
  <c r="S11" i="3"/>
  <c r="F31" i="1"/>
  <c r="I31" i="1"/>
  <c r="E42" i="4" l="1"/>
  <c r="E55" i="4" s="1"/>
  <c r="E68" i="4" s="1"/>
  <c r="E43" i="4"/>
  <c r="E56" i="4" s="1"/>
  <c r="E69" i="4" s="1"/>
  <c r="D17" i="4"/>
  <c r="E16" i="4"/>
  <c r="F14" i="4"/>
  <c r="G14" i="4" s="1"/>
  <c r="F13" i="4"/>
  <c r="G13" i="4" s="1"/>
  <c r="C22" i="4"/>
  <c r="H42" i="3"/>
  <c r="N42" i="3" s="1"/>
  <c r="R42" i="3" s="1"/>
  <c r="D43" i="3" s="1"/>
  <c r="C20" i="3"/>
  <c r="S19" i="3"/>
  <c r="S12" i="3"/>
  <c r="H12" i="3"/>
  <c r="J31" i="1"/>
  <c r="F32" i="1"/>
  <c r="I32" i="1" s="1"/>
  <c r="H33" i="1"/>
  <c r="L31" i="1"/>
  <c r="K31" i="1"/>
  <c r="M31" i="1" s="1"/>
  <c r="E71" i="4" l="1"/>
  <c r="E73" i="4" s="1"/>
  <c r="E58" i="4"/>
  <c r="E45" i="4"/>
  <c r="C23" i="4"/>
  <c r="D20" i="4"/>
  <c r="D19" i="4"/>
  <c r="E19" i="4" s="1"/>
  <c r="D18" i="4"/>
  <c r="E18" i="4" s="1"/>
  <c r="E17" i="4"/>
  <c r="F17" i="4" s="1"/>
  <c r="G17" i="4" s="1"/>
  <c r="M42" i="3"/>
  <c r="Q42" i="3" s="1"/>
  <c r="S42" i="3" s="1"/>
  <c r="E20" i="3"/>
  <c r="G20" i="3"/>
  <c r="R20" i="3" s="1"/>
  <c r="D21" i="3" s="1"/>
  <c r="F20" i="3"/>
  <c r="E13" i="3"/>
  <c r="G13" i="3"/>
  <c r="R13" i="3" s="1"/>
  <c r="F13" i="3"/>
  <c r="J32" i="1"/>
  <c r="K32" i="1"/>
  <c r="L32" i="1"/>
  <c r="M32" i="1" s="1"/>
  <c r="E33" i="1"/>
  <c r="G19" i="1"/>
  <c r="H19" i="1" s="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F19" i="4" l="1"/>
  <c r="G19" i="4" s="1"/>
  <c r="D21" i="4"/>
  <c r="E20" i="4"/>
  <c r="F20" i="4" s="1"/>
  <c r="G20" i="4" s="1"/>
  <c r="F18" i="4"/>
  <c r="G18" i="4" s="1"/>
  <c r="C24" i="4"/>
  <c r="C43" i="3"/>
  <c r="E43" i="3" s="1"/>
  <c r="H13" i="3"/>
  <c r="H20" i="3"/>
  <c r="Q20" i="3"/>
  <c r="Q13" i="3"/>
  <c r="H44" i="1"/>
  <c r="F43" i="1"/>
  <c r="I43" i="1" s="1"/>
  <c r="F33" i="1"/>
  <c r="I33" i="1" s="1"/>
  <c r="G34" i="1"/>
  <c r="H34" i="1" s="1"/>
  <c r="D19" i="1"/>
  <c r="E19" i="1"/>
  <c r="F19" i="1" s="1"/>
  <c r="K19" i="1" s="1"/>
  <c r="C25" i="4" l="1"/>
  <c r="D22" i="4"/>
  <c r="E21" i="4"/>
  <c r="F43" i="3"/>
  <c r="G43" i="3"/>
  <c r="C21" i="3"/>
  <c r="S20" i="3"/>
  <c r="S13" i="3"/>
  <c r="M19" i="1"/>
  <c r="N19" i="1"/>
  <c r="O19" i="1" s="1"/>
  <c r="J19" i="1"/>
  <c r="J33" i="1"/>
  <c r="K33" i="1"/>
  <c r="L33" i="1"/>
  <c r="E34" i="1"/>
  <c r="C44" i="1"/>
  <c r="J43" i="1"/>
  <c r="K43" i="1"/>
  <c r="L43" i="1"/>
  <c r="I19" i="1"/>
  <c r="L19" i="1"/>
  <c r="C26" i="4" l="1"/>
  <c r="D23" i="4"/>
  <c r="D25" i="4"/>
  <c r="D26" i="4" s="1"/>
  <c r="D27" i="4" s="1"/>
  <c r="E22" i="4"/>
  <c r="F22" i="4" s="1"/>
  <c r="G22" i="4" s="1"/>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s="1"/>
  <c r="D24" i="4" l="1"/>
  <c r="E24" i="4" s="1"/>
  <c r="E23" i="4"/>
  <c r="F23" i="4" s="1"/>
  <c r="G23" i="4" s="1"/>
  <c r="C27" i="4"/>
  <c r="E27" i="4" s="1"/>
  <c r="E26" i="4"/>
  <c r="E25" i="4"/>
  <c r="F25" i="4" s="1"/>
  <c r="G25" i="4" s="1"/>
  <c r="N43" i="3"/>
  <c r="R43" i="3" s="1"/>
  <c r="D44" i="3" s="1"/>
  <c r="E44" i="3" s="1"/>
  <c r="Q21" i="3"/>
  <c r="H21" i="3"/>
  <c r="Q14" i="3"/>
  <c r="H14" i="3"/>
  <c r="E35" i="1"/>
  <c r="K34" i="1"/>
  <c r="L34" i="1"/>
  <c r="M34" i="1" s="1"/>
  <c r="J34" i="1"/>
  <c r="Q19" i="1"/>
  <c r="F44" i="1"/>
  <c r="G45" i="1"/>
  <c r="H45" i="1" s="1"/>
  <c r="R19" i="1"/>
  <c r="L20" i="1"/>
  <c r="J20" i="1"/>
  <c r="C21" i="1" s="1"/>
  <c r="K20" i="1"/>
  <c r="I20" i="1"/>
  <c r="F27" i="4" l="1"/>
  <c r="G27" i="4" s="1"/>
  <c r="F24" i="4"/>
  <c r="G24" i="4" s="1"/>
  <c r="F44" i="3"/>
  <c r="G44" i="3"/>
  <c r="S43" i="3"/>
  <c r="C22" i="3"/>
  <c r="S21" i="3"/>
  <c r="F15" i="3"/>
  <c r="Q15" i="3" s="1"/>
  <c r="S14" i="3"/>
  <c r="E15" i="3"/>
  <c r="G15" i="3"/>
  <c r="R15" i="3" s="1"/>
  <c r="C45" i="1"/>
  <c r="K44" i="1"/>
  <c r="L44" i="1"/>
  <c r="M44" i="1" s="1"/>
  <c r="J44" i="1"/>
  <c r="G21" i="1"/>
  <c r="H21" i="1" s="1"/>
  <c r="G36" i="1"/>
  <c r="H36" i="1" s="1"/>
  <c r="F35" i="1"/>
  <c r="I35" i="1" s="1"/>
  <c r="D21" i="1"/>
  <c r="H44" i="3" l="1"/>
  <c r="N44" i="3" s="1"/>
  <c r="R44" i="3" s="1"/>
  <c r="D45" i="3" s="1"/>
  <c r="G22" i="3"/>
  <c r="R22" i="3" s="1"/>
  <c r="D23" i="3" s="1"/>
  <c r="E22" i="3"/>
  <c r="F22" i="3"/>
  <c r="S15" i="3"/>
  <c r="H15" i="3"/>
  <c r="E21" i="1"/>
  <c r="J35" i="1"/>
  <c r="K35" i="1"/>
  <c r="L35" i="1"/>
  <c r="M35" i="1" s="1"/>
  <c r="E36" i="1"/>
  <c r="D45" i="1"/>
  <c r="E45" i="1"/>
  <c r="P20" i="1"/>
  <c r="Q20" i="1"/>
  <c r="F21" i="1"/>
  <c r="N21" i="1"/>
  <c r="O21" i="1" s="1"/>
  <c r="M21" i="1"/>
  <c r="M44" i="3" l="1"/>
  <c r="S44" i="3" s="1"/>
  <c r="H22" i="3"/>
  <c r="Q22" i="3"/>
  <c r="S22" i="3" s="1"/>
  <c r="G16" i="3"/>
  <c r="R16" i="3" s="1"/>
  <c r="E16" i="3"/>
  <c r="F16" i="3"/>
  <c r="F36" i="1"/>
  <c r="I36" i="1" s="1"/>
  <c r="G37" i="1"/>
  <c r="H37" i="1" s="1"/>
  <c r="G46" i="1"/>
  <c r="H46" i="1" s="1"/>
  <c r="F45" i="1"/>
  <c r="I45" i="1" s="1"/>
  <c r="R20" i="1"/>
  <c r="K21" i="1"/>
  <c r="G22" i="1" s="1"/>
  <c r="H22" i="1" s="1"/>
  <c r="I21" i="1"/>
  <c r="L21" i="1"/>
  <c r="J21" i="1"/>
  <c r="C22" i="1" s="1"/>
  <c r="C45" i="3" l="1"/>
  <c r="G45" i="3" s="1"/>
  <c r="C23" i="3"/>
  <c r="F23" i="3" s="1"/>
  <c r="Q23" i="3" s="1"/>
  <c r="Q16" i="3"/>
  <c r="H16" i="3"/>
  <c r="C46" i="1"/>
  <c r="J45" i="1"/>
  <c r="L45" i="1"/>
  <c r="K45" i="1"/>
  <c r="L36" i="1"/>
  <c r="K36" i="1"/>
  <c r="J36" i="1"/>
  <c r="E37" i="1"/>
  <c r="D22" i="1"/>
  <c r="E22" i="1"/>
  <c r="E45" i="3" l="1"/>
  <c r="F45" i="3"/>
  <c r="H45" i="3" s="1"/>
  <c r="M45" i="3" s="1"/>
  <c r="Q45" i="3" s="1"/>
  <c r="C46" i="3" s="1"/>
  <c r="G23" i="3"/>
  <c r="R23" i="3" s="1"/>
  <c r="D24" i="3" s="1"/>
  <c r="E23" i="3"/>
  <c r="C24" i="3"/>
  <c r="S16" i="3"/>
  <c r="G38" i="1"/>
  <c r="H38" i="1" s="1"/>
  <c r="F37" i="1"/>
  <c r="I37" i="1" s="1"/>
  <c r="M36" i="1"/>
  <c r="M45" i="1"/>
  <c r="D46" i="1"/>
  <c r="E46" i="1"/>
  <c r="P21" i="1"/>
  <c r="Q21" i="1"/>
  <c r="M22" i="1"/>
  <c r="F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s="1"/>
  <c r="C48" i="3" l="1"/>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O27" i="1" s="1"/>
  <c r="F27" i="1"/>
  <c r="H50" i="3" l="1"/>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<sst xmlns="http://schemas.openxmlformats.org/spreadsheetml/2006/main" count="239" uniqueCount="118">
  <si>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</si>
  <si>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</si>
  <si>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</si>
  <si>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</si>
  <si>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</si>
  <si>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</si>
  <si>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</si>
  <si>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</si>
  <si>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</si>
  <si>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</si>
  <si>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</si>
  <si>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</si>
  <si>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</si>
  <si>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</si>
  <si>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</si>
  <si>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</si>
  <si>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</si>
  <si>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</si>
  <si>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</si>
  <si>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</si>
  <si>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</si>
  <si>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</si>
  <si>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</si>
  <si>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</si>
  <si>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</si>
  <si>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</si>
  <si>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</si>
  <si>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</si>
  <si>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</si>
  <si>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</si>
  <si>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</si>
  <si>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</si>
  <si>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</si>
  <si>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</si>
  <si>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</si>
  <si>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</si>
  <si>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</si>
  <si>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</si>
  <si>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</si>
  <si>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</si>
  <si>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</si>
  <si>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</si>
  <si>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</si>
  <si>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</si>
  <si>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</si>
  <si>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</si>
  <si>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</si>
  <si>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</si>
  <si>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</si>
  <si>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</si>
  <si>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</si>
  <si>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</si>
  <si>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</si>
  <si>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</si>
  <si>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</si>
  <si>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</si>
  <si>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</si>
  <si>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</si>
  <si>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</si>
  <si>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</si>
  <si>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</si>
  <si>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</si>
  <si>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</si>
  <si>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</si>
  <si>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</si>
  <si>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</si>
  <si>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</si>
  <si>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</si>
  <si>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</si>
  <si>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</si>
  <si>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</si>
  <si>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</si>
  <si>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</si>
  <si>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</si>
  <si>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</si>
  <si>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</si>
  <si>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</si>
  <si>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</si>
  <si>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Problem: f(x) = x1-x2+2*x1x2^2+x2^3</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</si>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</sst>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s>
  <borders count="19">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-0.38235294117647056</c:v>
                </c:pt>
                <c:pt idx="2">
                  <c:v>-0.63122171945701366</c:v>
                </c:pt>
                <c:pt idx="3">
                  <c:v>-1.1143199361192444</c:v>
                </c:pt>
                <c:pt idx="4">
                  <c:v>-1.2505784074855142</c:v>
                </c:pt>
                <c:pt idx="5">
                  <c:v>-1.5150801460200389</c:v>
                </c:pt>
                <c:pt idx="6">
                  <c:v>-1.5896832004784942</c:v>
                </c:pt>
                <c:pt idx="7">
                  <c:v>-1.7345008944272613</c:v>
                </c:pt>
                <c:pt idx="8">
                  <c:v>-1.775346910669221</c:v>
                </c:pt>
                <c:pt idx="9">
                  <c:v>-1.8546362363153783</c:v>
                </c:pt>
                <c:pt idx="10">
                  <c:v>-1.8769998922668585</c:v>
                </c:pt>
                <c:pt idx="11">
                  <c:v>-1.9204116949962025</c:v>
                </c:pt>
                <c:pt idx="12">
                  <c:v>-1.9326560496121712</c:v>
                </c:pt>
                <c:pt idx="13">
                  <c:v>-1.9564245026902285</c:v>
                </c:pt>
                <c:pt idx="14">
                  <c:v>-1.9631284253532701</c:v>
                </c:pt>
                <c:pt idx="15">
                  <c:v>-1.9761419222874101</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0.20588235294117646</c:v>
                </c:pt>
                <c:pt idx="2">
                  <c:v>0.95248868778280582</c:v>
                </c:pt>
                <c:pt idx="3">
                  <c:v>0.79145594889539517</c:v>
                </c:pt>
                <c:pt idx="4">
                  <c:v>1.2002313629942063</c:v>
                </c:pt>
                <c:pt idx="5">
                  <c:v>1.1120641168160308</c:v>
                </c:pt>
                <c:pt idx="6">
                  <c:v>1.3358732801913982</c:v>
                </c:pt>
                <c:pt idx="7">
                  <c:v>1.2876007155418088</c:v>
                </c:pt>
                <c:pt idx="8">
                  <c:v>1.4101387642676886</c:v>
                </c:pt>
                <c:pt idx="9">
                  <c:v>1.3837089890523024</c:v>
                </c:pt>
                <c:pt idx="10">
                  <c:v>1.4507999569067433</c:v>
                </c:pt>
                <c:pt idx="11">
                  <c:v>1.4363293559969619</c:v>
                </c:pt>
                <c:pt idx="12">
                  <c:v>1.4730624198448685</c:v>
                </c:pt>
                <c:pt idx="13">
                  <c:v>1.4651396021521825</c:v>
                </c:pt>
                <c:pt idx="14">
                  <c:v>1.4852513701413081</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0.8</c:v>
                </c:pt>
                <c:pt idx="4">
                  <c:v>0.70000000000000007</c:v>
                </c:pt>
                <c:pt idx="5">
                  <c:v>0.8</c:v>
                </c:pt>
                <c:pt idx="6">
                  <c:v>0.8</c:v>
                </c:pt>
                <c:pt idx="7">
                  <c:v>0.9</c:v>
                </c:pt>
                <c:pt idx="8">
                  <c:v>1</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1476375</xdr:colOff>
      <xdr:row>44</xdr:row>
      <xdr:rowOff>95250</xdr:rowOff>
    </xdr:from>
    <xdr:to>
      <xdr:col>14</xdr:col>
      <xdr:colOff>571500</xdr:colOff>
      <xdr:row>72</xdr:row>
      <xdr:rowOff>0</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9829800" y="12725400"/>
          <a:ext cx="7096125" cy="5238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zoomScale="115" zoomScaleNormal="115" workbookViewId="0">
      <selection activeCell="L58" sqref="L58"/>
    </sheetView>
  </sheetViews>
  <sheetFormatPr defaultRowHeight="15" x14ac:dyDescent="0.2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x14ac:dyDescent="0.25">
      <c r="A1" t="s">
        <v>10</v>
      </c>
      <c r="B1" s="1" t="s">
        <v>0</v>
      </c>
    </row>
    <row r="2" spans="1:8" x14ac:dyDescent="0.25">
      <c r="A2" t="s">
        <v>11</v>
      </c>
      <c r="B2">
        <v>1</v>
      </c>
      <c r="C2">
        <v>10</v>
      </c>
    </row>
    <row r="4" spans="1:8" x14ac:dyDescent="0.25">
      <c r="A4" s="34" t="s">
        <v>1</v>
      </c>
      <c r="B4" s="34"/>
      <c r="C4" t="s">
        <v>2</v>
      </c>
      <c r="D4" t="s">
        <v>3</v>
      </c>
      <c r="E4" t="s">
        <v>8</v>
      </c>
      <c r="F4" t="s">
        <v>9</v>
      </c>
      <c r="G4" t="s">
        <v>4</v>
      </c>
    </row>
    <row r="5" spans="1:8" x14ac:dyDescent="0.25">
      <c r="A5" s="34"/>
      <c r="B5" s="34"/>
      <c r="C5">
        <v>0</v>
      </c>
      <c r="D5">
        <f t="shared" ref="D5:D15" si="0">$H$5*C5^4+$H$6*C5^3+$H$7</f>
        <v>4</v>
      </c>
      <c r="G5" t="s">
        <v>5</v>
      </c>
      <c r="H5">
        <v>1</v>
      </c>
    </row>
    <row r="6" spans="1:8" x14ac:dyDescent="0.25">
      <c r="A6" s="34"/>
      <c r="B6" s="34"/>
      <c r="C6">
        <v>0.2</v>
      </c>
      <c r="D6">
        <f t="shared" si="0"/>
        <v>3.9855999999999998</v>
      </c>
      <c r="G6" t="s">
        <v>6</v>
      </c>
      <c r="H6">
        <v>-2</v>
      </c>
    </row>
    <row r="7" spans="1:8" x14ac:dyDescent="0.25">
      <c r="A7" s="34"/>
      <c r="B7" s="34"/>
      <c r="C7">
        <v>0.4</v>
      </c>
      <c r="D7">
        <f t="shared" si="0"/>
        <v>3.8976000000000002</v>
      </c>
      <c r="G7" t="s">
        <v>7</v>
      </c>
      <c r="H7">
        <v>4</v>
      </c>
    </row>
    <row r="8" spans="1:8" x14ac:dyDescent="0.25">
      <c r="A8" s="34"/>
      <c r="B8" s="34"/>
      <c r="C8">
        <v>0.6</v>
      </c>
      <c r="D8">
        <f t="shared" si="0"/>
        <v>3.6976</v>
      </c>
    </row>
    <row r="9" spans="1:8" x14ac:dyDescent="0.25">
      <c r="A9" s="34"/>
      <c r="B9" s="34"/>
      <c r="C9">
        <v>0.8</v>
      </c>
      <c r="D9">
        <f t="shared" si="0"/>
        <v>3.3856000000000002</v>
      </c>
      <c r="G9" t="s">
        <v>18</v>
      </c>
      <c r="H9">
        <v>9.9999999999999995E-7</v>
      </c>
    </row>
    <row r="10" spans="1:8" x14ac:dyDescent="0.25">
      <c r="A10" s="34"/>
      <c r="B10" s="34"/>
      <c r="C10">
        <v>1</v>
      </c>
      <c r="D10">
        <f t="shared" si="0"/>
        <v>3</v>
      </c>
    </row>
    <row r="11" spans="1:8" x14ac:dyDescent="0.25">
      <c r="A11" s="34"/>
      <c r="B11" s="34"/>
      <c r="C11">
        <v>1.2</v>
      </c>
      <c r="D11">
        <f t="shared" si="0"/>
        <v>2.6175999999999999</v>
      </c>
    </row>
    <row r="12" spans="1:8" x14ac:dyDescent="0.25">
      <c r="A12" s="34"/>
      <c r="B12" s="34"/>
      <c r="C12">
        <v>1.4</v>
      </c>
      <c r="D12">
        <f t="shared" si="0"/>
        <v>2.3536000000000001</v>
      </c>
    </row>
    <row r="13" spans="1:8" x14ac:dyDescent="0.25">
      <c r="A13" s="34"/>
      <c r="B13" s="34"/>
      <c r="C13">
        <v>1.6</v>
      </c>
      <c r="D13">
        <f t="shared" si="0"/>
        <v>2.361600000000001</v>
      </c>
    </row>
    <row r="14" spans="1:8" x14ac:dyDescent="0.25">
      <c r="A14" s="34"/>
      <c r="B14" s="34"/>
      <c r="C14">
        <v>1.8</v>
      </c>
      <c r="D14">
        <f t="shared" si="0"/>
        <v>2.8336000000000006</v>
      </c>
    </row>
    <row r="15" spans="1:8" x14ac:dyDescent="0.25">
      <c r="A15" s="34"/>
      <c r="B15" s="34"/>
      <c r="C15">
        <v>2</v>
      </c>
      <c r="D15">
        <f t="shared" si="0"/>
        <v>4</v>
      </c>
    </row>
    <row r="16" spans="1:8" x14ac:dyDescent="0.25">
      <c r="A16" s="2"/>
      <c r="B16" s="2"/>
    </row>
    <row r="17" spans="1:20" ht="15.75" thickBot="1" x14ac:dyDescent="0.3">
      <c r="A17" s="2"/>
      <c r="B17" s="2"/>
    </row>
    <row r="18" spans="1:20" x14ac:dyDescent="0.25">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x14ac:dyDescent="0.25">
      <c r="A19" t="s">
        <v>14</v>
      </c>
      <c r="B19">
        <v>0</v>
      </c>
      <c r="C19" s="7">
        <f>B2</f>
        <v>1</v>
      </c>
      <c r="D19" s="7">
        <f>$H$5*C19^4+$H$6*C19^3+$H$7</f>
        <v>3</v>
      </c>
      <c r="E19" s="11">
        <f>C19+($T$20)*(G19-C19)</f>
        <v>1.3819699999999999</v>
      </c>
      <c r="F19" s="12">
        <f>$H$5*E19^4+$H$6*E19^3+$H$7</f>
        <v>2.3688067971505347</v>
      </c>
      <c r="G19" s="7">
        <f>2</f>
        <v>2</v>
      </c>
      <c r="H19" s="7">
        <f t="shared" ref="H19:H28" si="1">$H$5*G19^4+$H$6*G19^3+$H$7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2">$H$5*(E19-$H$9)^4+$H$6*(E19-$H$9)^3+$H$7</f>
        <v>2.3688076988278728</v>
      </c>
      <c r="N19" s="8">
        <f t="shared" ref="N19:N28" si="3">$H$5*(E19+$H$9)^4+$H$6*(E19+$H$9)^3+$H$7</f>
        <v>2.3688058954795306</v>
      </c>
      <c r="O19" s="8">
        <f>(N19-M19)/((E19+$H$9)-(E19-$H$9))</f>
        <v>-0.90167417117960424</v>
      </c>
      <c r="P19" s="3">
        <f t="shared" ref="P19:P28" si="4">(N19-M19)/((E20-$H$9+$H$9)-(E20-$H$9-$H$9))</f>
        <v>-0.90167417117960424</v>
      </c>
      <c r="Q19" s="3">
        <f t="shared" ref="Q19:Q28" si="5">(N19-M19)/((E20+$H$9+$H$9)-(E20+$H$9-$H$9))</f>
        <v>-0.90167417117960424</v>
      </c>
      <c r="R19" s="3">
        <f t="shared" ref="R19:R28" si="6">(Q19-P19)/((E20+$H$9)-(E20-$H$9))</f>
        <v>0</v>
      </c>
      <c r="S19" t="s">
        <v>14</v>
      </c>
    </row>
    <row r="20" spans="1:20" x14ac:dyDescent="0.25">
      <c r="B20">
        <v>2</v>
      </c>
      <c r="C20" s="7">
        <f>J19</f>
        <v>1.3819699999999999</v>
      </c>
      <c r="D20" s="7">
        <f>$H$5*C20^4+$H$6*C20^3+$H$7</f>
        <v>2.3688067971505347</v>
      </c>
      <c r="E20" s="11">
        <f>C20+($T$20)*(G20-C20)</f>
        <v>1.6180389191</v>
      </c>
      <c r="F20" s="12">
        <f t="shared" ref="F20:F28" si="7">$H$5*E20^4+$H$6*E20^3+$H$7</f>
        <v>2.3819721056438388</v>
      </c>
      <c r="G20" s="7">
        <f>K19</f>
        <v>2</v>
      </c>
      <c r="H20" s="7">
        <f t="shared" si="1"/>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2"/>
        <v>2.3819708695226973</v>
      </c>
      <c r="N20" s="8">
        <f t="shared" si="3"/>
        <v>2.3819733417769813</v>
      </c>
      <c r="O20" s="8">
        <f t="shared" ref="O20:O28" si="8">(N20-M20)/((E20+$H$9)-(E20-$H$9))</f>
        <v>1.2361271420808739</v>
      </c>
      <c r="P20" s="3">
        <f t="shared" si="4"/>
        <v>1.2361271420808739</v>
      </c>
      <c r="Q20" s="3">
        <f t="shared" si="5"/>
        <v>1.2361271420808739</v>
      </c>
      <c r="R20" s="3">
        <f t="shared" si="6"/>
        <v>0</v>
      </c>
      <c r="S20" t="s">
        <v>13</v>
      </c>
      <c r="T20">
        <f>1-$T$21</f>
        <v>0.38197000000000003</v>
      </c>
    </row>
    <row r="21" spans="1:20" x14ac:dyDescent="0.25">
      <c r="B21">
        <v>3</v>
      </c>
      <c r="C21" s="7">
        <f>J20</f>
        <v>1.3819699999999999</v>
      </c>
      <c r="D21" s="7">
        <f t="shared" ref="D21:D28" si="9">$H$5*C21^4+$H$6*C21^3+$H$7</f>
        <v>2.3688067971505347</v>
      </c>
      <c r="E21" s="11">
        <f t="shared" ref="E21:E28" si="10">C21+($T$20)*(G21-C21)</f>
        <v>1.4721412450286269</v>
      </c>
      <c r="F21" s="12">
        <f t="shared" si="7"/>
        <v>2.3159066125168319</v>
      </c>
      <c r="G21" s="7">
        <f>K20</f>
        <v>1.6180389191</v>
      </c>
      <c r="H21" s="7">
        <f t="shared" si="1"/>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2"/>
        <v>2.3159068540229608</v>
      </c>
      <c r="N21" s="8">
        <f t="shared" si="3"/>
        <v>2.3159063710190448</v>
      </c>
      <c r="O21" s="8">
        <f t="shared" si="8"/>
        <v>-0.24150195800697893</v>
      </c>
      <c r="P21" s="3">
        <f t="shared" si="4"/>
        <v>-0.24150195800697893</v>
      </c>
      <c r="Q21" s="3">
        <f t="shared" si="5"/>
        <v>-0.24150195800697893</v>
      </c>
      <c r="R21" s="3">
        <f t="shared" si="6"/>
        <v>0</v>
      </c>
      <c r="S21" t="s">
        <v>12</v>
      </c>
      <c r="T21">
        <v>0.61802999999999997</v>
      </c>
    </row>
    <row r="22" spans="1:20" x14ac:dyDescent="0.25">
      <c r="B22">
        <v>4</v>
      </c>
      <c r="C22" s="7">
        <f t="shared" ref="C22:C28" si="15">J21</f>
        <v>1.4721412450286269</v>
      </c>
      <c r="D22" s="7">
        <f t="shared" si="9"/>
        <v>2.3159066125168319</v>
      </c>
      <c r="E22" s="11">
        <f t="shared" si="10"/>
        <v>1.5278697795936693</v>
      </c>
      <c r="F22" s="12">
        <f t="shared" si="7"/>
        <v>2.3160824526420809</v>
      </c>
      <c r="G22" s="7">
        <f t="shared" ref="G22:G28" si="16">K21</f>
        <v>1.6180389191</v>
      </c>
      <c r="H22" s="7">
        <f t="shared" si="1"/>
        <v>2.3819721056438388</v>
      </c>
      <c r="I22" s="6">
        <f t="shared" si="11"/>
        <v>1.3819734067982412</v>
      </c>
      <c r="J22" s="6">
        <f t="shared" si="12"/>
        <v>1.4721412450286269</v>
      </c>
      <c r="K22" s="6">
        <f t="shared" si="13"/>
        <v>1.5278697795936693</v>
      </c>
      <c r="L22" t="str">
        <f t="shared" si="14"/>
        <v>X3=New X3, X1=New X2, X2=Golden Ratio</v>
      </c>
      <c r="M22" s="8">
        <f t="shared" si="2"/>
        <v>2.3160821924116197</v>
      </c>
      <c r="N22" s="8">
        <f t="shared" si="3"/>
        <v>2.3160827128822206</v>
      </c>
      <c r="O22" s="8">
        <f t="shared" si="8"/>
        <v>0.26023530044137294</v>
      </c>
      <c r="P22" s="3">
        <f t="shared" si="4"/>
        <v>0.26023530044137294</v>
      </c>
      <c r="Q22" s="3">
        <f t="shared" si="5"/>
        <v>0.26023530044137294</v>
      </c>
      <c r="R22" s="3">
        <f t="shared" si="6"/>
        <v>0</v>
      </c>
    </row>
    <row r="23" spans="1:20" x14ac:dyDescent="0.25">
      <c r="B23">
        <v>5</v>
      </c>
      <c r="C23" s="7">
        <f t="shared" si="15"/>
        <v>1.4721412450286269</v>
      </c>
      <c r="D23" s="7">
        <f t="shared" si="9"/>
        <v>2.3159066125168319</v>
      </c>
      <c r="E23" s="11">
        <f t="shared" si="10"/>
        <v>1.4934278733764361</v>
      </c>
      <c r="F23" s="12">
        <f t="shared" si="7"/>
        <v>2.3126932342077504</v>
      </c>
      <c r="G23" s="7">
        <f t="shared" si="16"/>
        <v>1.5278697795936693</v>
      </c>
      <c r="H23" s="7">
        <f t="shared" si="1"/>
        <v>2.3160824526420809</v>
      </c>
      <c r="I23" s="6">
        <f t="shared" si="11"/>
        <v>1.4721412450286269</v>
      </c>
      <c r="J23" s="6">
        <f t="shared" si="12"/>
        <v>1.4934278733764361</v>
      </c>
      <c r="K23" s="6">
        <f t="shared" si="13"/>
        <v>1.5278697795936693</v>
      </c>
      <c r="L23" t="str">
        <f t="shared" si="14"/>
        <v>X3=New X3, X1=New X2, X2=Golden Ratio</v>
      </c>
      <c r="M23" s="8">
        <f t="shared" si="2"/>
        <v>2.3126932928441324</v>
      </c>
      <c r="N23" s="8">
        <f t="shared" si="3"/>
        <v>2.3126931755802103</v>
      </c>
      <c r="O23" s="8">
        <f t="shared" si="8"/>
        <v>-5.8631961068860795E-2</v>
      </c>
      <c r="P23" s="3">
        <f t="shared" si="4"/>
        <v>-5.8631961068860795E-2</v>
      </c>
      <c r="Q23" s="3">
        <f t="shared" si="5"/>
        <v>-5.8631961068860795E-2</v>
      </c>
      <c r="R23" s="3">
        <f t="shared" si="6"/>
        <v>0</v>
      </c>
      <c r="S23" s="36" t="s">
        <v>20</v>
      </c>
      <c r="T23" s="36"/>
    </row>
    <row r="24" spans="1:20" x14ac:dyDescent="0.25">
      <c r="B24">
        <v>6</v>
      </c>
      <c r="C24" s="7">
        <f t="shared" si="15"/>
        <v>1.4934278733764361</v>
      </c>
      <c r="D24" s="7">
        <f t="shared" si="9"/>
        <v>2.3126932342077504</v>
      </c>
      <c r="E24" s="11">
        <f t="shared" si="10"/>
        <v>1.5065836482942327</v>
      </c>
      <c r="F24" s="12">
        <f t="shared" si="7"/>
        <v>2.3126961932484136</v>
      </c>
      <c r="G24" s="7">
        <f t="shared" si="16"/>
        <v>1.5278697795936693</v>
      </c>
      <c r="H24" s="7">
        <f t="shared" si="1"/>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2"/>
        <v>2.3126961334788838</v>
      </c>
      <c r="N24" s="8">
        <f t="shared" si="3"/>
        <v>2.3126962530271022</v>
      </c>
      <c r="O24" s="8">
        <f t="shared" si="8"/>
        <v>5.9774109222786823E-2</v>
      </c>
      <c r="P24" s="3">
        <f t="shared" si="4"/>
        <v>5.9774109222786823E-2</v>
      </c>
      <c r="Q24" s="3">
        <f t="shared" si="5"/>
        <v>5.9774109222786823E-2</v>
      </c>
      <c r="R24" s="3">
        <f t="shared" si="6"/>
        <v>0</v>
      </c>
      <c r="S24" s="16" t="s">
        <v>21</v>
      </c>
      <c r="T24" s="16"/>
    </row>
    <row r="25" spans="1:20" x14ac:dyDescent="0.25">
      <c r="B25">
        <v>7</v>
      </c>
      <c r="C25" s="7">
        <f t="shared" si="15"/>
        <v>1.4934278733764361</v>
      </c>
      <c r="D25" s="7">
        <f t="shared" si="9"/>
        <v>2.3126932342077504</v>
      </c>
      <c r="E25" s="11">
        <f t="shared" si="10"/>
        <v>1.4984529847217869</v>
      </c>
      <c r="F25" s="12">
        <f t="shared" si="7"/>
        <v>2.3125107548493311</v>
      </c>
      <c r="G25" s="7">
        <f t="shared" si="16"/>
        <v>1.5065836482942327</v>
      </c>
      <c r="H25" s="7">
        <f t="shared" si="1"/>
        <v>2.3126961932484136</v>
      </c>
      <c r="I25" s="6">
        <f t="shared" si="11"/>
        <v>1.4934278733764361</v>
      </c>
      <c r="J25" s="6">
        <f t="shared" si="12"/>
        <v>1.4984529847217869</v>
      </c>
      <c r="K25" s="6">
        <f t="shared" si="13"/>
        <v>1.5065836482942327</v>
      </c>
      <c r="L25" t="str">
        <f t="shared" si="14"/>
        <v>X3=New X3, X1=New X2, X2=Golden Ratio</v>
      </c>
      <c r="M25" s="8">
        <f t="shared" si="2"/>
        <v>2.312510768748246</v>
      </c>
      <c r="N25" s="8">
        <f t="shared" si="3"/>
        <v>2.3125107409593797</v>
      </c>
      <c r="O25" s="8">
        <f t="shared" si="8"/>
        <v>-1.3894433160721104E-2</v>
      </c>
      <c r="P25" s="3">
        <f t="shared" si="4"/>
        <v>-1.3894433160721104E-2</v>
      </c>
      <c r="Q25" s="3">
        <f t="shared" si="5"/>
        <v>-1.3894433160721104E-2</v>
      </c>
      <c r="R25" s="3">
        <f t="shared" si="6"/>
        <v>0</v>
      </c>
      <c r="S25" s="16" t="s">
        <v>22</v>
      </c>
      <c r="T25" s="16"/>
    </row>
    <row r="26" spans="1:20" x14ac:dyDescent="0.25">
      <c r="B26">
        <v>8</v>
      </c>
      <c r="C26" s="7">
        <f t="shared" si="15"/>
        <v>1.4984529847217869</v>
      </c>
      <c r="D26" s="7">
        <f t="shared" si="9"/>
        <v>2.3125107548493311</v>
      </c>
      <c r="E26" s="11">
        <f t="shared" si="10"/>
        <v>1.501558654286554</v>
      </c>
      <c r="F26" s="12">
        <f t="shared" si="7"/>
        <v>2.3125109474666337</v>
      </c>
      <c r="G26" s="7">
        <f t="shared" si="16"/>
        <v>1.5065836482942327</v>
      </c>
      <c r="H26" s="7">
        <f t="shared" si="1"/>
        <v>2.3126961932484136</v>
      </c>
      <c r="I26" s="6">
        <f t="shared" si="11"/>
        <v>1.4934280632323096</v>
      </c>
      <c r="J26" s="6">
        <f t="shared" si="12"/>
        <v>1.4984529847217869</v>
      </c>
      <c r="K26" s="6">
        <f t="shared" si="13"/>
        <v>1.501558654286554</v>
      </c>
      <c r="L26" t="str">
        <f t="shared" si="14"/>
        <v>X3=New X3, X1=New X2, X2=Golden Ratio</v>
      </c>
      <c r="M26" s="8">
        <f t="shared" si="2"/>
        <v>2.3125109334140959</v>
      </c>
      <c r="N26" s="8">
        <f t="shared" si="3"/>
        <v>2.3125109615282087</v>
      </c>
      <c r="O26" s="8">
        <f t="shared" si="8"/>
        <v>1.4057056408935528E-2</v>
      </c>
      <c r="P26" s="3">
        <f t="shared" si="4"/>
        <v>1.4057056408935528E-2</v>
      </c>
      <c r="Q26" s="3">
        <f t="shared" si="5"/>
        <v>1.4057056408935528E-2</v>
      </c>
      <c r="R26" s="3">
        <f t="shared" si="6"/>
        <v>0</v>
      </c>
      <c r="S26" s="16" t="s">
        <v>23</v>
      </c>
      <c r="T26" s="16"/>
    </row>
    <row r="27" spans="1:20" x14ac:dyDescent="0.25">
      <c r="B27">
        <v>9</v>
      </c>
      <c r="C27" s="7">
        <f t="shared" si="15"/>
        <v>1.4984529847217869</v>
      </c>
      <c r="D27" s="7">
        <f t="shared" si="9"/>
        <v>2.3125107548493311</v>
      </c>
      <c r="E27" s="11">
        <f t="shared" si="10"/>
        <v>1.4996392573254409</v>
      </c>
      <c r="F27" s="12">
        <f t="shared" si="7"/>
        <v>2.3125005854209828</v>
      </c>
      <c r="G27" s="7">
        <f t="shared" si="16"/>
        <v>1.501558654286554</v>
      </c>
      <c r="H27" s="7">
        <f t="shared" si="1"/>
        <v>2.3125109474666337</v>
      </c>
      <c r="I27" s="6">
        <f t="shared" si="11"/>
        <v>1.4984529847217869</v>
      </c>
      <c r="J27" s="6">
        <f t="shared" si="12"/>
        <v>1.4996392573254409</v>
      </c>
      <c r="K27" s="6">
        <f t="shared" si="13"/>
        <v>1.501558654286554</v>
      </c>
      <c r="L27" t="str">
        <f t="shared" si="14"/>
        <v>X3=New X3, X1=New X2, X2=Golden Ratio</v>
      </c>
      <c r="M27" s="8">
        <f t="shared" si="2"/>
        <v>2.3125005886706012</v>
      </c>
      <c r="N27" s="8">
        <f t="shared" si="3"/>
        <v>2.3125005821803555</v>
      </c>
      <c r="O27" s="8">
        <f t="shared" si="8"/>
        <v>-3.2451228373813878E-3</v>
      </c>
      <c r="P27" s="3">
        <f t="shared" si="4"/>
        <v>-3.2451228373813878E-3</v>
      </c>
      <c r="Q27" s="3">
        <f t="shared" si="5"/>
        <v>-3.2451228373813878E-3</v>
      </c>
      <c r="R27" s="3">
        <f t="shared" si="6"/>
        <v>0</v>
      </c>
      <c r="S27" s="16" t="s">
        <v>24</v>
      </c>
      <c r="T27" s="16"/>
    </row>
    <row r="28" spans="1:20" ht="15.75" thickBot="1" x14ac:dyDescent="0.3">
      <c r="B28">
        <v>10</v>
      </c>
      <c r="C28" s="7">
        <f t="shared" si="15"/>
        <v>1.4996392573254409</v>
      </c>
      <c r="D28" s="7">
        <f t="shared" si="9"/>
        <v>2.3125005854209828</v>
      </c>
      <c r="E28" s="13">
        <f t="shared" si="10"/>
        <v>1.5003724093826774</v>
      </c>
      <c r="F28" s="14">
        <f t="shared" si="7"/>
        <v>2.312500624305982</v>
      </c>
      <c r="G28" s="7">
        <f t="shared" si="16"/>
        <v>1.501558654286554</v>
      </c>
      <c r="H28" s="7">
        <f t="shared" si="1"/>
        <v>2.3125109474666337</v>
      </c>
      <c r="I28" s="6">
        <f t="shared" si="11"/>
        <v>1.4984530295408578</v>
      </c>
      <c r="J28" s="6">
        <f t="shared" si="12"/>
        <v>1.4996392573254409</v>
      </c>
      <c r="K28" s="6">
        <f t="shared" si="13"/>
        <v>1.5003724093826774</v>
      </c>
      <c r="L28" t="str">
        <f t="shared" si="14"/>
        <v>X3=New X3, X1=New X2, X2=Golden Ratio</v>
      </c>
      <c r="M28" s="8">
        <f t="shared" si="2"/>
        <v>2.3125006209571382</v>
      </c>
      <c r="N28" s="8">
        <f t="shared" si="3"/>
        <v>2.3125006276638356</v>
      </c>
      <c r="O28" s="8">
        <f t="shared" si="8"/>
        <v>3.3533487100983811E-3</v>
      </c>
      <c r="P28" s="3">
        <f t="shared" si="4"/>
        <v>3.3533487098225123E-3</v>
      </c>
      <c r="Q28" s="3">
        <f t="shared" si="5"/>
        <v>3.3533487098225123E-3</v>
      </c>
      <c r="R28" s="3">
        <f t="shared" si="6"/>
        <v>0</v>
      </c>
    </row>
    <row r="30" spans="1:20" x14ac:dyDescent="0.25">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x14ac:dyDescent="0.25">
      <c r="A31" s="32"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x14ac:dyDescent="0.25">
      <c r="A32" s="35"/>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x14ac:dyDescent="0.25">
      <c r="A33" s="35"/>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x14ac:dyDescent="0.25">
      <c r="A34" s="35"/>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x14ac:dyDescent="0.25">
      <c r="A35" s="35"/>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x14ac:dyDescent="0.25">
      <c r="A36" s="35"/>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x14ac:dyDescent="0.25">
      <c r="A37" s="35"/>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x14ac:dyDescent="0.25">
      <c r="A38" s="35"/>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x14ac:dyDescent="0.25">
      <c r="A39" s="35"/>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x14ac:dyDescent="0.25">
      <c r="A40" s="35"/>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x14ac:dyDescent="0.25">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x14ac:dyDescent="0.25">
      <c r="A43" s="32"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x14ac:dyDescent="0.25">
      <c r="A44" s="35"/>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x14ac:dyDescent="0.25">
      <c r="A45" s="35"/>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x14ac:dyDescent="0.25">
      <c r="A46" s="35"/>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x14ac:dyDescent="0.25">
      <c r="A47" s="35"/>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x14ac:dyDescent="0.25">
      <c r="A48" s="35"/>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x14ac:dyDescent="0.25">
      <c r="A49" s="35"/>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x14ac:dyDescent="0.25">
      <c r="A50" s="35"/>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x14ac:dyDescent="0.25">
      <c r="A51" s="35"/>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x14ac:dyDescent="0.25">
      <c r="A52" s="35"/>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x14ac:dyDescent="0.25">
      <c r="A54" s="4" t="s">
        <v>15</v>
      </c>
      <c r="B54" s="4" t="s">
        <v>37</v>
      </c>
      <c r="C54" s="4" t="s">
        <v>48</v>
      </c>
      <c r="D54" s="4" t="s">
        <v>47</v>
      </c>
      <c r="E54" s="4" t="s">
        <v>3</v>
      </c>
      <c r="F54" s="4" t="s">
        <v>45</v>
      </c>
      <c r="G54" s="4" t="s">
        <v>46</v>
      </c>
      <c r="H54" s="17"/>
      <c r="I54" s="17"/>
      <c r="J54" s="17"/>
      <c r="K54" s="17"/>
    </row>
    <row r="55" spans="1:13" x14ac:dyDescent="0.25">
      <c r="A55" s="32" t="s">
        <v>44</v>
      </c>
      <c r="B55">
        <v>1</v>
      </c>
      <c r="D55">
        <v>2</v>
      </c>
      <c r="E55">
        <f>$H$5*D55^4+$H$6*D55^3+$H$7</f>
        <v>4</v>
      </c>
      <c r="F55">
        <f>4*D55^3-6*D55^2</f>
        <v>8</v>
      </c>
      <c r="G55">
        <f>12*D55*(D55-1)</f>
        <v>24</v>
      </c>
      <c r="H55" s="17" t="s">
        <v>49</v>
      </c>
      <c r="I55" s="17"/>
      <c r="J55" s="17"/>
      <c r="K55" s="17"/>
    </row>
    <row r="56" spans="1:13" x14ac:dyDescent="0.25">
      <c r="A56" s="33"/>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x14ac:dyDescent="0.25">
      <c r="A57" s="33"/>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x14ac:dyDescent="0.25">
      <c r="A58" s="33"/>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x14ac:dyDescent="0.25">
      <c r="A59" s="33"/>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x14ac:dyDescent="0.25">
      <c r="A60" s="33"/>
      <c r="B60">
        <v>6</v>
      </c>
      <c r="C60">
        <f t="shared" si="41"/>
        <v>1.5000012641489873</v>
      </c>
      <c r="D60">
        <f t="shared" si="42"/>
        <v>1.5000000000021305</v>
      </c>
      <c r="E60">
        <f t="shared" si="38"/>
        <v>2.3125</v>
      </c>
      <c r="F60">
        <f t="shared" si="39"/>
        <v>1.9173995724486304E-11</v>
      </c>
      <c r="G60">
        <f>12*D60*(D60-1)</f>
        <v>9.0000000000511324</v>
      </c>
    </row>
    <row r="61" spans="1:13" x14ac:dyDescent="0.25">
      <c r="A61" s="33"/>
      <c r="B61">
        <v>7</v>
      </c>
      <c r="C61">
        <f t="shared" si="41"/>
        <v>1.5000000000021305</v>
      </c>
      <c r="D61">
        <f t="shared" si="42"/>
        <v>1.5</v>
      </c>
      <c r="E61">
        <f t="shared" si="38"/>
        <v>2.3125</v>
      </c>
      <c r="F61">
        <f t="shared" si="39"/>
        <v>0</v>
      </c>
      <c r="G61">
        <f t="shared" si="40"/>
        <v>9</v>
      </c>
    </row>
    <row r="62" spans="1:13" x14ac:dyDescent="0.25">
      <c r="A62" s="33"/>
      <c r="B62">
        <v>8</v>
      </c>
      <c r="C62">
        <f t="shared" si="41"/>
        <v>1.5</v>
      </c>
      <c r="D62">
        <f t="shared" si="42"/>
        <v>1.5</v>
      </c>
      <c r="E62">
        <f t="shared" si="38"/>
        <v>2.3125</v>
      </c>
      <c r="F62">
        <f t="shared" si="39"/>
        <v>0</v>
      </c>
      <c r="G62">
        <f t="shared" si="40"/>
        <v>9</v>
      </c>
    </row>
    <row r="63" spans="1:13" x14ac:dyDescent="0.25">
      <c r="A63" s="33"/>
      <c r="B63">
        <v>9</v>
      </c>
      <c r="C63">
        <f t="shared" si="41"/>
        <v>1.5</v>
      </c>
      <c r="D63">
        <f t="shared" si="42"/>
        <v>1.5</v>
      </c>
      <c r="E63">
        <f t="shared" si="38"/>
        <v>2.3125</v>
      </c>
      <c r="F63">
        <f t="shared" si="39"/>
        <v>0</v>
      </c>
      <c r="G63">
        <f t="shared" si="40"/>
        <v>9</v>
      </c>
    </row>
    <row r="64" spans="1:13" x14ac:dyDescent="0.25">
      <c r="A64" s="33"/>
      <c r="B64">
        <v>10</v>
      </c>
      <c r="C64">
        <f t="shared" si="41"/>
        <v>1.5</v>
      </c>
      <c r="D64">
        <f t="shared" si="42"/>
        <v>1.5</v>
      </c>
      <c r="E64">
        <f t="shared" si="38"/>
        <v>2.3125</v>
      </c>
      <c r="F64">
        <f t="shared" si="39"/>
        <v>0</v>
      </c>
      <c r="G64">
        <f t="shared" si="40"/>
        <v>9</v>
      </c>
    </row>
    <row r="65" spans="1:1" x14ac:dyDescent="0.25">
      <c r="A65" s="33"/>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topLeftCell="A44" workbookViewId="0">
      <selection activeCell="A9" sqref="A9:XFD9"/>
    </sheetView>
  </sheetViews>
  <sheetFormatPr defaultRowHeight="15" x14ac:dyDescent="0.2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x14ac:dyDescent="0.25">
      <c r="A1" s="24" t="s">
        <v>51</v>
      </c>
      <c r="B1" s="8"/>
      <c r="C1" s="8"/>
      <c r="D1" s="8"/>
    </row>
    <row r="2" spans="1:21" x14ac:dyDescent="0.25">
      <c r="A2" s="25" t="s">
        <v>5</v>
      </c>
      <c r="B2" s="26">
        <v>1</v>
      </c>
      <c r="C2" s="8"/>
      <c r="D2" s="8"/>
    </row>
    <row r="3" spans="1:21" s="15" customFormat="1" x14ac:dyDescent="0.25">
      <c r="A3" s="27" t="s">
        <v>6</v>
      </c>
      <c r="B3" s="28">
        <v>-2</v>
      </c>
      <c r="C3" s="8"/>
      <c r="D3" s="8"/>
    </row>
    <row r="4" spans="1:21" s="15" customFormat="1" x14ac:dyDescent="0.25">
      <c r="A4" s="27" t="s">
        <v>7</v>
      </c>
      <c r="B4" s="28">
        <v>2</v>
      </c>
      <c r="C4" s="8"/>
      <c r="D4" s="8"/>
    </row>
    <row r="5" spans="1:21" s="15" customFormat="1" x14ac:dyDescent="0.25">
      <c r="A5" s="27" t="s">
        <v>54</v>
      </c>
      <c r="B5" s="28">
        <v>1</v>
      </c>
      <c r="C5" s="8"/>
      <c r="D5" s="8"/>
    </row>
    <row r="6" spans="1:21" s="15" customFormat="1" x14ac:dyDescent="0.25">
      <c r="A6" s="29" t="s">
        <v>55</v>
      </c>
      <c r="B6" s="30">
        <v>2</v>
      </c>
      <c r="C6" s="8"/>
      <c r="D6" s="8"/>
    </row>
    <row r="7" spans="1:21" s="15" customFormat="1" x14ac:dyDescent="0.25">
      <c r="A7" s="21" t="s">
        <v>67</v>
      </c>
      <c r="B7" s="22">
        <v>-1.9999996374097115</v>
      </c>
      <c r="C7" s="22">
        <v>1.4999992725118474</v>
      </c>
      <c r="D7" s="23">
        <f>$B$2*B7+$B$3*C7+$B$4*B7*C7+$B$5*B7^2+$B$6*C7^2</f>
        <v>-2.4999999999993392</v>
      </c>
      <c r="T7" s="17"/>
      <c r="U7" s="17"/>
    </row>
    <row r="8" spans="1:21" s="15" customFormat="1" ht="15.75" customHeight="1" x14ac:dyDescent="0.25">
      <c r="A8" s="31" t="s">
        <v>68</v>
      </c>
      <c r="B8" s="37" t="s">
        <v>69</v>
      </c>
      <c r="C8" s="37"/>
      <c r="D8" s="38" t="s">
        <v>70</v>
      </c>
      <c r="E8" s="38"/>
      <c r="T8" s="17"/>
      <c r="U8" s="17"/>
    </row>
    <row r="9" spans="1:21" x14ac:dyDescent="0.25">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x14ac:dyDescent="0.25">
      <c r="A10" s="39"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x14ac:dyDescent="0.25">
      <c r="A11" s="40"/>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x14ac:dyDescent="0.25">
      <c r="A12" s="40"/>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x14ac:dyDescent="0.25">
      <c r="A13" s="40"/>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x14ac:dyDescent="0.25">
      <c r="A14" s="40"/>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x14ac:dyDescent="0.25">
      <c r="A15" s="40"/>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x14ac:dyDescent="0.25">
      <c r="A16" s="40"/>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x14ac:dyDescent="0.25">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x14ac:dyDescent="0.25">
      <c r="A18" s="19"/>
      <c r="B18">
        <v>1</v>
      </c>
      <c r="C18" s="8">
        <v>0.5</v>
      </c>
      <c r="D18" s="8">
        <v>0.5</v>
      </c>
      <c r="E18" s="7">
        <f t="shared" ref="E18:E19" si="16">$B$2*C18+$B$3*D18+$B$4*C18*D18+$B$5*C18^2+$B$6*D18^2</f>
        <v>0.75</v>
      </c>
      <c r="F18" s="15">
        <f t="shared" ref="F18:F19" si="17">$B$2+$B$4*D18+2*$B$5*C18</f>
        <v>3</v>
      </c>
      <c r="G18" s="15">
        <f t="shared" ref="G18:G19" si="18">$B$3+$B$4*C18+2*$B$6*D18</f>
        <v>1</v>
      </c>
      <c r="H18" s="15">
        <f t="shared" ref="H18:H19" si="19">F18^2+G18^2</f>
        <v>10</v>
      </c>
      <c r="I18" s="15">
        <f t="shared" si="3"/>
        <v>2</v>
      </c>
      <c r="K18" s="15">
        <f t="shared" si="4"/>
        <v>4</v>
      </c>
      <c r="M18" s="15"/>
      <c r="N18" s="15"/>
      <c r="O18" s="15"/>
      <c r="P18" s="20">
        <v>0.29411764705882354</v>
      </c>
      <c r="Q18" s="15">
        <f t="shared" ref="Q18" si="20">C18-P18*F18</f>
        <v>-0.38235294117647056</v>
      </c>
      <c r="R18" s="15">
        <f t="shared" ref="R18" si="21">D18-P18*G18</f>
        <v>0.20588235294117646</v>
      </c>
      <c r="S18" s="15">
        <f t="shared" ref="S18" si="22">$B$2*Q18+$B$3*R18+$B$4*Q18*R18+$B$5*Q18^2+$B$6*R18^2</f>
        <v>-0.72058823529411764</v>
      </c>
      <c r="T18" s="17" t="s">
        <v>74</v>
      </c>
      <c r="U18" s="17"/>
    </row>
    <row r="19" spans="1:21" x14ac:dyDescent="0.25">
      <c r="A19" s="19"/>
      <c r="B19">
        <v>2</v>
      </c>
      <c r="C19" s="8">
        <f>Q18</f>
        <v>-0.38235294117647056</v>
      </c>
      <c r="D19" s="8">
        <f>R18</f>
        <v>0.20588235294117646</v>
      </c>
      <c r="E19" s="7">
        <f t="shared" si="16"/>
        <v>-0.72058823529411764</v>
      </c>
      <c r="F19" s="15">
        <f t="shared" si="17"/>
        <v>0.64705882352941169</v>
      </c>
      <c r="G19" s="15">
        <f t="shared" si="18"/>
        <v>-1.9411764705882353</v>
      </c>
      <c r="H19" s="15">
        <f t="shared" si="19"/>
        <v>4.1868512110726641</v>
      </c>
      <c r="I19" s="15">
        <f t="shared" si="3"/>
        <v>2</v>
      </c>
      <c r="K19" s="15">
        <f t="shared" si="4"/>
        <v>4</v>
      </c>
      <c r="M19" s="15"/>
      <c r="N19" s="15"/>
      <c r="O19" s="15"/>
      <c r="P19" s="20">
        <v>0.38461538461538486</v>
      </c>
      <c r="Q19" s="15">
        <f t="shared" ref="Q19" si="23">C19-P19*F19</f>
        <v>-0.63122171945701366</v>
      </c>
      <c r="R19" s="15">
        <f t="shared" ref="R19" si="24">D19-P19*G19</f>
        <v>0.95248868778280582</v>
      </c>
      <c r="S19" s="15">
        <f>$B$2*Q19+$B$3*R19+$B$4*Q19*R19+$B$5*Q19^2+$B$6*R19^2</f>
        <v>-1.5257519297311681</v>
      </c>
      <c r="T19" s="17"/>
      <c r="U19" s="17"/>
    </row>
    <row r="20" spans="1:21" x14ac:dyDescent="0.25">
      <c r="A20" s="19"/>
      <c r="B20">
        <v>3</v>
      </c>
      <c r="C20" s="8">
        <f t="shared" ref="C20:C22" si="25">Q19</f>
        <v>-0.63122171945701366</v>
      </c>
      <c r="D20" s="8">
        <f t="shared" ref="D20:D22" si="26">R19</f>
        <v>0.95248868778280582</v>
      </c>
      <c r="E20" s="7">
        <f t="shared" ref="E20:E22" si="27">$B$2*C20+$B$3*D20+$B$4*C20*D20+$B$5*C20^2+$B$6*D20^2</f>
        <v>-1.5257519297311681</v>
      </c>
      <c r="F20" s="15">
        <f t="shared" ref="F20:F22" si="28">$B$2+$B$4*D20+2*$B$5*C20</f>
        <v>1.6425339366515843</v>
      </c>
      <c r="G20" s="15">
        <f t="shared" ref="G20:G22" si="29">$B$3+$B$4*C20+2*$B$6*D20</f>
        <v>0.54751131221719618</v>
      </c>
      <c r="H20" s="15">
        <f t="shared" ref="H20:H22" si="30">F20^2+G20^2</f>
        <v>2.9976863700579468</v>
      </c>
      <c r="I20" s="15">
        <f t="shared" si="3"/>
        <v>2</v>
      </c>
      <c r="K20" s="15">
        <f t="shared" si="4"/>
        <v>4</v>
      </c>
      <c r="M20" s="15"/>
      <c r="N20" s="15"/>
      <c r="O20" s="15"/>
      <c r="P20" s="20">
        <v>0.29411764705882354</v>
      </c>
      <c r="Q20" s="15">
        <f t="shared" ref="Q20:Q22" si="31">C20-P20*F20</f>
        <v>-1.1143199361192444</v>
      </c>
      <c r="R20" s="15">
        <f t="shared" ref="R20:R22" si="32">D20-P20*G20</f>
        <v>0.79145594889539517</v>
      </c>
      <c r="S20" s="15">
        <f t="shared" ref="S20:S22" si="33">$B$2*Q20+$B$3*R20+$B$4*Q20*R20+$B$5*Q20^2+$B$6*R20^2</f>
        <v>-1.9665881606220428</v>
      </c>
      <c r="T20" s="17"/>
      <c r="U20" s="17"/>
    </row>
    <row r="21" spans="1:21" x14ac:dyDescent="0.25">
      <c r="A21" s="19"/>
      <c r="B21" s="15">
        <v>4</v>
      </c>
      <c r="C21" s="8">
        <f t="shared" si="25"/>
        <v>-1.1143199361192444</v>
      </c>
      <c r="D21" s="8">
        <f t="shared" si="26"/>
        <v>0.79145594889539517</v>
      </c>
      <c r="E21" s="7">
        <f t="shared" si="27"/>
        <v>-1.9665881606220428</v>
      </c>
      <c r="F21" s="15">
        <f t="shared" si="28"/>
        <v>0.35427202555230153</v>
      </c>
      <c r="G21" s="15">
        <f t="shared" si="29"/>
        <v>-1.0628160766569081</v>
      </c>
      <c r="H21" s="15">
        <f t="shared" si="30"/>
        <v>1.2550866808893133</v>
      </c>
      <c r="I21" s="15">
        <f t="shared" si="3"/>
        <v>2</v>
      </c>
      <c r="K21" s="15">
        <f t="shared" si="4"/>
        <v>4</v>
      </c>
      <c r="P21" s="20">
        <v>0.38461538461538486</v>
      </c>
      <c r="Q21" s="15">
        <f t="shared" si="31"/>
        <v>-1.2505784074855142</v>
      </c>
      <c r="R21" s="15">
        <f t="shared" si="32"/>
        <v>1.2002313629942063</v>
      </c>
      <c r="S21" s="15">
        <f t="shared" si="33"/>
        <v>-2.2079509838699867</v>
      </c>
      <c r="T21" s="17"/>
      <c r="U21" s="17"/>
    </row>
    <row r="22" spans="1:21" x14ac:dyDescent="0.25">
      <c r="A22" s="19"/>
      <c r="B22" s="15">
        <v>5</v>
      </c>
      <c r="C22" s="8">
        <f t="shared" si="25"/>
        <v>-1.2505784074855142</v>
      </c>
      <c r="D22" s="8">
        <f t="shared" si="26"/>
        <v>1.2002313629942063</v>
      </c>
      <c r="E22" s="7">
        <f t="shared" si="27"/>
        <v>-2.2079509838699867</v>
      </c>
      <c r="F22" s="15">
        <f t="shared" si="28"/>
        <v>0.89930591101738422</v>
      </c>
      <c r="G22" s="15">
        <f t="shared" si="29"/>
        <v>0.29976863700579681</v>
      </c>
      <c r="H22" s="15">
        <f t="shared" si="30"/>
        <v>0.89861235732312061</v>
      </c>
      <c r="I22" s="15">
        <f t="shared" si="3"/>
        <v>2</v>
      </c>
      <c r="K22" s="15">
        <f t="shared" si="4"/>
        <v>4</v>
      </c>
      <c r="P22" s="20">
        <v>0.29411764705882354</v>
      </c>
      <c r="Q22" s="15">
        <f t="shared" si="31"/>
        <v>-1.5150801460200389</v>
      </c>
      <c r="R22" s="15">
        <f t="shared" si="32"/>
        <v>1.1120641168160308</v>
      </c>
      <c r="S22" s="15">
        <f t="shared" si="33"/>
        <v>-2.3400998599469154</v>
      </c>
      <c r="T22" s="17"/>
      <c r="U22" s="17"/>
    </row>
    <row r="23" spans="1:21" x14ac:dyDescent="0.25">
      <c r="B23">
        <v>6</v>
      </c>
      <c r="C23" s="8">
        <f t="shared" ref="C23:C27" si="34">Q22</f>
        <v>-1.5150801460200389</v>
      </c>
      <c r="D23" s="8">
        <f t="shared" ref="D23:D27" si="35">R22</f>
        <v>1.1120641168160308</v>
      </c>
      <c r="E23" s="7">
        <f t="shared" ref="E23:E27" si="36">$B$2*C23+$B$3*D23+$B$4*C23*D23+$B$5*C23^2+$B$6*D23^2</f>
        <v>-2.3400998599469154</v>
      </c>
      <c r="F23" s="15">
        <f t="shared" ref="F23:F27" si="37">$B$2+$B$4*D23+2*$B$5*C23</f>
        <v>0.19396794159198372</v>
      </c>
      <c r="G23" s="15">
        <f t="shared" ref="G23:G27" si="38">$B$3+$B$4*C23+2*$B$6*D23</f>
        <v>-0.5819038247759547</v>
      </c>
      <c r="H23" s="15">
        <f t="shared" ref="H23:H27" si="39">F23^2+G23^2</f>
        <v>0.37623562365431618</v>
      </c>
      <c r="I23" s="15">
        <f t="shared" si="3"/>
        <v>2</v>
      </c>
      <c r="K23" s="15">
        <f t="shared" si="4"/>
        <v>4</v>
      </c>
      <c r="P23" s="20">
        <v>0.38461538461538486</v>
      </c>
      <c r="Q23" s="15">
        <f t="shared" ref="Q23:Q27" si="40">C23-P23*F23</f>
        <v>-1.5896832004784942</v>
      </c>
      <c r="R23" s="15">
        <f t="shared" ref="R23:R27" si="41">D23-P23*G23</f>
        <v>1.3358732801913982</v>
      </c>
      <c r="S23" s="15">
        <f t="shared" ref="S23:S27" si="42">$B$2*Q23+$B$3*R23+$B$4*Q23*R23+$B$5*Q23^2+$B$6*R23^2</f>
        <v>-2.4124528644958239</v>
      </c>
      <c r="T23" s="17"/>
      <c r="U23" s="17"/>
    </row>
    <row r="24" spans="1:21" x14ac:dyDescent="0.25">
      <c r="B24">
        <v>7</v>
      </c>
      <c r="C24" s="8">
        <f t="shared" si="34"/>
        <v>-1.5896832004784942</v>
      </c>
      <c r="D24" s="8">
        <f t="shared" si="35"/>
        <v>1.3358732801913982</v>
      </c>
      <c r="E24" s="7">
        <f t="shared" si="36"/>
        <v>-2.4124528644958239</v>
      </c>
      <c r="F24" s="15">
        <f t="shared" si="37"/>
        <v>0.49238015942580793</v>
      </c>
      <c r="G24" s="15">
        <f t="shared" si="38"/>
        <v>0.16412671980860427</v>
      </c>
      <c r="H24" s="15">
        <f t="shared" si="39"/>
        <v>0.26937580155131613</v>
      </c>
      <c r="I24" s="15">
        <f t="shared" si="3"/>
        <v>2</v>
      </c>
      <c r="K24" s="15">
        <f t="shared" si="4"/>
        <v>4</v>
      </c>
      <c r="P24" s="20">
        <v>0.29411764705882354</v>
      </c>
      <c r="Q24" s="15">
        <f t="shared" si="40"/>
        <v>-1.7345008944272613</v>
      </c>
      <c r="R24" s="15">
        <f t="shared" si="41"/>
        <v>1.2876007155418088</v>
      </c>
      <c r="S24" s="15">
        <f t="shared" si="42"/>
        <v>-2.4520669529592523</v>
      </c>
      <c r="T24" s="17"/>
      <c r="U24" s="17"/>
    </row>
    <row r="25" spans="1:21" x14ac:dyDescent="0.25">
      <c r="B25">
        <v>8</v>
      </c>
      <c r="C25" s="8">
        <f t="shared" si="34"/>
        <v>-1.7345008944272613</v>
      </c>
      <c r="D25" s="8">
        <f t="shared" si="35"/>
        <v>1.2876007155418088</v>
      </c>
      <c r="E25" s="7">
        <f t="shared" si="36"/>
        <v>-2.4520669529592523</v>
      </c>
      <c r="F25" s="15">
        <f t="shared" si="37"/>
        <v>0.10619964222909495</v>
      </c>
      <c r="G25" s="15">
        <f t="shared" si="38"/>
        <v>-0.31859892668728751</v>
      </c>
      <c r="H25" s="15">
        <f t="shared" si="39"/>
        <v>0.11278364009587938</v>
      </c>
      <c r="I25" s="15">
        <f t="shared" si="3"/>
        <v>2</v>
      </c>
      <c r="K25" s="15">
        <f t="shared" si="4"/>
        <v>4</v>
      </c>
      <c r="P25" s="20">
        <v>0.38461538461538486</v>
      </c>
      <c r="Q25" s="15">
        <f t="shared" si="40"/>
        <v>-1.775346910669221</v>
      </c>
      <c r="R25" s="15">
        <f t="shared" si="41"/>
        <v>1.4101387642676886</v>
      </c>
      <c r="S25" s="15">
        <f t="shared" si="42"/>
        <v>-2.4737561145161515</v>
      </c>
      <c r="T25" s="17"/>
      <c r="U25" s="17"/>
    </row>
    <row r="26" spans="1:21" x14ac:dyDescent="0.25">
      <c r="B26">
        <v>9</v>
      </c>
      <c r="C26" s="8">
        <f t="shared" si="34"/>
        <v>-1.775346910669221</v>
      </c>
      <c r="D26" s="8">
        <f t="shared" si="35"/>
        <v>1.4101387642676886</v>
      </c>
      <c r="E26" s="7">
        <f t="shared" si="36"/>
        <v>-2.4737561145161515</v>
      </c>
      <c r="F26" s="15">
        <f t="shared" si="37"/>
        <v>0.26958370719693514</v>
      </c>
      <c r="G26" s="15">
        <f t="shared" si="38"/>
        <v>8.986123573231275E-2</v>
      </c>
      <c r="H26" s="15">
        <f t="shared" si="39"/>
        <v>8.0750416873381137E-2</v>
      </c>
      <c r="I26" s="15">
        <f t="shared" si="3"/>
        <v>2</v>
      </c>
      <c r="K26" s="15">
        <f t="shared" si="4"/>
        <v>4</v>
      </c>
      <c r="P26" s="20">
        <v>0.29411764705882354</v>
      </c>
      <c r="Q26" s="15">
        <f t="shared" si="40"/>
        <v>-1.8546362363153783</v>
      </c>
      <c r="R26" s="15">
        <f t="shared" si="41"/>
        <v>1.3837089890523024</v>
      </c>
      <c r="S26" s="15">
        <f t="shared" si="42"/>
        <v>-2.4856311758210614</v>
      </c>
      <c r="T26" s="17"/>
      <c r="U26" s="17"/>
    </row>
    <row r="27" spans="1:21" x14ac:dyDescent="0.25">
      <c r="B27">
        <v>10</v>
      </c>
      <c r="C27" s="8">
        <f t="shared" si="34"/>
        <v>-1.8546362363153783</v>
      </c>
      <c r="D27" s="8">
        <f t="shared" si="35"/>
        <v>1.3837089890523024</v>
      </c>
      <c r="E27" s="7">
        <f t="shared" si="36"/>
        <v>-2.4856311758210614</v>
      </c>
      <c r="F27" s="15">
        <f t="shared" si="37"/>
        <v>5.8145505473848225E-2</v>
      </c>
      <c r="G27" s="15">
        <f t="shared" si="38"/>
        <v>-0.17443651642154645</v>
      </c>
      <c r="H27" s="15">
        <f t="shared" si="39"/>
        <v>3.380899806809376E-2</v>
      </c>
      <c r="I27" s="15">
        <f t="shared" si="3"/>
        <v>2</v>
      </c>
      <c r="K27" s="15">
        <f t="shared" si="4"/>
        <v>4</v>
      </c>
      <c r="P27" s="20">
        <v>0.38461538461538486</v>
      </c>
      <c r="Q27" s="15">
        <f t="shared" si="40"/>
        <v>-1.8769998922668585</v>
      </c>
      <c r="R27" s="15">
        <f t="shared" si="41"/>
        <v>1.4507999569067433</v>
      </c>
      <c r="S27" s="15">
        <f t="shared" si="42"/>
        <v>-2.4921329062187709</v>
      </c>
      <c r="T27" s="17"/>
      <c r="U27" s="17"/>
    </row>
    <row r="28" spans="1:21" x14ac:dyDescent="0.25">
      <c r="B28" s="15">
        <v>11</v>
      </c>
      <c r="C28" s="8">
        <f t="shared" ref="C28:C33" si="43">Q27</f>
        <v>-1.8769998922668585</v>
      </c>
      <c r="D28" s="8">
        <f t="shared" ref="D28:D33" si="44">R27</f>
        <v>1.4507999569067433</v>
      </c>
      <c r="E28" s="7">
        <f t="shared" ref="E28:E33" si="45">$B$2*C28+$B$3*D28+$B$4*C28*D28+$B$5*C28^2+$B$6*D28^2</f>
        <v>-2.4921329062187709</v>
      </c>
      <c r="F28" s="15">
        <f t="shared" ref="F28:F33" si="46">$B$2+$B$4*D28+2*$B$5*C28</f>
        <v>0.14760012927976973</v>
      </c>
      <c r="G28" s="15">
        <f t="shared" ref="G28:G33" si="47">$B$3+$B$4*C28+2*$B$6*D28</f>
        <v>4.9200043093256873E-2</v>
      </c>
      <c r="H28" s="15">
        <f t="shared" ref="H28:H33" si="48">F28^2+G28^2</f>
        <v>2.4206442403783075E-2</v>
      </c>
      <c r="I28" s="15">
        <f t="shared" si="3"/>
        <v>2</v>
      </c>
      <c r="K28" s="15">
        <f t="shared" si="4"/>
        <v>4</v>
      </c>
      <c r="M28" s="15"/>
      <c r="N28" s="15"/>
      <c r="O28" s="15"/>
      <c r="P28" s="20">
        <v>0.29411764705882354</v>
      </c>
      <c r="Q28" s="15">
        <f t="shared" ref="Q28:Q33" si="49">C28-P28*F28</f>
        <v>-1.9204116949962025</v>
      </c>
      <c r="R28" s="15">
        <f t="shared" ref="R28:R33" si="50">D28-P28*G28</f>
        <v>1.4363293559969619</v>
      </c>
      <c r="S28" s="15">
        <f t="shared" ref="S28:S33" si="51">$B$2*Q28+$B$3*R28+$B$4*Q28*R28+$B$5*Q28^2+$B$6*R28^2</f>
        <v>-2.4956926771605028</v>
      </c>
      <c r="T28" s="17"/>
      <c r="U28" s="17"/>
    </row>
    <row r="29" spans="1:21" x14ac:dyDescent="0.25">
      <c r="B29" s="15">
        <v>12</v>
      </c>
      <c r="C29" s="8">
        <f t="shared" si="43"/>
        <v>-1.9204116949962025</v>
      </c>
      <c r="D29" s="8">
        <f t="shared" si="44"/>
        <v>1.4363293559969619</v>
      </c>
      <c r="E29" s="7">
        <f t="shared" si="45"/>
        <v>-2.4956926771605028</v>
      </c>
      <c r="F29" s="15">
        <f t="shared" si="46"/>
        <v>3.183532200151884E-2</v>
      </c>
      <c r="G29" s="15">
        <f t="shared" si="47"/>
        <v>-9.5505966004557408E-2</v>
      </c>
      <c r="H29" s="15">
        <f t="shared" si="48"/>
        <v>1.0134877269404065E-2</v>
      </c>
      <c r="I29" s="15">
        <f t="shared" si="3"/>
        <v>2</v>
      </c>
      <c r="K29" s="15">
        <f t="shared" si="4"/>
        <v>4</v>
      </c>
      <c r="M29" s="15"/>
      <c r="N29" s="15"/>
      <c r="O29" s="15"/>
      <c r="P29" s="20">
        <v>0.38461538461538486</v>
      </c>
      <c r="Q29" s="15">
        <f t="shared" si="49"/>
        <v>-1.9326560496121712</v>
      </c>
      <c r="R29" s="15">
        <f t="shared" si="50"/>
        <v>1.4730624198448685</v>
      </c>
      <c r="S29" s="15">
        <f t="shared" si="51"/>
        <v>-2.4976416920200055</v>
      </c>
      <c r="T29" s="17"/>
      <c r="U29" s="17"/>
    </row>
    <row r="30" spans="1:21" x14ac:dyDescent="0.25">
      <c r="B30" s="15">
        <v>13</v>
      </c>
      <c r="C30" s="8">
        <f t="shared" si="43"/>
        <v>-1.9326560496121712</v>
      </c>
      <c r="D30" s="8">
        <f t="shared" si="44"/>
        <v>1.4730624198448685</v>
      </c>
      <c r="E30" s="7">
        <f t="shared" si="45"/>
        <v>-2.4976416920200055</v>
      </c>
      <c r="F30" s="15">
        <f t="shared" si="46"/>
        <v>8.0812740465394661E-2</v>
      </c>
      <c r="G30" s="15">
        <f t="shared" si="47"/>
        <v>2.6937580155132146E-2</v>
      </c>
      <c r="H30" s="15">
        <f t="shared" si="48"/>
        <v>7.2563322461414049E-3</v>
      </c>
      <c r="I30" s="15">
        <f t="shared" si="3"/>
        <v>2</v>
      </c>
      <c r="K30" s="15">
        <f t="shared" si="4"/>
        <v>4</v>
      </c>
      <c r="M30" s="15"/>
      <c r="N30" s="15"/>
      <c r="O30" s="15"/>
      <c r="P30" s="20">
        <v>0.29411764705882354</v>
      </c>
      <c r="Q30" s="15">
        <f t="shared" si="49"/>
        <v>-1.9564245026902285</v>
      </c>
      <c r="R30" s="15">
        <f t="shared" si="50"/>
        <v>1.4651396021521825</v>
      </c>
      <c r="S30" s="15">
        <f t="shared" si="51"/>
        <v>-2.4987087997032598</v>
      </c>
      <c r="T30" s="17"/>
      <c r="U30" s="17"/>
    </row>
    <row r="31" spans="1:21" x14ac:dyDescent="0.25">
      <c r="B31" s="15">
        <v>14</v>
      </c>
      <c r="C31" s="8">
        <f t="shared" si="43"/>
        <v>-1.9564245026902285</v>
      </c>
      <c r="D31" s="8">
        <f t="shared" si="44"/>
        <v>1.4651396021521825</v>
      </c>
      <c r="E31" s="7">
        <f t="shared" si="45"/>
        <v>-2.4987087997032598</v>
      </c>
      <c r="F31" s="15">
        <f t="shared" si="46"/>
        <v>1.7430198923908069E-2</v>
      </c>
      <c r="G31" s="15">
        <f t="shared" si="47"/>
        <v>-5.2290596771726428E-2</v>
      </c>
      <c r="H31" s="15">
        <f t="shared" si="48"/>
        <v>3.0381183452702922E-3</v>
      </c>
      <c r="I31" s="15">
        <f t="shared" si="3"/>
        <v>2</v>
      </c>
      <c r="K31" s="15">
        <f t="shared" si="4"/>
        <v>4</v>
      </c>
      <c r="M31" s="15"/>
      <c r="N31" s="15"/>
      <c r="O31" s="15"/>
      <c r="P31" s="20">
        <v>0.38461538461538486</v>
      </c>
      <c r="Q31" s="15">
        <f t="shared" si="49"/>
        <v>-1.9631284253532701</v>
      </c>
      <c r="R31" s="15">
        <f t="shared" si="50"/>
        <v>1.4852513701413081</v>
      </c>
      <c r="S31" s="15">
        <f t="shared" si="51"/>
        <v>-2.4992930532311961</v>
      </c>
    </row>
    <row r="32" spans="1:21" x14ac:dyDescent="0.25">
      <c r="B32" s="15">
        <v>15</v>
      </c>
      <c r="C32" s="8">
        <f t="shared" si="43"/>
        <v>-1.9631284253532701</v>
      </c>
      <c r="D32" s="8">
        <f t="shared" si="44"/>
        <v>1.4852513701413081</v>
      </c>
      <c r="E32" s="7">
        <f t="shared" si="45"/>
        <v>-2.4992930532311961</v>
      </c>
      <c r="F32" s="15">
        <f t="shared" si="46"/>
        <v>4.4245889576076003E-2</v>
      </c>
      <c r="G32" s="15">
        <f t="shared" si="47"/>
        <v>1.4748629858692297E-2</v>
      </c>
      <c r="H32" s="15">
        <f t="shared" si="48"/>
        <v>2.1752208270870211E-3</v>
      </c>
      <c r="I32" s="15">
        <f t="shared" si="3"/>
        <v>2</v>
      </c>
      <c r="K32" s="15">
        <f t="shared" si="4"/>
        <v>4</v>
      </c>
      <c r="M32" s="15"/>
      <c r="N32" s="15"/>
      <c r="O32" s="15"/>
      <c r="P32" s="20">
        <v>0.29411764705882354</v>
      </c>
      <c r="Q32" s="15">
        <f t="shared" si="49"/>
        <v>-1.9761419222874101</v>
      </c>
      <c r="R32" s="15">
        <f t="shared" si="50"/>
        <v>1.4809135378299281</v>
      </c>
      <c r="S32" s="15">
        <f t="shared" si="51"/>
        <v>-2.4996129386469441</v>
      </c>
    </row>
    <row r="33" spans="1:20" x14ac:dyDescent="0.25">
      <c r="B33" s="15">
        <v>16</v>
      </c>
      <c r="C33" s="8">
        <f t="shared" si="43"/>
        <v>-1.9761419222874101</v>
      </c>
      <c r="D33" s="8">
        <f t="shared" si="44"/>
        <v>1.4809135378299281</v>
      </c>
      <c r="E33" s="7">
        <f t="shared" si="45"/>
        <v>-2.4996129386469441</v>
      </c>
      <c r="F33" s="15">
        <f t="shared" si="46"/>
        <v>9.5432310850358526E-3</v>
      </c>
      <c r="G33" s="15">
        <f t="shared" si="47"/>
        <v>-2.8629693255108002E-2</v>
      </c>
      <c r="H33" s="15">
        <f t="shared" si="48"/>
        <v>9.1073259542397123E-4</v>
      </c>
      <c r="I33" s="15">
        <f t="shared" si="3"/>
        <v>2</v>
      </c>
      <c r="K33" s="15">
        <f t="shared" si="4"/>
        <v>4</v>
      </c>
      <c r="M33" s="15"/>
      <c r="N33" s="15"/>
      <c r="O33" s="15"/>
      <c r="P33" s="20">
        <v>0.38461538461538486</v>
      </c>
      <c r="Q33" s="15">
        <f t="shared" si="49"/>
        <v>-1.9798123957816547</v>
      </c>
      <c r="R33" s="15">
        <f t="shared" si="50"/>
        <v>1.4919249583126619</v>
      </c>
      <c r="S33" s="15">
        <f t="shared" si="51"/>
        <v>-2.4997880795306813</v>
      </c>
    </row>
    <row r="34" spans="1:20" x14ac:dyDescent="0.25">
      <c r="B34" s="15">
        <v>17</v>
      </c>
      <c r="C34" s="8">
        <f t="shared" ref="C34:C36" si="52">Q33</f>
        <v>-1.9798123957816547</v>
      </c>
      <c r="D34" s="8">
        <f t="shared" ref="D34:D36" si="53">R33</f>
        <v>1.4919249583126619</v>
      </c>
      <c r="E34" s="7">
        <f t="shared" ref="E34:E36" si="54">$B$2*C34+$B$3*D34+$B$4*C34*D34+$B$5*C34^2+$B$6*D34^2</f>
        <v>-2.4997880795306813</v>
      </c>
      <c r="F34" s="15">
        <f t="shared" ref="F34:F36" si="55">$B$2+$B$4*D34+2*$B$5*C34</f>
        <v>2.4225125062014463E-2</v>
      </c>
      <c r="G34" s="15">
        <f t="shared" ref="G34:G36" si="56">$B$3+$B$4*C34+2*$B$6*D34</f>
        <v>8.0750416873387465E-3</v>
      </c>
      <c r="H34" s="15">
        <f t="shared" ref="H34:H36" si="57">F34^2+G34^2</f>
        <v>6.5206298252249979E-4</v>
      </c>
      <c r="I34" s="15">
        <f t="shared" si="3"/>
        <v>2</v>
      </c>
      <c r="K34" s="15">
        <f t="shared" si="4"/>
        <v>4</v>
      </c>
      <c r="M34" s="15"/>
      <c r="N34" s="15"/>
      <c r="O34" s="15"/>
      <c r="P34" s="20">
        <v>0.29411764705882354</v>
      </c>
      <c r="Q34" s="15">
        <f t="shared" ref="Q34:Q36" si="58">C34-P34*F34</f>
        <v>-1.9869374325646001</v>
      </c>
      <c r="R34" s="15">
        <f t="shared" ref="R34:R36" si="59">D34-P34*G34</f>
        <v>1.4895499460516799</v>
      </c>
      <c r="S34" s="15">
        <f t="shared" ref="S34:S36" si="60">$B$2*Q34+$B$3*R34+$B$4*Q34*R34+$B$5*Q34^2+$B$6*R34^2</f>
        <v>-2.4998839711457563</v>
      </c>
    </row>
    <row r="35" spans="1:20" x14ac:dyDescent="0.25">
      <c r="B35" s="15">
        <v>18</v>
      </c>
      <c r="C35" s="8">
        <f t="shared" si="52"/>
        <v>-1.9869374325646001</v>
      </c>
      <c r="D35" s="8">
        <f t="shared" si="53"/>
        <v>1.4895499460516799</v>
      </c>
      <c r="E35" s="7">
        <f t="shared" si="54"/>
        <v>-2.4998839711457563</v>
      </c>
      <c r="F35" s="15">
        <f t="shared" si="55"/>
        <v>5.2250269741596078E-3</v>
      </c>
      <c r="G35" s="15">
        <f t="shared" si="56"/>
        <v>-1.5675080922481044E-2</v>
      </c>
      <c r="H35" s="15">
        <f t="shared" si="57"/>
        <v>2.730090688070247E-4</v>
      </c>
      <c r="I35" s="15">
        <f t="shared" si="3"/>
        <v>2</v>
      </c>
      <c r="K35" s="15">
        <f t="shared" si="4"/>
        <v>4</v>
      </c>
      <c r="M35" s="15"/>
      <c r="N35" s="15"/>
      <c r="O35" s="15"/>
      <c r="P35" s="20">
        <v>0.38461538461538486</v>
      </c>
      <c r="Q35" s="15">
        <f t="shared" si="58"/>
        <v>-1.9889470583238922</v>
      </c>
      <c r="R35" s="15">
        <f t="shared" si="59"/>
        <v>1.4955788233295573</v>
      </c>
      <c r="S35" s="15">
        <f t="shared" si="60"/>
        <v>-2.4999364728897584</v>
      </c>
    </row>
    <row r="36" spans="1:20" x14ac:dyDescent="0.25">
      <c r="B36" s="15">
        <v>19</v>
      </c>
      <c r="C36" s="8">
        <f t="shared" si="52"/>
        <v>-1.9889470583238922</v>
      </c>
      <c r="D36" s="8">
        <f t="shared" si="53"/>
        <v>1.4955788233295573</v>
      </c>
      <c r="E36" s="7">
        <f t="shared" si="54"/>
        <v>-2.4999364728897584</v>
      </c>
      <c r="F36" s="15">
        <f t="shared" si="55"/>
        <v>1.3263530011330182E-2</v>
      </c>
      <c r="G36" s="15">
        <f t="shared" si="56"/>
        <v>4.4211766704451705E-3</v>
      </c>
      <c r="H36" s="15">
        <f t="shared" si="57"/>
        <v>1.9546803151274507E-4</v>
      </c>
      <c r="I36" s="15">
        <f t="shared" si="3"/>
        <v>2</v>
      </c>
      <c r="K36" s="15">
        <f t="shared" si="4"/>
        <v>4</v>
      </c>
      <c r="M36" s="15"/>
      <c r="N36" s="15"/>
      <c r="O36" s="15"/>
      <c r="P36" s="20">
        <v>0.29411764705882354</v>
      </c>
      <c r="Q36" s="15">
        <f t="shared" si="58"/>
        <v>-1.9928480965625186</v>
      </c>
      <c r="R36" s="15">
        <f t="shared" si="59"/>
        <v>1.4942784772500146</v>
      </c>
      <c r="S36" s="15">
        <f t="shared" si="60"/>
        <v>-2.4999652181885095</v>
      </c>
    </row>
    <row r="37" spans="1:20" x14ac:dyDescent="0.25">
      <c r="B37">
        <v>20</v>
      </c>
      <c r="C37" s="8">
        <f t="shared" ref="C37" si="61">Q36</f>
        <v>-1.9928480965625186</v>
      </c>
      <c r="D37" s="8">
        <f t="shared" ref="D37" si="62">R36</f>
        <v>1.4942784772500146</v>
      </c>
      <c r="E37" s="7">
        <f t="shared" ref="E37" si="63">$B$2*C37+$B$3*D37+$B$4*C37*D37+$B$5*C37^2+$B$6*D37^2</f>
        <v>-2.4999652181885095</v>
      </c>
      <c r="F37" s="15">
        <f t="shared" ref="F37" si="64">$B$2+$B$4*D37+2*$B$5*C37</f>
        <v>2.8607613749920269E-3</v>
      </c>
      <c r="G37" s="15">
        <f t="shared" ref="G37" si="65">$B$3+$B$4*C37+2*$B$6*D37</f>
        <v>-8.5822841249783011E-3</v>
      </c>
      <c r="H37" s="15">
        <f t="shared" ref="H37" si="66">F37^2+G37^2</f>
        <v>8.1839556446500843E-5</v>
      </c>
      <c r="I37" s="15">
        <f t="shared" si="3"/>
        <v>2</v>
      </c>
      <c r="K37" s="15">
        <f t="shared" si="4"/>
        <v>4</v>
      </c>
      <c r="M37" s="15"/>
      <c r="N37" s="15"/>
      <c r="O37" s="15"/>
      <c r="P37" s="20">
        <v>0.38461538461538486</v>
      </c>
      <c r="Q37" s="15">
        <f t="shared" ref="Q37" si="67">C37-P37*F37</f>
        <v>-1.9939483893990539</v>
      </c>
      <c r="R37" s="15">
        <f t="shared" ref="R37" si="68">D37-P37*G37</f>
        <v>1.4975793557596218</v>
      </c>
      <c r="S37" s="15">
        <f t="shared" ref="S37" si="69">$B$2*Q37+$B$3*R37+$B$4*Q37*R37+$B$5*Q37^2+$B$6*R37^2</f>
        <v>-2.4999809565647491</v>
      </c>
    </row>
    <row r="39" spans="1:20" x14ac:dyDescent="0.25">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x14ac:dyDescent="0.25">
      <c r="B40" s="15">
        <v>1</v>
      </c>
      <c r="C40" s="8">
        <v>0.5</v>
      </c>
      <c r="D40" s="8">
        <v>0.5</v>
      </c>
      <c r="E40" s="7">
        <f t="shared" ref="E40:E41" si="70">$B$2*C40+$B$3*D40+$B$4*C40*D40+$B$5*C40^2+$B$6*D40^2</f>
        <v>0.75</v>
      </c>
      <c r="F40" s="15">
        <f t="shared" ref="F40:F41" si="71">$B$2+$B$4*D40+2*$B$5*C40</f>
        <v>3</v>
      </c>
      <c r="G40" s="15">
        <f t="shared" ref="G40:G41" si="72">$B$3+$B$4*C40+2*$B$6*D40</f>
        <v>1</v>
      </c>
      <c r="H40" s="15">
        <f t="shared" ref="H40:H41" si="73">F40^2+G40^2</f>
        <v>10</v>
      </c>
      <c r="I40" s="15">
        <f t="shared" ref="I40:I59" si="74">2*$B$5</f>
        <v>2</v>
      </c>
      <c r="K40" s="15">
        <f t="shared" ref="K40:K59" si="75">2*$B$6</f>
        <v>4</v>
      </c>
      <c r="M40" s="15">
        <f>-F40</f>
        <v>-3</v>
      </c>
      <c r="N40" s="15">
        <f>-G40</f>
        <v>-1</v>
      </c>
      <c r="O40" s="15"/>
      <c r="P40" s="20">
        <v>0.29411764705882354</v>
      </c>
      <c r="Q40" s="15">
        <f>C40-P40*F40</f>
        <v>-0.38235294117647056</v>
      </c>
      <c r="R40" s="15">
        <f t="shared" ref="R40" si="76">D40-P40*G40</f>
        <v>0.20588235294117646</v>
      </c>
      <c r="S40" s="15">
        <f t="shared" ref="S40" si="77">$B$2*Q40+$B$3*R40+$B$4*Q40*R40+$B$5*Q40^2+$B$6*R40^2</f>
        <v>-0.72058823529411764</v>
      </c>
    </row>
    <row r="41" spans="1:20" x14ac:dyDescent="0.25">
      <c r="B41" s="15">
        <v>2</v>
      </c>
      <c r="C41" s="8">
        <f>Q40</f>
        <v>-0.38235294117647056</v>
      </c>
      <c r="D41" s="8">
        <f>R40</f>
        <v>0.20588235294117646</v>
      </c>
      <c r="E41" s="7">
        <f t="shared" si="70"/>
        <v>-0.72058823529411764</v>
      </c>
      <c r="F41" s="15">
        <f t="shared" si="71"/>
        <v>0.64705882352941169</v>
      </c>
      <c r="G41" s="15">
        <f t="shared" si="72"/>
        <v>-1.9411764705882353</v>
      </c>
      <c r="H41" s="15">
        <f t="shared" si="73"/>
        <v>4.1868512110726641</v>
      </c>
      <c r="I41" s="15">
        <f t="shared" si="74"/>
        <v>2</v>
      </c>
      <c r="K41" s="15">
        <f t="shared" si="75"/>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x14ac:dyDescent="0.25">
      <c r="B42" s="15">
        <v>3</v>
      </c>
      <c r="C42" s="8">
        <f t="shared" ref="C42:C50" si="78">Q41</f>
        <v>-1.0900070209027297</v>
      </c>
      <c r="D42" s="8">
        <f t="shared" ref="D42:D50" si="79">R41</f>
        <v>1.2712569207572202</v>
      </c>
      <c r="E42" s="7">
        <f t="shared" ref="E42:E50" si="80">$B$2*C42+$B$3*D42+$B$4*C42*D42+$B$5*C42^2+$B$6*D42^2</f>
        <v>-1.9835751776467792</v>
      </c>
      <c r="F42" s="15">
        <f t="shared" ref="F42:F50" si="81">$B$2+$B$4*D42+2*$B$5*C42</f>
        <v>1.3624997997089809</v>
      </c>
      <c r="G42" s="15">
        <f t="shared" ref="G42:G50" si="82">$B$3+$B$4*C42+2*$B$6*D42</f>
        <v>0.90501364122342132</v>
      </c>
      <c r="H42" s="15">
        <f t="shared" ref="H42:H50" si="83">F42^2+G42^2</f>
        <v>2.6754553950074889</v>
      </c>
      <c r="I42" s="15">
        <f t="shared" si="74"/>
        <v>2</v>
      </c>
      <c r="K42" s="15">
        <f t="shared" si="75"/>
        <v>4</v>
      </c>
      <c r="M42" s="15">
        <f t="shared" ref="M42:M59" si="84">-F42+(ABS(H42)^2)/(ABS(H41)^2)*M41</f>
        <v>-1.8414607039045383</v>
      </c>
      <c r="N42" s="15">
        <f t="shared" ref="N42:N59" si="85">-G42+(ABS(H42)^2)/(ABS(H41)^2)*N41</f>
        <v>-0.18393708570421696</v>
      </c>
      <c r="O42" s="15"/>
      <c r="P42" s="20">
        <v>0.32342972772715034</v>
      </c>
      <c r="Q42" s="15">
        <f t="shared" ref="Q42:Q50" si="86">C42+P42*M42</f>
        <v>-1.6855901549868211</v>
      </c>
      <c r="R42" s="15">
        <f t="shared" ref="R42:R50" si="87">D42+P42*N42</f>
        <v>1.2117661992089799</v>
      </c>
      <c r="S42" s="15">
        <f t="shared" ref="S42:S50" si="88">$B$2*Q42+$B$3*R42+$B$4*Q42*R42+$B$5*Q42^2+$B$6*R42^2</f>
        <v>-2.4162360907904437</v>
      </c>
    </row>
    <row r="43" spans="1:20" x14ac:dyDescent="0.25">
      <c r="B43" s="15">
        <v>4</v>
      </c>
      <c r="C43" s="8">
        <f t="shared" si="78"/>
        <v>-1.6855901549868211</v>
      </c>
      <c r="D43" s="8">
        <f t="shared" si="79"/>
        <v>1.2117661992089799</v>
      </c>
      <c r="E43" s="7">
        <f t="shared" si="80"/>
        <v>-2.4162360907904437</v>
      </c>
      <c r="F43" s="15">
        <f t="shared" si="81"/>
        <v>5.2352088444317602E-2</v>
      </c>
      <c r="G43" s="15">
        <f t="shared" si="82"/>
        <v>-0.52411551313772264</v>
      </c>
      <c r="H43" s="15">
        <f t="shared" si="83"/>
        <v>0.27743781227609998</v>
      </c>
      <c r="I43" s="15">
        <f t="shared" si="74"/>
        <v>2</v>
      </c>
      <c r="K43" s="15">
        <f t="shared" si="75"/>
        <v>4</v>
      </c>
      <c r="M43" s="15">
        <f t="shared" si="84"/>
        <v>-7.2153599304965316E-2</v>
      </c>
      <c r="N43" s="15">
        <f t="shared" si="85"/>
        <v>0.52213760929620967</v>
      </c>
      <c r="O43" s="15"/>
      <c r="P43" s="20">
        <v>0.29197016223648109</v>
      </c>
      <c r="Q43" s="15">
        <f t="shared" si="86"/>
        <v>-1.7066568530818378</v>
      </c>
      <c r="R43" s="15">
        <f t="shared" si="87"/>
        <v>1.3642148017049627</v>
      </c>
      <c r="S43" s="15">
        <f t="shared" si="88"/>
        <v>-2.4567378727496521</v>
      </c>
    </row>
    <row r="44" spans="1:20" x14ac:dyDescent="0.25">
      <c r="B44" s="15">
        <v>5</v>
      </c>
      <c r="C44" s="8">
        <f t="shared" si="78"/>
        <v>-1.7066568530818378</v>
      </c>
      <c r="D44" s="8">
        <f t="shared" si="79"/>
        <v>1.3642148017049627</v>
      </c>
      <c r="E44" s="7">
        <f t="shared" si="80"/>
        <v>-2.4567378727496521</v>
      </c>
      <c r="F44" s="15">
        <f t="shared" si="81"/>
        <v>0.31511589724624978</v>
      </c>
      <c r="G44" s="15">
        <f t="shared" si="82"/>
        <v>4.3545500656175129E-2</v>
      </c>
      <c r="H44" s="15">
        <f t="shared" si="83"/>
        <v>0.101194239324706</v>
      </c>
      <c r="I44" s="15">
        <f t="shared" si="74"/>
        <v>2</v>
      </c>
      <c r="K44" s="15">
        <f t="shared" si="75"/>
        <v>4</v>
      </c>
      <c r="M44" s="15">
        <f t="shared" si="84"/>
        <v>-0.3247151688135434</v>
      </c>
      <c r="N44" s="15">
        <f t="shared" si="85"/>
        <v>2.5919373659344283E-2</v>
      </c>
      <c r="O44" s="15"/>
      <c r="P44" s="20">
        <v>0.56249796897019011</v>
      </c>
      <c r="Q44" s="15">
        <v>-1.87879440447499</v>
      </c>
      <c r="R44" s="15">
        <f t="shared" si="87"/>
        <v>1.3787943967453233</v>
      </c>
      <c r="S44" s="15">
        <f t="shared" si="88"/>
        <v>-2.4853092017396712</v>
      </c>
    </row>
    <row r="45" spans="1:20" x14ac:dyDescent="0.25">
      <c r="B45" s="15">
        <v>6</v>
      </c>
      <c r="C45" s="8">
        <f t="shared" si="78"/>
        <v>-1.87879440447499</v>
      </c>
      <c r="D45" s="8">
        <f t="shared" si="79"/>
        <v>1.3787943967453233</v>
      </c>
      <c r="E45" s="7">
        <f t="shared" si="80"/>
        <v>-2.4853092017396712</v>
      </c>
      <c r="F45" s="15">
        <f t="shared" si="81"/>
        <v>-1.5459333368994521E-8</v>
      </c>
      <c r="G45" s="15">
        <f t="shared" si="82"/>
        <v>-0.2424112219686867</v>
      </c>
      <c r="H45" s="15">
        <f t="shared" si="83"/>
        <v>5.8763200536352131E-2</v>
      </c>
      <c r="I45" s="15">
        <f t="shared" si="74"/>
        <v>2</v>
      </c>
      <c r="K45" s="15">
        <f t="shared" si="75"/>
        <v>4</v>
      </c>
      <c r="M45" s="15">
        <f t="shared" si="84"/>
        <v>-0.10949689860689392</v>
      </c>
      <c r="N45" s="15">
        <f t="shared" si="85"/>
        <v>0.25115147097090479</v>
      </c>
      <c r="O45" s="15"/>
      <c r="P45" s="20">
        <v>0.36612748673208401</v>
      </c>
      <c r="Q45" s="15">
        <f t="shared" si="86"/>
        <v>-1.9188842287668899</v>
      </c>
      <c r="R45" s="15">
        <f t="shared" si="87"/>
        <v>1.4707478536009666</v>
      </c>
      <c r="S45" s="15">
        <f t="shared" si="88"/>
        <v>-2.496454476350122</v>
      </c>
    </row>
    <row r="46" spans="1:20" x14ac:dyDescent="0.25">
      <c r="B46" s="15">
        <v>7</v>
      </c>
      <c r="C46" s="8">
        <f t="shared" si="78"/>
        <v>-1.9188842287668899</v>
      </c>
      <c r="D46" s="8">
        <f t="shared" si="79"/>
        <v>1.4707478536009666</v>
      </c>
      <c r="E46" s="7">
        <f t="shared" si="80"/>
        <v>-2.496454476350122</v>
      </c>
      <c r="F46" s="15">
        <f t="shared" si="81"/>
        <v>0.10372724966815339</v>
      </c>
      <c r="G46" s="15">
        <f t="shared" si="82"/>
        <v>4.5222956870086151E-2</v>
      </c>
      <c r="H46" s="15">
        <f t="shared" si="83"/>
        <v>1.28044581517931E-2</v>
      </c>
      <c r="I46" s="15">
        <f t="shared" si="74"/>
        <v>2</v>
      </c>
      <c r="K46" s="15">
        <f t="shared" si="75"/>
        <v>4</v>
      </c>
      <c r="M46" s="15">
        <f t="shared" si="84"/>
        <v>-0.10892617219056355</v>
      </c>
      <c r="N46" s="15">
        <f t="shared" si="85"/>
        <v>-3.3298262604043519E-2</v>
      </c>
      <c r="O46" s="15"/>
      <c r="P46" s="20">
        <v>0.30005911902049365</v>
      </c>
      <c r="Q46" s="15">
        <f t="shared" si="86"/>
        <v>-1.9515685200326649</v>
      </c>
      <c r="R46" s="15">
        <f t="shared" si="87"/>
        <v>1.4607564062590843</v>
      </c>
      <c r="S46" s="15">
        <f t="shared" si="88"/>
        <v>-2.49837552309699</v>
      </c>
    </row>
    <row r="47" spans="1:20" x14ac:dyDescent="0.25">
      <c r="B47" s="15">
        <v>8</v>
      </c>
      <c r="C47" s="8">
        <f t="shared" si="78"/>
        <v>-1.9515685200326649</v>
      </c>
      <c r="D47" s="8">
        <f t="shared" si="79"/>
        <v>1.4607564062590843</v>
      </c>
      <c r="E47" s="7">
        <f t="shared" si="80"/>
        <v>-2.49837552309699</v>
      </c>
      <c r="F47" s="15">
        <f t="shared" si="81"/>
        <v>1.8375772452838834E-2</v>
      </c>
      <c r="G47" s="15">
        <f t="shared" si="82"/>
        <v>-6.0111415028992532E-2</v>
      </c>
      <c r="H47" s="15">
        <f t="shared" si="83"/>
        <v>3.9510512300262998E-3</v>
      </c>
      <c r="I47" s="15">
        <f t="shared" si="74"/>
        <v>2</v>
      </c>
      <c r="K47" s="15">
        <f t="shared" si="75"/>
        <v>4</v>
      </c>
      <c r="M47" s="15">
        <f t="shared" si="84"/>
        <v>-2.8747119185792036E-2</v>
      </c>
      <c r="N47" s="15">
        <f t="shared" si="85"/>
        <v>5.6940938915434738E-2</v>
      </c>
      <c r="O47" s="15"/>
      <c r="P47" s="20">
        <v>0.48933482506928988</v>
      </c>
      <c r="Q47" s="15">
        <f t="shared" si="86"/>
        <v>-1.9656354865706904</v>
      </c>
      <c r="R47" s="15">
        <f t="shared" si="87"/>
        <v>1.4886195906425497</v>
      </c>
      <c r="S47" s="15">
        <f t="shared" si="88"/>
        <v>-2.4993422172428703</v>
      </c>
    </row>
    <row r="48" spans="1:20" x14ac:dyDescent="0.25">
      <c r="B48" s="15">
        <v>9</v>
      </c>
      <c r="C48" s="8">
        <f t="shared" si="78"/>
        <v>-1.9656354865706904</v>
      </c>
      <c r="D48" s="8">
        <f t="shared" si="79"/>
        <v>1.4886195906425497</v>
      </c>
      <c r="E48" s="7">
        <f t="shared" si="80"/>
        <v>-2.4993422172428703</v>
      </c>
      <c r="F48" s="15">
        <f t="shared" si="81"/>
        <v>4.5968208143718492E-2</v>
      </c>
      <c r="G48" s="15">
        <f t="shared" si="82"/>
        <v>2.3207389428818281E-2</v>
      </c>
      <c r="H48" s="15">
        <f t="shared" si="83"/>
        <v>2.6516590840450533E-3</v>
      </c>
      <c r="I48" s="15">
        <f t="shared" si="74"/>
        <v>2</v>
      </c>
      <c r="K48" s="15">
        <f t="shared" si="75"/>
        <v>4</v>
      </c>
      <c r="M48" s="15">
        <f t="shared" si="84"/>
        <v>-5.8916258584631384E-2</v>
      </c>
      <c r="N48" s="15">
        <f t="shared" si="85"/>
        <v>2.439498680734585E-3</v>
      </c>
      <c r="O48" s="15"/>
      <c r="P48" s="20">
        <v>0.4148955098698987</v>
      </c>
      <c r="Q48" s="15">
        <f t="shared" si="86"/>
        <v>-1.9900795777157878</v>
      </c>
      <c r="R48" s="15">
        <f t="shared" si="87"/>
        <v>1.4896317276915201</v>
      </c>
      <c r="S48" s="15">
        <f t="shared" si="88"/>
        <v>-2.4998922983596952</v>
      </c>
    </row>
    <row r="49" spans="2:19" x14ac:dyDescent="0.25">
      <c r="B49" s="15">
        <v>10</v>
      </c>
      <c r="C49" s="8">
        <f t="shared" si="78"/>
        <v>-1.9900795777157878</v>
      </c>
      <c r="D49" s="8">
        <f t="shared" si="79"/>
        <v>1.4896317276915201</v>
      </c>
      <c r="E49" s="7">
        <f t="shared" si="80"/>
        <v>-2.4998922983596952</v>
      </c>
      <c r="F49" s="15">
        <f t="shared" si="81"/>
        <v>-8.9570004853545271E-4</v>
      </c>
      <c r="G49" s="15">
        <f t="shared" si="82"/>
        <v>-2.1632244665495293E-2</v>
      </c>
      <c r="H49" s="15">
        <f t="shared" si="83"/>
        <v>4.6875628784479593E-4</v>
      </c>
      <c r="I49" s="15">
        <f t="shared" si="74"/>
        <v>2</v>
      </c>
      <c r="K49" s="15">
        <f t="shared" si="75"/>
        <v>4</v>
      </c>
      <c r="M49" s="15">
        <f t="shared" si="84"/>
        <v>-9.4547040810088112E-4</v>
      </c>
      <c r="N49" s="15">
        <f t="shared" si="85"/>
        <v>2.1708480546861045E-2</v>
      </c>
      <c r="O49" s="15"/>
      <c r="P49" s="20">
        <v>0.25973886907559873</v>
      </c>
      <c r="Q49" s="15">
        <f t="shared" si="86"/>
        <v>-1.9903251531303323</v>
      </c>
      <c r="R49" s="15">
        <f t="shared" si="87"/>
        <v>1.4952702638781115</v>
      </c>
      <c r="S49" s="15">
        <f t="shared" si="88"/>
        <v>-2.4999531754759081</v>
      </c>
    </row>
    <row r="50" spans="2:19" x14ac:dyDescent="0.25">
      <c r="B50" s="15">
        <v>11</v>
      </c>
      <c r="C50" s="8">
        <f t="shared" si="78"/>
        <v>-1.9903251531303323</v>
      </c>
      <c r="D50" s="8">
        <f t="shared" si="79"/>
        <v>1.4952702638781115</v>
      </c>
      <c r="E50" s="7">
        <f t="shared" si="80"/>
        <v>-2.4999531754759081</v>
      </c>
      <c r="F50" s="15">
        <f t="shared" si="81"/>
        <v>9.8902214955582934E-3</v>
      </c>
      <c r="G50" s="15">
        <f t="shared" si="82"/>
        <v>4.3074925178121504E-4</v>
      </c>
      <c r="H50" s="15">
        <f t="shared" si="83"/>
        <v>9.8002026149113407E-5</v>
      </c>
      <c r="I50" s="15">
        <f t="shared" si="74"/>
        <v>2</v>
      </c>
      <c r="K50" s="15">
        <f t="shared" si="75"/>
        <v>4</v>
      </c>
      <c r="M50" s="15">
        <f t="shared" si="84"/>
        <v>-9.9315475398811318E-3</v>
      </c>
      <c r="N50" s="15">
        <f t="shared" si="85"/>
        <v>5.1811770542272697E-4</v>
      </c>
      <c r="O50" s="15"/>
      <c r="P50" s="20">
        <v>0.55130966089701117</v>
      </c>
      <c r="Q50" s="15">
        <f t="shared" si="86"/>
        <v>-1.9958005112367267</v>
      </c>
      <c r="R50" s="15">
        <f t="shared" si="87"/>
        <v>1.4955559071745927</v>
      </c>
      <c r="S50" s="15">
        <f t="shared" si="88"/>
        <v>-2.4999801902078111</v>
      </c>
    </row>
    <row r="51" spans="2:19" x14ac:dyDescent="0.25">
      <c r="B51" s="15">
        <v>12</v>
      </c>
      <c r="C51" s="8">
        <f t="shared" ref="C51" si="89">Q50</f>
        <v>-1.9958005112367267</v>
      </c>
      <c r="D51" s="8">
        <f t="shared" ref="D51" si="90">R50</f>
        <v>1.4955559071745927</v>
      </c>
      <c r="E51" s="7">
        <f t="shared" ref="E51" si="91">$B$2*C51+$B$3*D51+$B$4*C51*D51+$B$5*C51^2+$B$6*D51^2</f>
        <v>-2.4999801902078111</v>
      </c>
      <c r="F51" s="15">
        <f t="shared" ref="F51" si="92">$B$2+$B$4*D51+2*$B$5*C51</f>
        <v>-4.8920812426800353E-4</v>
      </c>
      <c r="G51" s="15">
        <f t="shared" ref="G51" si="93">$B$3+$B$4*C51+2*$B$6*D51</f>
        <v>-9.3773937750825098E-3</v>
      </c>
      <c r="H51" s="15">
        <f t="shared" ref="H51" si="94">F51^2+G51^2</f>
        <v>8.8174838601806012E-5</v>
      </c>
      <c r="I51" s="15">
        <f t="shared" si="74"/>
        <v>2</v>
      </c>
      <c r="K51" s="15">
        <f t="shared" si="75"/>
        <v>4</v>
      </c>
      <c r="M51" s="15">
        <f t="shared" si="84"/>
        <v>-7.5504237495300271E-3</v>
      </c>
      <c r="N51" s="15">
        <f t="shared" si="85"/>
        <v>9.7968123603703276E-3</v>
      </c>
      <c r="O51" s="15"/>
      <c r="P51" s="20">
        <v>0.43640512432106915</v>
      </c>
      <c r="Q51" s="15">
        <f t="shared" ref="Q51" si="95">C51+P51*M51</f>
        <v>-1.9990955548518172</v>
      </c>
      <c r="R51" s="15">
        <f t="shared" ref="R51" si="96">D51+P51*N51</f>
        <v>1.4998312862906704</v>
      </c>
      <c r="S51" s="15">
        <f t="shared" ref="S51" si="97">$B$2*Q51+$B$3*R51+$B$4*Q51*R51+$B$5*Q51^2+$B$6*R51^2</f>
        <v>-2.4999994302349355</v>
      </c>
    </row>
    <row r="52" spans="2:19" x14ac:dyDescent="0.25">
      <c r="B52" s="15">
        <v>13</v>
      </c>
      <c r="C52" s="8">
        <f t="shared" ref="C52:C59" si="98">Q51</f>
        <v>-1.9990955548518172</v>
      </c>
      <c r="D52" s="8">
        <f t="shared" ref="D52:D59" si="99">R51</f>
        <v>1.4998312862906704</v>
      </c>
      <c r="E52" s="7">
        <f t="shared" ref="E52:E59" si="100">$B$2*C52+$B$3*D52+$B$4*C52*D52+$B$5*C52^2+$B$6*D52^2</f>
        <v>-2.4999994302349355</v>
      </c>
      <c r="F52" s="15">
        <f t="shared" ref="F52:F59" si="101">$B$2+$B$4*D52+2*$B$5*C52</f>
        <v>1.4714628777063865E-3</v>
      </c>
      <c r="G52" s="15">
        <f t="shared" ref="G52:G59" si="102">$B$3+$B$4*C52+2*$B$6*D52</f>
        <v>1.1340354590467783E-3</v>
      </c>
      <c r="H52" s="15">
        <f t="shared" ref="H52:H59" si="103">F52^2+G52^2</f>
        <v>3.4512394228433972E-6</v>
      </c>
      <c r="I52" s="15">
        <f t="shared" si="74"/>
        <v>2</v>
      </c>
      <c r="K52" s="15">
        <f t="shared" si="75"/>
        <v>4</v>
      </c>
      <c r="M52" s="15">
        <f t="shared" si="84"/>
        <v>-1.4830301818969352E-3</v>
      </c>
      <c r="N52" s="15">
        <f t="shared" si="85"/>
        <v>-1.1190266711390551E-3</v>
      </c>
      <c r="O52" s="15"/>
      <c r="P52" s="20">
        <v>0.21508356181710694</v>
      </c>
      <c r="Q52" s="15">
        <f t="shared" ref="Q52:Q59" si="104">C52+P52*M52</f>
        <v>-1.9994145302656219</v>
      </c>
      <c r="R52" s="15">
        <f t="shared" ref="R52:R59" si="105">D52+P52*N52</f>
        <v>1.4995906020484735</v>
      </c>
      <c r="S52" s="15">
        <f t="shared" ref="S52:S59" si="106">$B$2*Q52+$B$3*R52+$B$4*Q52*R52+$B$5*Q52^2+$B$6*R52^2</f>
        <v>-2.4999998013920459</v>
      </c>
    </row>
    <row r="53" spans="2:19" x14ac:dyDescent="0.25">
      <c r="B53" s="15">
        <v>14</v>
      </c>
      <c r="C53" s="8">
        <f t="shared" si="98"/>
        <v>-1.9994145302656219</v>
      </c>
      <c r="D53" s="8">
        <f t="shared" si="99"/>
        <v>1.4995906020484735</v>
      </c>
      <c r="E53" s="7">
        <f t="shared" si="100"/>
        <v>-2.4999998013920459</v>
      </c>
      <c r="F53" s="15">
        <f t="shared" si="101"/>
        <v>3.5214356570323346E-4</v>
      </c>
      <c r="G53" s="15">
        <f t="shared" si="102"/>
        <v>-4.6665233734977107E-4</v>
      </c>
      <c r="H53" s="15">
        <f t="shared" si="103"/>
        <v>3.4176949482019205E-7</v>
      </c>
      <c r="I53" s="15">
        <f t="shared" si="74"/>
        <v>2</v>
      </c>
      <c r="K53" s="15">
        <f t="shared" si="75"/>
        <v>4</v>
      </c>
      <c r="M53" s="15">
        <f t="shared" si="84"/>
        <v>-3.6668698098144827E-4</v>
      </c>
      <c r="N53" s="15">
        <f t="shared" si="85"/>
        <v>4.5567854208624042E-4</v>
      </c>
      <c r="O53" s="15"/>
      <c r="P53" s="20">
        <v>0.79278881141926583</v>
      </c>
      <c r="Q53" s="15">
        <f t="shared" si="104"/>
        <v>-1.9997052356014371</v>
      </c>
      <c r="R53" s="15">
        <f t="shared" si="105"/>
        <v>1.4999518588982432</v>
      </c>
      <c r="S53" s="15">
        <f t="shared" si="106"/>
        <v>-2.4999999368593855</v>
      </c>
    </row>
    <row r="54" spans="2:19" x14ac:dyDescent="0.25">
      <c r="B54" s="15">
        <v>15</v>
      </c>
      <c r="C54" s="8">
        <f t="shared" si="98"/>
        <v>-1.9997052356014371</v>
      </c>
      <c r="D54" s="8">
        <f t="shared" si="99"/>
        <v>1.4999518588982432</v>
      </c>
      <c r="E54" s="7">
        <f t="shared" si="100"/>
        <v>-2.4999999368593855</v>
      </c>
      <c r="F54" s="15">
        <f t="shared" si="101"/>
        <v>4.9324659361227319E-4</v>
      </c>
      <c r="G54" s="15">
        <f t="shared" si="102"/>
        <v>3.9696439009873075E-4</v>
      </c>
      <c r="H54" s="15">
        <f t="shared" si="103"/>
        <v>4.0087292911656825E-7</v>
      </c>
      <c r="I54" s="15">
        <f t="shared" si="74"/>
        <v>2</v>
      </c>
      <c r="K54" s="15">
        <f t="shared" si="75"/>
        <v>4</v>
      </c>
      <c r="M54" s="15">
        <f t="shared" si="84"/>
        <v>-9.9772473889435105E-4</v>
      </c>
      <c r="N54" s="15">
        <f t="shared" si="85"/>
        <v>2.2994596581635447E-4</v>
      </c>
      <c r="O54" s="15"/>
      <c r="P54" s="20">
        <v>0.31201479130228971</v>
      </c>
      <c r="Q54" s="15">
        <f t="shared" si="104"/>
        <v>-2.0000165404776205</v>
      </c>
      <c r="R54" s="15">
        <f t="shared" si="105"/>
        <v>1.5000236054407783</v>
      </c>
      <c r="S54" s="15">
        <f t="shared" si="106"/>
        <v>-2.4999999993928697</v>
      </c>
    </row>
    <row r="55" spans="2:19" x14ac:dyDescent="0.25">
      <c r="B55" s="15">
        <v>16</v>
      </c>
      <c r="C55" s="8">
        <f t="shared" si="98"/>
        <v>-2.0000165404776205</v>
      </c>
      <c r="D55" s="8">
        <f t="shared" si="99"/>
        <v>1.5000236054407783</v>
      </c>
      <c r="E55" s="7">
        <f t="shared" si="100"/>
        <v>-2.4999999993928697</v>
      </c>
      <c r="F55" s="15">
        <f t="shared" si="101"/>
        <v>1.4129926315220587E-5</v>
      </c>
      <c r="G55" s="15">
        <f t="shared" si="102"/>
        <v>6.1340807872234393E-5</v>
      </c>
      <c r="H55" s="15">
        <f t="shared" si="103"/>
        <v>3.9623495280919361E-9</v>
      </c>
      <c r="I55" s="15">
        <f t="shared" si="74"/>
        <v>2</v>
      </c>
      <c r="K55" s="15">
        <f t="shared" si="75"/>
        <v>4</v>
      </c>
      <c r="M55" s="15">
        <f t="shared" si="84"/>
        <v>-1.4227403470851936E-5</v>
      </c>
      <c r="N55" s="15">
        <f t="shared" si="85"/>
        <v>-6.1318342278445954E-5</v>
      </c>
      <c r="O55" s="15"/>
      <c r="P55" s="20">
        <v>0.20931134670729132</v>
      </c>
      <c r="Q55" s="15">
        <f t="shared" si="104"/>
        <v>-2.000019518434601</v>
      </c>
      <c r="R55" s="15">
        <f t="shared" si="105"/>
        <v>1.5000107708159782</v>
      </c>
      <c r="S55" s="15">
        <f t="shared" si="106"/>
        <v>-2.4999999998074696</v>
      </c>
    </row>
    <row r="56" spans="2:19" x14ac:dyDescent="0.25">
      <c r="B56" s="15">
        <v>17</v>
      </c>
      <c r="C56" s="8">
        <f t="shared" si="98"/>
        <v>-2.000019518434601</v>
      </c>
      <c r="D56" s="8">
        <f t="shared" si="99"/>
        <v>1.5000107708159782</v>
      </c>
      <c r="E56" s="7">
        <f t="shared" si="100"/>
        <v>-2.4999999998074696</v>
      </c>
      <c r="F56" s="15">
        <f t="shared" si="101"/>
        <v>-1.7495237245590545E-5</v>
      </c>
      <c r="G56" s="15">
        <f t="shared" si="102"/>
        <v>4.0463947108548837E-6</v>
      </c>
      <c r="H56" s="15">
        <f t="shared" si="103"/>
        <v>3.2245663643553302E-10</v>
      </c>
      <c r="I56" s="15">
        <f t="shared" si="74"/>
        <v>2</v>
      </c>
      <c r="K56" s="15">
        <f t="shared" si="75"/>
        <v>4</v>
      </c>
      <c r="M56" s="15">
        <f t="shared" si="84"/>
        <v>1.7401012988767456E-5</v>
      </c>
      <c r="N56" s="15">
        <f t="shared" si="85"/>
        <v>-4.4524895575110093E-6</v>
      </c>
      <c r="O56" s="15"/>
      <c r="P56" s="20">
        <v>0</v>
      </c>
      <c r="Q56" s="15">
        <f t="shared" si="104"/>
        <v>-2.000019518434601</v>
      </c>
      <c r="R56" s="15">
        <f t="shared" si="105"/>
        <v>1.5000107708159782</v>
      </c>
      <c r="S56" s="15">
        <f t="shared" si="106"/>
        <v>-2.4999999998074696</v>
      </c>
    </row>
    <row r="57" spans="2:19" x14ac:dyDescent="0.25">
      <c r="B57" s="15">
        <v>18</v>
      </c>
      <c r="C57" s="8">
        <f t="shared" si="98"/>
        <v>-2.000019518434601</v>
      </c>
      <c r="D57" s="8">
        <f t="shared" si="99"/>
        <v>1.5000107708159782</v>
      </c>
      <c r="E57" s="7">
        <f t="shared" si="100"/>
        <v>-2.4999999998074696</v>
      </c>
      <c r="F57" s="15">
        <f t="shared" si="101"/>
        <v>-1.7495237245590545E-5</v>
      </c>
      <c r="G57" s="15">
        <f t="shared" si="102"/>
        <v>4.0463947108548837E-6</v>
      </c>
      <c r="H57" s="15">
        <f t="shared" si="103"/>
        <v>3.2245663643553302E-10</v>
      </c>
      <c r="I57" s="15">
        <f t="shared" si="74"/>
        <v>2</v>
      </c>
      <c r="K57" s="15">
        <f t="shared" si="75"/>
        <v>4</v>
      </c>
      <c r="M57" s="15">
        <f t="shared" si="84"/>
        <v>3.4896250234358001E-5</v>
      </c>
      <c r="N57" s="15">
        <f t="shared" si="85"/>
        <v>-8.498884268365893E-6</v>
      </c>
      <c r="O57" s="15"/>
      <c r="P57" s="20">
        <v>0</v>
      </c>
      <c r="Q57" s="15">
        <f t="shared" si="104"/>
        <v>-2.000019518434601</v>
      </c>
      <c r="R57" s="15">
        <f t="shared" si="105"/>
        <v>1.5000107708159782</v>
      </c>
      <c r="S57" s="15">
        <f t="shared" si="106"/>
        <v>-2.4999999998074696</v>
      </c>
    </row>
    <row r="58" spans="2:19" x14ac:dyDescent="0.25">
      <c r="B58" s="15">
        <v>19</v>
      </c>
      <c r="C58" s="8">
        <f t="shared" si="98"/>
        <v>-2.000019518434601</v>
      </c>
      <c r="D58" s="8">
        <f t="shared" si="99"/>
        <v>1.5000107708159782</v>
      </c>
      <c r="E58" s="7">
        <f t="shared" si="100"/>
        <v>-2.4999999998074696</v>
      </c>
      <c r="F58" s="15">
        <f t="shared" si="101"/>
        <v>-1.7495237245590545E-5</v>
      </c>
      <c r="G58" s="15">
        <f t="shared" si="102"/>
        <v>4.0463947108548837E-6</v>
      </c>
      <c r="H58" s="15">
        <f t="shared" si="103"/>
        <v>3.2245663643553302E-10</v>
      </c>
      <c r="I58" s="15">
        <f t="shared" si="74"/>
        <v>2</v>
      </c>
      <c r="K58" s="15">
        <f t="shared" si="75"/>
        <v>4</v>
      </c>
      <c r="M58" s="15">
        <f t="shared" si="84"/>
        <v>5.2391487479948545E-5</v>
      </c>
      <c r="N58" s="15">
        <f t="shared" si="85"/>
        <v>-1.2545278979220777E-5</v>
      </c>
      <c r="O58" s="15"/>
      <c r="P58" s="20">
        <v>0</v>
      </c>
      <c r="Q58" s="15">
        <f t="shared" si="104"/>
        <v>-2.000019518434601</v>
      </c>
      <c r="R58" s="15">
        <f t="shared" si="105"/>
        <v>1.5000107708159782</v>
      </c>
      <c r="S58" s="15">
        <f t="shared" si="106"/>
        <v>-2.4999999998074696</v>
      </c>
    </row>
    <row r="59" spans="2:19" x14ac:dyDescent="0.25">
      <c r="B59" s="15">
        <v>20</v>
      </c>
      <c r="C59" s="8">
        <f t="shared" si="98"/>
        <v>-2.000019518434601</v>
      </c>
      <c r="D59" s="8">
        <f t="shared" si="99"/>
        <v>1.5000107708159782</v>
      </c>
      <c r="E59" s="7">
        <f t="shared" si="100"/>
        <v>-2.4999999998074696</v>
      </c>
      <c r="F59" s="15">
        <f t="shared" si="101"/>
        <v>-1.7495237245590545E-5</v>
      </c>
      <c r="G59" s="15">
        <f t="shared" si="102"/>
        <v>4.0463947108548837E-6</v>
      </c>
      <c r="H59" s="15">
        <f t="shared" si="103"/>
        <v>3.2245663643553302E-10</v>
      </c>
      <c r="I59" s="15">
        <f t="shared" si="74"/>
        <v>2</v>
      </c>
      <c r="K59" s="15">
        <f t="shared" si="75"/>
        <v>4</v>
      </c>
      <c r="M59" s="15">
        <f t="shared" si="84"/>
        <v>6.988672472553909E-5</v>
      </c>
      <c r="N59" s="15">
        <f t="shared" si="85"/>
        <v>-1.659167369007566E-5</v>
      </c>
      <c r="O59" s="15"/>
      <c r="P59" s="20">
        <v>0</v>
      </c>
      <c r="Q59" s="15">
        <f t="shared" si="104"/>
        <v>-2.000019518434601</v>
      </c>
      <c r="R59" s="15">
        <f t="shared" si="105"/>
        <v>1.5000107708159782</v>
      </c>
      <c r="S59" s="15">
        <f t="shared" si="106"/>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abSelected="1" topLeftCell="A43" zoomScaleNormal="100" workbookViewId="0">
      <selection activeCell="J51" sqref="J51"/>
    </sheetView>
  </sheetViews>
  <sheetFormatPr defaultRowHeight="15" x14ac:dyDescent="0.2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x14ac:dyDescent="0.25">
      <c r="A1" s="41" t="s">
        <v>78</v>
      </c>
    </row>
    <row r="2" spans="1:11" x14ac:dyDescent="0.25">
      <c r="A2" s="42" t="s">
        <v>79</v>
      </c>
      <c r="B2" s="7" t="s">
        <v>52</v>
      </c>
      <c r="C2" s="7" t="s">
        <v>53</v>
      </c>
      <c r="D2" s="7" t="s">
        <v>80</v>
      </c>
    </row>
    <row r="3" spans="1:11" x14ac:dyDescent="0.25">
      <c r="A3" s="7"/>
      <c r="B3" s="7">
        <v>-53687091.200000003</v>
      </c>
      <c r="C3" s="7">
        <v>-35791499.799999997</v>
      </c>
      <c r="D3" s="7">
        <f>B3-C3+(2*B3*(C3^2))+C3^3</f>
        <v>-1.8339974259469579E+23</v>
      </c>
    </row>
    <row r="4" spans="1:11" s="18" customFormat="1" x14ac:dyDescent="0.25">
      <c r="A4" s="4" t="s">
        <v>72</v>
      </c>
      <c r="B4" s="4" t="s">
        <v>73</v>
      </c>
      <c r="C4" s="4" t="s">
        <v>52</v>
      </c>
      <c r="D4" s="4" t="s">
        <v>53</v>
      </c>
      <c r="E4" s="4" t="s">
        <v>3</v>
      </c>
      <c r="F4" s="4" t="s">
        <v>82</v>
      </c>
      <c r="G4" s="4" t="s">
        <v>83</v>
      </c>
      <c r="H4" s="4" t="s">
        <v>84</v>
      </c>
      <c r="I4" s="44"/>
      <c r="J4" s="17"/>
      <c r="K4" s="17"/>
    </row>
    <row r="5" spans="1:11" x14ac:dyDescent="0.25">
      <c r="A5" t="s">
        <v>81</v>
      </c>
      <c r="B5" t="s">
        <v>85</v>
      </c>
      <c r="C5">
        <v>0</v>
      </c>
      <c r="D5">
        <v>1</v>
      </c>
      <c r="E5" s="7">
        <f>C5-D5+2*C5*D5^2+D5^3</f>
        <v>0</v>
      </c>
      <c r="H5">
        <v>0.1</v>
      </c>
      <c r="J5" t="s">
        <v>90</v>
      </c>
    </row>
    <row r="6" spans="1:11" x14ac:dyDescent="0.25">
      <c r="B6" t="s">
        <v>86</v>
      </c>
      <c r="C6">
        <f>$C$5+$H$5</f>
        <v>0.1</v>
      </c>
      <c r="D6">
        <f>$D$5</f>
        <v>1</v>
      </c>
      <c r="E6" s="7">
        <f t="shared" ref="E6:E26" si="0">C6-D6+2*C6*D6^2+D6^3</f>
        <v>0.30000000000000004</v>
      </c>
      <c r="F6">
        <f>E6-E5</f>
        <v>0.30000000000000004</v>
      </c>
      <c r="G6" t="str">
        <f>IF(F6&gt;0,"Reject", "Accept")</f>
        <v>Reject</v>
      </c>
    </row>
    <row r="7" spans="1:11" x14ac:dyDescent="0.25">
      <c r="B7" s="18" t="s">
        <v>86</v>
      </c>
      <c r="C7" s="18">
        <f>$C$5-$H$5</f>
        <v>-0.1</v>
      </c>
      <c r="D7" s="18">
        <f>$D$5</f>
        <v>1</v>
      </c>
      <c r="E7" s="7">
        <f t="shared" si="0"/>
        <v>-0.30000000000000004</v>
      </c>
      <c r="F7" s="18">
        <f t="shared" ref="F7:F26" si="1">E7-E6</f>
        <v>-0.60000000000000009</v>
      </c>
      <c r="G7" s="18" t="str">
        <f t="shared" ref="G7:G27" si="2">IF(F7&gt;0,"Reject", "Accept")</f>
        <v>Accept</v>
      </c>
    </row>
    <row r="8" spans="1:11" x14ac:dyDescent="0.25">
      <c r="B8" t="s">
        <v>87</v>
      </c>
      <c r="C8" s="18">
        <f>$C$5-$H$5</f>
        <v>-0.1</v>
      </c>
      <c r="D8" s="18">
        <f>$D$5+$H$5</f>
        <v>1.1000000000000001</v>
      </c>
      <c r="E8" s="7">
        <f t="shared" si="0"/>
        <v>-0.11099999999999977</v>
      </c>
      <c r="F8" s="18">
        <f t="shared" si="1"/>
        <v>0.18900000000000028</v>
      </c>
      <c r="G8" s="18" t="str">
        <f t="shared" si="2"/>
        <v>Reject</v>
      </c>
    </row>
    <row r="9" spans="1:11" x14ac:dyDescent="0.25">
      <c r="B9" s="18" t="s">
        <v>87</v>
      </c>
      <c r="C9" s="18">
        <f>$C$5-$H$5</f>
        <v>-0.1</v>
      </c>
      <c r="D9" s="18">
        <f>$D$5-$H$5</f>
        <v>0.9</v>
      </c>
      <c r="E9" s="7">
        <f t="shared" si="0"/>
        <v>-0.43299999999999983</v>
      </c>
      <c r="F9" s="18">
        <f t="shared" si="1"/>
        <v>-0.32200000000000006</v>
      </c>
      <c r="G9" s="18" t="str">
        <f t="shared" si="2"/>
        <v>Accept</v>
      </c>
    </row>
    <row r="10" spans="1:11" x14ac:dyDescent="0.25">
      <c r="B10" t="s">
        <v>88</v>
      </c>
      <c r="C10">
        <f>C9</f>
        <v>-0.1</v>
      </c>
      <c r="D10">
        <f>D9</f>
        <v>0.9</v>
      </c>
      <c r="E10" s="7">
        <f t="shared" si="0"/>
        <v>-0.43299999999999983</v>
      </c>
      <c r="F10" s="18"/>
      <c r="G10" s="18"/>
    </row>
    <row r="11" spans="1:11" s="18" customFormat="1" x14ac:dyDescent="0.25">
      <c r="B11" s="18" t="s">
        <v>89</v>
      </c>
      <c r="C11" s="18">
        <f>$C$10-(C5-C10)</f>
        <v>-0.2</v>
      </c>
      <c r="D11" s="18">
        <f>$D$10-(D5-D10)</f>
        <v>0.8</v>
      </c>
      <c r="E11" s="7">
        <f t="shared" ref="E11" si="3">C11-D11+2*C11*D11^2+D11^3</f>
        <v>-0.74399999999999988</v>
      </c>
      <c r="F11" s="18">
        <f>E11-E9</f>
        <v>-0.31100000000000005</v>
      </c>
      <c r="G11" s="18" t="str">
        <f>IF(F11&gt;0,"Reject", "Accept")</f>
        <v>Accept</v>
      </c>
    </row>
    <row r="12" spans="1:11" x14ac:dyDescent="0.25">
      <c r="B12" s="18" t="s">
        <v>86</v>
      </c>
      <c r="C12">
        <f>$C$11+$H$5</f>
        <v>-0.1</v>
      </c>
      <c r="D12">
        <f>$D$11</f>
        <v>0.8</v>
      </c>
      <c r="E12" s="7">
        <f t="shared" si="0"/>
        <v>-0.5159999999999999</v>
      </c>
      <c r="F12" s="18">
        <f>E12-E11</f>
        <v>0.22799999999999998</v>
      </c>
      <c r="G12" s="18" t="str">
        <f>IF(F12&gt;0,"Reject", "Accept")</f>
        <v>Reject</v>
      </c>
    </row>
    <row r="13" spans="1:11" x14ac:dyDescent="0.25">
      <c r="B13" s="18" t="s">
        <v>86</v>
      </c>
      <c r="C13" s="18">
        <f>$C$11-$H$5</f>
        <v>-0.30000000000000004</v>
      </c>
      <c r="D13" s="18">
        <f>$D$11</f>
        <v>0.8</v>
      </c>
      <c r="E13" s="7">
        <f t="shared" si="0"/>
        <v>-0.97200000000000009</v>
      </c>
      <c r="F13" s="18">
        <f>E13-E12</f>
        <v>-0.45600000000000018</v>
      </c>
      <c r="G13" s="18" t="str">
        <f t="shared" si="2"/>
        <v>Accept</v>
      </c>
    </row>
    <row r="14" spans="1:11" x14ac:dyDescent="0.25">
      <c r="B14" s="18" t="s">
        <v>87</v>
      </c>
      <c r="C14">
        <f>C13</f>
        <v>-0.30000000000000004</v>
      </c>
      <c r="D14">
        <f>$D$11+$H$5</f>
        <v>0.9</v>
      </c>
      <c r="E14" s="7">
        <f t="shared" si="0"/>
        <v>-0.95700000000000029</v>
      </c>
      <c r="F14" s="18">
        <f>E14-E13</f>
        <v>1.4999999999999791E-2</v>
      </c>
      <c r="G14" s="18" t="str">
        <f t="shared" si="2"/>
        <v>Reject</v>
      </c>
    </row>
    <row r="15" spans="1:11" x14ac:dyDescent="0.25">
      <c r="B15" s="18" t="s">
        <v>87</v>
      </c>
      <c r="C15" s="18">
        <f>C14</f>
        <v>-0.30000000000000004</v>
      </c>
      <c r="D15" s="18">
        <f>$D$11-$H$5</f>
        <v>0.70000000000000007</v>
      </c>
      <c r="E15" s="7">
        <f t="shared" si="0"/>
        <v>-0.95099999999999996</v>
      </c>
      <c r="F15" s="18">
        <f>E15-E14</f>
        <v>6.0000000000003384E-3</v>
      </c>
      <c r="G15" s="18" t="str">
        <f t="shared" si="2"/>
        <v>Reject</v>
      </c>
    </row>
    <row r="16" spans="1:11" x14ac:dyDescent="0.25">
      <c r="B16" s="18" t="s">
        <v>88</v>
      </c>
      <c r="C16">
        <f>C15</f>
        <v>-0.30000000000000004</v>
      </c>
      <c r="D16">
        <f>D13</f>
        <v>0.8</v>
      </c>
      <c r="E16" s="7">
        <f t="shared" si="0"/>
        <v>-0.97200000000000009</v>
      </c>
      <c r="F16" s="18"/>
      <c r="G16" s="18"/>
    </row>
    <row r="17" spans="1:10" s="18" customFormat="1" x14ac:dyDescent="0.25">
      <c r="B17" s="18" t="s">
        <v>89</v>
      </c>
      <c r="C17" s="18">
        <f>C16-(C10-C16)</f>
        <v>-0.50000000000000011</v>
      </c>
      <c r="D17" s="18">
        <f>D16-(D10-D16)</f>
        <v>0.70000000000000007</v>
      </c>
      <c r="E17" s="7">
        <f t="shared" si="0"/>
        <v>-1.3470000000000004</v>
      </c>
      <c r="F17" s="18">
        <f>E17-E16</f>
        <v>-0.37500000000000033</v>
      </c>
      <c r="G17" s="18" t="str">
        <f>IF(F17&gt;0,"Reject", "Accept")</f>
        <v>Accept</v>
      </c>
    </row>
    <row r="18" spans="1:10" x14ac:dyDescent="0.25">
      <c r="B18" t="s">
        <v>86</v>
      </c>
      <c r="C18">
        <f>C17-H5</f>
        <v>-0.60000000000000009</v>
      </c>
      <c r="D18">
        <f>D17</f>
        <v>0.70000000000000007</v>
      </c>
      <c r="E18" s="7">
        <f t="shared" si="0"/>
        <v>-1.5450000000000004</v>
      </c>
      <c r="F18" s="18">
        <f>E18-E17</f>
        <v>-0.19799999999999995</v>
      </c>
      <c r="G18" s="18" t="str">
        <f>IF(F18&gt;0,"Reject", "Accept")</f>
        <v>Accept</v>
      </c>
    </row>
    <row r="19" spans="1:10" x14ac:dyDescent="0.25">
      <c r="B19" t="s">
        <v>87</v>
      </c>
      <c r="C19">
        <f>C18</f>
        <v>-0.60000000000000009</v>
      </c>
      <c r="D19">
        <f>D17-H5</f>
        <v>0.60000000000000009</v>
      </c>
      <c r="E19" s="7">
        <f t="shared" si="0"/>
        <v>-1.4160000000000004</v>
      </c>
      <c r="F19" s="18">
        <f>E19-E18</f>
        <v>0.129</v>
      </c>
      <c r="G19" s="18" t="str">
        <f t="shared" si="2"/>
        <v>Reject</v>
      </c>
    </row>
    <row r="20" spans="1:10" x14ac:dyDescent="0.25">
      <c r="B20" s="18" t="s">
        <v>87</v>
      </c>
      <c r="C20" s="18">
        <f t="shared" ref="C20:C26" si="4">C19-$H$5</f>
        <v>-0.70000000000000007</v>
      </c>
      <c r="D20" s="18">
        <f>D17+H5</f>
        <v>0.8</v>
      </c>
      <c r="E20" s="7">
        <f t="shared" si="0"/>
        <v>-1.8840000000000003</v>
      </c>
      <c r="F20" s="18">
        <f t="shared" si="1"/>
        <v>-0.46799999999999997</v>
      </c>
      <c r="G20" s="18" t="str">
        <f t="shared" si="2"/>
        <v>Accept</v>
      </c>
    </row>
    <row r="21" spans="1:10" x14ac:dyDescent="0.25">
      <c r="B21" s="18" t="s">
        <v>88</v>
      </c>
      <c r="C21" s="18">
        <f>C20</f>
        <v>-0.70000000000000007</v>
      </c>
      <c r="D21" s="18">
        <f>D20</f>
        <v>0.8</v>
      </c>
      <c r="E21" s="7">
        <f t="shared" si="0"/>
        <v>-1.8840000000000003</v>
      </c>
      <c r="F21" s="18"/>
      <c r="G21" s="18"/>
    </row>
    <row r="22" spans="1:10" x14ac:dyDescent="0.25">
      <c r="B22" s="18" t="s">
        <v>89</v>
      </c>
      <c r="C22" s="18">
        <f>C21-(C16-C21)</f>
        <v>-1.1000000000000001</v>
      </c>
      <c r="D22" s="18">
        <f>D21-(D16-D21)</f>
        <v>0.8</v>
      </c>
      <c r="E22" s="7">
        <f t="shared" si="0"/>
        <v>-2.7960000000000007</v>
      </c>
      <c r="F22" s="18">
        <f>E22-E21</f>
        <v>-0.91200000000000037</v>
      </c>
      <c r="G22" s="18" t="str">
        <f t="shared" si="2"/>
        <v>Accept</v>
      </c>
    </row>
    <row r="23" spans="1:10" x14ac:dyDescent="0.25">
      <c r="B23" s="18" t="s">
        <v>86</v>
      </c>
      <c r="C23" s="18">
        <f>C22-H5</f>
        <v>-1.2000000000000002</v>
      </c>
      <c r="D23" s="18">
        <f>D22</f>
        <v>0.8</v>
      </c>
      <c r="E23" s="7">
        <f t="shared" si="0"/>
        <v>-3.0240000000000005</v>
      </c>
      <c r="F23" s="18">
        <f t="shared" ref="F23:F27" si="5">E23-E22</f>
        <v>-0.22799999999999976</v>
      </c>
      <c r="G23" s="18" t="str">
        <f t="shared" si="2"/>
        <v>Accept</v>
      </c>
    </row>
    <row r="24" spans="1:10" x14ac:dyDescent="0.25">
      <c r="B24" s="18" t="s">
        <v>87</v>
      </c>
      <c r="C24" s="18">
        <f>C23</f>
        <v>-1.2000000000000002</v>
      </c>
      <c r="D24" s="18">
        <f>D23-H5</f>
        <v>0.70000000000000007</v>
      </c>
      <c r="E24" s="7">
        <f t="shared" si="0"/>
        <v>-2.7330000000000005</v>
      </c>
      <c r="F24" s="18">
        <f t="shared" si="5"/>
        <v>0.29099999999999993</v>
      </c>
      <c r="G24" s="18" t="str">
        <f t="shared" si="2"/>
        <v>Reject</v>
      </c>
    </row>
    <row r="25" spans="1:10" x14ac:dyDescent="0.25">
      <c r="B25" s="18" t="s">
        <v>87</v>
      </c>
      <c r="C25" s="18">
        <f>C24</f>
        <v>-1.2000000000000002</v>
      </c>
      <c r="D25" s="18">
        <f>D22+H5</f>
        <v>0.9</v>
      </c>
      <c r="E25" s="7">
        <f t="shared" si="0"/>
        <v>-3.3150000000000004</v>
      </c>
      <c r="F25" s="18">
        <f t="shared" si="5"/>
        <v>-0.58199999999999985</v>
      </c>
      <c r="G25" s="18" t="str">
        <f t="shared" si="2"/>
        <v>Accept</v>
      </c>
    </row>
    <row r="26" spans="1:10" x14ac:dyDescent="0.25">
      <c r="B26" s="18" t="s">
        <v>88</v>
      </c>
      <c r="C26" s="18">
        <f>C25</f>
        <v>-1.2000000000000002</v>
      </c>
      <c r="D26" s="18">
        <f>D25</f>
        <v>0.9</v>
      </c>
      <c r="E26" s="7">
        <f t="shared" si="0"/>
        <v>-3.3150000000000004</v>
      </c>
      <c r="F26" s="18"/>
      <c r="G26" s="18"/>
    </row>
    <row r="27" spans="1:10" x14ac:dyDescent="0.25">
      <c r="B27" t="s">
        <v>89</v>
      </c>
      <c r="C27" s="18">
        <f>C26-(C21-C26)</f>
        <v>-1.7000000000000002</v>
      </c>
      <c r="D27" s="18">
        <f>D26-(D21-D26)</f>
        <v>1</v>
      </c>
      <c r="E27" s="7">
        <f t="shared" ref="E27" si="6">C27-D27+2*C27*D27^2+D27^3</f>
        <v>-5.1000000000000005</v>
      </c>
      <c r="F27" s="18">
        <f t="shared" si="5"/>
        <v>-1.7850000000000001</v>
      </c>
      <c r="G27" s="18" t="str">
        <f t="shared" si="2"/>
        <v>Accept</v>
      </c>
    </row>
    <row r="29" spans="1:10" x14ac:dyDescent="0.25">
      <c r="A29" s="4"/>
      <c r="B29" s="4"/>
      <c r="C29" s="4"/>
      <c r="D29" s="4"/>
      <c r="E29" s="4"/>
      <c r="F29" s="4"/>
      <c r="G29" s="4"/>
      <c r="H29" s="4"/>
      <c r="I29" s="44"/>
    </row>
    <row r="30" spans="1:10" ht="330" x14ac:dyDescent="0.25">
      <c r="A30" s="45" t="s">
        <v>99</v>
      </c>
      <c r="J30" s="43" t="s">
        <v>91</v>
      </c>
    </row>
    <row r="31" spans="1:10" s="18" customFormat="1" x14ac:dyDescent="0.25">
      <c r="A31" s="45" t="s">
        <v>100</v>
      </c>
      <c r="J31" s="43"/>
    </row>
    <row r="32" spans="1:10" s="18" customFormat="1" x14ac:dyDescent="0.25">
      <c r="A32" s="45" t="s">
        <v>101</v>
      </c>
      <c r="B32" s="18">
        <v>6</v>
      </c>
      <c r="J32" s="43"/>
    </row>
    <row r="33" spans="1:10" s="18" customFormat="1" x14ac:dyDescent="0.25">
      <c r="A33" s="45" t="s">
        <v>102</v>
      </c>
      <c r="B33" s="18">
        <v>0</v>
      </c>
      <c r="C33" s="18">
        <f>(2^B32)-1</f>
        <v>63</v>
      </c>
      <c r="J33" s="43"/>
    </row>
    <row r="34" spans="1:10" s="18" customFormat="1" x14ac:dyDescent="0.25">
      <c r="A34" s="4" t="s">
        <v>72</v>
      </c>
      <c r="B34" s="4" t="s">
        <v>73</v>
      </c>
      <c r="C34" s="4" t="s">
        <v>92</v>
      </c>
      <c r="D34" s="4" t="s">
        <v>93</v>
      </c>
      <c r="E34" s="4" t="s">
        <v>94</v>
      </c>
      <c r="F34" s="4" t="s">
        <v>95</v>
      </c>
      <c r="G34" s="4" t="s">
        <v>96</v>
      </c>
      <c r="H34" s="4" t="s">
        <v>97</v>
      </c>
      <c r="I34" s="44" t="s">
        <v>98</v>
      </c>
    </row>
    <row r="35" spans="1:10" x14ac:dyDescent="0.25">
      <c r="A35" s="48" t="s">
        <v>1</v>
      </c>
      <c r="B35" s="8"/>
      <c r="C35" s="8">
        <v>-1</v>
      </c>
      <c r="D35" s="55">
        <v>-0.42857000000000001</v>
      </c>
      <c r="E35" s="55">
        <v>4.7620000000000003E-2</v>
      </c>
      <c r="F35" s="8">
        <v>1</v>
      </c>
      <c r="G35" s="8">
        <f ca="1">RAND()</f>
        <v>0.96456720362692883</v>
      </c>
      <c r="H35" s="8">
        <f t="shared" ref="H35:I35" ca="1" si="7">RAND()</f>
        <v>0.40430807618073339</v>
      </c>
      <c r="I35" s="8">
        <f t="shared" ca="1" si="7"/>
        <v>0.29281474835444654</v>
      </c>
    </row>
    <row r="36" spans="1:10" x14ac:dyDescent="0.25">
      <c r="A36" s="45" t="s">
        <v>111</v>
      </c>
      <c r="D36">
        <f>(ABS(D35-$C$35)/($F$35-$C$35))*($C$33-$B$33)</f>
        <v>18.000045</v>
      </c>
      <c r="E36" s="18">
        <f>(ABS(E35-$C$35)/($F$35-$C$35))*($C$33-$B$33)</f>
        <v>33.000030000000002</v>
      </c>
    </row>
    <row r="37" spans="1:10" x14ac:dyDescent="0.25">
      <c r="A37" s="8"/>
      <c r="B37" s="8"/>
      <c r="C37" s="51" t="s">
        <v>104</v>
      </c>
      <c r="D37" s="51"/>
      <c r="E37" s="51"/>
      <c r="F37" s="51" t="s">
        <v>105</v>
      </c>
    </row>
    <row r="38" spans="1:10" x14ac:dyDescent="0.25">
      <c r="A38" s="8" t="s">
        <v>103</v>
      </c>
      <c r="B38" s="8"/>
      <c r="C38" s="50">
        <v>5</v>
      </c>
      <c r="D38" s="49">
        <f>FLOOR(D36/2^C38,1)</f>
        <v>0</v>
      </c>
      <c r="E38" s="49">
        <f>FLOOR(E36/2^C38,1)</f>
        <v>1</v>
      </c>
      <c r="F38" s="50">
        <f>2^C38</f>
        <v>32</v>
      </c>
    </row>
    <row r="39" spans="1:10" x14ac:dyDescent="0.25">
      <c r="A39" s="8" t="s">
        <v>106</v>
      </c>
      <c r="B39" s="8"/>
      <c r="C39" s="50">
        <v>4</v>
      </c>
      <c r="D39" s="49">
        <f>FLOOR((D36-D38*2^C38)/(2^C39),1)</f>
        <v>1</v>
      </c>
      <c r="E39" s="49">
        <f>FLOOR((E36-E38*2^C38)/(2^C39),1)</f>
        <v>0</v>
      </c>
      <c r="F39" s="50">
        <f t="shared" ref="F39:F43" si="8">2^C39</f>
        <v>16</v>
      </c>
    </row>
    <row r="40" spans="1:10" x14ac:dyDescent="0.25">
      <c r="A40" s="8" t="s">
        <v>107</v>
      </c>
      <c r="B40" s="8"/>
      <c r="C40" s="50">
        <v>3</v>
      </c>
      <c r="D40" s="49">
        <f>FLOOR((D36-D38*2^C38-D39*2^C39)/(2^C40),1)</f>
        <v>0</v>
      </c>
      <c r="E40" s="49">
        <f>FLOOR((E36-E38*2^C38-E39*2^C39)/(2^C40),1)</f>
        <v>0</v>
      </c>
      <c r="F40" s="50">
        <f t="shared" si="8"/>
        <v>8</v>
      </c>
    </row>
    <row r="41" spans="1:10" x14ac:dyDescent="0.25">
      <c r="A41" s="8" t="s">
        <v>108</v>
      </c>
      <c r="B41" s="8"/>
      <c r="C41" s="50">
        <v>2</v>
      </c>
      <c r="D41" s="49">
        <f>FLOOR((D36-D38*2^C38-D39*2^C39-D40*2^C40)/(2^C41),1)</f>
        <v>0</v>
      </c>
      <c r="E41" s="49">
        <f>FLOOR((E36-E38*2^C38-E39*2^C39-E40*2^C40)/(2^C41),1)</f>
        <v>0</v>
      </c>
      <c r="F41" s="50">
        <f t="shared" si="8"/>
        <v>4</v>
      </c>
    </row>
    <row r="42" spans="1:10" x14ac:dyDescent="0.25">
      <c r="A42" s="8"/>
      <c r="B42" s="8"/>
      <c r="C42" s="50">
        <v>1</v>
      </c>
      <c r="D42" s="49">
        <f>FLOOR((D36-D38*2^C38-D39*2^C39-D40*2^C40-D41*2^C41)/(2^C42),1)</f>
        <v>1</v>
      </c>
      <c r="E42" s="49">
        <f>FLOOR((E36-E38*2^C38-E39*2^C39-E40*2^C40-E41*2^C41)/(2^C42),1)</f>
        <v>0</v>
      </c>
      <c r="F42" s="50">
        <f t="shared" si="8"/>
        <v>2</v>
      </c>
    </row>
    <row r="43" spans="1:10" x14ac:dyDescent="0.25">
      <c r="A43" s="8"/>
      <c r="B43" s="8"/>
      <c r="C43" s="50">
        <v>0</v>
      </c>
      <c r="D43" s="49">
        <f>FLOOR((D36-D38*2^C38-D39*2^C39-D40*2^C40-D41*2^C41-D42*2^C42)/(2^C43),1)</f>
        <v>0</v>
      </c>
      <c r="E43" s="49">
        <f>FLOOR((E36-E38*2^C38-E39*2^C39-E40*2^C40-E41*2^C41-E42*2^C42)/(2^C43),1)</f>
        <v>1</v>
      </c>
      <c r="F43" s="50">
        <f t="shared" si="8"/>
        <v>1</v>
      </c>
    </row>
    <row r="44" spans="1:10" s="18" customFormat="1" x14ac:dyDescent="0.25">
      <c r="A44" s="8"/>
      <c r="B44" s="8"/>
      <c r="C44" s="50"/>
      <c r="D44" s="51" t="s">
        <v>109</v>
      </c>
      <c r="E44" s="51" t="s">
        <v>110</v>
      </c>
      <c r="F44" s="50"/>
    </row>
    <row r="45" spans="1:10" x14ac:dyDescent="0.25">
      <c r="A45" s="8" t="s">
        <v>115</v>
      </c>
      <c r="B45" s="8"/>
      <c r="C45" s="50"/>
      <c r="D45" s="53">
        <f>D38*2^C38+D39*2^C39+D40*2^C40+D41*2^C41+D42*2^C42+D43*2^C43</f>
        <v>18</v>
      </c>
      <c r="E45" s="53">
        <f>E38*2^C38+E39*2^C39+E40*2^C40+E41*2^C41+E42*2^C42+E43*2^C43</f>
        <v>33</v>
      </c>
      <c r="F45" s="50"/>
    </row>
    <row r="47" spans="1:10" x14ac:dyDescent="0.25">
      <c r="A47" s="7" t="s">
        <v>112</v>
      </c>
      <c r="B47" s="7"/>
      <c r="C47" s="7"/>
      <c r="D47" s="7"/>
      <c r="E47" s="7"/>
      <c r="F47" s="7"/>
      <c r="G47" s="54">
        <f ca="1">FLOOR($B$32*G35,1)</f>
        <v>5</v>
      </c>
    </row>
    <row r="48" spans="1:10" x14ac:dyDescent="0.25">
      <c r="A48" t="s">
        <v>113</v>
      </c>
    </row>
    <row r="50" spans="1:9" x14ac:dyDescent="0.25">
      <c r="A50" s="8" t="s">
        <v>114</v>
      </c>
      <c r="B50" s="8"/>
      <c r="C50" s="52" t="s">
        <v>104</v>
      </c>
      <c r="D50" s="52"/>
      <c r="E50" s="52"/>
      <c r="F50" s="52" t="s">
        <v>105</v>
      </c>
      <c r="G50" s="18"/>
    </row>
    <row r="51" spans="1:9" x14ac:dyDescent="0.25">
      <c r="A51" s="8"/>
      <c r="B51" s="8"/>
      <c r="C51" s="20">
        <v>5</v>
      </c>
      <c r="D51" s="46">
        <f ca="1">IF(G47&gt;=1,E38,D38)</f>
        <v>1</v>
      </c>
      <c r="E51" s="46">
        <f ca="1">IF(G47&gt;=1,D38,E38)</f>
        <v>0</v>
      </c>
      <c r="F51" s="20">
        <f>2^C51</f>
        <v>32</v>
      </c>
      <c r="G51" s="18"/>
    </row>
    <row r="52" spans="1:9" x14ac:dyDescent="0.25">
      <c r="A52" s="8"/>
      <c r="B52" s="8"/>
      <c r="C52" s="20">
        <v>4</v>
      </c>
      <c r="D52" s="46">
        <f ca="1">IF(G47&gt;=2,E39,D39)</f>
        <v>0</v>
      </c>
      <c r="E52" s="46">
        <f ca="1">IF(G47&gt;=2,D39,E39)</f>
        <v>1</v>
      </c>
      <c r="F52" s="20">
        <f t="shared" ref="F52:F56" si="9">2^C52</f>
        <v>16</v>
      </c>
      <c r="G52" s="18"/>
    </row>
    <row r="53" spans="1:9" x14ac:dyDescent="0.25">
      <c r="A53" s="8"/>
      <c r="B53" s="8"/>
      <c r="C53" s="20">
        <v>3</v>
      </c>
      <c r="D53" s="46">
        <f ca="1">IF(G47&gt;=3,E40,D40)</f>
        <v>0</v>
      </c>
      <c r="E53" s="46">
        <f ca="1">IF(G47&gt;=3,D40,E40)</f>
        <v>0</v>
      </c>
      <c r="F53" s="20">
        <f t="shared" si="9"/>
        <v>8</v>
      </c>
      <c r="G53" s="18"/>
    </row>
    <row r="54" spans="1:9" x14ac:dyDescent="0.25">
      <c r="A54" s="8"/>
      <c r="B54" s="8"/>
      <c r="C54" s="20">
        <v>2</v>
      </c>
      <c r="D54" s="46">
        <f ca="1">IF(G47&gt;=4,E41,D41)</f>
        <v>0</v>
      </c>
      <c r="E54" s="46">
        <f ca="1">IF(G47&gt;=4,D41,E41)</f>
        <v>0</v>
      </c>
      <c r="F54" s="20">
        <f t="shared" si="9"/>
        <v>4</v>
      </c>
      <c r="G54" s="18"/>
    </row>
    <row r="55" spans="1:9" x14ac:dyDescent="0.25">
      <c r="A55" s="8"/>
      <c r="B55" s="8"/>
      <c r="C55" s="20">
        <v>1</v>
      </c>
      <c r="D55" s="46">
        <f ca="1">IF(G47&gt;=5,E42,D42)</f>
        <v>0</v>
      </c>
      <c r="E55" s="46">
        <f ca="1">IF(G47&gt;=5,D42,E42)</f>
        <v>1</v>
      </c>
      <c r="F55" s="20">
        <f t="shared" si="9"/>
        <v>2</v>
      </c>
      <c r="G55" s="18"/>
    </row>
    <row r="56" spans="1:9" x14ac:dyDescent="0.25">
      <c r="A56" s="8"/>
      <c r="B56" s="8"/>
      <c r="C56" s="20">
        <v>0</v>
      </c>
      <c r="D56" s="46">
        <f ca="1">IF(G47&gt;=6,E43,D43)</f>
        <v>0</v>
      </c>
      <c r="E56" s="46">
        <f ca="1">IF(G47&gt;=6,D43,E43)</f>
        <v>1</v>
      </c>
      <c r="F56" s="20">
        <f t="shared" si="9"/>
        <v>1</v>
      </c>
      <c r="G56" s="18"/>
    </row>
    <row r="57" spans="1:9" x14ac:dyDescent="0.25">
      <c r="A57" s="8"/>
      <c r="B57" s="8"/>
      <c r="C57" s="20"/>
      <c r="D57" s="52" t="s">
        <v>109</v>
      </c>
      <c r="E57" s="52" t="s">
        <v>110</v>
      </c>
      <c r="F57" s="20"/>
      <c r="G57" s="18"/>
    </row>
    <row r="58" spans="1:9" x14ac:dyDescent="0.25">
      <c r="A58" s="8" t="s">
        <v>115</v>
      </c>
      <c r="B58" s="8"/>
      <c r="C58" s="20"/>
      <c r="D58" s="47">
        <f ca="1">D51*2^C51+D52*2^C52+D53*2^C53+D54*2^C54+D55*2^C55+D56*2^C56</f>
        <v>32</v>
      </c>
      <c r="E58" s="47">
        <f ca="1">E51*2^C51+E52*2^C52+E53*2^C53+E54*2^C54+E55*2^C55+E56*2^C56</f>
        <v>19</v>
      </c>
      <c r="F58" s="20"/>
      <c r="G58" s="18"/>
    </row>
    <row r="59" spans="1:9" x14ac:dyDescent="0.25">
      <c r="C59" s="18"/>
      <c r="D59" s="18"/>
      <c r="E59" s="18"/>
      <c r="F59" s="18"/>
      <c r="G59" s="18"/>
    </row>
    <row r="60" spans="1:9" x14ac:dyDescent="0.25">
      <c r="A60" s="7" t="s">
        <v>116</v>
      </c>
      <c r="B60" s="7"/>
      <c r="C60" s="7"/>
      <c r="D60" s="7"/>
      <c r="E60" s="7"/>
      <c r="F60" s="7"/>
      <c r="G60" s="7"/>
      <c r="H60" s="54">
        <f ca="1">FLOOR($B$32*H35,1)</f>
        <v>2</v>
      </c>
      <c r="I60" s="54">
        <f ca="1">FLOOR($B$32*I35,1)</f>
        <v>1</v>
      </c>
    </row>
    <row r="63" spans="1:9" x14ac:dyDescent="0.25">
      <c r="C63" s="52" t="s">
        <v>104</v>
      </c>
      <c r="D63" s="52"/>
      <c r="E63" s="52"/>
      <c r="F63" s="52" t="s">
        <v>105</v>
      </c>
    </row>
    <row r="64" spans="1:9" x14ac:dyDescent="0.25">
      <c r="C64" s="20">
        <v>5</v>
      </c>
      <c r="D64" s="46">
        <f ca="1">IF(H60=1,IF(D51=1,0,1),D51)</f>
        <v>1</v>
      </c>
      <c r="E64" s="46">
        <f ca="1">IF(I60=1,IF(E51=1,0,1),E51)</f>
        <v>1</v>
      </c>
      <c r="F64" s="20">
        <f>2^C64</f>
        <v>32</v>
      </c>
    </row>
    <row r="65" spans="1:6" x14ac:dyDescent="0.25">
      <c r="C65" s="20">
        <v>4</v>
      </c>
      <c r="D65" s="46">
        <f ca="1">IF(H60=2,IF(D52=1,0,1),D52)</f>
        <v>1</v>
      </c>
      <c r="E65" s="46">
        <f ca="1">IF(I60=2,IF(E52=1,0,1),E52)</f>
        <v>1</v>
      </c>
      <c r="F65" s="20">
        <f t="shared" ref="F65:F69" si="10">2^C65</f>
        <v>16</v>
      </c>
    </row>
    <row r="66" spans="1:6" x14ac:dyDescent="0.25">
      <c r="C66" s="20">
        <v>3</v>
      </c>
      <c r="D66" s="46">
        <f ca="1">IF(H60=3,IF(D53=1,0,1),D53)</f>
        <v>0</v>
      </c>
      <c r="E66" s="46">
        <f ca="1">IF(I60=3,IF(E53=1,0,1),E53)</f>
        <v>0</v>
      </c>
      <c r="F66" s="20">
        <f t="shared" si="10"/>
        <v>8</v>
      </c>
    </row>
    <row r="67" spans="1:6" x14ac:dyDescent="0.25">
      <c r="C67" s="20">
        <v>2</v>
      </c>
      <c r="D67" s="46">
        <f ca="1">IF(H60=4,IF(D54=1,0,1),D54)</f>
        <v>0</v>
      </c>
      <c r="E67" s="46">
        <f ca="1">IF(I60=4,IF(E54=1,0,1),E54)</f>
        <v>0</v>
      </c>
      <c r="F67" s="20">
        <f t="shared" si="10"/>
        <v>4</v>
      </c>
    </row>
    <row r="68" spans="1:6" x14ac:dyDescent="0.25">
      <c r="C68" s="20">
        <v>1</v>
      </c>
      <c r="D68" s="46">
        <f ca="1">IF(H60=5,IF(D55=1,0,1),D55)</f>
        <v>0</v>
      </c>
      <c r="E68" s="46">
        <f ca="1">IF(I60=5,IF(E55=1,0,1),E55)</f>
        <v>1</v>
      </c>
      <c r="F68" s="20">
        <f t="shared" si="10"/>
        <v>2</v>
      </c>
    </row>
    <row r="69" spans="1:6" x14ac:dyDescent="0.25">
      <c r="C69" s="20">
        <v>0</v>
      </c>
      <c r="D69" s="46">
        <f ca="1">IF(H60=6,IF(D56=1,0,1),D56)</f>
        <v>0</v>
      </c>
      <c r="E69" s="46">
        <f ca="1">IF(I60=6,IF(E56=1,0,1),E56)</f>
        <v>1</v>
      </c>
      <c r="F69" s="20">
        <f t="shared" si="10"/>
        <v>1</v>
      </c>
    </row>
    <row r="70" spans="1:6" x14ac:dyDescent="0.25">
      <c r="C70" s="20"/>
      <c r="D70" s="52" t="s">
        <v>109</v>
      </c>
      <c r="E70" s="52" t="s">
        <v>110</v>
      </c>
      <c r="F70" s="20"/>
    </row>
    <row r="71" spans="1:6" x14ac:dyDescent="0.25">
      <c r="C71" s="20"/>
      <c r="D71" s="47">
        <f ca="1">D64*2^C64+D65*2^C65+D66*2^C66+D67*2^C67+D68*2^C68+D69*2^C69</f>
        <v>48</v>
      </c>
      <c r="E71" s="47">
        <f ca="1">E64*2^C64+E65*2^C65+E66*2^C66+E67*2^C67+E68*2^C68+E69*2^C69</f>
        <v>51</v>
      </c>
      <c r="F71" s="20"/>
    </row>
    <row r="73" spans="1:6" x14ac:dyDescent="0.25">
      <c r="A73" s="6" t="s">
        <v>117</v>
      </c>
      <c r="B73" s="6"/>
      <c r="C73" s="6"/>
      <c r="D73" s="55">
        <f ca="1">(D71/C33)*(F35-C35)+C35</f>
        <v>0.52380952380952372</v>
      </c>
      <c r="E73" s="55">
        <f ca="1">(E71/C33)*(F35-C35)+F35</f>
        <v>2.6190476190476191</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G83" sqref="G83"/>
    </sheetView>
  </sheetViews>
  <sheetFormatPr defaultRowHeight="15" x14ac:dyDescent="0.25"/>
  <sheetData>
    <row r="1" spans="1:8" x14ac:dyDescent="0.25">
      <c r="A1" s="34" t="s">
        <v>1</v>
      </c>
      <c r="B1" s="34"/>
      <c r="C1" s="2"/>
      <c r="D1" t="s">
        <v>3</v>
      </c>
      <c r="E1" t="s">
        <v>8</v>
      </c>
      <c r="F1" t="s">
        <v>9</v>
      </c>
      <c r="G1" t="s">
        <v>4</v>
      </c>
    </row>
    <row r="2" spans="1:8" x14ac:dyDescent="0.25">
      <c r="A2" s="34"/>
      <c r="B2" s="34"/>
      <c r="C2" s="2" cm="1">
        <f t="array" ref="C2:C101">_xlfn.SEQUENCE(100,1,0,0.02)</f>
        <v>0</v>
      </c>
      <c r="D2">
        <f>$H$2*C2^4+$H$3*C2^3+$H$4</f>
        <v>4</v>
      </c>
      <c r="G2" t="s">
        <v>5</v>
      </c>
      <c r="H2">
        <v>1</v>
      </c>
    </row>
    <row r="3" spans="1:8" x14ac:dyDescent="0.25">
      <c r="A3" s="34"/>
      <c r="B3" s="34"/>
      <c r="C3" s="2">
        <v>0.02</v>
      </c>
      <c r="D3">
        <f t="shared" ref="D3:D66" si="0">$H$2*C3^4+$H$3*C3^3+$H$4</f>
        <v>3.9999841599999999</v>
      </c>
      <c r="G3" t="s">
        <v>6</v>
      </c>
      <c r="H3">
        <v>-2</v>
      </c>
    </row>
    <row r="4" spans="1:8" x14ac:dyDescent="0.25">
      <c r="A4" s="34"/>
      <c r="B4" s="34"/>
      <c r="C4" s="2">
        <v>0.04</v>
      </c>
      <c r="D4">
        <f t="shared" si="0"/>
        <v>3.9998745599999999</v>
      </c>
      <c r="G4" t="s">
        <v>7</v>
      </c>
      <c r="H4">
        <v>4</v>
      </c>
    </row>
    <row r="5" spans="1:8" x14ac:dyDescent="0.25">
      <c r="A5" s="34"/>
      <c r="B5" s="34"/>
      <c r="C5" s="2">
        <v>0.06</v>
      </c>
      <c r="D5">
        <f t="shared" si="0"/>
        <v>3.9995809599999999</v>
      </c>
    </row>
    <row r="6" spans="1:8" x14ac:dyDescent="0.25">
      <c r="A6" s="34"/>
      <c r="B6" s="34"/>
      <c r="C6" s="2">
        <v>0.08</v>
      </c>
      <c r="D6">
        <f t="shared" si="0"/>
        <v>3.9990169600000001</v>
      </c>
      <c r="G6" t="s">
        <v>18</v>
      </c>
      <c r="H6">
        <v>9.9999999999999995E-7</v>
      </c>
    </row>
    <row r="7" spans="1:8" x14ac:dyDescent="0.25">
      <c r="A7" s="34"/>
      <c r="B7" s="34"/>
      <c r="C7" s="2">
        <v>0.1</v>
      </c>
      <c r="D7">
        <f t="shared" si="0"/>
        <v>3.9981</v>
      </c>
    </row>
    <row r="8" spans="1:8" x14ac:dyDescent="0.25">
      <c r="A8" s="34"/>
      <c r="B8" s="34"/>
      <c r="C8" s="2">
        <v>0.12000000000000001</v>
      </c>
      <c r="D8">
        <f t="shared" si="0"/>
        <v>3.9967513600000002</v>
      </c>
    </row>
    <row r="9" spans="1:8" x14ac:dyDescent="0.25">
      <c r="A9" s="34"/>
      <c r="B9" s="34"/>
      <c r="C9" s="2">
        <v>0.14000000000000001</v>
      </c>
      <c r="D9">
        <f t="shared" si="0"/>
        <v>3.9948961600000001</v>
      </c>
    </row>
    <row r="10" spans="1:8" x14ac:dyDescent="0.25">
      <c r="A10" s="34"/>
      <c r="B10" s="34"/>
      <c r="C10" s="2">
        <v>0.16</v>
      </c>
      <c r="D10">
        <f t="shared" si="0"/>
        <v>3.9924633599999999</v>
      </c>
    </row>
    <row r="11" spans="1:8" x14ac:dyDescent="0.25">
      <c r="A11" s="34"/>
      <c r="B11" s="34"/>
      <c r="C11" s="2">
        <v>0.18</v>
      </c>
      <c r="D11">
        <f t="shared" si="0"/>
        <v>3.9893857599999998</v>
      </c>
    </row>
    <row r="12" spans="1:8" x14ac:dyDescent="0.25">
      <c r="A12" s="34"/>
      <c r="B12" s="34"/>
      <c r="C12" s="2">
        <v>0.19999999999999998</v>
      </c>
      <c r="D12">
        <f t="shared" si="0"/>
        <v>3.9855999999999998</v>
      </c>
    </row>
    <row r="13" spans="1:8" x14ac:dyDescent="0.25">
      <c r="C13">
        <v>0.21999999999999997</v>
      </c>
      <c r="D13">
        <f t="shared" si="0"/>
        <v>3.9810465599999998</v>
      </c>
    </row>
    <row r="14" spans="1:8" x14ac:dyDescent="0.25">
      <c r="C14">
        <v>0.23999999999999996</v>
      </c>
      <c r="D14">
        <f t="shared" si="0"/>
        <v>3.9756697600000002</v>
      </c>
    </row>
    <row r="15" spans="1:8" x14ac:dyDescent="0.25">
      <c r="C15">
        <v>0.25999999999999995</v>
      </c>
      <c r="D15">
        <f t="shared" si="0"/>
        <v>3.9694177599999998</v>
      </c>
    </row>
    <row r="16" spans="1:8" x14ac:dyDescent="0.25">
      <c r="C16">
        <v>0.27999999999999997</v>
      </c>
      <c r="D16">
        <f t="shared" si="0"/>
        <v>3.96224256</v>
      </c>
    </row>
    <row r="17" spans="3:4" x14ac:dyDescent="0.25">
      <c r="C17">
        <v>0.3</v>
      </c>
      <c r="D17">
        <f t="shared" si="0"/>
        <v>3.9540999999999999</v>
      </c>
    </row>
    <row r="18" spans="3:4" x14ac:dyDescent="0.25">
      <c r="C18">
        <v>0.32</v>
      </c>
      <c r="D18">
        <f t="shared" si="0"/>
        <v>3.9449497600000001</v>
      </c>
    </row>
    <row r="19" spans="3:4" x14ac:dyDescent="0.25">
      <c r="C19">
        <v>0.34</v>
      </c>
      <c r="D19">
        <f t="shared" si="0"/>
        <v>3.93475536</v>
      </c>
    </row>
    <row r="20" spans="3:4" x14ac:dyDescent="0.25">
      <c r="C20">
        <v>0.36000000000000004</v>
      </c>
      <c r="D20">
        <f t="shared" si="0"/>
        <v>3.9234841600000001</v>
      </c>
    </row>
    <row r="21" spans="3:4" x14ac:dyDescent="0.25">
      <c r="C21">
        <v>0.38000000000000006</v>
      </c>
      <c r="D21">
        <f t="shared" si="0"/>
        <v>3.9111073599999999</v>
      </c>
    </row>
    <row r="22" spans="3:4" x14ac:dyDescent="0.25">
      <c r="C22">
        <v>0.40000000000000008</v>
      </c>
      <c r="D22">
        <f t="shared" si="0"/>
        <v>3.8975999999999997</v>
      </c>
    </row>
    <row r="23" spans="3:4" x14ac:dyDescent="0.25">
      <c r="C23">
        <v>0.4200000000000001</v>
      </c>
      <c r="D23">
        <f t="shared" si="0"/>
        <v>3.88294096</v>
      </c>
    </row>
    <row r="24" spans="3:4" x14ac:dyDescent="0.25">
      <c r="C24">
        <v>0.44000000000000011</v>
      </c>
      <c r="D24">
        <f t="shared" si="0"/>
        <v>3.86711296</v>
      </c>
    </row>
    <row r="25" spans="3:4" x14ac:dyDescent="0.25">
      <c r="C25">
        <v>0.46000000000000013</v>
      </c>
      <c r="D25">
        <f t="shared" si="0"/>
        <v>3.8501025599999998</v>
      </c>
    </row>
    <row r="26" spans="3:4" x14ac:dyDescent="0.25">
      <c r="C26">
        <v>0.48000000000000015</v>
      </c>
      <c r="D26">
        <f t="shared" si="0"/>
        <v>3.83190016</v>
      </c>
    </row>
    <row r="27" spans="3:4" x14ac:dyDescent="0.25">
      <c r="C27">
        <v>0.50000000000000011</v>
      </c>
      <c r="D27">
        <f t="shared" si="0"/>
        <v>3.8125</v>
      </c>
    </row>
    <row r="28" spans="3:4" x14ac:dyDescent="0.25">
      <c r="C28">
        <v>0.52000000000000013</v>
      </c>
      <c r="D28">
        <f t="shared" si="0"/>
        <v>3.79190016</v>
      </c>
    </row>
    <row r="29" spans="3:4" x14ac:dyDescent="0.25">
      <c r="C29">
        <v>0.54000000000000015</v>
      </c>
      <c r="D29">
        <f t="shared" si="0"/>
        <v>3.7701025599999998</v>
      </c>
    </row>
    <row r="30" spans="3:4" x14ac:dyDescent="0.25">
      <c r="C30">
        <v>0.56000000000000016</v>
      </c>
      <c r="D30">
        <f t="shared" si="0"/>
        <v>3.7471129599999999</v>
      </c>
    </row>
    <row r="31" spans="3:4" x14ac:dyDescent="0.25">
      <c r="C31">
        <v>0.58000000000000018</v>
      </c>
      <c r="D31">
        <f t="shared" si="0"/>
        <v>3.7229409599999999</v>
      </c>
    </row>
    <row r="32" spans="3:4" x14ac:dyDescent="0.25">
      <c r="C32">
        <v>0.6000000000000002</v>
      </c>
      <c r="D32">
        <f t="shared" si="0"/>
        <v>3.6975999999999996</v>
      </c>
    </row>
    <row r="33" spans="3:4" x14ac:dyDescent="0.25">
      <c r="C33">
        <v>0.62000000000000022</v>
      </c>
      <c r="D33">
        <f t="shared" si="0"/>
        <v>3.6711073599999997</v>
      </c>
    </row>
    <row r="34" spans="3:4" x14ac:dyDescent="0.25">
      <c r="C34">
        <v>0.64000000000000024</v>
      </c>
      <c r="D34">
        <f t="shared" si="0"/>
        <v>3.6434841599999999</v>
      </c>
    </row>
    <row r="35" spans="3:4" x14ac:dyDescent="0.25">
      <c r="C35">
        <v>0.66000000000000025</v>
      </c>
      <c r="D35">
        <f t="shared" si="0"/>
        <v>3.6147553599999998</v>
      </c>
    </row>
    <row r="36" spans="3:4" x14ac:dyDescent="0.25">
      <c r="C36">
        <v>0.68000000000000027</v>
      </c>
      <c r="D36">
        <f t="shared" si="0"/>
        <v>3.5849497599999998</v>
      </c>
    </row>
    <row r="37" spans="3:4" x14ac:dyDescent="0.25">
      <c r="C37">
        <v>0.70000000000000029</v>
      </c>
      <c r="D37">
        <f t="shared" si="0"/>
        <v>3.5540999999999996</v>
      </c>
    </row>
    <row r="38" spans="3:4" x14ac:dyDescent="0.25">
      <c r="C38">
        <v>0.72000000000000031</v>
      </c>
      <c r="D38">
        <f t="shared" si="0"/>
        <v>3.5222425599999996</v>
      </c>
    </row>
    <row r="39" spans="3:4" x14ac:dyDescent="0.25">
      <c r="C39">
        <v>0.74000000000000032</v>
      </c>
      <c r="D39">
        <f t="shared" si="0"/>
        <v>3.4894177599999994</v>
      </c>
    </row>
    <row r="40" spans="3:4" x14ac:dyDescent="0.25">
      <c r="C40">
        <v>0.76000000000000034</v>
      </c>
      <c r="D40">
        <f t="shared" si="0"/>
        <v>3.4556697599999993</v>
      </c>
    </row>
    <row r="41" spans="3:4" x14ac:dyDescent="0.25">
      <c r="C41">
        <v>0.78000000000000036</v>
      </c>
      <c r="D41">
        <f t="shared" si="0"/>
        <v>3.4210465599999993</v>
      </c>
    </row>
    <row r="42" spans="3:4" x14ac:dyDescent="0.25">
      <c r="C42">
        <v>0.80000000000000038</v>
      </c>
      <c r="D42">
        <f t="shared" si="0"/>
        <v>3.3855999999999993</v>
      </c>
    </row>
    <row r="43" spans="3:4" x14ac:dyDescent="0.25">
      <c r="C43">
        <v>0.8200000000000004</v>
      </c>
      <c r="D43">
        <f t="shared" si="0"/>
        <v>3.3493857599999992</v>
      </c>
    </row>
    <row r="44" spans="3:4" x14ac:dyDescent="0.25">
      <c r="C44">
        <v>0.84000000000000041</v>
      </c>
      <c r="D44">
        <f t="shared" si="0"/>
        <v>3.3124633599999989</v>
      </c>
    </row>
    <row r="45" spans="3:4" x14ac:dyDescent="0.25">
      <c r="C45">
        <v>0.86000000000000043</v>
      </c>
      <c r="D45">
        <f t="shared" si="0"/>
        <v>3.2748961599999991</v>
      </c>
    </row>
    <row r="46" spans="3:4" x14ac:dyDescent="0.25">
      <c r="C46">
        <v>0.88000000000000045</v>
      </c>
      <c r="D46">
        <f t="shared" si="0"/>
        <v>3.2367513599999991</v>
      </c>
    </row>
    <row r="47" spans="3:4" x14ac:dyDescent="0.25">
      <c r="C47">
        <v>0.90000000000000047</v>
      </c>
      <c r="D47">
        <f t="shared" si="0"/>
        <v>3.1980999999999993</v>
      </c>
    </row>
    <row r="48" spans="3:4" x14ac:dyDescent="0.25">
      <c r="C48">
        <v>0.92000000000000048</v>
      </c>
      <c r="D48">
        <f t="shared" si="0"/>
        <v>3.1590169599999989</v>
      </c>
    </row>
    <row r="49" spans="3:4" x14ac:dyDescent="0.25">
      <c r="C49">
        <v>0.9400000000000005</v>
      </c>
      <c r="D49">
        <f t="shared" si="0"/>
        <v>3.1195809599999991</v>
      </c>
    </row>
    <row r="50" spans="3:4" x14ac:dyDescent="0.25">
      <c r="C50">
        <v>0.96000000000000052</v>
      </c>
      <c r="D50">
        <f t="shared" si="0"/>
        <v>3.079874559999999</v>
      </c>
    </row>
    <row r="51" spans="3:4" x14ac:dyDescent="0.25">
      <c r="C51">
        <v>0.98000000000000054</v>
      </c>
      <c r="D51">
        <f t="shared" si="0"/>
        <v>3.039984159999999</v>
      </c>
    </row>
    <row r="52" spans="3:4" x14ac:dyDescent="0.25">
      <c r="C52">
        <v>1.0000000000000004</v>
      </c>
      <c r="D52">
        <f t="shared" si="0"/>
        <v>2.9999999999999991</v>
      </c>
    </row>
    <row r="53" spans="3:4" x14ac:dyDescent="0.25">
      <c r="C53">
        <v>1.0200000000000005</v>
      </c>
      <c r="D53">
        <f t="shared" si="0"/>
        <v>2.9600161599999986</v>
      </c>
    </row>
    <row r="54" spans="3:4" x14ac:dyDescent="0.25">
      <c r="C54">
        <v>1.0400000000000005</v>
      </c>
      <c r="D54">
        <f t="shared" si="0"/>
        <v>2.9201305599999987</v>
      </c>
    </row>
    <row r="55" spans="3:4" x14ac:dyDescent="0.25">
      <c r="C55">
        <v>1.0600000000000005</v>
      </c>
      <c r="D55">
        <f t="shared" si="0"/>
        <v>2.8804449599999993</v>
      </c>
    </row>
    <row r="56" spans="3:4" x14ac:dyDescent="0.25">
      <c r="C56">
        <v>1.0800000000000005</v>
      </c>
      <c r="D56">
        <f t="shared" si="0"/>
        <v>2.8410649599999989</v>
      </c>
    </row>
    <row r="57" spans="3:4" x14ac:dyDescent="0.25">
      <c r="C57">
        <v>1.1000000000000005</v>
      </c>
      <c r="D57">
        <f t="shared" si="0"/>
        <v>2.8020999999999994</v>
      </c>
    </row>
    <row r="58" spans="3:4" x14ac:dyDescent="0.25">
      <c r="C58">
        <v>1.1200000000000006</v>
      </c>
      <c r="D58">
        <f t="shared" si="0"/>
        <v>2.7636633599999989</v>
      </c>
    </row>
    <row r="59" spans="3:4" x14ac:dyDescent="0.25">
      <c r="C59">
        <v>1.1400000000000006</v>
      </c>
      <c r="D59">
        <f t="shared" si="0"/>
        <v>2.7258721599999989</v>
      </c>
    </row>
    <row r="60" spans="3:4" x14ac:dyDescent="0.25">
      <c r="C60">
        <v>1.1600000000000006</v>
      </c>
      <c r="D60">
        <f t="shared" si="0"/>
        <v>2.6888473599999987</v>
      </c>
    </row>
    <row r="61" spans="3:4" x14ac:dyDescent="0.25">
      <c r="C61">
        <v>1.1800000000000006</v>
      </c>
      <c r="D61">
        <f t="shared" si="0"/>
        <v>2.6527137599999993</v>
      </c>
    </row>
    <row r="62" spans="3:4" x14ac:dyDescent="0.25">
      <c r="C62">
        <v>1.2000000000000006</v>
      </c>
      <c r="D62">
        <f t="shared" si="0"/>
        <v>2.617599999999999</v>
      </c>
    </row>
    <row r="63" spans="3:4" x14ac:dyDescent="0.25">
      <c r="C63">
        <v>1.2200000000000006</v>
      </c>
      <c r="D63">
        <f t="shared" si="0"/>
        <v>2.5836385599999989</v>
      </c>
    </row>
    <row r="64" spans="3:4" x14ac:dyDescent="0.25">
      <c r="C64">
        <v>1.2400000000000007</v>
      </c>
      <c r="D64">
        <f t="shared" si="0"/>
        <v>2.5509657599999991</v>
      </c>
    </row>
    <row r="65" spans="3:4" x14ac:dyDescent="0.25">
      <c r="C65">
        <v>1.2600000000000007</v>
      </c>
      <c r="D65">
        <f t="shared" si="0"/>
        <v>2.5197217599999986</v>
      </c>
    </row>
    <row r="66" spans="3:4" x14ac:dyDescent="0.25">
      <c r="C66">
        <v>1.2800000000000007</v>
      </c>
      <c r="D66">
        <f t="shared" si="0"/>
        <v>2.4900505599999994</v>
      </c>
    </row>
    <row r="67" spans="3:4" x14ac:dyDescent="0.25">
      <c r="C67">
        <v>1.3000000000000007</v>
      </c>
      <c r="D67">
        <f t="shared" ref="D67:D101" si="1">$H$2*C67^4+$H$3*C67^3+$H$4</f>
        <v>2.4620999999999995</v>
      </c>
    </row>
    <row r="68" spans="3:4" x14ac:dyDescent="0.25">
      <c r="C68">
        <v>1.3200000000000007</v>
      </c>
      <c r="D68">
        <f t="shared" si="1"/>
        <v>2.4360217599999991</v>
      </c>
    </row>
    <row r="69" spans="3:4" x14ac:dyDescent="0.25">
      <c r="C69">
        <v>1.3400000000000007</v>
      </c>
      <c r="D69">
        <f t="shared" si="1"/>
        <v>2.4119713599999995</v>
      </c>
    </row>
    <row r="70" spans="3:4" x14ac:dyDescent="0.25">
      <c r="C70">
        <v>1.3600000000000008</v>
      </c>
      <c r="D70">
        <f t="shared" si="1"/>
        <v>2.3901081599999991</v>
      </c>
    </row>
    <row r="71" spans="3:4" x14ac:dyDescent="0.25">
      <c r="C71">
        <v>1.3800000000000008</v>
      </c>
      <c r="D71">
        <f t="shared" si="1"/>
        <v>2.3705953599999994</v>
      </c>
    </row>
    <row r="72" spans="3:4" x14ac:dyDescent="0.25">
      <c r="C72">
        <v>1.4000000000000008</v>
      </c>
      <c r="D72">
        <f t="shared" si="1"/>
        <v>2.3535999999999992</v>
      </c>
    </row>
    <row r="73" spans="3:4" x14ac:dyDescent="0.25">
      <c r="C73">
        <v>1.4200000000000008</v>
      </c>
      <c r="D73">
        <f t="shared" si="1"/>
        <v>2.339292959999999</v>
      </c>
    </row>
    <row r="74" spans="3:4" x14ac:dyDescent="0.25">
      <c r="C74">
        <v>1.4400000000000008</v>
      </c>
      <c r="D74">
        <f t="shared" si="1"/>
        <v>2.3278489599999999</v>
      </c>
    </row>
    <row r="75" spans="3:4" x14ac:dyDescent="0.25">
      <c r="C75">
        <v>1.4600000000000009</v>
      </c>
      <c r="D75">
        <f t="shared" si="1"/>
        <v>2.3194465599999994</v>
      </c>
    </row>
    <row r="76" spans="3:4" x14ac:dyDescent="0.25">
      <c r="C76">
        <v>1.4800000000000009</v>
      </c>
      <c r="D76">
        <f t="shared" si="1"/>
        <v>2.3142681600000001</v>
      </c>
    </row>
    <row r="77" spans="3:4" x14ac:dyDescent="0.25">
      <c r="C77">
        <v>1.5000000000000009</v>
      </c>
      <c r="D77">
        <f t="shared" si="1"/>
        <v>2.3125</v>
      </c>
    </row>
    <row r="78" spans="3:4" x14ac:dyDescent="0.25">
      <c r="C78">
        <v>1.5200000000000009</v>
      </c>
      <c r="D78">
        <f t="shared" si="1"/>
        <v>2.3143321600000002</v>
      </c>
    </row>
    <row r="79" spans="3:4" x14ac:dyDescent="0.25">
      <c r="C79">
        <v>1.5400000000000009</v>
      </c>
      <c r="D79">
        <f t="shared" si="1"/>
        <v>2.3199585600000008</v>
      </c>
    </row>
    <row r="80" spans="3:4" x14ac:dyDescent="0.25">
      <c r="C80">
        <v>1.5600000000000009</v>
      </c>
      <c r="D80">
        <f t="shared" si="1"/>
        <v>2.3295769599999998</v>
      </c>
    </row>
    <row r="81" spans="3:4" x14ac:dyDescent="0.25">
      <c r="C81">
        <v>1.580000000000001</v>
      </c>
      <c r="D81">
        <f t="shared" si="1"/>
        <v>2.3433889600000013</v>
      </c>
    </row>
    <row r="82" spans="3:4" x14ac:dyDescent="0.25">
      <c r="C82">
        <v>1.600000000000001</v>
      </c>
      <c r="D82">
        <f t="shared" si="1"/>
        <v>2.3616000000000019</v>
      </c>
    </row>
    <row r="83" spans="3:4" x14ac:dyDescent="0.25">
      <c r="C83">
        <v>1.620000000000001</v>
      </c>
      <c r="D83">
        <f t="shared" si="1"/>
        <v>2.3844193600000017</v>
      </c>
    </row>
    <row r="84" spans="3:4" x14ac:dyDescent="0.25">
      <c r="C84">
        <v>1.640000000000001</v>
      </c>
      <c r="D84">
        <f t="shared" si="1"/>
        <v>2.4120601600000011</v>
      </c>
    </row>
    <row r="85" spans="3:4" x14ac:dyDescent="0.25">
      <c r="C85">
        <v>1.660000000000001</v>
      </c>
      <c r="D85">
        <f t="shared" si="1"/>
        <v>2.4447393600000016</v>
      </c>
    </row>
    <row r="86" spans="3:4" x14ac:dyDescent="0.25">
      <c r="C86">
        <v>1.680000000000001</v>
      </c>
      <c r="D86">
        <f t="shared" si="1"/>
        <v>2.4826777600000023</v>
      </c>
    </row>
    <row r="87" spans="3:4" x14ac:dyDescent="0.25">
      <c r="C87">
        <v>1.7000000000000011</v>
      </c>
      <c r="D87">
        <f t="shared" si="1"/>
        <v>2.5261000000000031</v>
      </c>
    </row>
    <row r="88" spans="3:4" x14ac:dyDescent="0.25">
      <c r="C88">
        <v>1.7200000000000011</v>
      </c>
      <c r="D88">
        <f t="shared" si="1"/>
        <v>2.5752345600000037</v>
      </c>
    </row>
    <row r="89" spans="3:4" x14ac:dyDescent="0.25">
      <c r="C89">
        <v>1.7400000000000011</v>
      </c>
      <c r="D89">
        <f t="shared" si="1"/>
        <v>2.6303137600000035</v>
      </c>
    </row>
    <row r="90" spans="3:4" x14ac:dyDescent="0.25">
      <c r="C90">
        <v>1.7600000000000011</v>
      </c>
      <c r="D90">
        <f t="shared" si="1"/>
        <v>2.6915737600000043</v>
      </c>
    </row>
    <row r="91" spans="3:4" x14ac:dyDescent="0.25">
      <c r="C91">
        <v>1.7800000000000011</v>
      </c>
      <c r="D91">
        <f t="shared" si="1"/>
        <v>2.759254560000004</v>
      </c>
    </row>
    <row r="92" spans="3:4" x14ac:dyDescent="0.25">
      <c r="C92">
        <v>1.8000000000000012</v>
      </c>
      <c r="D92">
        <f t="shared" si="1"/>
        <v>2.8336000000000041</v>
      </c>
    </row>
    <row r="93" spans="3:4" x14ac:dyDescent="0.25">
      <c r="C93">
        <v>1.8200000000000012</v>
      </c>
      <c r="D93">
        <f t="shared" si="1"/>
        <v>2.9148577600000056</v>
      </c>
    </row>
    <row r="94" spans="3:4" x14ac:dyDescent="0.25">
      <c r="C94">
        <v>1.8400000000000012</v>
      </c>
      <c r="D94">
        <f t="shared" si="1"/>
        <v>3.0032793600000041</v>
      </c>
    </row>
    <row r="95" spans="3:4" x14ac:dyDescent="0.25">
      <c r="C95">
        <v>1.8600000000000012</v>
      </c>
      <c r="D95">
        <f t="shared" si="1"/>
        <v>3.0991201600000053</v>
      </c>
    </row>
    <row r="96" spans="3:4" x14ac:dyDescent="0.25">
      <c r="C96">
        <v>1.8800000000000012</v>
      </c>
      <c r="D96">
        <f t="shared" si="1"/>
        <v>3.2026393600000063</v>
      </c>
    </row>
    <row r="97" spans="3:4" x14ac:dyDescent="0.25">
      <c r="C97">
        <v>1.9000000000000012</v>
      </c>
      <c r="D97">
        <f t="shared" si="1"/>
        <v>3.3141000000000069</v>
      </c>
    </row>
    <row r="98" spans="3:4" x14ac:dyDescent="0.25">
      <c r="C98">
        <v>1.9200000000000013</v>
      </c>
      <c r="D98">
        <f t="shared" si="1"/>
        <v>3.4337689600000072</v>
      </c>
    </row>
    <row r="99" spans="3:4" x14ac:dyDescent="0.25">
      <c r="C99">
        <v>1.9400000000000013</v>
      </c>
      <c r="D99">
        <f t="shared" si="1"/>
        <v>3.5619169600000102</v>
      </c>
    </row>
    <row r="100" spans="3:4" x14ac:dyDescent="0.25">
      <c r="C100">
        <v>1.9600000000000013</v>
      </c>
      <c r="D100">
        <f t="shared" si="1"/>
        <v>3.6988185600000101</v>
      </c>
    </row>
    <row r="101" spans="3:4" x14ac:dyDescent="0.25">
      <c r="C101">
        <v>1.9800000000000013</v>
      </c>
      <c r="D101">
        <f t="shared" si="1"/>
        <v>3.8447521600000112</v>
      </c>
    </row>
  </sheetData>
  <mergeCells count="1">
    <mergeCell ref="A1: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LineSearch</vt:lpstr>
      <vt:lpstr>Multivariable Optmiser (i)</vt:lpstr>
      <vt:lpstr>Multivariable Optimizer (ii)</vt:lpstr>
      <vt:lpstr>Multivariable Optimizer (iii)</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2024-05-17T23:21:28Z</dcterms:modified>
</cp:coreProperties>
</file>