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eetx\Downloads\TKE\Cleanroom\"/>
    </mc:Choice>
  </mc:AlternateContent>
  <xr:revisionPtr revIDLastSave="0" documentId="13_ncr:1_{65D8708A-E290-4F46-81BB-703F238DA149}" xr6:coauthVersionLast="47" xr6:coauthVersionMax="47" xr10:uidLastSave="{00000000-0000-0000-0000-000000000000}"/>
  <bookViews>
    <workbookView xWindow="-110" yWindow="-110" windowWidth="19420" windowHeight="10300" xr2:uid="{528FD423-2499-4C9D-9E0F-44640903B6E2}"/>
  </bookViews>
  <sheets>
    <sheet name="Sheet1" sheetId="1" r:id="rId1"/>
    <sheet name="Sheet2" sheetId="2" r:id="rId2"/>
  </sheets>
  <definedNames>
    <definedName name="_xlnm._FilterDatabase" localSheetId="0" hidden="1">Sheet1!$A$1:$E$37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A48" i="1"/>
  <c r="G47" i="1"/>
  <c r="G46" i="1" l="1"/>
  <c r="G45" i="1"/>
  <c r="G44" i="1"/>
  <c r="G43" i="1"/>
  <c r="G42" i="1"/>
  <c r="G41" i="1"/>
  <c r="G40" i="1"/>
  <c r="A40" i="1"/>
  <c r="G39" i="1"/>
  <c r="A39" i="1"/>
  <c r="H38" i="1"/>
  <c r="G38" i="1"/>
  <c r="A38" i="1"/>
  <c r="H37" i="1"/>
  <c r="G37" i="1"/>
  <c r="A37" i="1"/>
  <c r="H36" i="1"/>
  <c r="G36" i="1"/>
  <c r="A36" i="1"/>
  <c r="H35" i="1"/>
  <c r="G35" i="1"/>
  <c r="A35" i="1"/>
  <c r="G34" i="1"/>
  <c r="A34" i="1"/>
  <c r="H33" i="1"/>
  <c r="G33" i="1"/>
  <c r="A33" i="1"/>
  <c r="H32" i="1" l="1"/>
  <c r="G32" i="1"/>
  <c r="A32" i="1"/>
  <c r="H31" i="1" l="1"/>
  <c r="G31" i="1"/>
  <c r="A31" i="1"/>
  <c r="H30" i="1"/>
  <c r="G30" i="1"/>
  <c r="A30" i="1"/>
  <c r="H29" i="1"/>
  <c r="G29" i="1"/>
  <c r="A29" i="1"/>
  <c r="H26" i="1"/>
  <c r="A11" i="1"/>
  <c r="A10" i="1"/>
  <c r="A9" i="1"/>
  <c r="A8" i="1"/>
  <c r="A7" i="1"/>
  <c r="A6" i="1"/>
  <c r="A5" i="1"/>
  <c r="A4" i="1"/>
  <c r="A3" i="1"/>
  <c r="A2" i="1"/>
  <c r="H28" i="1"/>
  <c r="G28" i="1"/>
  <c r="A28" i="1"/>
  <c r="H27" i="1"/>
  <c r="A19" i="1" l="1"/>
  <c r="H25" i="1" l="1"/>
  <c r="H24" i="1"/>
  <c r="H22" i="1"/>
  <c r="H21" i="1"/>
  <c r="H19" i="1"/>
  <c r="H18" i="1"/>
  <c r="H17" i="1"/>
  <c r="H16" i="1"/>
  <c r="H15" i="1"/>
  <c r="G8" i="1"/>
  <c r="G9" i="1"/>
  <c r="G10" i="1"/>
  <c r="A12" i="1"/>
  <c r="A13" i="1"/>
  <c r="A14" i="1"/>
  <c r="G15" i="1"/>
  <c r="A15" i="1"/>
  <c r="G16" i="1"/>
  <c r="A16" i="1"/>
  <c r="G17" i="1"/>
  <c r="A17" i="1"/>
  <c r="G18" i="1"/>
  <c r="A18" i="1"/>
  <c r="G19" i="1"/>
  <c r="G21" i="1"/>
  <c r="G22" i="1"/>
  <c r="A22" i="1"/>
  <c r="A23" i="1"/>
  <c r="G23" i="1"/>
  <c r="G24" i="1"/>
  <c r="H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Van Hung</author>
    <author>Tan, KhaiX Ee</author>
  </authors>
  <commentList>
    <comment ref="I3" authorId="0" shapeId="0" xr:uid="{353DB5E6-8E9B-441D-B7A6-C11B8D2CF384}">
      <text>
        <r>
          <rPr>
            <sz val="11"/>
            <color theme="1"/>
            <rFont val="Intel Clear Light"/>
            <family val="2"/>
          </rPr>
          <t>Tran, Van Hung:
before rebaseline SPI</t>
        </r>
      </text>
    </comment>
    <comment ref="D14" authorId="0" shapeId="0" xr:uid="{4EF83DE4-5191-42BB-8F4F-B64374B9E9CB}">
      <text>
        <r>
          <rPr>
            <sz val="11"/>
            <color theme="1"/>
            <rFont val="Intel Clear Light"/>
            <family val="2"/>
          </rPr>
          <t>Tran, Van Hung:
manpower only available upto W26</t>
        </r>
      </text>
    </comment>
    <comment ref="A26" authorId="1" shapeId="0" xr:uid="{168FA52B-8DC3-4F82-89AA-5247CF6A70DA}">
      <text>
        <r>
          <rPr>
            <b/>
            <sz val="9"/>
            <color indexed="81"/>
            <rFont val="Tahoma"/>
            <family val="2"/>
          </rPr>
          <t>Tan, KhaiX Ee:
4.0 - total approved / total material</t>
        </r>
      </text>
    </comment>
    <comment ref="B26" authorId="1" shapeId="0" xr:uid="{453577A3-69B2-4200-B4C8-06888C382BC5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 total SOC based on ratio</t>
        </r>
      </text>
    </comment>
    <comment ref="C26" authorId="1" shapeId="0" xr:uid="{8C3D4324-AD1D-4CB6-8073-2017FB8F5809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 (2) - completed induction
</t>
        </r>
      </text>
    </comment>
    <comment ref="D26" authorId="1" shapeId="0" xr:uid="{324513B0-BF73-4C60-B5E5-FFC176639262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 b (ii) - take the average
</t>
        </r>
      </text>
    </comment>
    <comment ref="F26" authorId="1" shapeId="0" xr:uid="{25F43EEA-9B51-4AB9-A0E7-8BCB7490EF23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</t>
        </r>
      </text>
    </comment>
    <comment ref="G26" authorId="1" shapeId="0" xr:uid="{005450A6-5E41-49C3-BF1A-C17E1FEB282F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4.0 closed/issued to date</t>
        </r>
      </text>
    </comment>
    <comment ref="H26" authorId="1" shapeId="0" xr:uid="{6E4AFF3C-E913-4B0C-9428-0A37F0BAD9CA}">
      <text>
        <r>
          <rPr>
            <b/>
            <sz val="9"/>
            <color indexed="81"/>
            <rFont val="Tahoma"/>
            <family val="2"/>
          </rPr>
          <t xml:space="preserve">Tan, KhaiX Ee:
Procurement file: Approved PO issed / total procurement
</t>
        </r>
      </text>
    </comment>
  </commentList>
</comments>
</file>

<file path=xl/sharedStrings.xml><?xml version="1.0" encoding="utf-8"?>
<sst xmlns="http://schemas.openxmlformats.org/spreadsheetml/2006/main" count="65" uniqueCount="16">
  <si>
    <t>manpower</t>
  </si>
  <si>
    <t>discipline</t>
  </si>
  <si>
    <t>safety incident</t>
  </si>
  <si>
    <t>rfi closure rate</t>
  </si>
  <si>
    <t>material receive rate = sum received/sum total</t>
  </si>
  <si>
    <t>qaqc closure rate = closed/total use weekly</t>
  </si>
  <si>
    <t>submittal closure rate = sum(returned to date)/sum(submitted to date + returned to date)</t>
  </si>
  <si>
    <t>safety induction use YTD #</t>
  </si>
  <si>
    <t>manpower use actual #</t>
  </si>
  <si>
    <t>SPI use accumulative SPI at the week start</t>
  </si>
  <si>
    <t>Cleanroom</t>
  </si>
  <si>
    <t>material submittal closure rate</t>
  </si>
  <si>
    <t>SOC Submission</t>
  </si>
  <si>
    <t>safety induction</t>
  </si>
  <si>
    <t>material arrival non-risky rate</t>
  </si>
  <si>
    <t>2wks ahead acum 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</si>
</sst>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theme="1"/>
      <name val="Intel Clear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Intel Clear Light"/>
    </font>
    <font>
      <sz val="11"/>
      <name val="Intel Clear Light"/>
      <family val="2"/>
    </font>
    <font>
      <sz val="11"/>
      <name val="Intel Clear Light"/>
    </font>
    <font>
      <b/>
      <sz val="11"/>
      <name val="Intel Clear Light"/>
    </font>
    <font>
      <sz val="11"/>
      <color rgb="FFFF0000"/>
      <name val="Intel Clear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5" fillId="0" borderId="0" xfId="0" applyFont="1"/>
    <xf numFmtId="2" fontId="5" fillId="0" borderId="1" xfId="0" applyNumberFormat="1" applyFont="1" applyBorder="1"/>
    <xf numFmtId="1" fontId="0" fillId="0" borderId="0" xfId="0" applyNumberFormat="1"/>
    <xf numFmtId="2" fontId="5" fillId="0" borderId="0" xfId="0" applyNumberFormat="1" applyFont="1"/>
    <xf numFmtId="2" fontId="5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/>
    </xf>
    <xf numFmtId="2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right"/>
    </xf>
    <xf numFmtId="2" fontId="6" fillId="0" borderId="0" xfId="0" applyNumberFormat="1" applyFont="1"/>
    <xf numFmtId="0" fontId="3" fillId="0" borderId="0" xfId="0" applyFont="1" applyAlignment="1">
      <alignment horizontal="left" vertical="top" wrapText="1"/>
    </xf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" fontId="4" fillId="0" borderId="0" xfId="0" applyNumberFormat="1" applyFont="1"/>
    <xf numFmtId="2" fontId="0" fillId="0" borderId="0" xfId="0" applyNumberFormat="1" applyAlignment="1">
      <alignment horizontal="left" vertical="top" wrapText="1"/>
    </xf>
    <xf numFmtId="2" fontId="7" fillId="0" borderId="0" xfId="0" applyNumberFormat="1" applyFont="1" applyAlignment="1">
      <alignment horizontal="right" vertical="top" wrapText="1"/>
    </xf>
    <xf numFmtId="2" fontId="0" fillId="0" borderId="0" xfId="0" applyNumberForma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AC20-3E9A-4F66-A853-0B3ED62ED0BC}">
  <dimension ref="A1:I51"/>
  <sheetViews>
    <sheetView tabSelected="1" zoomScale="90" zoomScaleNormal="90" workbookViewId="0">
      <pane ySplit="1" topLeftCell="A41" activePane="bottomLeft" state="frozen"/>
      <selection pane="bottomLeft" activeCell="D54" sqref="D54"/>
    </sheetView>
  </sheetViews>
  <sheetFormatPr defaultRowHeight="14.25" customHeight="1"/>
  <cols>
    <col min="1" max="1" width="14.75" customWidth="1"/>
    <col min="2" max="2" width="12.75" customWidth="1"/>
    <col min="3" max="3" width="11.08203125" customWidth="1"/>
    <col min="4" max="4" width="14.75" customWidth="1"/>
    <col min="5" max="5" width="17.5" customWidth="1"/>
    <col min="6" max="6" width="9.83203125" bestFit="1" customWidth="1"/>
    <col min="7" max="7" width="11.4140625" bestFit="1" customWidth="1"/>
    <col min="8" max="8" width="11.83203125" bestFit="1" customWidth="1"/>
  </cols>
  <sheetData>
    <row r="1" spans="1:9" s="2" customFormat="1" ht="59" customHeight="1">
      <c r="A1" s="2" t="s">
        <v>11</v>
      </c>
      <c r="B1" s="2" t="s">
        <v>12</v>
      </c>
      <c r="C1" s="2" t="s">
        <v>13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14</v>
      </c>
      <c r="I1" s="2" t="s">
        <v>15</v>
      </c>
    </row>
    <row r="2" spans="1:9" s="2" customFormat="1" ht="14">
      <c r="A2" s="4">
        <f>14/17</f>
        <v>0.82352941176470584</v>
      </c>
      <c r="B2">
        <v>73</v>
      </c>
      <c r="C2">
        <v>51</v>
      </c>
      <c r="D2">
        <v>19</v>
      </c>
      <c r="E2" t="s">
        <v>10</v>
      </c>
      <c r="F2">
        <v>0</v>
      </c>
      <c r="G2">
        <v>1</v>
      </c>
      <c r="H2" s="1">
        <v>0.40909090909090912</v>
      </c>
      <c r="I2">
        <v>1.39</v>
      </c>
    </row>
    <row r="3" spans="1:9" s="2" customFormat="1" ht="14">
      <c r="A3" s="4">
        <f>16/18</f>
        <v>0.88888888888888884</v>
      </c>
      <c r="B3">
        <v>9</v>
      </c>
      <c r="C3">
        <v>53</v>
      </c>
      <c r="D3">
        <v>15</v>
      </c>
      <c r="E3" t="s">
        <v>10</v>
      </c>
      <c r="F3">
        <v>0</v>
      </c>
      <c r="G3">
        <v>1</v>
      </c>
      <c r="H3" s="1">
        <v>0.22222222222222221</v>
      </c>
      <c r="I3">
        <v>1.18</v>
      </c>
    </row>
    <row r="4" spans="1:9" s="2" customFormat="1" ht="14">
      <c r="A4" s="4">
        <f>17/18</f>
        <v>0.94444444444444442</v>
      </c>
      <c r="B4">
        <v>46</v>
      </c>
      <c r="C4">
        <v>52</v>
      </c>
      <c r="D4">
        <v>12</v>
      </c>
      <c r="E4" t="s">
        <v>10</v>
      </c>
      <c r="F4">
        <v>0</v>
      </c>
      <c r="G4" s="1">
        <v>0.8571428571428571</v>
      </c>
      <c r="H4" s="1">
        <v>0.22222222222222221</v>
      </c>
      <c r="I4">
        <v>1</v>
      </c>
    </row>
    <row r="5" spans="1:9" s="2" customFormat="1" ht="14">
      <c r="A5" s="4">
        <f>17/21</f>
        <v>0.80952380952380953</v>
      </c>
      <c r="B5">
        <v>40</v>
      </c>
      <c r="C5">
        <v>52</v>
      </c>
      <c r="D5">
        <v>12</v>
      </c>
      <c r="E5" t="s">
        <v>10</v>
      </c>
      <c r="F5">
        <v>0</v>
      </c>
      <c r="G5" s="1">
        <v>0.6</v>
      </c>
      <c r="H5" s="1">
        <v>0.22222222222222221</v>
      </c>
      <c r="I5">
        <v>1</v>
      </c>
    </row>
    <row r="6" spans="1:9" s="2" customFormat="1" ht="14">
      <c r="A6" s="4">
        <f>18/26</f>
        <v>0.69230769230769229</v>
      </c>
      <c r="B6">
        <v>57</v>
      </c>
      <c r="C6">
        <v>70</v>
      </c>
      <c r="D6">
        <v>14</v>
      </c>
      <c r="E6" t="s">
        <v>10</v>
      </c>
      <c r="F6">
        <v>0</v>
      </c>
      <c r="G6" s="1">
        <v>0.7</v>
      </c>
      <c r="H6" s="1">
        <v>0.33333333333333331</v>
      </c>
      <c r="I6">
        <v>1</v>
      </c>
    </row>
    <row r="7" spans="1:9" s="2" customFormat="1" ht="14">
      <c r="A7" s="4">
        <f>27/28</f>
        <v>0.9642857142857143</v>
      </c>
      <c r="B7">
        <v>42</v>
      </c>
      <c r="C7">
        <v>64</v>
      </c>
      <c r="D7">
        <v>17</v>
      </c>
      <c r="E7" t="s">
        <v>10</v>
      </c>
      <c r="F7">
        <v>0</v>
      </c>
      <c r="G7" s="1">
        <v>0.9</v>
      </c>
      <c r="H7" s="1">
        <v>0.22222222222222221</v>
      </c>
      <c r="I7">
        <v>0.98</v>
      </c>
    </row>
    <row r="8" spans="1:9" s="2" customFormat="1" ht="14">
      <c r="A8" s="4">
        <f>28/29</f>
        <v>0.96551724137931039</v>
      </c>
      <c r="B8">
        <v>81</v>
      </c>
      <c r="C8">
        <v>64</v>
      </c>
      <c r="D8">
        <v>17</v>
      </c>
      <c r="E8" t="s">
        <v>10</v>
      </c>
      <c r="F8">
        <v>0</v>
      </c>
      <c r="G8" s="1">
        <f>10/12</f>
        <v>0.83333333333333337</v>
      </c>
      <c r="H8">
        <v>0.32</v>
      </c>
      <c r="I8">
        <v>1.04</v>
      </c>
    </row>
    <row r="9" spans="1:9" s="2" customFormat="1" ht="14">
      <c r="A9" s="4">
        <f>28/30</f>
        <v>0.93333333333333335</v>
      </c>
      <c r="B9">
        <v>55</v>
      </c>
      <c r="C9">
        <v>65</v>
      </c>
      <c r="D9">
        <v>17</v>
      </c>
      <c r="E9" t="s">
        <v>10</v>
      </c>
      <c r="F9">
        <v>0</v>
      </c>
      <c r="G9" s="1">
        <f>11/12</f>
        <v>0.91666666666666663</v>
      </c>
      <c r="H9">
        <v>0.32</v>
      </c>
      <c r="I9">
        <v>1.07</v>
      </c>
    </row>
    <row r="10" spans="1:9" s="2" customFormat="1" ht="14">
      <c r="A10" s="4">
        <f>31/33</f>
        <v>0.93939393939393945</v>
      </c>
      <c r="B10">
        <v>33</v>
      </c>
      <c r="C10">
        <v>67</v>
      </c>
      <c r="D10">
        <v>17</v>
      </c>
      <c r="E10" t="s">
        <v>10</v>
      </c>
      <c r="F10">
        <v>0</v>
      </c>
      <c r="G10">
        <f>12/12</f>
        <v>1</v>
      </c>
      <c r="H10">
        <v>0.61</v>
      </c>
      <c r="I10">
        <v>1.1200000000000001</v>
      </c>
    </row>
    <row r="11" spans="1:9" s="2" customFormat="1" ht="14">
      <c r="A11" s="4">
        <f>35/36</f>
        <v>0.97222222222222221</v>
      </c>
      <c r="B11">
        <v>59</v>
      </c>
      <c r="C11">
        <v>70</v>
      </c>
      <c r="D11">
        <v>17</v>
      </c>
      <c r="E11" t="s">
        <v>10</v>
      </c>
      <c r="F11">
        <v>0</v>
      </c>
      <c r="G11">
        <v>1</v>
      </c>
      <c r="H11">
        <v>0.44</v>
      </c>
      <c r="I11">
        <v>1.07</v>
      </c>
    </row>
    <row r="12" spans="1:9" s="2" customFormat="1" ht="14">
      <c r="A12" s="4">
        <f>28/42</f>
        <v>0.66666666666666663</v>
      </c>
      <c r="B12">
        <v>100</v>
      </c>
      <c r="C12">
        <v>69</v>
      </c>
      <c r="D12">
        <v>19</v>
      </c>
      <c r="E12" t="s">
        <v>10</v>
      </c>
      <c r="F12">
        <v>0</v>
      </c>
      <c r="G12">
        <v>1</v>
      </c>
      <c r="H12">
        <v>0.48</v>
      </c>
      <c r="I12">
        <v>1.04</v>
      </c>
    </row>
    <row r="13" spans="1:9" s="2" customFormat="1" ht="14">
      <c r="A13" s="4">
        <f>29/44</f>
        <v>0.65909090909090906</v>
      </c>
      <c r="B13">
        <v>73</v>
      </c>
      <c r="C13">
        <v>74</v>
      </c>
      <c r="D13">
        <v>25</v>
      </c>
      <c r="E13" t="s">
        <v>10</v>
      </c>
      <c r="F13">
        <v>0</v>
      </c>
      <c r="G13">
        <v>1</v>
      </c>
      <c r="H13">
        <v>0.52</v>
      </c>
      <c r="I13">
        <v>0.98</v>
      </c>
    </row>
    <row r="14" spans="1:9" s="2" customFormat="1" ht="14">
      <c r="A14" s="4">
        <f>29/44</f>
        <v>0.65909090909090906</v>
      </c>
      <c r="B14">
        <v>118</v>
      </c>
      <c r="C14">
        <v>74</v>
      </c>
      <c r="D14" s="5">
        <v>25</v>
      </c>
      <c r="E14" t="s">
        <v>10</v>
      </c>
      <c r="F14">
        <v>0</v>
      </c>
      <c r="G14">
        <v>1</v>
      </c>
      <c r="H14">
        <v>0.52</v>
      </c>
      <c r="I14">
        <v>0.93</v>
      </c>
    </row>
    <row r="15" spans="1:9" s="2" customFormat="1" ht="14">
      <c r="A15" s="4">
        <f>31/45</f>
        <v>0.68888888888888888</v>
      </c>
      <c r="B15">
        <v>115</v>
      </c>
      <c r="C15">
        <v>74</v>
      </c>
      <c r="D15" s="5">
        <v>33</v>
      </c>
      <c r="E15" t="s">
        <v>10</v>
      </c>
      <c r="F15">
        <v>0</v>
      </c>
      <c r="G15">
        <f>21/21</f>
        <v>1</v>
      </c>
      <c r="H15">
        <f>13/25</f>
        <v>0.52</v>
      </c>
      <c r="I15">
        <v>0.92</v>
      </c>
    </row>
    <row r="16" spans="1:9" s="2" customFormat="1" ht="14">
      <c r="A16" s="4">
        <f>36/46</f>
        <v>0.78260869565217395</v>
      </c>
      <c r="B16">
        <v>98</v>
      </c>
      <c r="C16">
        <v>76</v>
      </c>
      <c r="D16" s="6">
        <v>33</v>
      </c>
      <c r="E16" t="s">
        <v>10</v>
      </c>
      <c r="F16">
        <v>0</v>
      </c>
      <c r="G16">
        <f>21/21</f>
        <v>1</v>
      </c>
      <c r="H16">
        <f>17/25</f>
        <v>0.68</v>
      </c>
      <c r="I16">
        <v>0.91</v>
      </c>
    </row>
    <row r="17" spans="1:9" s="2" customFormat="1" ht="14">
      <c r="A17" s="4">
        <f>36/47</f>
        <v>0.76595744680851063</v>
      </c>
      <c r="B17">
        <v>132</v>
      </c>
      <c r="C17">
        <v>81</v>
      </c>
      <c r="D17" s="5">
        <v>36</v>
      </c>
      <c r="E17" t="s">
        <v>10</v>
      </c>
      <c r="F17">
        <v>0</v>
      </c>
      <c r="G17">
        <f>21/21</f>
        <v>1</v>
      </c>
      <c r="H17">
        <f>18/25</f>
        <v>0.72</v>
      </c>
      <c r="I17">
        <v>0.87</v>
      </c>
    </row>
    <row r="18" spans="1:9" s="2" customFormat="1" ht="14">
      <c r="A18" s="1">
        <f>37/47</f>
        <v>0.78723404255319152</v>
      </c>
      <c r="B18">
        <v>76</v>
      </c>
      <c r="C18">
        <v>83</v>
      </c>
      <c r="D18" s="5">
        <v>40</v>
      </c>
      <c r="E18" t="s">
        <v>10</v>
      </c>
      <c r="F18">
        <v>0</v>
      </c>
      <c r="G18" s="1">
        <f>21/24</f>
        <v>0.875</v>
      </c>
      <c r="H18">
        <f>18/25</f>
        <v>0.72</v>
      </c>
      <c r="I18">
        <v>0.85</v>
      </c>
    </row>
    <row r="19" spans="1:9" s="2" customFormat="1" ht="14">
      <c r="A19" s="1">
        <f>39/47</f>
        <v>0.82978723404255317</v>
      </c>
      <c r="B19">
        <v>91</v>
      </c>
      <c r="C19">
        <v>83</v>
      </c>
      <c r="D19" s="5">
        <v>40</v>
      </c>
      <c r="E19" t="s">
        <v>10</v>
      </c>
      <c r="F19">
        <v>0</v>
      </c>
      <c r="G19">
        <f>24/24</f>
        <v>1</v>
      </c>
      <c r="H19" s="7">
        <f>18/25</f>
        <v>0.72</v>
      </c>
      <c r="I19">
        <v>0.83</v>
      </c>
    </row>
    <row r="20" spans="1:9" s="2" customFormat="1" ht="14">
      <c r="A20" s="1">
        <v>0.82978723404255317</v>
      </c>
      <c r="B20">
        <v>147</v>
      </c>
      <c r="C20">
        <v>88</v>
      </c>
      <c r="D20">
        <v>40</v>
      </c>
      <c r="E20" t="s">
        <v>10</v>
      </c>
      <c r="F20">
        <v>0</v>
      </c>
      <c r="G20">
        <v>1</v>
      </c>
      <c r="H20" s="8">
        <v>0.80769230769230771</v>
      </c>
      <c r="I20">
        <v>0.82</v>
      </c>
    </row>
    <row r="21" spans="1:9" s="2" customFormat="1" ht="14">
      <c r="A21" s="1">
        <v>0.78723404255319152</v>
      </c>
      <c r="B21">
        <v>89</v>
      </c>
      <c r="C21">
        <v>96</v>
      </c>
      <c r="D21" s="9">
        <v>50</v>
      </c>
      <c r="E21" t="s">
        <v>10</v>
      </c>
      <c r="F21">
        <v>0</v>
      </c>
      <c r="G21">
        <f>25/25</f>
        <v>1</v>
      </c>
      <c r="H21" s="10">
        <f>21/26</f>
        <v>0.80769230769230771</v>
      </c>
      <c r="I21">
        <v>0.79</v>
      </c>
    </row>
    <row r="22" spans="1:9" s="2" customFormat="1" ht="14">
      <c r="A22" s="1">
        <f>36/49</f>
        <v>0.73469387755102045</v>
      </c>
      <c r="B22">
        <v>95</v>
      </c>
      <c r="C22">
        <v>110</v>
      </c>
      <c r="D22" s="9">
        <v>44.4</v>
      </c>
      <c r="E22" t="s">
        <v>10</v>
      </c>
      <c r="F22">
        <v>0</v>
      </c>
      <c r="G22" s="1">
        <f>23/27</f>
        <v>0.85185185185185186</v>
      </c>
      <c r="H22" s="10">
        <f>24/28</f>
        <v>0.8571428571428571</v>
      </c>
      <c r="I22">
        <v>0.75</v>
      </c>
    </row>
    <row r="23" spans="1:9" s="2" customFormat="1" ht="14">
      <c r="A23" s="1">
        <f>37/49</f>
        <v>0.75510204081632648</v>
      </c>
      <c r="B23">
        <v>111</v>
      </c>
      <c r="C23">
        <v>110</v>
      </c>
      <c r="D23" s="9">
        <v>52</v>
      </c>
      <c r="E23" t="s">
        <v>10</v>
      </c>
      <c r="F23">
        <v>0</v>
      </c>
      <c r="G23">
        <f>27/27</f>
        <v>1</v>
      </c>
      <c r="H23" s="11">
        <f>(H22+H24)/2</f>
        <v>0.82512315270935965</v>
      </c>
      <c r="I23">
        <v>0.71</v>
      </c>
    </row>
    <row r="24" spans="1:9" s="2" customFormat="1" ht="14">
      <c r="A24" s="1">
        <v>0.77551020408163263</v>
      </c>
      <c r="B24">
        <v>61</v>
      </c>
      <c r="C24">
        <v>111</v>
      </c>
      <c r="D24" s="9">
        <v>53</v>
      </c>
      <c r="E24" t="s">
        <v>10</v>
      </c>
      <c r="F24" s="12">
        <v>0</v>
      </c>
      <c r="G24">
        <f>27/27</f>
        <v>1</v>
      </c>
      <c r="H24" s="11">
        <f>23/29</f>
        <v>0.7931034482758621</v>
      </c>
      <c r="I24">
        <v>0.7</v>
      </c>
    </row>
    <row r="25" spans="1:9" s="2" customFormat="1" ht="14">
      <c r="A25" s="1">
        <v>0.77551020408163263</v>
      </c>
      <c r="B25">
        <v>65</v>
      </c>
      <c r="C25">
        <v>114</v>
      </c>
      <c r="D25" s="9">
        <v>53.4</v>
      </c>
      <c r="E25" t="s">
        <v>10</v>
      </c>
      <c r="F25" s="12">
        <v>0</v>
      </c>
      <c r="G25">
        <v>1</v>
      </c>
      <c r="H25" s="10">
        <f>23/53</f>
        <v>0.43396226415094341</v>
      </c>
      <c r="I25">
        <v>0.69</v>
      </c>
    </row>
    <row r="26" spans="1:9" s="18" customFormat="1" ht="14">
      <c r="A26" s="13">
        <v>0.77551020408163263</v>
      </c>
      <c r="B26" s="14">
        <v>85</v>
      </c>
      <c r="C26" s="15">
        <v>118</v>
      </c>
      <c r="D26" s="15">
        <v>53</v>
      </c>
      <c r="E26" s="14" t="s">
        <v>10</v>
      </c>
      <c r="F26" s="16">
        <v>0</v>
      </c>
      <c r="G26" s="13">
        <v>0.93103448275862066</v>
      </c>
      <c r="H26" s="17">
        <f>28/78</f>
        <v>0.35897435897435898</v>
      </c>
      <c r="I26" s="14">
        <v>0.7</v>
      </c>
    </row>
    <row r="27" spans="1:9" s="2" customFormat="1" ht="14">
      <c r="A27" s="1">
        <v>0.78431372549019607</v>
      </c>
      <c r="B27">
        <v>101</v>
      </c>
      <c r="C27" s="9">
        <v>120</v>
      </c>
      <c r="D27" s="9">
        <v>56</v>
      </c>
      <c r="E27" t="s">
        <v>10</v>
      </c>
      <c r="F27" s="12">
        <v>0</v>
      </c>
      <c r="G27" s="1">
        <v>0.93103448275862066</v>
      </c>
      <c r="H27" s="11">
        <f>28/78</f>
        <v>0.35897435897435898</v>
      </c>
      <c r="I27" s="3">
        <v>0.72</v>
      </c>
    </row>
    <row r="28" spans="1:9" s="2" customFormat="1" ht="14">
      <c r="A28" s="1">
        <f>40/52</f>
        <v>0.76923076923076927</v>
      </c>
      <c r="B28" s="3">
        <v>86</v>
      </c>
      <c r="C28" s="9">
        <v>121</v>
      </c>
      <c r="D28" s="9">
        <v>50.5</v>
      </c>
      <c r="E28" t="s">
        <v>10</v>
      </c>
      <c r="F28" s="3">
        <v>0</v>
      </c>
      <c r="G28" s="3">
        <f>30/30</f>
        <v>1</v>
      </c>
      <c r="H28" s="11">
        <f>35/54</f>
        <v>0.64814814814814814</v>
      </c>
      <c r="I28" s="3">
        <v>0.72</v>
      </c>
    </row>
    <row r="29" spans="1:9" s="2" customFormat="1" ht="14">
      <c r="A29" s="19">
        <f>40/52</f>
        <v>0.76923076923076927</v>
      </c>
      <c r="B29" s="3">
        <v>55</v>
      </c>
      <c r="C29" s="9">
        <v>121</v>
      </c>
      <c r="D29" s="20">
        <v>60.166699999999999</v>
      </c>
      <c r="E29" t="s">
        <v>10</v>
      </c>
      <c r="F29" s="3">
        <v>0</v>
      </c>
      <c r="G29" s="3">
        <f>30/30</f>
        <v>1</v>
      </c>
      <c r="H29" s="3">
        <f>35/54</f>
        <v>0.64814814814814814</v>
      </c>
      <c r="I29" s="6">
        <v>0.74</v>
      </c>
    </row>
    <row r="30" spans="1:9" s="2" customFormat="1" ht="14">
      <c r="A30" s="19">
        <f>74/80</f>
        <v>0.92500000000000004</v>
      </c>
      <c r="B30" s="3">
        <v>74</v>
      </c>
      <c r="C30" s="9">
        <v>121</v>
      </c>
      <c r="D30">
        <v>60.5</v>
      </c>
      <c r="E30" t="s">
        <v>10</v>
      </c>
      <c r="F30" s="3">
        <v>0</v>
      </c>
      <c r="G30" s="2">
        <f>32/34</f>
        <v>0.94117647058823528</v>
      </c>
      <c r="H30" s="3">
        <f>35/54</f>
        <v>0.64814814814814814</v>
      </c>
      <c r="I30" s="6">
        <v>0.75</v>
      </c>
    </row>
    <row r="31" spans="1:9" s="2" customFormat="1" ht="14">
      <c r="A31" s="19">
        <f>47/55</f>
        <v>0.8545454545454545</v>
      </c>
      <c r="B31" s="3">
        <v>99</v>
      </c>
      <c r="C31" s="9">
        <v>121</v>
      </c>
      <c r="D31" s="20">
        <v>57.67</v>
      </c>
      <c r="E31" s="1" t="s">
        <v>10</v>
      </c>
      <c r="F31" s="3">
        <v>0</v>
      </c>
      <c r="G31" s="2">
        <f>34/35</f>
        <v>0.97142857142857142</v>
      </c>
      <c r="H31" s="2">
        <f>37/54</f>
        <v>0.68518518518518523</v>
      </c>
      <c r="I31" s="3">
        <v>0.75</v>
      </c>
    </row>
    <row r="32" spans="1:9" s="2" customFormat="1" ht="14">
      <c r="A32" s="21">
        <f>47/55</f>
        <v>0.8545454545454545</v>
      </c>
      <c r="B32" s="6">
        <v>72</v>
      </c>
      <c r="C32" s="22">
        <v>121</v>
      </c>
      <c r="D32" s="5">
        <v>53.28</v>
      </c>
      <c r="E32" s="5" t="s">
        <v>10</v>
      </c>
      <c r="F32" s="3">
        <v>0</v>
      </c>
      <c r="G32" s="23">
        <f>35/35</f>
        <v>1</v>
      </c>
      <c r="H32" s="24">
        <f>37/54</f>
        <v>0.68518518518518523</v>
      </c>
      <c r="I32" s="2">
        <v>0.75</v>
      </c>
    </row>
    <row r="33" spans="1:9" s="2" customFormat="1" ht="14">
      <c r="A33" s="1">
        <f>45/54</f>
        <v>0.83333333333333337</v>
      </c>
      <c r="B33" s="3">
        <v>80</v>
      </c>
      <c r="C33" s="9">
        <v>121</v>
      </c>
      <c r="D33">
        <v>53.4</v>
      </c>
      <c r="E33" s="1" t="s">
        <v>10</v>
      </c>
      <c r="F33" s="2">
        <v>0</v>
      </c>
      <c r="G33" s="23">
        <f>37/38</f>
        <v>0.97368421052631582</v>
      </c>
      <c r="H33" s="25">
        <f>42/54</f>
        <v>0.77777777777777779</v>
      </c>
      <c r="I33" s="3">
        <v>0.77</v>
      </c>
    </row>
    <row r="34" spans="1:9" s="2" customFormat="1" ht="14">
      <c r="A34" s="1">
        <f>45/54</f>
        <v>0.83333333333333337</v>
      </c>
      <c r="B34" s="3">
        <v>105</v>
      </c>
      <c r="C34" s="9">
        <v>121</v>
      </c>
      <c r="D34">
        <v>58.5</v>
      </c>
      <c r="E34" s="1" t="s">
        <v>10</v>
      </c>
      <c r="F34" s="2">
        <v>0</v>
      </c>
      <c r="G34" s="2">
        <f>38/38</f>
        <v>1</v>
      </c>
      <c r="H34" s="26">
        <v>0.78</v>
      </c>
      <c r="I34" s="3">
        <v>0.77</v>
      </c>
    </row>
    <row r="35" spans="1:9" s="2" customFormat="1" ht="14">
      <c r="A35" s="1">
        <f>47/59</f>
        <v>0.79661016949152541</v>
      </c>
      <c r="B35" s="3">
        <v>97</v>
      </c>
      <c r="C35" s="9">
        <v>128</v>
      </c>
      <c r="D35">
        <v>58</v>
      </c>
      <c r="E35" s="1" t="s">
        <v>10</v>
      </c>
      <c r="F35" s="2">
        <v>0</v>
      </c>
      <c r="G35" s="3">
        <f t="shared" ref="G35:G46" si="0">38/38</f>
        <v>1</v>
      </c>
      <c r="H35" s="25">
        <f>42/53</f>
        <v>0.79245283018867929</v>
      </c>
      <c r="I35" s="3">
        <v>0.76</v>
      </c>
    </row>
    <row r="36" spans="1:9" s="2" customFormat="1" ht="14">
      <c r="A36" s="1">
        <f>47/59</f>
        <v>0.79661016949152541</v>
      </c>
      <c r="B36" s="3">
        <v>74</v>
      </c>
      <c r="C36" s="9">
        <v>127</v>
      </c>
      <c r="D36">
        <v>58</v>
      </c>
      <c r="E36" s="1" t="s">
        <v>10</v>
      </c>
      <c r="F36" s="2">
        <v>0</v>
      </c>
      <c r="G36" s="3">
        <f t="shared" si="0"/>
        <v>1</v>
      </c>
      <c r="H36" s="25">
        <f>44/53</f>
        <v>0.83018867924528306</v>
      </c>
      <c r="I36" s="2">
        <v>0.77</v>
      </c>
    </row>
    <row r="37" spans="1:9" s="2" customFormat="1" ht="14">
      <c r="A37" s="1">
        <f>52/59</f>
        <v>0.88135593220338981</v>
      </c>
      <c r="B37" s="3">
        <v>109</v>
      </c>
      <c r="C37" s="9">
        <v>131</v>
      </c>
      <c r="D37">
        <v>60</v>
      </c>
      <c r="E37" s="1" t="s">
        <v>10</v>
      </c>
      <c r="F37" s="2">
        <v>0</v>
      </c>
      <c r="G37" s="3">
        <f t="shared" si="0"/>
        <v>1</v>
      </c>
      <c r="H37" s="25">
        <f>44/53</f>
        <v>0.83018867924528306</v>
      </c>
      <c r="I37" s="2">
        <v>0.76</v>
      </c>
    </row>
    <row r="38" spans="1:9" s="2" customFormat="1" ht="14">
      <c r="A38" s="25">
        <f>52/59</f>
        <v>0.88135593220338981</v>
      </c>
      <c r="B38" s="3">
        <v>75</v>
      </c>
      <c r="C38" s="3">
        <v>132</v>
      </c>
      <c r="D38" s="3">
        <v>56</v>
      </c>
      <c r="E38" s="1" t="s">
        <v>10</v>
      </c>
      <c r="F38" s="2">
        <v>0</v>
      </c>
      <c r="G38" s="3">
        <f t="shared" si="0"/>
        <v>1</v>
      </c>
      <c r="H38" s="27">
        <f>42/53</f>
        <v>0.79245283018867929</v>
      </c>
      <c r="I38" s="3">
        <v>0.76</v>
      </c>
    </row>
    <row r="39" spans="1:9" s="2" customFormat="1" ht="14">
      <c r="A39" s="3">
        <f>53/59</f>
        <v>0.89830508474576276</v>
      </c>
      <c r="B39" s="28">
        <v>99</v>
      </c>
      <c r="C39" s="3">
        <v>133</v>
      </c>
      <c r="D39" s="3">
        <v>50</v>
      </c>
      <c r="E39" s="1" t="s">
        <v>10</v>
      </c>
      <c r="F39" s="2">
        <v>0</v>
      </c>
      <c r="G39" s="3">
        <f t="shared" si="0"/>
        <v>1</v>
      </c>
      <c r="H39" s="26">
        <v>0.8</v>
      </c>
      <c r="I39" s="3">
        <v>0.76</v>
      </c>
    </row>
    <row r="40" spans="1:9" s="2" customFormat="1" ht="14">
      <c r="A40" s="3">
        <f>53/59</f>
        <v>0.89830508474576276</v>
      </c>
      <c r="B40" s="28">
        <v>63</v>
      </c>
      <c r="C40" s="3">
        <v>133</v>
      </c>
      <c r="D40" s="3">
        <v>50</v>
      </c>
      <c r="E40" s="29" t="s">
        <v>10</v>
      </c>
      <c r="F40" s="2">
        <v>0</v>
      </c>
      <c r="G40" s="3">
        <f t="shared" si="0"/>
        <v>1</v>
      </c>
      <c r="H40" s="26">
        <v>0.8</v>
      </c>
      <c r="I40" s="3">
        <v>0.76</v>
      </c>
    </row>
    <row r="41" spans="1:9" s="2" customFormat="1" ht="14">
      <c r="A41" s="26">
        <v>0.9</v>
      </c>
      <c r="B41" s="28">
        <v>70</v>
      </c>
      <c r="C41" s="3">
        <v>134</v>
      </c>
      <c r="D41" s="3">
        <v>58</v>
      </c>
      <c r="E41" s="1" t="s">
        <v>10</v>
      </c>
      <c r="F41" s="2">
        <v>0</v>
      </c>
      <c r="G41" s="26">
        <f t="shared" si="0"/>
        <v>1</v>
      </c>
      <c r="H41" s="26">
        <v>0.8</v>
      </c>
      <c r="I41" s="3">
        <v>0.76</v>
      </c>
    </row>
    <row r="42" spans="1:9" s="2" customFormat="1" ht="14">
      <c r="A42" s="26">
        <v>0.9</v>
      </c>
      <c r="B42" s="28">
        <v>109</v>
      </c>
      <c r="C42" s="3">
        <v>134</v>
      </c>
      <c r="D42" s="3">
        <v>61</v>
      </c>
      <c r="E42" s="1" t="s">
        <v>10</v>
      </c>
      <c r="F42" s="2">
        <v>0</v>
      </c>
      <c r="G42" s="26">
        <f t="shared" si="0"/>
        <v>1</v>
      </c>
      <c r="H42" s="26">
        <v>0.8</v>
      </c>
      <c r="I42" s="3">
        <v>0.75</v>
      </c>
    </row>
    <row r="43" spans="1:9" ht="14.25" customHeight="1">
      <c r="A43" s="26">
        <v>0.9</v>
      </c>
      <c r="B43" s="28">
        <v>78</v>
      </c>
      <c r="C43" s="3">
        <v>107</v>
      </c>
      <c r="D43" s="3">
        <v>59</v>
      </c>
      <c r="E43" s="1" t="s">
        <v>10</v>
      </c>
      <c r="F43" s="2">
        <v>0</v>
      </c>
      <c r="G43" s="26">
        <f t="shared" si="0"/>
        <v>1</v>
      </c>
      <c r="H43" s="26">
        <v>0.8</v>
      </c>
      <c r="I43">
        <v>0.74</v>
      </c>
    </row>
    <row r="44" spans="1:9" ht="14.25" customHeight="1">
      <c r="A44" s="26">
        <v>0.9</v>
      </c>
      <c r="B44" s="28">
        <v>91</v>
      </c>
      <c r="C44">
        <v>108</v>
      </c>
      <c r="D44">
        <v>58</v>
      </c>
      <c r="E44" s="1" t="s">
        <v>10</v>
      </c>
      <c r="F44" s="2">
        <v>0</v>
      </c>
      <c r="G44" s="26">
        <f t="shared" si="0"/>
        <v>1</v>
      </c>
      <c r="H44" s="26">
        <v>0.8</v>
      </c>
      <c r="I44">
        <v>0.76</v>
      </c>
    </row>
    <row r="45" spans="1:9" ht="14.25" customHeight="1">
      <c r="A45" s="26">
        <v>0.9</v>
      </c>
      <c r="B45" s="28">
        <v>50</v>
      </c>
      <c r="C45">
        <v>108</v>
      </c>
      <c r="D45">
        <v>56</v>
      </c>
      <c r="E45" s="29" t="s">
        <v>10</v>
      </c>
      <c r="F45" s="2">
        <v>0</v>
      </c>
      <c r="G45" s="26">
        <f t="shared" si="0"/>
        <v>1</v>
      </c>
      <c r="H45" s="26">
        <v>0.8</v>
      </c>
      <c r="I45">
        <v>0.75</v>
      </c>
    </row>
    <row r="46" spans="1:9" ht="14.25" customHeight="1">
      <c r="A46" s="26">
        <v>0.9</v>
      </c>
      <c r="B46" s="28">
        <v>70</v>
      </c>
      <c r="C46">
        <v>108</v>
      </c>
      <c r="D46">
        <v>50</v>
      </c>
      <c r="E46" s="1" t="s">
        <v>10</v>
      </c>
      <c r="F46" s="2">
        <v>0</v>
      </c>
      <c r="G46" s="26">
        <f t="shared" si="0"/>
        <v>1</v>
      </c>
      <c r="H46" s="26">
        <v>0.8</v>
      </c>
      <c r="I46">
        <v>0.75</v>
      </c>
    </row>
    <row r="47" spans="1:9" ht="14.25" customHeight="1">
      <c r="A47" s="26">
        <v>0.9</v>
      </c>
      <c r="B47" s="28">
        <v>77</v>
      </c>
      <c r="C47">
        <v>109</v>
      </c>
      <c r="D47">
        <v>58</v>
      </c>
      <c r="E47" s="1" t="s">
        <v>10</v>
      </c>
      <c r="F47" s="2">
        <v>0</v>
      </c>
      <c r="G47" s="26">
        <f t="shared" ref="G47:G51" si="1">38/38</f>
        <v>1</v>
      </c>
      <c r="H47" s="26">
        <v>0.8</v>
      </c>
      <c r="I47">
        <v>0.74</v>
      </c>
    </row>
    <row r="48" spans="1:9" ht="14.25" customHeight="1">
      <c r="A48">
        <f>54/60</f>
        <v>0.9</v>
      </c>
      <c r="B48" s="28">
        <v>69</v>
      </c>
      <c r="C48">
        <v>105</v>
      </c>
      <c r="D48">
        <v>59</v>
      </c>
      <c r="E48" s="1" t="s">
        <v>10</v>
      </c>
      <c r="F48" s="2">
        <v>0</v>
      </c>
      <c r="G48" s="3">
        <f>44/47</f>
        <v>0.93617021276595747</v>
      </c>
      <c r="H48" s="26">
        <v>0.8</v>
      </c>
      <c r="I48">
        <v>0.74</v>
      </c>
    </row>
    <row r="49" spans="1:9" ht="14.25" customHeight="1">
      <c r="A49" s="26">
        <v>0.9</v>
      </c>
      <c r="B49" s="28">
        <v>77</v>
      </c>
      <c r="C49">
        <v>106</v>
      </c>
      <c r="D49">
        <v>61</v>
      </c>
      <c r="E49" s="1" t="s">
        <v>10</v>
      </c>
      <c r="F49" s="2">
        <v>0</v>
      </c>
      <c r="G49" s="6">
        <f>44/47</f>
        <v>0.93617021276595747</v>
      </c>
      <c r="H49" s="26">
        <v>0.8</v>
      </c>
      <c r="I49">
        <v>0.73</v>
      </c>
    </row>
    <row r="50" spans="1:9" ht="14.25" customHeight="1">
      <c r="A50" s="26">
        <v>0.9</v>
      </c>
      <c r="B50" s="28">
        <v>56</v>
      </c>
      <c r="C50">
        <v>112</v>
      </c>
      <c r="D50">
        <v>74</v>
      </c>
      <c r="E50" s="1" t="s">
        <v>10</v>
      </c>
      <c r="F50" s="2">
        <v>0</v>
      </c>
      <c r="G50" s="5">
        <f>47/49</f>
        <v>0.95918367346938771</v>
      </c>
      <c r="H50" s="26">
        <v>0.8</v>
      </c>
      <c r="I50">
        <v>0.72</v>
      </c>
    </row>
    <row r="51" spans="1:9" ht="14.25" customHeight="1">
      <c r="A51" s="26">
        <v>0.9</v>
      </c>
      <c r="B51" s="28">
        <v>56</v>
      </c>
      <c r="C51" s="30">
        <v>100</v>
      </c>
      <c r="D51" s="30">
        <v>100</v>
      </c>
      <c r="E51" s="1" t="s">
        <v>10</v>
      </c>
      <c r="F51" s="31">
        <v>0</v>
      </c>
      <c r="G51" s="30">
        <f>47/49</f>
        <v>0.95918367346938771</v>
      </c>
      <c r="H51" s="26">
        <v>0.8</v>
      </c>
      <c r="I51">
        <v>0.72</v>
      </c>
    </row>
  </sheetData>
  <autoFilter ref="A1:E37" xr:uid="{38CBAC20-3E9A-4F66-A853-0B3ED62ED0B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0D97-413A-4693-A142-2D9BC233960F}">
  <dimension ref="A1:A6"/>
  <sheetViews>
    <sheetView workbookViewId="0">
      <selection activeCell="A6" sqref="A6"/>
    </sheetView>
  </sheetViews>
  <sheetFormatPr defaultRowHeight="14"/>
  <cols>
    <col min="1" max="1" width="20.75" customWidth="1"/>
  </cols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Huang, Huazhang</dc:creator>
  <cp:keywords/>
  <dc:description/>
  <cp:lastModifiedBy>Tan, KhaiX Ee</cp:lastModifiedBy>
  <cp:revision/>
  <dcterms:created xsi:type="dcterms:W3CDTF">2023-06-23T05:01:21Z</dcterms:created>
  <dcterms:modified xsi:type="dcterms:W3CDTF">2024-04-15T06:50:38Z</dcterms:modified>
  <cp:category/>
  <cp:contentStatus/>
</cp:coreProperties>
</file>