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3.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E4B4ECB5-5541-4ABE-A719-F824B3BD24DE}" xr6:coauthVersionLast="47" xr6:coauthVersionMax="47" xr10:uidLastSave="{00000000-0000-0000-0000-000000000000}"/>
  <bookViews>
    <workbookView xWindow="-98" yWindow="-98" windowWidth="19396" windowHeight="10276" firstSheet="7" activeTab="10" xr2:uid="{00000000-000D-0000-FFFF-FFFF00000000}"/>
  </bookViews>
  <sheets>
    <sheet name="Inputs" sheetId="1" r:id="rId1"/>
    <sheet name="Progress" sheetId="2" r:id="rId2"/>
    <sheet name="Guides" sheetId="3" r:id="rId3"/>
    <sheet name="Off Day" sheetId="4" r:id="rId4"/>
    <sheet name="Light Day" sheetId="5" r:id="rId5"/>
    <sheet name="Medium Day" sheetId="6" r:id="rId6"/>
    <sheet name="Heavy Day" sheetId="7" r:id="rId7"/>
    <sheet name="Protein Cheatsheet" sheetId="8" r:id="rId8"/>
    <sheet name="Carbohydrate Cheatsheet" sheetId="9" r:id="rId9"/>
    <sheet name="Fat Cheatsheet" sheetId="10" r:id="rId10"/>
    <sheet name="Data Repository"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1" l="1"/>
  <c r="C53" i="11"/>
  <c r="C52" i="11"/>
  <c r="C51" i="11"/>
  <c r="C49" i="11"/>
  <c r="C48" i="11"/>
  <c r="C47" i="11"/>
  <c r="C45" i="11"/>
  <c r="C44" i="11"/>
  <c r="C43" i="11"/>
  <c r="C41" i="11"/>
  <c r="C40" i="11"/>
  <c r="C39" i="11"/>
  <c r="C37" i="11"/>
  <c r="C36" i="11"/>
  <c r="C35" i="11"/>
  <c r="C33" i="11"/>
  <c r="C32" i="11"/>
  <c r="C31" i="11"/>
  <c r="C29" i="11"/>
  <c r="C28" i="11"/>
  <c r="C27" i="11"/>
  <c r="C25" i="11"/>
  <c r="C24" i="11"/>
  <c r="C23" i="11"/>
  <c r="C21" i="11"/>
  <c r="C20" i="11"/>
  <c r="C19" i="11"/>
  <c r="C17" i="11"/>
  <c r="C16" i="11"/>
  <c r="C15" i="11"/>
  <c r="C13" i="11"/>
  <c r="C12" i="11"/>
  <c r="C11" i="11"/>
  <c r="C9" i="11"/>
  <c r="C8" i="11"/>
  <c r="C7" i="11"/>
  <c r="C5" i="11"/>
  <c r="C4" i="11"/>
  <c r="C3" i="11"/>
  <c r="E65" i="10"/>
  <c r="C65" i="10"/>
  <c r="E64" i="10"/>
  <c r="C64" i="10"/>
  <c r="E63" i="10"/>
  <c r="E62" i="10"/>
  <c r="C62" i="10"/>
  <c r="E61" i="10"/>
  <c r="E60" i="10"/>
  <c r="C60" i="10"/>
  <c r="E59" i="10"/>
  <c r="C59" i="10"/>
  <c r="E58" i="10"/>
  <c r="C58" i="10"/>
  <c r="E57" i="10"/>
  <c r="C57" i="10"/>
  <c r="E56" i="10"/>
  <c r="C56" i="10"/>
  <c r="E51" i="10"/>
  <c r="D51" i="10"/>
  <c r="C51" i="10"/>
  <c r="E50" i="10"/>
  <c r="D50" i="10"/>
  <c r="C50" i="10"/>
  <c r="E48" i="10"/>
  <c r="D48" i="10"/>
  <c r="C48" i="10"/>
  <c r="E47" i="10"/>
  <c r="D47" i="10"/>
  <c r="C47" i="10"/>
  <c r="E46" i="10"/>
  <c r="D46" i="10"/>
  <c r="C46" i="10"/>
  <c r="E45" i="10"/>
  <c r="D45" i="10"/>
  <c r="C45" i="10"/>
  <c r="E44" i="10"/>
  <c r="D44" i="10"/>
  <c r="C44" i="10"/>
  <c r="E43" i="10"/>
  <c r="D43" i="10"/>
  <c r="C43" i="10"/>
  <c r="E42" i="10"/>
  <c r="D42" i="10"/>
  <c r="C42" i="10"/>
  <c r="C63" i="9"/>
  <c r="E44" i="9" s="1"/>
  <c r="E62" i="9"/>
  <c r="C62" i="9"/>
  <c r="E61" i="9"/>
  <c r="C61" i="9"/>
  <c r="E60" i="9"/>
  <c r="C60" i="9"/>
  <c r="E59" i="9"/>
  <c r="C59" i="9"/>
  <c r="E58" i="9"/>
  <c r="C58" i="9"/>
  <c r="E57" i="9"/>
  <c r="C57" i="9"/>
  <c r="E56" i="9"/>
  <c r="C56" i="9"/>
  <c r="E55" i="9"/>
  <c r="C55" i="9"/>
  <c r="E54" i="9"/>
  <c r="C54" i="9"/>
  <c r="E53" i="9"/>
  <c r="C53" i="9"/>
  <c r="E52" i="9"/>
  <c r="C52" i="9"/>
  <c r="E51" i="9"/>
  <c r="C51" i="9"/>
  <c r="E50" i="9"/>
  <c r="C50" i="9"/>
  <c r="E49" i="9"/>
  <c r="C49" i="9"/>
  <c r="I44" i="9"/>
  <c r="H44" i="9"/>
  <c r="C44" i="9"/>
  <c r="K43" i="9"/>
  <c r="J43" i="9"/>
  <c r="I43" i="9"/>
  <c r="H43" i="9"/>
  <c r="G43" i="9"/>
  <c r="F43" i="9"/>
  <c r="E43" i="9"/>
  <c r="D43" i="9"/>
  <c r="C43" i="9"/>
  <c r="K42" i="9"/>
  <c r="J42" i="9"/>
  <c r="I42" i="9"/>
  <c r="H42" i="9"/>
  <c r="G42" i="9"/>
  <c r="F42" i="9"/>
  <c r="E42" i="9"/>
  <c r="D42" i="9"/>
  <c r="C42" i="9"/>
  <c r="K41" i="9"/>
  <c r="J41" i="9"/>
  <c r="I41" i="9"/>
  <c r="H41" i="9"/>
  <c r="G41" i="9"/>
  <c r="F41" i="9"/>
  <c r="E41" i="9"/>
  <c r="D41" i="9"/>
  <c r="C41" i="9"/>
  <c r="K40" i="9"/>
  <c r="J40" i="9"/>
  <c r="I40" i="9"/>
  <c r="H40" i="9"/>
  <c r="G40" i="9"/>
  <c r="F40" i="9"/>
  <c r="E40" i="9"/>
  <c r="D40" i="9"/>
  <c r="C40" i="9"/>
  <c r="K39" i="9"/>
  <c r="J39" i="9"/>
  <c r="I39" i="9"/>
  <c r="H39" i="9"/>
  <c r="G39" i="9"/>
  <c r="F39" i="9"/>
  <c r="E39" i="9"/>
  <c r="D39" i="9"/>
  <c r="C39" i="9"/>
  <c r="K38" i="9"/>
  <c r="J38" i="9"/>
  <c r="I38" i="9"/>
  <c r="H38" i="9"/>
  <c r="G38" i="9"/>
  <c r="F38" i="9"/>
  <c r="E38" i="9"/>
  <c r="D38" i="9"/>
  <c r="C38" i="9"/>
  <c r="K37" i="9"/>
  <c r="J37" i="9"/>
  <c r="I37" i="9"/>
  <c r="H37" i="9"/>
  <c r="G37" i="9"/>
  <c r="F37" i="9"/>
  <c r="E37" i="9"/>
  <c r="D37" i="9"/>
  <c r="C37" i="9"/>
  <c r="K36" i="9"/>
  <c r="J36" i="9"/>
  <c r="I36" i="9"/>
  <c r="H36" i="9"/>
  <c r="G36" i="9"/>
  <c r="F36" i="9"/>
  <c r="E36" i="9"/>
  <c r="D36" i="9"/>
  <c r="C36" i="9"/>
  <c r="K35" i="9"/>
  <c r="J35" i="9"/>
  <c r="I35" i="9"/>
  <c r="H35" i="9"/>
  <c r="G35" i="9"/>
  <c r="F35" i="9"/>
  <c r="E35" i="9"/>
  <c r="D35" i="9"/>
  <c r="C35" i="9"/>
  <c r="K34" i="9"/>
  <c r="J34" i="9"/>
  <c r="I34" i="9"/>
  <c r="H34" i="9"/>
  <c r="G34" i="9"/>
  <c r="F34" i="9"/>
  <c r="E34" i="9"/>
  <c r="D34" i="9"/>
  <c r="C34" i="9"/>
  <c r="K33" i="9"/>
  <c r="J33" i="9"/>
  <c r="I33" i="9"/>
  <c r="H33" i="9"/>
  <c r="G33" i="9"/>
  <c r="F33" i="9"/>
  <c r="E33" i="9"/>
  <c r="D33" i="9"/>
  <c r="C33" i="9"/>
  <c r="K32" i="9"/>
  <c r="J32" i="9"/>
  <c r="I32" i="9"/>
  <c r="H32" i="9"/>
  <c r="G32" i="9"/>
  <c r="F32" i="9"/>
  <c r="E32" i="9"/>
  <c r="D32" i="9"/>
  <c r="C32" i="9"/>
  <c r="K31" i="9"/>
  <c r="J31" i="9"/>
  <c r="I31" i="9"/>
  <c r="H31" i="9"/>
  <c r="G31" i="9"/>
  <c r="F31" i="9"/>
  <c r="E31" i="9"/>
  <c r="D31" i="9"/>
  <c r="C31" i="9"/>
  <c r="K30" i="9"/>
  <c r="J30" i="9"/>
  <c r="I30" i="9"/>
  <c r="H30" i="9"/>
  <c r="G30" i="9"/>
  <c r="F30" i="9"/>
  <c r="E30" i="9"/>
  <c r="D30" i="9"/>
  <c r="C30" i="9"/>
  <c r="C85" i="8"/>
  <c r="E85" i="8" s="1"/>
  <c r="C84" i="8"/>
  <c r="E70" i="8" s="1"/>
  <c r="C83" i="8"/>
  <c r="E69" i="8" s="1"/>
  <c r="E82" i="8"/>
  <c r="C82" i="8"/>
  <c r="C81" i="8"/>
  <c r="E81" i="8" s="1"/>
  <c r="C80" i="8"/>
  <c r="E80" i="8" s="1"/>
  <c r="C79" i="8"/>
  <c r="E79" i="8" s="1"/>
  <c r="E78" i="8"/>
  <c r="C78" i="8"/>
  <c r="C77" i="8"/>
  <c r="E77" i="8" s="1"/>
  <c r="C76" i="8"/>
  <c r="E62" i="8" s="1"/>
  <c r="D71" i="8"/>
  <c r="C71" i="8"/>
  <c r="D69" i="8"/>
  <c r="E68" i="8"/>
  <c r="D68" i="8"/>
  <c r="C68" i="8"/>
  <c r="E67" i="8"/>
  <c r="D67" i="8"/>
  <c r="E66" i="8"/>
  <c r="E65" i="8"/>
  <c r="D65" i="8"/>
  <c r="C65" i="8"/>
  <c r="E64" i="8"/>
  <c r="D64" i="8"/>
  <c r="C64" i="8"/>
  <c r="D63" i="8"/>
  <c r="C63" i="8"/>
  <c r="L64" i="7"/>
  <c r="J64" i="7"/>
  <c r="I64" i="7"/>
  <c r="G64" i="7"/>
  <c r="D64" i="7"/>
  <c r="C64" i="7"/>
  <c r="A64" i="7"/>
  <c r="F62" i="7"/>
  <c r="C62" i="7"/>
  <c r="L48" i="7"/>
  <c r="J48" i="7"/>
  <c r="I48" i="7"/>
  <c r="G48" i="7"/>
  <c r="D48" i="7"/>
  <c r="C48" i="7"/>
  <c r="A48" i="7"/>
  <c r="F46" i="7"/>
  <c r="C46" i="7"/>
  <c r="L32" i="7"/>
  <c r="J32" i="7"/>
  <c r="I32" i="7"/>
  <c r="G32" i="7"/>
  <c r="D32" i="7"/>
  <c r="C32" i="7"/>
  <c r="A32" i="7"/>
  <c r="F30" i="7"/>
  <c r="C30" i="7"/>
  <c r="F24" i="7"/>
  <c r="G16" i="7"/>
  <c r="L64" i="6"/>
  <c r="J64" i="6"/>
  <c r="I64" i="6"/>
  <c r="G64" i="6"/>
  <c r="D64" i="6"/>
  <c r="C64" i="6"/>
  <c r="A64" i="6"/>
  <c r="F62" i="6"/>
  <c r="C62" i="6"/>
  <c r="L48" i="6"/>
  <c r="J48" i="6"/>
  <c r="I48" i="6"/>
  <c r="G48" i="6"/>
  <c r="D48" i="6"/>
  <c r="C48" i="6"/>
  <c r="A48" i="6"/>
  <c r="F46" i="6"/>
  <c r="C46" i="6"/>
  <c r="L32" i="6"/>
  <c r="J32" i="6"/>
  <c r="I32" i="6"/>
  <c r="G32" i="6"/>
  <c r="D32" i="6"/>
  <c r="C32" i="6"/>
  <c r="A32" i="6"/>
  <c r="F30" i="6"/>
  <c r="C30" i="6"/>
  <c r="F24" i="6"/>
  <c r="L64" i="5"/>
  <c r="J64" i="5"/>
  <c r="I64" i="5"/>
  <c r="G64" i="5"/>
  <c r="D64" i="5"/>
  <c r="C64" i="5"/>
  <c r="A64" i="5"/>
  <c r="F62" i="5"/>
  <c r="C62" i="5"/>
  <c r="L48" i="5"/>
  <c r="J48" i="5"/>
  <c r="I48" i="5"/>
  <c r="G48" i="5"/>
  <c r="D48" i="5"/>
  <c r="C48" i="5"/>
  <c r="A48" i="5"/>
  <c r="F46" i="5"/>
  <c r="C46" i="5"/>
  <c r="L32" i="5"/>
  <c r="J32" i="5"/>
  <c r="I32" i="5"/>
  <c r="G32" i="5"/>
  <c r="D32" i="5"/>
  <c r="C32" i="5"/>
  <c r="A32" i="5"/>
  <c r="F30" i="5"/>
  <c r="C30" i="5"/>
  <c r="F24" i="5"/>
  <c r="L32" i="4"/>
  <c r="J32" i="4"/>
  <c r="I32" i="4"/>
  <c r="G32" i="4"/>
  <c r="D32" i="4"/>
  <c r="C32" i="4"/>
  <c r="A32" i="4"/>
  <c r="C30" i="4"/>
  <c r="C28" i="4"/>
  <c r="G16" i="4"/>
  <c r="D86" i="2" a="1"/>
  <c r="D86" i="2" s="1"/>
  <c r="D80" i="2"/>
  <c r="D79" i="2" a="1"/>
  <c r="D79" i="2" s="1"/>
  <c r="D74" i="2"/>
  <c r="D72" i="2" a="1"/>
  <c r="D73" i="2" s="1"/>
  <c r="E65" i="2"/>
  <c r="E72" i="2" s="1"/>
  <c r="E79" i="2" s="1"/>
  <c r="D68" i="2"/>
  <c r="D67" i="2"/>
  <c r="D66" i="2"/>
  <c r="D65" i="2" a="1"/>
  <c r="D65" i="2" s="1"/>
  <c r="D58" i="2" a="1"/>
  <c r="D61" i="2" s="1"/>
  <c r="D51" i="2" a="1"/>
  <c r="D55" i="2" s="1"/>
  <c r="E44" i="2"/>
  <c r="E51" i="2" s="1"/>
  <c r="D49" i="2"/>
  <c r="D48" i="2"/>
  <c r="D47" i="2"/>
  <c r="D46" i="2"/>
  <c r="D45" i="2"/>
  <c r="D44" i="2" a="1"/>
  <c r="D44" i="2" s="1"/>
  <c r="E37" i="2"/>
  <c r="D43" i="2"/>
  <c r="D40" i="2"/>
  <c r="D39" i="2"/>
  <c r="D37" i="2" a="1"/>
  <c r="D42" i="2" s="1"/>
  <c r="D30" i="2" a="1"/>
  <c r="D36" i="2" s="1"/>
  <c r="D27" i="2"/>
  <c r="D26" i="2"/>
  <c r="D24" i="2"/>
  <c r="D23" i="2" a="1"/>
  <c r="D29" i="2" s="1"/>
  <c r="D23" i="2"/>
  <c r="D18" i="2"/>
  <c r="D16" i="2" a="1"/>
  <c r="D16" i="2" s="1"/>
  <c r="E9" i="2"/>
  <c r="E16" i="2" s="1"/>
  <c r="E23" i="2" s="1"/>
  <c r="D14" i="2"/>
  <c r="D12" i="2"/>
  <c r="D10" i="2"/>
  <c r="D9" i="2" a="1"/>
  <c r="D9" i="2" s="1"/>
  <c r="L36" i="1"/>
  <c r="L35" i="1"/>
  <c r="C35" i="1"/>
  <c r="L34" i="1"/>
  <c r="L33" i="1"/>
  <c r="L32" i="1"/>
  <c r="L31" i="1"/>
  <c r="L30" i="1"/>
  <c r="L29" i="1"/>
  <c r="L28" i="1"/>
  <c r="O44" i="1" s="1"/>
  <c r="C12" i="1"/>
  <c r="B9" i="1"/>
  <c r="C7" i="1"/>
  <c r="F70" i="6" s="1"/>
  <c r="D68" i="6" s="1"/>
  <c r="A7" i="1"/>
  <c r="D5" i="1"/>
  <c r="D11" i="2" l="1"/>
  <c r="D17" i="2"/>
  <c r="D30" i="2"/>
  <c r="D37" i="2"/>
  <c r="D50" i="2"/>
  <c r="D56" i="2"/>
  <c r="D62" i="2"/>
  <c r="D69" i="2"/>
  <c r="D75" i="2"/>
  <c r="D81" i="2"/>
  <c r="D87" i="2"/>
  <c r="H21" i="4"/>
  <c r="H21" i="6"/>
  <c r="K35" i="6"/>
  <c r="D57" i="2"/>
  <c r="D63" i="2"/>
  <c r="D70" i="2"/>
  <c r="D76" i="2"/>
  <c r="D82" i="2"/>
  <c r="D88" i="2"/>
  <c r="F54" i="5"/>
  <c r="D52" i="5" s="1"/>
  <c r="D13" i="2"/>
  <c r="D19" i="2"/>
  <c r="D25" i="2"/>
  <c r="D31" i="2"/>
  <c r="D38" i="2"/>
  <c r="D51" i="2"/>
  <c r="D64" i="2"/>
  <c r="D71" i="2"/>
  <c r="D77" i="2"/>
  <c r="D83" i="2"/>
  <c r="D89" i="2"/>
  <c r="K19" i="4"/>
  <c r="F22" i="6"/>
  <c r="D20" i="6" s="1"/>
  <c r="D58" i="2"/>
  <c r="D78" i="2"/>
  <c r="D84" i="2"/>
  <c r="D90" i="2"/>
  <c r="K19" i="6"/>
  <c r="H37" i="6"/>
  <c r="D72" i="2"/>
  <c r="D85" i="2"/>
  <c r="D91" i="2"/>
  <c r="K19" i="5"/>
  <c r="H21" i="5"/>
  <c r="D15" i="2"/>
  <c r="D21" i="2"/>
  <c r="D33" i="2"/>
  <c r="D52" i="2"/>
  <c r="D22" i="2"/>
  <c r="D28" i="2"/>
  <c r="D34" i="2"/>
  <c r="D41" i="2"/>
  <c r="D53" i="2"/>
  <c r="D59" i="2"/>
  <c r="D92" i="2"/>
  <c r="K67" i="7"/>
  <c r="K19" i="7"/>
  <c r="F38" i="6"/>
  <c r="D36" i="6" s="1"/>
  <c r="K51" i="5"/>
  <c r="F54" i="7"/>
  <c r="D52" i="7" s="1"/>
  <c r="H53" i="6"/>
  <c r="F38" i="5"/>
  <c r="D36" i="5" s="1"/>
  <c r="H69" i="7"/>
  <c r="K35" i="7"/>
  <c r="H21" i="7"/>
  <c r="K67" i="6"/>
  <c r="F54" i="6"/>
  <c r="D52" i="6" s="1"/>
  <c r="K67" i="5"/>
  <c r="F70" i="7"/>
  <c r="D68" i="7" s="1"/>
  <c r="H37" i="7"/>
  <c r="F22" i="7"/>
  <c r="D20" i="7" s="1"/>
  <c r="H69" i="6"/>
  <c r="K51" i="7"/>
  <c r="H69" i="5"/>
  <c r="K35" i="5"/>
  <c r="H53" i="7"/>
  <c r="K51" i="6"/>
  <c r="F70" i="5"/>
  <c r="D68" i="5" s="1"/>
  <c r="H37" i="5"/>
  <c r="F22" i="5"/>
  <c r="D20" i="5" s="1"/>
  <c r="D20" i="2"/>
  <c r="D32" i="2"/>
  <c r="C8" i="1"/>
  <c r="D8" i="1" s="1"/>
  <c r="B12" i="1" s="1"/>
  <c r="C33" i="1"/>
  <c r="D35" i="2"/>
  <c r="D54" i="2"/>
  <c r="D60" i="2"/>
  <c r="F22" i="4"/>
  <c r="D20" i="4" s="1"/>
  <c r="F38" i="7"/>
  <c r="D36" i="7" s="1"/>
  <c r="H53" i="5"/>
  <c r="F44" i="9"/>
  <c r="C66" i="8"/>
  <c r="G44" i="9"/>
  <c r="E63" i="8"/>
  <c r="D66" i="8"/>
  <c r="C69" i="8"/>
  <c r="E71" i="8"/>
  <c r="E83" i="8"/>
  <c r="E63" i="9"/>
  <c r="C67" i="8"/>
  <c r="E76" i="8"/>
  <c r="E84" i="8"/>
  <c r="J44" i="9"/>
  <c r="C62" i="8"/>
  <c r="C70" i="8"/>
  <c r="K44" i="9"/>
  <c r="D62" i="8"/>
  <c r="D70" i="8"/>
  <c r="D44" i="9"/>
  <c r="I36" i="7" l="1"/>
  <c r="G36" i="7"/>
  <c r="I20" i="5"/>
  <c r="G20" i="5"/>
  <c r="G20" i="6"/>
  <c r="I20" i="6"/>
  <c r="I52" i="7"/>
  <c r="G52" i="7"/>
  <c r="B15" i="1"/>
  <c r="B13" i="1"/>
  <c r="B16" i="1"/>
  <c r="I20" i="4"/>
  <c r="G20" i="4"/>
  <c r="G52" i="6"/>
  <c r="I52" i="6"/>
  <c r="I52" i="5"/>
  <c r="G52" i="5"/>
  <c r="I68" i="5"/>
  <c r="G68" i="5"/>
  <c r="I20" i="7"/>
  <c r="G20" i="7"/>
  <c r="I68" i="6"/>
  <c r="G68" i="6"/>
  <c r="I36" i="5"/>
  <c r="G36" i="5"/>
  <c r="I68" i="7"/>
  <c r="G68" i="7"/>
  <c r="G36" i="6"/>
  <c r="I36" i="6"/>
  <c r="D13" i="1" l="1"/>
  <c r="B14" i="1"/>
  <c r="C13" i="1"/>
  <c r="E19" i="4" s="1"/>
  <c r="D15" i="1"/>
  <c r="C15" i="1"/>
  <c r="E15" i="1" s="1"/>
  <c r="D16" i="1"/>
  <c r="C16" i="1"/>
  <c r="E16" i="1" s="1"/>
  <c r="E51" i="6" l="1"/>
  <c r="E67" i="7"/>
  <c r="E67" i="6"/>
  <c r="E19" i="6"/>
  <c r="E35" i="6"/>
  <c r="F19" i="4"/>
  <c r="G19" i="4" s="1"/>
  <c r="F20" i="4"/>
  <c r="E21" i="4" s="1"/>
  <c r="E51" i="7"/>
  <c r="E19" i="7"/>
  <c r="E35" i="7"/>
  <c r="D14" i="1"/>
  <c r="C14" i="1"/>
  <c r="E14" i="1" s="1"/>
  <c r="F67" i="7" l="1"/>
  <c r="G67" i="7" s="1"/>
  <c r="F68" i="7"/>
  <c r="E69" i="7" s="1"/>
  <c r="F19" i="7"/>
  <c r="G19" i="7" s="1"/>
  <c r="F20" i="7"/>
  <c r="E21" i="7" s="1"/>
  <c r="F35" i="6"/>
  <c r="G35" i="6" s="1"/>
  <c r="F36" i="6"/>
  <c r="E37" i="6" s="1"/>
  <c r="F51" i="6"/>
  <c r="G51" i="6" s="1"/>
  <c r="F52" i="6"/>
  <c r="E53" i="6" s="1"/>
  <c r="F51" i="7"/>
  <c r="G51" i="7" s="1"/>
  <c r="F52" i="7"/>
  <c r="E53" i="7" s="1"/>
  <c r="F19" i="6"/>
  <c r="G19" i="6" s="1"/>
  <c r="F20" i="6"/>
  <c r="E21" i="6" s="1"/>
  <c r="F35" i="7"/>
  <c r="G35" i="7" s="1"/>
  <c r="F36" i="7"/>
  <c r="E37" i="7" s="1"/>
  <c r="D24" i="4"/>
  <c r="E20" i="4"/>
  <c r="E22" i="4"/>
  <c r="D30" i="4" s="1"/>
  <c r="D26" i="4"/>
  <c r="D28" i="4"/>
  <c r="E35" i="5"/>
  <c r="E51" i="5"/>
  <c r="E67" i="5"/>
  <c r="E19" i="5"/>
  <c r="F67" i="6"/>
  <c r="G67" i="6" s="1"/>
  <c r="F68" i="6"/>
  <c r="E69" i="6" s="1"/>
  <c r="F67" i="5" l="1"/>
  <c r="G67" i="5" s="1"/>
  <c r="F68" i="5"/>
  <c r="E69" i="5" s="1"/>
  <c r="E52" i="6"/>
  <c r="E68" i="6"/>
  <c r="D24" i="6"/>
  <c r="E20" i="6"/>
  <c r="E36" i="6"/>
  <c r="D26" i="6"/>
  <c r="E22" i="6"/>
  <c r="D30" i="6" s="1"/>
  <c r="D28" i="6"/>
  <c r="E38" i="6"/>
  <c r="D46" i="6" s="1"/>
  <c r="D42" i="6"/>
  <c r="D44" i="6"/>
  <c r="D40" i="6"/>
  <c r="F35" i="5"/>
  <c r="G35" i="5" s="1"/>
  <c r="F36" i="5"/>
  <c r="E37" i="5" s="1"/>
  <c r="D60" i="6"/>
  <c r="D56" i="6"/>
  <c r="D58" i="6"/>
  <c r="E54" i="6"/>
  <c r="D62" i="6" s="1"/>
  <c r="E52" i="7"/>
  <c r="D28" i="7"/>
  <c r="E68" i="7"/>
  <c r="D24" i="7"/>
  <c r="E20" i="7"/>
  <c r="E36" i="7"/>
  <c r="D26" i="7"/>
  <c r="E22" i="7"/>
  <c r="D30" i="7" s="1"/>
  <c r="F51" i="5"/>
  <c r="G51" i="5" s="1"/>
  <c r="F52" i="5"/>
  <c r="E53" i="5" s="1"/>
  <c r="D74" i="6"/>
  <c r="D80" i="6"/>
  <c r="D76" i="6"/>
  <c r="D72" i="6"/>
  <c r="E70" i="6"/>
  <c r="D78" i="6"/>
  <c r="D56" i="7"/>
  <c r="E54" i="7"/>
  <c r="D62" i="7" s="1"/>
  <c r="D58" i="7"/>
  <c r="D60" i="7"/>
  <c r="D76" i="7"/>
  <c r="D72" i="7"/>
  <c r="D78" i="7"/>
  <c r="E70" i="7"/>
  <c r="D74" i="7"/>
  <c r="D80" i="7"/>
  <c r="F19" i="5"/>
  <c r="G19" i="5" s="1"/>
  <c r="F20" i="5"/>
  <c r="E21" i="5" s="1"/>
  <c r="D42" i="7"/>
  <c r="D44" i="7"/>
  <c r="D40" i="7"/>
  <c r="E38" i="7"/>
  <c r="D46" i="7" s="1"/>
  <c r="L22" i="4"/>
  <c r="J20" i="4"/>
  <c r="K21" i="4" s="1"/>
  <c r="M23" i="4"/>
  <c r="M21" i="4"/>
  <c r="M22" i="4" s="1"/>
  <c r="L38" i="7" l="1"/>
  <c r="J36" i="7"/>
  <c r="K37" i="7" s="1"/>
  <c r="M39" i="7"/>
  <c r="I39" i="7" s="1"/>
  <c r="I37" i="7" s="1"/>
  <c r="M37" i="7"/>
  <c r="M38" i="7" s="1"/>
  <c r="E36" i="5"/>
  <c r="D26" i="5"/>
  <c r="E22" i="5"/>
  <c r="D30" i="5" s="1"/>
  <c r="E52" i="5"/>
  <c r="D28" i="5"/>
  <c r="E68" i="5"/>
  <c r="E20" i="5"/>
  <c r="D24" i="5"/>
  <c r="G22" i="4"/>
  <c r="L20" i="4"/>
  <c r="J22" i="4" s="1"/>
  <c r="K22" i="4" s="1"/>
  <c r="M19" i="4" s="1"/>
  <c r="M23" i="7"/>
  <c r="I23" i="7" s="1"/>
  <c r="I21" i="7" s="1"/>
  <c r="L22" i="7"/>
  <c r="J20" i="7"/>
  <c r="K21" i="7" s="1"/>
  <c r="M21" i="7"/>
  <c r="M22" i="7" s="1"/>
  <c r="M37" i="6"/>
  <c r="M38" i="6" s="1"/>
  <c r="L38" i="6"/>
  <c r="M39" i="6"/>
  <c r="I39" i="6" s="1"/>
  <c r="I37" i="6" s="1"/>
  <c r="J36" i="6"/>
  <c r="K37" i="6" s="1"/>
  <c r="D40" i="5"/>
  <c r="D42" i="5"/>
  <c r="E38" i="5"/>
  <c r="D46" i="5" s="1"/>
  <c r="D44" i="5"/>
  <c r="L22" i="6"/>
  <c r="J20" i="6"/>
  <c r="K21" i="6" s="1"/>
  <c r="M21" i="6"/>
  <c r="M22" i="6" s="1"/>
  <c r="M23" i="6"/>
  <c r="I23" i="6" s="1"/>
  <c r="I21" i="6" s="1"/>
  <c r="M71" i="7"/>
  <c r="I71" i="7" s="1"/>
  <c r="I69" i="7" s="1"/>
  <c r="M69" i="7"/>
  <c r="M70" i="7" s="1"/>
  <c r="J68" i="7"/>
  <c r="K69" i="7" s="1"/>
  <c r="L70" i="7"/>
  <c r="D60" i="5"/>
  <c r="D56" i="5"/>
  <c r="E54" i="5"/>
  <c r="D62" i="5" s="1"/>
  <c r="D58" i="5"/>
  <c r="M69" i="6"/>
  <c r="M70" i="6" s="1"/>
  <c r="L70" i="6"/>
  <c r="J68" i="6"/>
  <c r="K69" i="6" s="1"/>
  <c r="M71" i="6"/>
  <c r="I71" i="6" s="1"/>
  <c r="I69" i="6" s="1"/>
  <c r="E70" i="5"/>
  <c r="D74" i="5"/>
  <c r="D78" i="5"/>
  <c r="D76" i="5"/>
  <c r="D80" i="5"/>
  <c r="D72" i="5"/>
  <c r="M55" i="7"/>
  <c r="I55" i="7" s="1"/>
  <c r="I53" i="7" s="1"/>
  <c r="M53" i="7"/>
  <c r="M54" i="7" s="1"/>
  <c r="L54" i="7"/>
  <c r="J52" i="7"/>
  <c r="K53" i="7" s="1"/>
  <c r="M55" i="6"/>
  <c r="I55" i="6" s="1"/>
  <c r="I53" i="6" s="1"/>
  <c r="M53" i="6"/>
  <c r="M54" i="6" s="1"/>
  <c r="J52" i="6"/>
  <c r="K53" i="6" s="1"/>
  <c r="L54" i="6"/>
  <c r="G76" i="7" l="1"/>
  <c r="I76" i="7" s="1"/>
  <c r="G72" i="7"/>
  <c r="I72" i="7" s="1"/>
  <c r="I70" i="7"/>
  <c r="G78" i="7"/>
  <c r="I78" i="7" s="1"/>
  <c r="G74" i="7"/>
  <c r="I74" i="7" s="1"/>
  <c r="G80" i="7"/>
  <c r="I80" i="7" s="1"/>
  <c r="G80" i="6"/>
  <c r="I80" i="6" s="1"/>
  <c r="G76" i="6"/>
  <c r="I76" i="6" s="1"/>
  <c r="G72" i="6"/>
  <c r="I72" i="6" s="1"/>
  <c r="I70" i="6"/>
  <c r="G78" i="6"/>
  <c r="I78" i="6" s="1"/>
  <c r="G74" i="6"/>
  <c r="I74" i="6" s="1"/>
  <c r="G28" i="6"/>
  <c r="I28" i="6" s="1"/>
  <c r="G24" i="6"/>
  <c r="I24" i="6" s="1"/>
  <c r="G30" i="6"/>
  <c r="I30" i="6" s="1"/>
  <c r="I22" i="6"/>
  <c r="G26" i="6"/>
  <c r="I26" i="6" s="1"/>
  <c r="L38" i="5"/>
  <c r="J36" i="5"/>
  <c r="K37" i="5" s="1"/>
  <c r="M39" i="5"/>
  <c r="I39" i="5" s="1"/>
  <c r="I37" i="5" s="1"/>
  <c r="M37" i="5"/>
  <c r="M38" i="5" s="1"/>
  <c r="G22" i="7"/>
  <c r="L20" i="7"/>
  <c r="J22" i="7"/>
  <c r="K22" i="7" s="1"/>
  <c r="M19" i="7" s="1"/>
  <c r="G54" i="7"/>
  <c r="L52" i="7"/>
  <c r="G42" i="6"/>
  <c r="I42" i="6" s="1"/>
  <c r="G46" i="6"/>
  <c r="I46" i="6" s="1"/>
  <c r="G40" i="6"/>
  <c r="I40" i="6" s="1"/>
  <c r="I38" i="6"/>
  <c r="G44" i="6"/>
  <c r="I44" i="6" s="1"/>
  <c r="J68" i="5"/>
  <c r="K69" i="5" s="1"/>
  <c r="M69" i="5"/>
  <c r="M70" i="5" s="1"/>
  <c r="M71" i="5"/>
  <c r="I71" i="5" s="1"/>
  <c r="I69" i="5" s="1"/>
  <c r="L70" i="5"/>
  <c r="G62" i="6"/>
  <c r="I62" i="6" s="1"/>
  <c r="G56" i="6"/>
  <c r="I56" i="6" s="1"/>
  <c r="I54" i="6"/>
  <c r="G60" i="6"/>
  <c r="I60" i="6" s="1"/>
  <c r="G58" i="6"/>
  <c r="I58" i="6" s="1"/>
  <c r="M21" i="5"/>
  <c r="M22" i="5" s="1"/>
  <c r="M23" i="5"/>
  <c r="I23" i="5" s="1"/>
  <c r="I21" i="5" s="1"/>
  <c r="L22" i="5"/>
  <c r="J20" i="5"/>
  <c r="K21" i="5" s="1"/>
  <c r="L20" i="6"/>
  <c r="G22" i="6"/>
  <c r="G58" i="7"/>
  <c r="I58" i="7" s="1"/>
  <c r="G60" i="7"/>
  <c r="I60" i="7" s="1"/>
  <c r="G62" i="7"/>
  <c r="I62" i="7" s="1"/>
  <c r="G56" i="7"/>
  <c r="I56" i="7" s="1"/>
  <c r="I54" i="7"/>
  <c r="G54" i="6"/>
  <c r="L52" i="6"/>
  <c r="L68" i="6"/>
  <c r="J70" i="6" s="1"/>
  <c r="K70" i="6" s="1"/>
  <c r="M67" i="6" s="1"/>
  <c r="G70" i="6"/>
  <c r="L36" i="6"/>
  <c r="J38" i="6" s="1"/>
  <c r="K38" i="6" s="1"/>
  <c r="M35" i="6" s="1"/>
  <c r="G38" i="6"/>
  <c r="G44" i="7"/>
  <c r="I44" i="7" s="1"/>
  <c r="G46" i="7"/>
  <c r="I46" i="7" s="1"/>
  <c r="G40" i="7"/>
  <c r="I40" i="7" s="1"/>
  <c r="I38" i="7"/>
  <c r="G42" i="7"/>
  <c r="I42" i="7" s="1"/>
  <c r="G70" i="7"/>
  <c r="L68" i="7"/>
  <c r="J70" i="7" s="1"/>
  <c r="K70" i="7" s="1"/>
  <c r="M67" i="7" s="1"/>
  <c r="J54" i="7"/>
  <c r="K54" i="7" s="1"/>
  <c r="M51" i="7" s="1"/>
  <c r="J22" i="6"/>
  <c r="K22" i="6" s="1"/>
  <c r="M19" i="6" s="1"/>
  <c r="G30" i="7"/>
  <c r="I30" i="7" s="1"/>
  <c r="G24" i="7"/>
  <c r="I24" i="7" s="1"/>
  <c r="I22" i="7"/>
  <c r="G26" i="7"/>
  <c r="I26" i="7" s="1"/>
  <c r="G28" i="7"/>
  <c r="I28" i="7" s="1"/>
  <c r="L54" i="5"/>
  <c r="M53" i="5"/>
  <c r="M54" i="5" s="1"/>
  <c r="J52" i="5"/>
  <c r="K53" i="5" s="1"/>
  <c r="M55" i="5"/>
  <c r="I55" i="5" s="1"/>
  <c r="I53" i="5" s="1"/>
  <c r="L36" i="7"/>
  <c r="G38" i="7"/>
  <c r="J54" i="6"/>
  <c r="K54" i="6" s="1"/>
  <c r="M51" i="6" s="1"/>
  <c r="J38" i="7"/>
  <c r="K38" i="7" s="1"/>
  <c r="M35" i="7" s="1"/>
  <c r="M68" i="6" l="1"/>
  <c r="L69" i="6" s="1"/>
  <c r="P35" i="7"/>
  <c r="G44" i="5"/>
  <c r="I44" i="5" s="1"/>
  <c r="G40" i="5"/>
  <c r="I40" i="5" s="1"/>
  <c r="I38" i="5"/>
  <c r="G42" i="5"/>
  <c r="I42" i="5" s="1"/>
  <c r="G46" i="5"/>
  <c r="I46" i="5" s="1"/>
  <c r="M36" i="7"/>
  <c r="L37" i="7" s="1"/>
  <c r="J70" i="5"/>
  <c r="K70" i="5" s="1"/>
  <c r="M67" i="5" s="1"/>
  <c r="P35" i="6"/>
  <c r="M36" i="6" s="1"/>
  <c r="L37" i="6" s="1"/>
  <c r="G38" i="5"/>
  <c r="L36" i="5"/>
  <c r="P19" i="6"/>
  <c r="P67" i="7"/>
  <c r="M68" i="7" s="1"/>
  <c r="L69" i="7" s="1"/>
  <c r="M20" i="7"/>
  <c r="L21" i="7" s="1"/>
  <c r="O20" i="7" s="1"/>
  <c r="G74" i="5"/>
  <c r="I74" i="5" s="1"/>
  <c r="G80" i="5"/>
  <c r="I80" i="5" s="1"/>
  <c r="G76" i="5"/>
  <c r="I76" i="5" s="1"/>
  <c r="G72" i="5"/>
  <c r="I72" i="5" s="1"/>
  <c r="I70" i="5"/>
  <c r="G78" i="5"/>
  <c r="I78" i="5" s="1"/>
  <c r="J38" i="5"/>
  <c r="K38" i="5" s="1"/>
  <c r="M35" i="5" s="1"/>
  <c r="M20" i="6"/>
  <c r="L21" i="6" s="1"/>
  <c r="O20" i="6" s="1"/>
  <c r="O68" i="6"/>
  <c r="P67" i="6"/>
  <c r="L20" i="5"/>
  <c r="J22" i="5" s="1"/>
  <c r="K22" i="5" s="1"/>
  <c r="M19" i="5" s="1"/>
  <c r="G22" i="5"/>
  <c r="G60" i="5"/>
  <c r="I60" i="5" s="1"/>
  <c r="G62" i="5"/>
  <c r="I62" i="5" s="1"/>
  <c r="G58" i="5"/>
  <c r="I58" i="5" s="1"/>
  <c r="G56" i="5"/>
  <c r="I56" i="5" s="1"/>
  <c r="I54" i="5"/>
  <c r="P51" i="7"/>
  <c r="M52" i="7" s="1"/>
  <c r="L53" i="7" s="1"/>
  <c r="G30" i="5"/>
  <c r="I30" i="5" s="1"/>
  <c r="G26" i="5"/>
  <c r="I26" i="5" s="1"/>
  <c r="G24" i="5"/>
  <c r="I24" i="5" s="1"/>
  <c r="G28" i="5"/>
  <c r="I28" i="5" s="1"/>
  <c r="I22" i="5"/>
  <c r="L68" i="5"/>
  <c r="G70" i="5"/>
  <c r="G54" i="5"/>
  <c r="L52" i="5"/>
  <c r="J54" i="5" s="1"/>
  <c r="K54" i="5" s="1"/>
  <c r="M51" i="5" s="1"/>
  <c r="P19" i="7"/>
  <c r="P51" i="6"/>
  <c r="M52" i="6" s="1"/>
  <c r="L53" i="6" s="1"/>
  <c r="M20" i="5" l="1"/>
  <c r="L21" i="5" s="1"/>
  <c r="L35" i="6"/>
  <c r="J44" i="6"/>
  <c r="L44" i="6" s="1"/>
  <c r="J46" i="6"/>
  <c r="L46" i="6" s="1"/>
  <c r="J42" i="6"/>
  <c r="L42" i="6" s="1"/>
  <c r="J40" i="6"/>
  <c r="L40" i="6" s="1"/>
  <c r="O36" i="6"/>
  <c r="L67" i="7"/>
  <c r="J80" i="7"/>
  <c r="L80" i="7" s="1"/>
  <c r="J72" i="7"/>
  <c r="L72" i="7" s="1"/>
  <c r="J78" i="7"/>
  <c r="L78" i="7" s="1"/>
  <c r="J76" i="7"/>
  <c r="L76" i="7" s="1"/>
  <c r="J74" i="7"/>
  <c r="L74" i="7" s="1"/>
  <c r="O68" i="7"/>
  <c r="L51" i="7"/>
  <c r="J58" i="7"/>
  <c r="L58" i="7" s="1"/>
  <c r="J62" i="7"/>
  <c r="L62" i="7" s="1"/>
  <c r="J60" i="7"/>
  <c r="L60" i="7" s="1"/>
  <c r="J56" i="7"/>
  <c r="L56" i="7" s="1"/>
  <c r="O52" i="7"/>
  <c r="L51" i="6"/>
  <c r="J58" i="6"/>
  <c r="L58" i="6" s="1"/>
  <c r="J60" i="6"/>
  <c r="L60" i="6" s="1"/>
  <c r="J56" i="6"/>
  <c r="L56" i="6" s="1"/>
  <c r="J62" i="6"/>
  <c r="L62" i="6" s="1"/>
  <c r="O52" i="6"/>
  <c r="M36" i="5"/>
  <c r="L37" i="5" s="1"/>
  <c r="L35" i="7"/>
  <c r="J44" i="7"/>
  <c r="L44" i="7" s="1"/>
  <c r="J46" i="7"/>
  <c r="L46" i="7" s="1"/>
  <c r="J40" i="7"/>
  <c r="L40" i="7" s="1"/>
  <c r="J42" i="7"/>
  <c r="L42" i="7" s="1"/>
  <c r="P19" i="5"/>
  <c r="L67" i="6"/>
  <c r="J78" i="6"/>
  <c r="L78" i="6" s="1"/>
  <c r="J74" i="6"/>
  <c r="L74" i="6" s="1"/>
  <c r="J76" i="6"/>
  <c r="L76" i="6" s="1"/>
  <c r="J72" i="6"/>
  <c r="L72" i="6" s="1"/>
  <c r="J80" i="6"/>
  <c r="L80" i="6" s="1"/>
  <c r="O36" i="7"/>
  <c r="L19" i="6"/>
  <c r="J24" i="6"/>
  <c r="L24" i="6" s="1"/>
  <c r="J28" i="6"/>
  <c r="L28" i="6" s="1"/>
  <c r="J26" i="6"/>
  <c r="L26" i="6" s="1"/>
  <c r="J30" i="6"/>
  <c r="L30" i="6" s="1"/>
  <c r="P51" i="5"/>
  <c r="M52" i="5" s="1"/>
  <c r="L53" i="5" s="1"/>
  <c r="P35" i="5"/>
  <c r="O36" i="5"/>
  <c r="L19" i="7"/>
  <c r="J26" i="7"/>
  <c r="L26" i="7" s="1"/>
  <c r="J24" i="7"/>
  <c r="L24" i="7" s="1"/>
  <c r="J28" i="7"/>
  <c r="L28" i="7" s="1"/>
  <c r="J30" i="7"/>
  <c r="L30" i="7" s="1"/>
  <c r="P67" i="5"/>
  <c r="M68" i="5" s="1"/>
  <c r="L69" i="5" s="1"/>
  <c r="L67" i="5" l="1"/>
  <c r="J72" i="5"/>
  <c r="L72" i="5" s="1"/>
  <c r="J80" i="5"/>
  <c r="L80" i="5" s="1"/>
  <c r="J78" i="5"/>
  <c r="L78" i="5" s="1"/>
  <c r="J76" i="5"/>
  <c r="L76" i="5" s="1"/>
  <c r="J74" i="5"/>
  <c r="L74" i="5" s="1"/>
  <c r="O68" i="5"/>
  <c r="L51" i="5"/>
  <c r="J60" i="5"/>
  <c r="L60" i="5" s="1"/>
  <c r="J58" i="5"/>
  <c r="L58" i="5" s="1"/>
  <c r="J62" i="5"/>
  <c r="L62" i="5" s="1"/>
  <c r="J56" i="5"/>
  <c r="L56" i="5" s="1"/>
  <c r="O52" i="5"/>
  <c r="L19" i="5"/>
  <c r="J30" i="5"/>
  <c r="L30" i="5" s="1"/>
  <c r="J26" i="5"/>
  <c r="L26" i="5" s="1"/>
  <c r="J24" i="5"/>
  <c r="L24" i="5" s="1"/>
  <c r="J28" i="5"/>
  <c r="L28" i="5" s="1"/>
  <c r="L35" i="5"/>
  <c r="J40" i="5"/>
  <c r="L40" i="5" s="1"/>
  <c r="J46" i="5"/>
  <c r="L46" i="5" s="1"/>
  <c r="J42" i="5"/>
  <c r="L42" i="5" s="1"/>
  <c r="J44" i="5"/>
  <c r="L44" i="5" s="1"/>
  <c r="O20" i="5"/>
  <c r="I23" i="4"/>
  <c r="I21" i="4" s="1"/>
  <c r="G28" i="4" l="1"/>
  <c r="I28" i="4" s="1"/>
  <c r="G26" i="4"/>
  <c r="I26" i="4" s="1"/>
  <c r="I22" i="4"/>
  <c r="G30" i="4"/>
  <c r="I30" i="4" s="1"/>
  <c r="G24" i="4"/>
  <c r="I24" i="4" s="1"/>
  <c r="M24" i="4" l="1"/>
  <c r="P19" i="4"/>
  <c r="M20" i="4" s="1"/>
  <c r="L21" i="4" s="1"/>
  <c r="L19" i="4" l="1"/>
  <c r="J30" i="4"/>
  <c r="L30" i="4" s="1"/>
  <c r="J26" i="4"/>
  <c r="L26" i="4" s="1"/>
  <c r="J24" i="4"/>
  <c r="L24" i="4" s="1"/>
  <c r="J28" i="4"/>
  <c r="L28" i="4" s="1"/>
  <c r="O20" i="4"/>
</calcChain>
</file>

<file path=xl/sharedStrings.xml><?xml version="1.0" encoding="utf-8"?>
<sst xmlns="http://schemas.openxmlformats.org/spreadsheetml/2006/main" count="1836" uniqueCount="1037">
  <si>
    <r>
      <rPr>
        <b/>
        <sz val="11"/>
        <color rgb="FF000000"/>
        <rFont val="Calibri"/>
      </rPr>
      <t>NOTES:</t>
    </r>
    <r>
      <rPr>
        <sz val="11"/>
        <color rgb="FF000000"/>
        <rFont val="Calibri"/>
      </rPr>
      <t xml:space="preserve"> This is a modified version of the RP diet templates. It is based upon some of the percentages and ratios provided in their book and in metric format. Fill out the below table with your information. Then select your goal (Cut, Bulk, Maintenance) in</t>
    </r>
  </si>
  <si>
    <t>cell E9. Cut/bulk are +- 500 calories by default but can be changed in the drop downs on C9 and D9. Next choose a protein multiplier in cell B19. Use progress worksheet to track calories and bodyweight. 7 day avg calculated to account for daily fluctuations</t>
  </si>
  <si>
    <t>Katch mcArdle BMR = 370 + (21.6 x LBM in kg)</t>
  </si>
  <si>
    <t>Date</t>
  </si>
  <si>
    <t>Sex</t>
  </si>
  <si>
    <t>Wt (lbs)</t>
  </si>
  <si>
    <t>Ht (cm)</t>
  </si>
  <si>
    <t>Body Fat %</t>
  </si>
  <si>
    <t>Age</t>
  </si>
  <si>
    <t>Male</t>
  </si>
  <si>
    <t>Percent of Carbs in Meal</t>
  </si>
  <si>
    <t xml:space="preserve">kg  &gt; </t>
  </si>
  <si>
    <t>Meal</t>
  </si>
  <si>
    <t>Light Workout</t>
  </si>
  <si>
    <t>Moderate Workout</t>
  </si>
  <si>
    <t>Hard Workout</t>
  </si>
  <si>
    <t>in Lbs --&gt;</t>
  </si>
  <si>
    <t>Choose +- Calories Below</t>
  </si>
  <si>
    <t>Choose Goal Below</t>
  </si>
  <si>
    <t>Pre Workout (1-3hrs before)</t>
  </si>
  <si>
    <t>Maintenance</t>
  </si>
  <si>
    <t xml:space="preserve">Cut </t>
  </si>
  <si>
    <t>Bulk</t>
  </si>
  <si>
    <t>Cut</t>
  </si>
  <si>
    <t>Post Workout</t>
  </si>
  <si>
    <t>Bedtime</t>
  </si>
  <si>
    <t>BMR</t>
  </si>
  <si>
    <t>Rest of Day meals</t>
  </si>
  <si>
    <t>Sedentary x1.2  (Rest Day)</t>
  </si>
  <si>
    <t>Light Workout   (Practice)</t>
  </si>
  <si>
    <t>Moderate Workout Day</t>
  </si>
  <si>
    <t>Percent of Fats in Meal</t>
  </si>
  <si>
    <t>Pre Workout (2hrs before)</t>
  </si>
  <si>
    <t>Choose Protein Amount</t>
  </si>
  <si>
    <t>Pre Workout (4hrs before)</t>
  </si>
  <si>
    <t>Protein Multiplier</t>
  </si>
  <si>
    <t>Choose closer to 1 if lean closer to .8 if more bodyfat</t>
  </si>
  <si>
    <t>Workout shake</t>
  </si>
  <si>
    <t xml:space="preserve">Carbs </t>
  </si>
  <si>
    <t xml:space="preserve">    Off Day (0-0.5g/lb)</t>
  </si>
  <si>
    <t xml:space="preserve">    Light Day (1.0g/lb)</t>
  </si>
  <si>
    <t xml:space="preserve">    Moderate Day (1.5g/lb)</t>
  </si>
  <si>
    <t>Training Volume - Calorie Estimates Based on Weight (lbs)</t>
  </si>
  <si>
    <t xml:space="preserve">    Hard Day (2.0g/lb)</t>
  </si>
  <si>
    <t>Bodyweight</t>
  </si>
  <si>
    <t>Light/Off</t>
  </si>
  <si>
    <t>Moderate</t>
  </si>
  <si>
    <t>Hard</t>
  </si>
  <si>
    <t>FL1 = -400</t>
  </si>
  <si>
    <t>FL2 = -800</t>
  </si>
  <si>
    <t>FL3 = -1200</t>
  </si>
  <si>
    <t>Katch McArdle BMR:</t>
  </si>
  <si>
    <t>Ounce conversion to gram</t>
  </si>
  <si>
    <t>Week</t>
  </si>
  <si>
    <t>Weight</t>
  </si>
  <si>
    <t>Rolling Average</t>
  </si>
  <si>
    <t>Body Fat</t>
  </si>
  <si>
    <t>Weight Input</t>
  </si>
  <si>
    <t>kg</t>
  </si>
  <si>
    <t>lbs</t>
  </si>
  <si>
    <t>Every week you will</t>
  </si>
  <si>
    <t>get a new average</t>
  </si>
  <si>
    <t>weight.</t>
  </si>
  <si>
    <t>Every 4 weeks you will</t>
  </si>
  <si>
    <t>test your bodyfat.</t>
  </si>
  <si>
    <t>At the end of 12 weeks</t>
  </si>
  <si>
    <t>you can delete weight</t>
  </si>
  <si>
    <t>date &amp; body fat entries.</t>
  </si>
  <si>
    <t>For longer term tracking</t>
  </si>
  <si>
    <t>you can move these to</t>
  </si>
  <si>
    <t>Data Repository' tab.</t>
  </si>
  <si>
    <t>Guide</t>
  </si>
  <si>
    <t>Use the guides below. Information contained within these guides are based on data as of December 2022 and contain variations for 4-5 meals per day at different workout times.</t>
  </si>
  <si>
    <t xml:space="preserve">This template is suitable for Time Restricted Feeding (TRF) and Intermittent Fasting (IF). We use 16:8 protocols ourselves. </t>
  </si>
  <si>
    <t>Note</t>
  </si>
  <si>
    <t>We do not offer meal planning on this template. I would suggest using a free calculator for meal planning similar to MyFitnessPal which has an extensive catalogue of foods/drinks.</t>
  </si>
  <si>
    <t>It also enables you to input your own foods with their specific macronutrients and create meal plans.</t>
  </si>
  <si>
    <t>We don't offer any stress or readiness scoring. This can be implemented by anyone who wishes to use it. I would suggest looking at 'Whoop' and 'Firstbeat' to gather metrics you will need.</t>
  </si>
  <si>
    <t>Body fat testing</t>
  </si>
  <si>
    <t>Use any form of body fat testing that suits you. Input the initial results into the 'Input' tab. Maintain this same format across your 12 week (or however long you choose - 8, 10 etc) plan.</t>
  </si>
  <si>
    <t>Test at every 4 week interval. This will be tracked on the 'Progress' tab. Can be transferred to the 'Data Repository' tab once completed to get a 52 week macro view.</t>
  </si>
  <si>
    <t>Body fat testing methods</t>
  </si>
  <si>
    <t>This form will focus on the simplest method - Circumference as used by the US military. Calculator can be found at the link</t>
  </si>
  <si>
    <t>https://www.armyresilience.army.mil/abcp/BodyFatCalculator.html</t>
  </si>
  <si>
    <t>Weight testing</t>
  </si>
  <si>
    <t xml:space="preserve">Ideally, you want to test at the same time of day, under the same conditions. Eg. First thing in morning, prior to first meal, end of day etc. Use the same scale or weight testing format. </t>
  </si>
  <si>
    <t>Weight is measured every day and averaged over 7 days to account for fluctuations in the 'Progress' tab. Weekly results can be transferred to 'Data Repository' tab for a 52 week macro view.</t>
  </si>
  <si>
    <t>Weight loss rates</t>
  </si>
  <si>
    <t>0.5 - 1% body weight per week (lbs)</t>
  </si>
  <si>
    <t>Weight loss duration</t>
  </si>
  <si>
    <t>6-12 weeks</t>
  </si>
  <si>
    <t>Single phase weight loss limit</t>
  </si>
  <si>
    <t>No more than 10% total body weight loss (lbs)</t>
  </si>
  <si>
    <t>No less than 3% total body weight loss (lbs)</t>
  </si>
  <si>
    <t>Weight loss cycles</t>
  </si>
  <si>
    <t>No more than 12 months continuous without extended maintenance (at least 6 months to reset settling point)</t>
  </si>
  <si>
    <t>Weight gain rates</t>
  </si>
  <si>
    <t>0.25 - 0.5% body weight per week (lbs)</t>
  </si>
  <si>
    <t>Weight gain duration</t>
  </si>
  <si>
    <t>6-16 weeks</t>
  </si>
  <si>
    <t>Single phase weight gain limit</t>
  </si>
  <si>
    <t>10% for intermediates, 5% for advanced (lbs)</t>
  </si>
  <si>
    <t>No less than 3% total body weight gain (lbs)</t>
  </si>
  <si>
    <t>Weight maintainence</t>
  </si>
  <si>
    <t>After hypocaloric</t>
  </si>
  <si>
    <t>2/3 to 1.0 x the length of the hypocaloric diet</t>
  </si>
  <si>
    <t>After hypercaloric to hypocaloric</t>
  </si>
  <si>
    <t>At least 4 weeks</t>
  </si>
  <si>
    <t>Between hypercaloric phases</t>
  </si>
  <si>
    <t>Beginner - 4 weeks</t>
  </si>
  <si>
    <t>Protein</t>
  </si>
  <si>
    <t>Carbohydrates</t>
  </si>
  <si>
    <t>Fat</t>
  </si>
  <si>
    <t>5 meals per day</t>
  </si>
  <si>
    <t>Divide protein evenly between 5 meals</t>
  </si>
  <si>
    <t>Pre-Workout</t>
  </si>
  <si>
    <t>Pre-Workout (within 2 hours of workout)</t>
  </si>
  <si>
    <t>Eg. 155g = 31g or 30g roundoff per meal</t>
  </si>
  <si>
    <t>Pre-Workout (within 4 hours of workout)</t>
  </si>
  <si>
    <t>Remainder (2 meals, 15% each)</t>
  </si>
  <si>
    <t>Distribute rest evenly</t>
  </si>
  <si>
    <t>Non-workout days</t>
  </si>
  <si>
    <t>75% Evenly distributed in evening</t>
  </si>
  <si>
    <t>Intra Workout</t>
  </si>
  <si>
    <t>Water</t>
  </si>
  <si>
    <t>150ml per 20 mins of hard exercise</t>
  </si>
  <si>
    <t>225ml every 15 minutes until rehydrated.</t>
  </si>
  <si>
    <t>1/3 of fluid lost in urine. If lose 2lb sweat, drink 3lbs fluid</t>
  </si>
  <si>
    <t>Lean Protein Sources</t>
  </si>
  <si>
    <t>Veggies</t>
  </si>
  <si>
    <t>Healthy Fats</t>
  </si>
  <si>
    <t>Healthy Carbs</t>
  </si>
  <si>
    <t>Workout Shake Carbs</t>
  </si>
  <si>
    <t>Any fish (tuna, salmon, etc…)</t>
  </si>
  <si>
    <t>Broccoli</t>
  </si>
  <si>
    <t>Small handful of any nuts</t>
  </si>
  <si>
    <t>Whole grain bread</t>
  </si>
  <si>
    <t>Gatorade</t>
  </si>
  <si>
    <t xml:space="preserve">Any seafood (shrimp, scallops etc) </t>
  </si>
  <si>
    <t>Spinach</t>
  </si>
  <si>
    <t>1/2 avocado</t>
  </si>
  <si>
    <t>Brown rice</t>
  </si>
  <si>
    <t>Lemonade</t>
  </si>
  <si>
    <t>Chicken breast</t>
  </si>
  <si>
    <t>Lettuce</t>
  </si>
  <si>
    <t>1 tbsp olive oil</t>
  </si>
  <si>
    <t>Whole wheat pasta</t>
  </si>
  <si>
    <t>Fruit Punch</t>
  </si>
  <si>
    <t>Turkey breast</t>
  </si>
  <si>
    <t>Tomatoes</t>
  </si>
  <si>
    <t>1 tbsp canola oil</t>
  </si>
  <si>
    <t>Oatmeal</t>
  </si>
  <si>
    <t>Kool Aid</t>
  </si>
  <si>
    <t>Any beef 90% or leaner</t>
  </si>
  <si>
    <t>Green Peppers</t>
  </si>
  <si>
    <t>2 tbsp any natural nut butter</t>
  </si>
  <si>
    <t>Sweet Potatoes</t>
  </si>
  <si>
    <t>Any Fruit Juice</t>
  </si>
  <si>
    <t>Any steak 90% or leaner</t>
  </si>
  <si>
    <t>Asparagus</t>
  </si>
  <si>
    <t>1 serving apprx = 15g fat</t>
  </si>
  <si>
    <t>Quinoa</t>
  </si>
  <si>
    <t>Any turkey 90% or leaner</t>
  </si>
  <si>
    <t>Cabbage</t>
  </si>
  <si>
    <t>Any fruit</t>
  </si>
  <si>
    <t xml:space="preserve"> </t>
  </si>
  <si>
    <t>Egg Whites or Egg Substitute ( 2 egg whites = 1oz meat)</t>
  </si>
  <si>
    <t>Cauliflower</t>
  </si>
  <si>
    <t>For meats: 2oz  = 12g protein, 3oz = 18g protein, 4oz = 24g protein</t>
  </si>
  <si>
    <t>Celery</t>
  </si>
  <si>
    <t>5oz  = 30g protein, 6oz = 36g protein, 7oz = 42g protein</t>
  </si>
  <si>
    <t>Cucumbers</t>
  </si>
  <si>
    <t>Green Beans</t>
  </si>
  <si>
    <t>Portabella Mushrooms</t>
  </si>
  <si>
    <t>Zucchini</t>
  </si>
  <si>
    <t>OFF DAY</t>
  </si>
  <si>
    <t>1 small handful = 1 cup</t>
  </si>
  <si>
    <t>Fats: Use minimum (white) if it is higher than main (yellow)</t>
  </si>
  <si>
    <t>Carbs: Use white field if using white fat field</t>
  </si>
  <si>
    <t>Calories:</t>
  </si>
  <si>
    <t xml:space="preserve">Suggested Carbs: </t>
  </si>
  <si>
    <t>Meals:</t>
  </si>
  <si>
    <t>Time:</t>
  </si>
  <si>
    <t>Protein Amount:</t>
  </si>
  <si>
    <t xml:space="preserve">Veggie Amount: </t>
  </si>
  <si>
    <t>Fats:</t>
  </si>
  <si>
    <t>Actual Carbs</t>
  </si>
  <si>
    <t>per meal:</t>
  </si>
  <si>
    <t>Meal 1</t>
  </si>
  <si>
    <t>Breakfast</t>
  </si>
  <si>
    <t>1 small handful greens</t>
  </si>
  <si>
    <t>Meal 2</t>
  </si>
  <si>
    <t>Lunch</t>
  </si>
  <si>
    <t>Meal 3</t>
  </si>
  <si>
    <t>Meal 4</t>
  </si>
  <si>
    <t>LIGHT DAY</t>
  </si>
  <si>
    <t>First thing training</t>
  </si>
  <si>
    <t>Actual Carbs:</t>
  </si>
  <si>
    <t>Post workout meal (20 mins after)</t>
  </si>
  <si>
    <t>3-5 hours after last meal</t>
  </si>
  <si>
    <t>Training after 1 meal</t>
  </si>
  <si>
    <t>Pre-workout (1-3 hours before)</t>
  </si>
  <si>
    <t>Post workout (20 mins after workout)</t>
  </si>
  <si>
    <t>Training after 2 meals</t>
  </si>
  <si>
    <t>Training after 3 meals</t>
  </si>
  <si>
    <t>Waking</t>
  </si>
  <si>
    <t>Meal 5</t>
  </si>
  <si>
    <t>End of Day</t>
  </si>
  <si>
    <t>MODERATE DAY</t>
  </si>
  <si>
    <t>HEAVY DAY</t>
  </si>
  <si>
    <t>Protein Cheatsheet</t>
  </si>
  <si>
    <t>10g</t>
  </si>
  <si>
    <t>15g</t>
  </si>
  <si>
    <t>20g</t>
  </si>
  <si>
    <t>25g</t>
  </si>
  <si>
    <t>30g</t>
  </si>
  <si>
    <t>35g</t>
  </si>
  <si>
    <t>40g</t>
  </si>
  <si>
    <t>45g</t>
  </si>
  <si>
    <t>50g</t>
  </si>
  <si>
    <t>*Not a template protein, count all fats if over 5g (specified by [#gF])</t>
  </si>
  <si>
    <t xml:space="preserve">Bison*  (Ground, cooked)                                                                 </t>
  </si>
  <si>
    <t>40g/1.41oz</t>
  </si>
  <si>
    <t>60g/2.12oz</t>
  </si>
  <si>
    <t>80g/2.82oz [7gF]</t>
  </si>
  <si>
    <t>100g/3.52 [9gF]</t>
  </si>
  <si>
    <t>120g/4.23oz [11gF]</t>
  </si>
  <si>
    <t>140g/4.94oz[13gG]</t>
  </si>
  <si>
    <t>160g/5.64oz[14gF]</t>
  </si>
  <si>
    <t>180g/6.35oz [16gF]</t>
  </si>
  <si>
    <t>200g/7.05oz  [18gF]</t>
  </si>
  <si>
    <t xml:space="preserve">Bison*  (Ground, raw)                                                                 </t>
  </si>
  <si>
    <t>50g/1.76oz</t>
  </si>
  <si>
    <t>75g/2.64oz</t>
  </si>
  <si>
    <t>100g/3.53oz [7gF]</t>
  </si>
  <si>
    <t>125g/4.41oz [9gF]</t>
  </si>
  <si>
    <t>150g/5.29oz [11gF]</t>
  </si>
  <si>
    <t>175g/6.17oz [13gF]</t>
  </si>
  <si>
    <t>200g/7.05oz [14gF]</t>
  </si>
  <si>
    <t>225g/7.94oz [16gF]</t>
  </si>
  <si>
    <t>250g/8.81oz [18gF]</t>
  </si>
  <si>
    <t>Black beans (13g carbs per 5g of Protein]</t>
  </si>
  <si>
    <t>114.6g/4.04oz</t>
  </si>
  <si>
    <t>172g/6.06oz</t>
  </si>
  <si>
    <t>229g/8.08oz</t>
  </si>
  <si>
    <t>285g/10.05oz</t>
  </si>
  <si>
    <t>342g/12.17oz</t>
  </si>
  <si>
    <t>399g/14.07oz</t>
  </si>
  <si>
    <t>458g/16.16oz</t>
  </si>
  <si>
    <t>513g/18.1oz</t>
  </si>
  <si>
    <t>570g/20oz</t>
  </si>
  <si>
    <t>Canadian Bacon</t>
  </si>
  <si>
    <t>41.6g/1.47oz</t>
  </si>
  <si>
    <t xml:space="preserve">62.4g/2.2oz </t>
  </si>
  <si>
    <t>83.2g/2.93oz [6gF]</t>
  </si>
  <si>
    <t>104g/3.67oz [8gF]</t>
  </si>
  <si>
    <t>124.8g/4.4oz [10gF]</t>
  </si>
  <si>
    <t>145.6g/5.14oz [12gF]</t>
  </si>
  <si>
    <t>166.4g/5.87oz [13gF]</t>
  </si>
  <si>
    <t>187.2g/6.6oz [15gF]</t>
  </si>
  <si>
    <t>208g/7.34oz [17gF]</t>
  </si>
  <si>
    <t>Caribou* (Cooked)</t>
  </si>
  <si>
    <t>33g/1.16oz</t>
  </si>
  <si>
    <t>49.5g/1.74oz</t>
  </si>
  <si>
    <t>66g/2.33oz</t>
  </si>
  <si>
    <t>82.5g/2.91oz</t>
  </si>
  <si>
    <t>100g/3.52oz</t>
  </si>
  <si>
    <t>115.5g/4.07oz</t>
  </si>
  <si>
    <t>132g/4.66oz</t>
  </si>
  <si>
    <t>148.8g/5.25oz [6gF]</t>
  </si>
  <si>
    <t>165g/5.82oz [7gF]</t>
  </si>
  <si>
    <t>Caribou* (Raw)</t>
  </si>
  <si>
    <t>43.4g/1.53oz</t>
  </si>
  <si>
    <t>65.1g/2.3oz</t>
  </si>
  <si>
    <t>86.8g/3.06oz</t>
  </si>
  <si>
    <t>108.5g/3.83oz</t>
  </si>
  <si>
    <t>130.2g/4.59oz</t>
  </si>
  <si>
    <t>151.9g/5.36oz</t>
  </si>
  <si>
    <t>173.6/6.12oz</t>
  </si>
  <si>
    <t>195.3g/6.89oz [6gF]</t>
  </si>
  <si>
    <t>217g/7.65oz [7gF]</t>
  </si>
  <si>
    <t>Chicken Breast (Raw)</t>
  </si>
  <si>
    <t>Chicken Thigh (Cooked)</t>
  </si>
  <si>
    <t>38.4g/1.35oz</t>
  </si>
  <si>
    <t>57.6g/2.03oz [6gF]</t>
  </si>
  <si>
    <t>76.8g/2.71oz [8gf]</t>
  </si>
  <si>
    <t>96g/3.39oz  [10gF]</t>
  </si>
  <si>
    <t>115.2g/4.06oz  [12gF]</t>
  </si>
  <si>
    <t>134.4g/4.74oz [14gF]</t>
  </si>
  <si>
    <t>153g/5.4oz [17gF]</t>
  </si>
  <si>
    <t>172.8g/6.1oz [19gF]</t>
  </si>
  <si>
    <t>192g/6.77oz [21gF]</t>
  </si>
  <si>
    <t xml:space="preserve">Chicken Thigh* (Raw)                                                           </t>
  </si>
  <si>
    <t xml:space="preserve">100g/3.53oz </t>
  </si>
  <si>
    <t xml:space="preserve">125g/4.41oz </t>
  </si>
  <si>
    <t>150g/5.29oz [6gF]</t>
  </si>
  <si>
    <t>175g/6.17oz [7gF]</t>
  </si>
  <si>
    <t>200g/7.05oz [8gF]</t>
  </si>
  <si>
    <t>225g/7.94oz [9gF]</t>
  </si>
  <si>
    <t>250g/8.81oz [10gF]</t>
  </si>
  <si>
    <t>ChickenThigh (Cooked, with skin)</t>
  </si>
  <si>
    <t>46g/1.62oz [7gF]</t>
  </si>
  <si>
    <t>70g/4.67oz [11gF]</t>
  </si>
  <si>
    <t>92g/3.25oz [14gF]</t>
  </si>
  <si>
    <t>115g/4.06oz [18gF]</t>
  </si>
  <si>
    <t>140g/4.94oz [22gF]</t>
  </si>
  <si>
    <t>161g/5.68oz [25gF]</t>
  </si>
  <si>
    <t>184g/6.49oz [28gF]</t>
  </si>
  <si>
    <t>207g/7.30oz [32gF]</t>
  </si>
  <si>
    <t>230g/8.11oz [35g]</t>
  </si>
  <si>
    <t>ChickenThigh (Raw, with skin)</t>
  </si>
  <si>
    <t>57g/2.01oz [9gF]</t>
  </si>
  <si>
    <t>85.5g/3.02oz [13gF]</t>
  </si>
  <si>
    <t>115.4g/4.07oz [17gF]</t>
  </si>
  <si>
    <t>142g/5.01oz [21gF]</t>
  </si>
  <si>
    <t>171g/6.03oz [25gF]</t>
  </si>
  <si>
    <t>199g/7.02oz [29gF]</t>
  </si>
  <si>
    <t>230.8g/8.11oz [33gF]</t>
  </si>
  <si>
    <t>256.5g/9.03oz [35g]</t>
  </si>
  <si>
    <t>285g/10.05oz [37gF]</t>
  </si>
  <si>
    <t>Chicken Breast (Cooked)</t>
  </si>
  <si>
    <t>31g/1.09oz</t>
  </si>
  <si>
    <t>46.5g/1.64oz</t>
  </si>
  <si>
    <t>62g/2.19oz</t>
  </si>
  <si>
    <t>77g/2.77oz</t>
  </si>
  <si>
    <t>93g/3.28oz</t>
  </si>
  <si>
    <t>108.5g/3.81oz</t>
  </si>
  <si>
    <t>124g/4.37oz</t>
  </si>
  <si>
    <t>139.5g/4.92oz</t>
  </si>
  <si>
    <t>155g/5.47oz</t>
  </si>
  <si>
    <t xml:space="preserve">Cod </t>
  </si>
  <si>
    <t>56g/1.98oz</t>
  </si>
  <si>
    <t>84g/2.96oz</t>
  </si>
  <si>
    <t>112g/3.95oz</t>
  </si>
  <si>
    <t>140g/4.95oz</t>
  </si>
  <si>
    <t>168g/5.93oz</t>
  </si>
  <si>
    <t>196g/6.91oz</t>
  </si>
  <si>
    <t>224g/7.90oz</t>
  </si>
  <si>
    <t>252g/8.89oz</t>
  </si>
  <si>
    <t>280g/9.88oz</t>
  </si>
  <si>
    <t>Deli Ham (Regular, 11% Fat)</t>
  </si>
  <si>
    <t>84g/2.96oz [7.5gF]</t>
  </si>
  <si>
    <t>112g/3.95oz [9gF]</t>
  </si>
  <si>
    <t>140g/4.95oz [11gF]</t>
  </si>
  <si>
    <t>168g/5.93oz [13gF]</t>
  </si>
  <si>
    <t>196g/6.91oz [15gF]</t>
  </si>
  <si>
    <t>224g/7.90oz [17gF]</t>
  </si>
  <si>
    <t>252g/8.89oz [19gF]</t>
  </si>
  <si>
    <t>280g/9.88oz [21gF]</t>
  </si>
  <si>
    <t>Deli Ham (Extra Lean)</t>
  </si>
  <si>
    <t>Deli Turkey</t>
  </si>
  <si>
    <t>76g/2.68oz [8gF]</t>
  </si>
  <si>
    <t xml:space="preserve">114g/4.02oz </t>
  </si>
  <si>
    <t xml:space="preserve">152g/5.36oz </t>
  </si>
  <si>
    <t xml:space="preserve">190g/6.7oz </t>
  </si>
  <si>
    <t xml:space="preserve">228g/8.04oz </t>
  </si>
  <si>
    <t xml:space="preserve">266g/9.38oz </t>
  </si>
  <si>
    <t>304g/ 10.72oz</t>
  </si>
  <si>
    <t>342g/12.06g</t>
  </si>
  <si>
    <t>380g/13.4oz</t>
  </si>
  <si>
    <t>Egg Whites</t>
  </si>
  <si>
    <t>186g/6.56oz</t>
  </si>
  <si>
    <t>232.5g/8.20oz</t>
  </si>
  <si>
    <t>279g/9.84oz</t>
  </si>
  <si>
    <t>325.5/11.46oz</t>
  </si>
  <si>
    <t>372g/13.12oz</t>
  </si>
  <si>
    <t>418.5g/14.74oz</t>
  </si>
  <si>
    <t>465g/16.4oz</t>
  </si>
  <si>
    <t xml:space="preserve">Eggs*                                                                              </t>
  </si>
  <si>
    <t>114g/4.02oz [12gF]</t>
  </si>
  <si>
    <t>152g/5.36oz [16gF]</t>
  </si>
  <si>
    <t>190g/6.7oz [20gF]</t>
  </si>
  <si>
    <t>228g/8.04oz [24gF]</t>
  </si>
  <si>
    <t>266g/9.38oz [28gF]</t>
  </si>
  <si>
    <t>304g/10.72oz [32gF]</t>
  </si>
  <si>
    <t>342g/12.06oz[36gF]</t>
  </si>
  <si>
    <t>380g/13.4oz [40gF]</t>
  </si>
  <si>
    <t>Filet Mignon*(Cooked, 1/8 Fat)</t>
  </si>
  <si>
    <t>41.6g/1.47oz [8gF]</t>
  </si>
  <si>
    <t>62.4g/2.2oz [12gF]</t>
  </si>
  <si>
    <t>83.2g/2.93oz [16gF]</t>
  </si>
  <si>
    <t>104g/3.67oz [20gF]</t>
  </si>
  <si>
    <t>124.8g/4.4oz [24gF]</t>
  </si>
  <si>
    <t>145.6g/5.14oz [28gF]</t>
  </si>
  <si>
    <t>166.4g/5.87oz [32gF]</t>
  </si>
  <si>
    <t>187.2g/6.6oz [36gF]</t>
  </si>
  <si>
    <t>208g/7.34oz [40gF]</t>
  </si>
  <si>
    <t>Filet Mignon*(Raw, 1/8 Fat)</t>
  </si>
  <si>
    <t>50g/1.76oz [9gF]</t>
  </si>
  <si>
    <t>75g/2.64oz [13.5gF]</t>
  </si>
  <si>
    <t>100g/3.53oz [18gF]</t>
  </si>
  <si>
    <t>125g/4.41oz [22.5gF]</t>
  </si>
  <si>
    <t>150g/5.29oz [27gF]</t>
  </si>
  <si>
    <t>175g/6.17oz [31.5gF]</t>
  </si>
  <si>
    <t>200g/7.05oz [36gF]</t>
  </si>
  <si>
    <t>225g/7.94oz [40.5gF]</t>
  </si>
  <si>
    <t>250g/8.81oz [45gF]</t>
  </si>
  <si>
    <t>Ground Beef (80/20)*(Cooked)</t>
  </si>
  <si>
    <t>37.25g/ [7.5gF]</t>
  </si>
  <si>
    <t>55.9g/ [9.3gF]</t>
  </si>
  <si>
    <t>74.5g [13gF]</t>
  </si>
  <si>
    <t>93.1g/[16gF]</t>
  </si>
  <si>
    <t>111.8g/ [19gF]</t>
  </si>
  <si>
    <t>130.4g/ [22gF]</t>
  </si>
  <si>
    <t>149g/ [26gF]</t>
  </si>
  <si>
    <t>167.6g [28.5gF]</t>
  </si>
  <si>
    <t>186.2g [32gF]</t>
  </si>
  <si>
    <t>Ground Beef (80/20)*(Raw)</t>
  </si>
  <si>
    <t>56g/1.98oz [11gF]</t>
  </si>
  <si>
    <t>84g/2.96oz  [17gF]</t>
  </si>
  <si>
    <t>112g/3.95oz [22gF]</t>
  </si>
  <si>
    <t>140g/4.95oz [28gF]</t>
  </si>
  <si>
    <t>168g/5.93oz [34gF]</t>
  </si>
  <si>
    <t>196g/6.91oz [39gF]</t>
  </si>
  <si>
    <t>224g/7.90oz [45gF]</t>
  </si>
  <si>
    <t>252g/8.89oz [50gF]</t>
  </si>
  <si>
    <t>280g/9.88oz [56gF]</t>
  </si>
  <si>
    <t>Ground Beef (85/15)* (Cooked)</t>
  </si>
  <si>
    <t>62.4g/2.2oz [8gF]</t>
  </si>
  <si>
    <t>83.2g/2.93oz [11gF]</t>
  </si>
  <si>
    <t>104g/3.67oz [14gF]</t>
  </si>
  <si>
    <t>124.8g/4.4oz [16gF]</t>
  </si>
  <si>
    <t>145.6g/5.14oz [19gF]</t>
  </si>
  <si>
    <t>166.4g/5.87oz [22gF]</t>
  </si>
  <si>
    <t>187.2g/6.6oz [24gF]</t>
  </si>
  <si>
    <t>208g/7.34oz [27gF]</t>
  </si>
  <si>
    <t>Ground Beef (85/15)* (Raw)</t>
  </si>
  <si>
    <t>56g/1.98oz [8gF]</t>
  </si>
  <si>
    <t>84g/2.96oz  [12gF]</t>
  </si>
  <si>
    <t>112g/3.95oz [16gF]</t>
  </si>
  <si>
    <t>140g/4.95oz [20gF]</t>
  </si>
  <si>
    <t>168g/5.93oz [24gF]</t>
  </si>
  <si>
    <t>196g/6.91oz [28gF]</t>
  </si>
  <si>
    <t>224g/7.90oz [32gF]</t>
  </si>
  <si>
    <t>252g/8.89oz [36gF]</t>
  </si>
  <si>
    <t>280g/9.88oz [40gF]</t>
  </si>
  <si>
    <t>Ground Beef (90/10) (Cooked)</t>
  </si>
  <si>
    <t xml:space="preserve">80g/2.82oz </t>
  </si>
  <si>
    <t xml:space="preserve">100g/3.52 </t>
  </si>
  <si>
    <t xml:space="preserve">120g/4.23oz </t>
  </si>
  <si>
    <t>140g/4.94oz</t>
  </si>
  <si>
    <t>160g/5.64oz</t>
  </si>
  <si>
    <t xml:space="preserve">180g/6.35oz </t>
  </si>
  <si>
    <t xml:space="preserve">200g/7.05oz  </t>
  </si>
  <si>
    <t>Ground Beef (90/10) (Raw)</t>
  </si>
  <si>
    <t xml:space="preserve">150g/5.29oz </t>
  </si>
  <si>
    <t xml:space="preserve">175g/6.17oz </t>
  </si>
  <si>
    <t xml:space="preserve">200g/7.05oz </t>
  </si>
  <si>
    <t xml:space="preserve">225g/7.94oz </t>
  </si>
  <si>
    <t xml:space="preserve">250g/8.81oz </t>
  </si>
  <si>
    <t>Ground Beef (95/5) (Cooked)</t>
  </si>
  <si>
    <t>57.6g/2.03oz</t>
  </si>
  <si>
    <t>76.8g/2.71oz</t>
  </si>
  <si>
    <t xml:space="preserve">96g/3.39oz </t>
  </si>
  <si>
    <t xml:space="preserve">115.2g/4.06oz </t>
  </si>
  <si>
    <t>134.4g/4.74oz</t>
  </si>
  <si>
    <t xml:space="preserve">153g/5.4oz </t>
  </si>
  <si>
    <t xml:space="preserve">172.8g/6.1oz </t>
  </si>
  <si>
    <t xml:space="preserve">192g/6.77oz </t>
  </si>
  <si>
    <t>Ground Beef (95/5) (Raw)</t>
  </si>
  <si>
    <t>47.6g/1.7oz</t>
  </si>
  <si>
    <t>71.4g/2.52oz</t>
  </si>
  <si>
    <t>95.2g/3.36oz</t>
  </si>
  <si>
    <t>119g/4.2oz</t>
  </si>
  <si>
    <t>142.8/5.04oz</t>
  </si>
  <si>
    <t>166.6g/5.88oz</t>
  </si>
  <si>
    <t>190.4g/6.72oz</t>
  </si>
  <si>
    <t>214.2g/7.59oz</t>
  </si>
  <si>
    <t>238g/8.40oz</t>
  </si>
  <si>
    <t>Ground Chicken (Cooked]</t>
  </si>
  <si>
    <t>42.5g/1.5oz [4.5g]</t>
  </si>
  <si>
    <t>63.7g/2.25oz [7gF]</t>
  </si>
  <si>
    <t>85g/3.0oz [9gF]</t>
  </si>
  <si>
    <t>106.2g/3.75oz [11gF]</t>
  </si>
  <si>
    <t>127.5g/4.5oz [13gF]</t>
  </si>
  <si>
    <t>148.7g/5.25oz [16gF]</t>
  </si>
  <si>
    <t>170g/6.0oz [18gF]</t>
  </si>
  <si>
    <t>191.3g/6.75oz [20gF]</t>
  </si>
  <si>
    <t>213.5g/7.53oz [22gF]</t>
  </si>
  <si>
    <t xml:space="preserve">Ground Chicken (Raw)                                                                        </t>
  </si>
  <si>
    <t>56g/1.98oz [4.5g]</t>
  </si>
  <si>
    <t>84g/2.96oz [7gF]</t>
  </si>
  <si>
    <t>196g/6.91oz [16gF]</t>
  </si>
  <si>
    <t>224g/7.90oz [18gF]</t>
  </si>
  <si>
    <t>252g/8.89oz [20gF]</t>
  </si>
  <si>
    <t>280g/9.88oz [22gF]</t>
  </si>
  <si>
    <t xml:space="preserve">Ground Turkey (Cooked)                                              </t>
  </si>
  <si>
    <t xml:space="preserve">Ground Turkey (Raw)                                                       </t>
  </si>
  <si>
    <t>Halibut</t>
  </si>
  <si>
    <t xml:space="preserve">Lobster </t>
  </si>
  <si>
    <t>Moose* (Cooked)</t>
  </si>
  <si>
    <t>34g/1.20oz</t>
  </si>
  <si>
    <t>51g/1.80oz</t>
  </si>
  <si>
    <t>68g/2.40oz</t>
  </si>
  <si>
    <t>85g/3.0oz</t>
  </si>
  <si>
    <t>102g/3.7oz</t>
  </si>
  <si>
    <t>119g/4.20oz</t>
  </si>
  <si>
    <t>136g/4.8oz</t>
  </si>
  <si>
    <t>153g/5.40oz</t>
  </si>
  <si>
    <t>170g/5.99oz</t>
  </si>
  <si>
    <t>Moose* (Raw)</t>
  </si>
  <si>
    <t>45g/1.59oz</t>
  </si>
  <si>
    <t>67.5g/2.38oz</t>
  </si>
  <si>
    <t>90g/3.17oz [6gF]</t>
  </si>
  <si>
    <t>112.5g/3.97oz [8gF]</t>
  </si>
  <si>
    <t>135g/4.76oz [9.5gF]</t>
  </si>
  <si>
    <t>157.5g/5.56oz [11gF]</t>
  </si>
  <si>
    <t>180g/6.35oz [12gF]</t>
  </si>
  <si>
    <t>202.5g/7.14oz [14gF]</t>
  </si>
  <si>
    <t>Pheasant* (Breast, raw)</t>
  </si>
  <si>
    <t>62.4g/2.2oz</t>
  </si>
  <si>
    <t>83.2g/2.93oz</t>
  </si>
  <si>
    <t>104g/3.67oz</t>
  </si>
  <si>
    <t>124.8g/4.4oz</t>
  </si>
  <si>
    <t>145.6g/5.14oz</t>
  </si>
  <si>
    <t>166.4g/5.87oz</t>
  </si>
  <si>
    <t>187.2g/6.6oz</t>
  </si>
  <si>
    <t>208g/7.34oz [6gF]</t>
  </si>
  <si>
    <t xml:space="preserve">Salmon                                                              </t>
  </si>
  <si>
    <t>49.5g/1.75oz</t>
  </si>
  <si>
    <t>74.3g/2.73oz</t>
  </si>
  <si>
    <t>99g/3.49oz</t>
  </si>
  <si>
    <t>123.8g/4.37oz</t>
  </si>
  <si>
    <t>148.5g/5.24oz</t>
  </si>
  <si>
    <t>173.3g/6.11oz</t>
  </si>
  <si>
    <t>198g/6.98oz</t>
  </si>
  <si>
    <t>222.8g/7.86oz</t>
  </si>
  <si>
    <t>247.6g/8.73oz</t>
  </si>
  <si>
    <t xml:space="preserve">Scallops                                                                              </t>
  </si>
  <si>
    <t xml:space="preserve">Shrimp (Cooked)                                                       </t>
  </si>
  <si>
    <t>44g/1.55oz</t>
  </si>
  <si>
    <t>88g/3.1oz</t>
  </si>
  <si>
    <t>110g/3.88oz</t>
  </si>
  <si>
    <t>154g/5.43oz</t>
  </si>
  <si>
    <t>176g/6.21oz</t>
  </si>
  <si>
    <t>220g/7.76oz</t>
  </si>
  <si>
    <t>Shrimp (Raw)</t>
  </si>
  <si>
    <t>100g/3.53oz</t>
  </si>
  <si>
    <t>125g/4.41oz</t>
  </si>
  <si>
    <t>150g/5.29oz</t>
  </si>
  <si>
    <t>175g/6.17oz</t>
  </si>
  <si>
    <t>200g/7.05oz</t>
  </si>
  <si>
    <t>225g/7.94oz</t>
  </si>
  <si>
    <t>250g/8.81oz</t>
  </si>
  <si>
    <t xml:space="preserve">Tilapia                                                                                       </t>
  </si>
  <si>
    <t>Tofu (Soft)</t>
  </si>
  <si>
    <t>300g/10.58oz</t>
  </si>
  <si>
    <t>400g/14.11oz</t>
  </si>
  <si>
    <t>500g/17.64oz</t>
  </si>
  <si>
    <t>600g/21.16oz</t>
  </si>
  <si>
    <t>700g/24.69oz</t>
  </si>
  <si>
    <t>800g/28.12oz</t>
  </si>
  <si>
    <t>900g/31.75oz</t>
  </si>
  <si>
    <t>1000g/35.27os</t>
  </si>
  <si>
    <t>Tofu (Firm)</t>
  </si>
  <si>
    <t>210g/7.41oz</t>
  </si>
  <si>
    <t>350g/12.35oz</t>
  </si>
  <si>
    <t>420g/14.82oz</t>
  </si>
  <si>
    <t>490g/17.25oz</t>
  </si>
  <si>
    <t>560g/19.75oz</t>
  </si>
  <si>
    <t>630g/22.22oz</t>
  </si>
  <si>
    <t xml:space="preserve">Tofu (Extra Firm) </t>
  </si>
  <si>
    <t xml:space="preserve">Tuna (Canned)                                                                                    </t>
  </si>
  <si>
    <t>42.5g/1.5oz</t>
  </si>
  <si>
    <t>63.7g/2.25oz</t>
  </si>
  <si>
    <t>106.2g/3.75oz</t>
  </si>
  <si>
    <t>127.5g/4.5oz</t>
  </si>
  <si>
    <t>148.7g/5.25oz</t>
  </si>
  <si>
    <t>170g/6.0oz</t>
  </si>
  <si>
    <t>191.3g/6.75oz</t>
  </si>
  <si>
    <t>213.5g/7.53oz</t>
  </si>
  <si>
    <t>Tuna Steak (Raw)</t>
  </si>
  <si>
    <t>Turkey Bacon</t>
  </si>
  <si>
    <t>33g/1.16oz [9gF]</t>
  </si>
  <si>
    <t>49.5g/1.74oz [14gF]</t>
  </si>
  <si>
    <t>66g/2.33oz [18gF]</t>
  </si>
  <si>
    <t>82.5g/2.91oz [23gF]</t>
  </si>
  <si>
    <t>100g/3.52oz [28gF]</t>
  </si>
  <si>
    <t>115.5g/4.07oz [32gF]</t>
  </si>
  <si>
    <t>132g/4.66oz [37gF]</t>
  </si>
  <si>
    <t>148.8g/5.25oz [41gF]</t>
  </si>
  <si>
    <t>165g/5.82oz [46gF]</t>
  </si>
  <si>
    <t>Turkey Breast (Cooked)</t>
  </si>
  <si>
    <t>34.4g/1.21oz</t>
  </si>
  <si>
    <t>51.6g/1.82oz</t>
  </si>
  <si>
    <t>68.8g/2.43oz</t>
  </si>
  <si>
    <t>86g/3.03oz</t>
  </si>
  <si>
    <t>103.2g/3.64oz</t>
  </si>
  <si>
    <t>120.4g/4.25oz</t>
  </si>
  <si>
    <t>137.6g/4.85oz</t>
  </si>
  <si>
    <t>Turkey Breast (Raw)</t>
  </si>
  <si>
    <t>90g/3.17oz</t>
  </si>
  <si>
    <t>112.5g/3.97oz</t>
  </si>
  <si>
    <t>135g/4.76oz</t>
  </si>
  <si>
    <t>157.5g/5.56oz</t>
  </si>
  <si>
    <t>180g/6.35oz</t>
  </si>
  <si>
    <t>202.5g/7.14oz</t>
  </si>
  <si>
    <t>Venison* (Ground, cooked)</t>
  </si>
  <si>
    <t>76.8g/2.71oz [6gF]</t>
  </si>
  <si>
    <t>96g/3.39oz [8gF]</t>
  </si>
  <si>
    <t>115.2g/4.06oz [9.6gF]</t>
  </si>
  <si>
    <t>134.4g/4.74oz [11gF]</t>
  </si>
  <si>
    <t>153g/5.4oz [12gF]</t>
  </si>
  <si>
    <t>172.8g/6.1oz [14gF]</t>
  </si>
  <si>
    <t>192g/6.77oz [16gF]</t>
  </si>
  <si>
    <t>Venison* (Ground, raw)</t>
  </si>
  <si>
    <t>Venison* (Loin, cooked]</t>
  </si>
  <si>
    <t>148.8g/5.25oz</t>
  </si>
  <si>
    <t>165g/5.82oz</t>
  </si>
  <si>
    <t>Food</t>
  </si>
  <si>
    <t>Protein Source</t>
  </si>
  <si>
    <t>10</t>
  </si>
  <si>
    <t>15</t>
  </si>
  <si>
    <t>25</t>
  </si>
  <si>
    <t>Additional Macros</t>
  </si>
  <si>
    <t>Chicken (grilled)</t>
  </si>
  <si>
    <t>Turkey Mince</t>
  </si>
  <si>
    <t>5% Beef Mince</t>
  </si>
  <si>
    <t>Tuna</t>
  </si>
  <si>
    <t xml:space="preserve">Salmon </t>
  </si>
  <si>
    <t xml:space="preserve">White Fish </t>
  </si>
  <si>
    <t>King Prawns</t>
  </si>
  <si>
    <t>Natural Cottage Cheese</t>
  </si>
  <si>
    <t>0% Greek Yogurt</t>
  </si>
  <si>
    <t>Bacon Medallions</t>
  </si>
  <si>
    <t>5g fat</t>
  </si>
  <si>
    <t>Ingredient</t>
  </si>
  <si>
    <t>Protein per 1g</t>
  </si>
  <si>
    <t>Additional Info</t>
  </si>
  <si>
    <t>Per Meal (Adjust g)</t>
  </si>
  <si>
    <t>Carbohydrate Cheatsheet</t>
  </si>
  <si>
    <t>Quinoa (Dry)</t>
  </si>
  <si>
    <t>24g/.84oz</t>
  </si>
  <si>
    <t>32g/1.12oz</t>
  </si>
  <si>
    <t>40g/1.4oz</t>
  </si>
  <si>
    <t>48g/1.68oz</t>
  </si>
  <si>
    <t>72g/2.52oz</t>
  </si>
  <si>
    <t>80g/2.8oz</t>
  </si>
  <si>
    <t>Potatoes (Raw)*</t>
  </si>
  <si>
    <t>85g/3.01oz</t>
  </si>
  <si>
    <t>114g/4.01oz</t>
  </si>
  <si>
    <t>142g/5.01oz</t>
  </si>
  <si>
    <t>171g/6.01oz</t>
  </si>
  <si>
    <t>256g/9.02oz</t>
  </si>
  <si>
    <t>285g/10.02oz</t>
  </si>
  <si>
    <t>Sweet Potatoes (Raw)*</t>
  </si>
  <si>
    <t>74g/2.6oz</t>
  </si>
  <si>
    <t>99g/3.47oz</t>
  </si>
  <si>
    <t>123g/4.33oz</t>
  </si>
  <si>
    <t>149g/5.2oz</t>
  </si>
  <si>
    <t>222g/7.8oz</t>
  </si>
  <si>
    <t>246g/8.67oz</t>
  </si>
  <si>
    <t>Oatmeal (Dry)</t>
  </si>
  <si>
    <t>22g/.78oz</t>
  </si>
  <si>
    <t>30g/1.04oz</t>
  </si>
  <si>
    <t>36g/1.26oz</t>
  </si>
  <si>
    <t>44g/1.56oz</t>
  </si>
  <si>
    <t>67g/2.35oz</t>
  </si>
  <si>
    <t>74g/2.61oz</t>
  </si>
  <si>
    <t>White Rice (Dry)</t>
  </si>
  <si>
    <t>19g/.66oz</t>
  </si>
  <si>
    <t>25g/.88oz</t>
  </si>
  <si>
    <t>31g/1.1oz</t>
  </si>
  <si>
    <t>38g/1.32oz</t>
  </si>
  <si>
    <t>63g/2.2oz</t>
  </si>
  <si>
    <t>Brown Rice (Dry)</t>
  </si>
  <si>
    <t>19g/68oz</t>
  </si>
  <si>
    <t>26g/.91oz</t>
  </si>
  <si>
    <t>32/1.14oz</t>
  </si>
  <si>
    <t>39g/1.37oz</t>
  </si>
  <si>
    <t>58g/2.05oz</t>
  </si>
  <si>
    <t>65g/2.28oz</t>
  </si>
  <si>
    <t>Basmati Rice (Dry)</t>
  </si>
  <si>
    <t>32g/1.14oz</t>
  </si>
  <si>
    <t>Minute Rice (Dry)</t>
  </si>
  <si>
    <t>18g/.64oz</t>
  </si>
  <si>
    <t>24g/.85oz</t>
  </si>
  <si>
    <t>30g/1.07oz</t>
  </si>
  <si>
    <t>36g/1.28oz</t>
  </si>
  <si>
    <t>54g/1.92oz</t>
  </si>
  <si>
    <t>61g/2.13oz</t>
  </si>
  <si>
    <t>Whole Wheat Pasta (Dry)</t>
  </si>
  <si>
    <t>22g/.76oz</t>
  </si>
  <si>
    <t>29g/1.01oz</t>
  </si>
  <si>
    <t>43g/1.52oz</t>
  </si>
  <si>
    <t>65g/2.27oz</t>
  </si>
  <si>
    <t>72g/2.53oz</t>
  </si>
  <si>
    <t>Cooked White Rice</t>
  </si>
  <si>
    <t>54g/1.89oz</t>
  </si>
  <si>
    <t>71g/2.51oz</t>
  </si>
  <si>
    <t>89g/3.14oz</t>
  </si>
  <si>
    <t>107g/3.77oz</t>
  </si>
  <si>
    <t>161g/5.66oz</t>
  </si>
  <si>
    <t>179g/6.29oz</t>
  </si>
  <si>
    <t>Cooked Brown Rice</t>
  </si>
  <si>
    <t>65g/2.3oz</t>
  </si>
  <si>
    <t>87g/3.06oz</t>
  </si>
  <si>
    <t>109g/3.83oz</t>
  </si>
  <si>
    <t>130g/4.59oz</t>
  </si>
  <si>
    <t>196g/6.89oz</t>
  </si>
  <si>
    <t>217g/7.65oz</t>
  </si>
  <si>
    <t>Cooked Wheat Pasta</t>
  </si>
  <si>
    <t>56g/1.96oz</t>
  </si>
  <si>
    <t>93g/3.26oz</t>
  </si>
  <si>
    <t>111g/3.91oz</t>
  </si>
  <si>
    <t>167g/5.87oz</t>
  </si>
  <si>
    <t>185g/6.52oz</t>
  </si>
  <si>
    <t>Whole Wheat Bread</t>
  </si>
  <si>
    <t>35g/1.23oz</t>
  </si>
  <si>
    <t>47g/1.64oz</t>
  </si>
  <si>
    <t>70g/2.46oz</t>
  </si>
  <si>
    <t>105g/3.7oz</t>
  </si>
  <si>
    <t>117g/4.11oz</t>
  </si>
  <si>
    <t>Butternut Squash</t>
  </si>
  <si>
    <t>125g/4.4oz</t>
  </si>
  <si>
    <t>208g/7.33oz</t>
  </si>
  <si>
    <t>250g/8.8oz</t>
  </si>
  <si>
    <t>375g/13.2oz</t>
  </si>
  <si>
    <t>417g/14.67oz</t>
  </si>
  <si>
    <t>Spaghetti Squash</t>
  </si>
  <si>
    <t>216g/7.62</t>
  </si>
  <si>
    <t>289g/10.16oz</t>
  </si>
  <si>
    <t>361g/12.7oz</t>
  </si>
  <si>
    <t>433g/15.24oz</t>
  </si>
  <si>
    <t>649g/22.85</t>
  </si>
  <si>
    <t>721g/25.39oz</t>
  </si>
  <si>
    <t>Banana</t>
  </si>
  <si>
    <t>66g/2.31oz</t>
  </si>
  <si>
    <t>87g/3.08oz</t>
  </si>
  <si>
    <t>109g/3.85oz</t>
  </si>
  <si>
    <t>131g/4.62oz</t>
  </si>
  <si>
    <t>197g/6.92oz</t>
  </si>
  <si>
    <t>219g/7.69oz</t>
  </si>
  <si>
    <t>Strawberry</t>
  </si>
  <si>
    <t>188g/6.6oz</t>
  </si>
  <si>
    <t>313g/11oz</t>
  </si>
  <si>
    <t>563g/19.8oz</t>
  </si>
  <si>
    <t>625g/22oz</t>
  </si>
  <si>
    <t>Apples</t>
  </si>
  <si>
    <t>143g/5.03oz</t>
  </si>
  <si>
    <t>214g/7.54oz</t>
  </si>
  <si>
    <t>321g/11.31oz</t>
  </si>
  <si>
    <t>357g/12.57oz</t>
  </si>
  <si>
    <t>Cantaloupe/Watermelon</t>
  </si>
  <si>
    <t>Raspberries</t>
  </si>
  <si>
    <t>Blueberries</t>
  </si>
  <si>
    <t>106g/3.72oz</t>
  </si>
  <si>
    <t>141g/4.96oz</t>
  </si>
  <si>
    <t>176g/6.2oz</t>
  </si>
  <si>
    <t>211g/7.44oz</t>
  </si>
  <si>
    <t>317g/11.16oz</t>
  </si>
  <si>
    <t>352g/12.4oz</t>
  </si>
  <si>
    <t>Grapes</t>
  </si>
  <si>
    <t>83g/2.93oz</t>
  </si>
  <si>
    <t>139g/4.09oz</t>
  </si>
  <si>
    <t>278g/9.78oz</t>
  </si>
  <si>
    <t>Mango</t>
  </si>
  <si>
    <t>133g/4.69oz</t>
  </si>
  <si>
    <t>200g/7.04oz</t>
  </si>
  <si>
    <t>300g/10.56oz</t>
  </si>
  <si>
    <t>333g/11.73oz</t>
  </si>
  <si>
    <t>Carrots</t>
  </si>
  <si>
    <t>153g/5.37oz</t>
  </si>
  <si>
    <t>203g/7.16g</t>
  </si>
  <si>
    <t>254g/8.95oz</t>
  </si>
  <si>
    <t>305g/10.74oz</t>
  </si>
  <si>
    <t>458g/16.1oz</t>
  </si>
  <si>
    <t>508g/17.89oz</t>
  </si>
  <si>
    <t>Onion</t>
  </si>
  <si>
    <t>165oz/5.81oz</t>
  </si>
  <si>
    <t>220g/7.74oz</t>
  </si>
  <si>
    <t>275g/9.68oz</t>
  </si>
  <si>
    <t>330g/11.62oz</t>
  </si>
  <si>
    <t>495g/17.42oz</t>
  </si>
  <si>
    <t>550g/19.36oz</t>
  </si>
  <si>
    <t>Carbs</t>
  </si>
  <si>
    <t>30</t>
  </si>
  <si>
    <t>40</t>
  </si>
  <si>
    <t>50</t>
  </si>
  <si>
    <t>55</t>
  </si>
  <si>
    <t>60</t>
  </si>
  <si>
    <t>65</t>
  </si>
  <si>
    <t>80</t>
  </si>
  <si>
    <t>Brown Rice</t>
  </si>
  <si>
    <t>Wholegrain Pasta</t>
  </si>
  <si>
    <t>Couscous</t>
  </si>
  <si>
    <t>Bulgur Wheat</t>
  </si>
  <si>
    <t>Oats</t>
  </si>
  <si>
    <t>Crumpet</t>
  </si>
  <si>
    <t>Sweet Potato</t>
  </si>
  <si>
    <t>Honey</t>
  </si>
  <si>
    <t>Rice Cakes (lightly salted - Tesco)</t>
  </si>
  <si>
    <t>Small Banana</t>
  </si>
  <si>
    <t>Folded Flatbread with Mixed Seeds</t>
  </si>
  <si>
    <t>Kallo Blueberry and Vanilla Rice Cakes</t>
  </si>
  <si>
    <t>Braeburn Apple</t>
  </si>
  <si>
    <t>Red Kidney Beans</t>
  </si>
  <si>
    <t>Ingredients</t>
  </si>
  <si>
    <t>Carbs per 1g</t>
  </si>
  <si>
    <t>Brown Rice (cooked)</t>
  </si>
  <si>
    <t>Wholegrain Pasta (cooked)</t>
  </si>
  <si>
    <t>Couscous (cooked)</t>
  </si>
  <si>
    <t>Bulgur Wheat (cooked)</t>
  </si>
  <si>
    <t>Oats (dry)</t>
  </si>
  <si>
    <t>Rice Cake</t>
  </si>
  <si>
    <t>(Each Rice Cake =5.7g carbs)</t>
  </si>
  <si>
    <t>(each flatbread = 16g carbs)</t>
  </si>
  <si>
    <t>(Each Rice Cake =7.6g carbs)</t>
  </si>
  <si>
    <t>7g protein / 100g</t>
  </si>
  <si>
    <t>Fat Cheatsheet</t>
  </si>
  <si>
    <t>5g</t>
  </si>
  <si>
    <t>If * then count all macros</t>
  </si>
  <si>
    <t xml:space="preserve">Peanut Butter (Natural)                                                                                </t>
  </si>
  <si>
    <t>10g/0.34oz</t>
  </si>
  <si>
    <t>20g/0.70oz</t>
  </si>
  <si>
    <t>30g/1.03oz</t>
  </si>
  <si>
    <t>60g/2.06oz</t>
  </si>
  <si>
    <t>80g/2.82oz</t>
  </si>
  <si>
    <t>90g/3.09oz</t>
  </si>
  <si>
    <t xml:space="preserve">Almond Butter                                                                                </t>
  </si>
  <si>
    <t>8.83g/0.31oz</t>
  </si>
  <si>
    <t>17.7g/0.62oz</t>
  </si>
  <si>
    <t>26.5g/0.93oz</t>
  </si>
  <si>
    <t>35.4g/1.24oz</t>
  </si>
  <si>
    <t>44.2g/1.56oz</t>
  </si>
  <si>
    <t>53.1g/1.87oz</t>
  </si>
  <si>
    <t>70.8/2.49oz</t>
  </si>
  <si>
    <t>79.6g/2.81oz</t>
  </si>
  <si>
    <t>88.5g/3.12oz</t>
  </si>
  <si>
    <t xml:space="preserve">Cashew Butter                                                                                </t>
  </si>
  <si>
    <t xml:space="preserve">Sunflower Butter                                                                                            </t>
  </si>
  <si>
    <t>Sunbutter (Unsweetened)</t>
  </si>
  <si>
    <t>8.9g/0.31oz</t>
  </si>
  <si>
    <t>17.8/0.62oz</t>
  </si>
  <si>
    <t>26.7g/0.94oz</t>
  </si>
  <si>
    <t>35.6g/1.26oz</t>
  </si>
  <si>
    <t>44.5g/1.60oz</t>
  </si>
  <si>
    <t>53.4g/1.88oz</t>
  </si>
  <si>
    <t>71.2g/2.51oz</t>
  </si>
  <si>
    <t>80.1g/2.83oz</t>
  </si>
  <si>
    <t>Walnut Butter</t>
  </si>
  <si>
    <t>8.4g/0.29oz</t>
  </si>
  <si>
    <t>16.8g/0.59oz</t>
  </si>
  <si>
    <t>25.2g/0.88oz</t>
  </si>
  <si>
    <t>33.6g/1.19oz</t>
  </si>
  <si>
    <t>42g/1.48oz</t>
  </si>
  <si>
    <t>50.4g/1.78oz</t>
  </si>
  <si>
    <t>67.2g/2.37oz</t>
  </si>
  <si>
    <t>75.6g/2.67oz</t>
  </si>
  <si>
    <t xml:space="preserve">Butter*                                                                                 </t>
  </si>
  <si>
    <t>3.13g/0.22oz</t>
  </si>
  <si>
    <t>12.5g/0.44oz</t>
  </si>
  <si>
    <t>18.8g/0.66oz</t>
  </si>
  <si>
    <t>25g/0.88oz</t>
  </si>
  <si>
    <t>31.2g/1.10oz</t>
  </si>
  <si>
    <t>37.5g/1.32oz</t>
  </si>
  <si>
    <t>56.2g/1.98oz</t>
  </si>
  <si>
    <t>62.5g/2.2oz</t>
  </si>
  <si>
    <t xml:space="preserve">Avocado                                                                                            </t>
  </si>
  <si>
    <t>33g/1.17oz</t>
  </si>
  <si>
    <t>66.5g/2.34oz</t>
  </si>
  <si>
    <t>166g/5.85oz</t>
  </si>
  <si>
    <t>266g/9.38oz</t>
  </si>
  <si>
    <t>300g/10.6oz</t>
  </si>
  <si>
    <t>332g/11.7oz</t>
  </si>
  <si>
    <t xml:space="preserve">Peanuts                                                                                              </t>
  </si>
  <si>
    <t xml:space="preserve">Cashews                                                                                             </t>
  </si>
  <si>
    <t xml:space="preserve">Almonds                                                                                            </t>
  </si>
  <si>
    <t>9.3g/0.33oz</t>
  </si>
  <si>
    <t>18.7g/0.67oz</t>
  </si>
  <si>
    <t>28g/1oz</t>
  </si>
  <si>
    <t>37.4g/1.32oz</t>
  </si>
  <si>
    <t>47.3g/1.67oz</t>
  </si>
  <si>
    <t>56g/2oz</t>
  </si>
  <si>
    <t>74.8g/2.64oz</t>
  </si>
  <si>
    <t>84g/3oz</t>
  </si>
  <si>
    <t>93.5g/3.33oz</t>
  </si>
  <si>
    <t xml:space="preserve">Macadamia Nuts                                                                                            </t>
  </si>
  <si>
    <t>6.6g/0.23oz</t>
  </si>
  <si>
    <t>13.2g/0.46oz</t>
  </si>
  <si>
    <t>19.8g/0.69oz</t>
  </si>
  <si>
    <t>26.4g/0.93oz</t>
  </si>
  <si>
    <t>39.6g/1.40oz</t>
  </si>
  <si>
    <t>52.8g/1.86oz</t>
  </si>
  <si>
    <t>59.4g/2.09oz</t>
  </si>
  <si>
    <t>66g/2.32oz</t>
  </si>
  <si>
    <t>Pistachios</t>
  </si>
  <si>
    <t>10.6g/0.38oz</t>
  </si>
  <si>
    <t>21.5g/0.76oz</t>
  </si>
  <si>
    <t>32g/1.13oz</t>
  </si>
  <si>
    <t>53.7g/1.89oz</t>
  </si>
  <si>
    <t>64g/2.26oz</t>
  </si>
  <si>
    <t>96g/3.39oz</t>
  </si>
  <si>
    <t>107.5g/3.79oz</t>
  </si>
  <si>
    <t xml:space="preserve">Walnuts                                                                                            </t>
  </si>
  <si>
    <t>7.7g/0.27oz</t>
  </si>
  <si>
    <t>15.5g/0.55oz</t>
  </si>
  <si>
    <t>23.3g/0.82oz</t>
  </si>
  <si>
    <t>31g/1.13oz</t>
  </si>
  <si>
    <t>38.8g/1.37oz</t>
  </si>
  <si>
    <t>46.6g/1.64oz</t>
  </si>
  <si>
    <t>69.8g/2.46oz</t>
  </si>
  <si>
    <t>77.5g/2.73oz</t>
  </si>
  <si>
    <t>Pecans</t>
  </si>
  <si>
    <t>7g/0.25oz</t>
  </si>
  <si>
    <t>14g/0.49</t>
  </si>
  <si>
    <t>21g/0.74oz</t>
  </si>
  <si>
    <t>28g/1.0oz</t>
  </si>
  <si>
    <t>63g/2.22oz</t>
  </si>
  <si>
    <t>70g/2.47oz</t>
  </si>
  <si>
    <t xml:space="preserve">Olive Oil                                                                                              </t>
  </si>
  <si>
    <t>5g/0.18oz</t>
  </si>
  <si>
    <t>15g/0.53oz</t>
  </si>
  <si>
    <t>20g/0.71oz</t>
  </si>
  <si>
    <t>25g/0.85oz</t>
  </si>
  <si>
    <t>30g/1.06oz</t>
  </si>
  <si>
    <t xml:space="preserve">Canola Oil                                                                                           </t>
  </si>
  <si>
    <t xml:space="preserve">Avocado Oil                                                                                       </t>
  </si>
  <si>
    <t>Feta Cheese*</t>
  </si>
  <si>
    <t>23.8g/0.84oz</t>
  </si>
  <si>
    <t>47.6g/1.68oz</t>
  </si>
  <si>
    <t>119g/4.18oz</t>
  </si>
  <si>
    <t>142.8g/5.04oz</t>
  </si>
  <si>
    <t>214.2g/7.56oz</t>
  </si>
  <si>
    <t>Blue Cheese*</t>
  </si>
  <si>
    <t>17g/0.60oz</t>
  </si>
  <si>
    <t>85g/3.00oz</t>
  </si>
  <si>
    <t>102g/3.60oz</t>
  </si>
  <si>
    <t>136g/4.80oz</t>
  </si>
  <si>
    <t>170g/6.00oz</t>
  </si>
  <si>
    <t>Brie Cheese*</t>
  </si>
  <si>
    <t>18g/0.63oz</t>
  </si>
  <si>
    <t>36g/1.27oz</t>
  </si>
  <si>
    <t>54g/1.9oz</t>
  </si>
  <si>
    <t>72g/2.54oz</t>
  </si>
  <si>
    <t>108g/3.81oz</t>
  </si>
  <si>
    <t>144g/5.08oz</t>
  </si>
  <si>
    <t>162g/5.71oz</t>
  </si>
  <si>
    <t>Cheddar Cheese*</t>
  </si>
  <si>
    <t>15.3g/0.54oz</t>
  </si>
  <si>
    <t>30.5g/1.08g</t>
  </si>
  <si>
    <t>45.8g/1.61oz</t>
  </si>
  <si>
    <t>61g/2.15oz</t>
  </si>
  <si>
    <t>76.2g/2.69oz</t>
  </si>
  <si>
    <t>91.5g/3.23oz</t>
  </si>
  <si>
    <t>122g/4.3oz</t>
  </si>
  <si>
    <t>137.2g/4.84oz</t>
  </si>
  <si>
    <t>152.5g/5.38oz</t>
  </si>
  <si>
    <t>Swiss Cheese*</t>
  </si>
  <si>
    <t>American Cheese*</t>
  </si>
  <si>
    <t>16g/0.56oz</t>
  </si>
  <si>
    <t>48g/1.69oz</t>
  </si>
  <si>
    <t>128g/4.52oz</t>
  </si>
  <si>
    <t>Provolone Cheese*</t>
  </si>
  <si>
    <t>19g/0.67oz</t>
  </si>
  <si>
    <t>38g/1.34oz</t>
  </si>
  <si>
    <t>57g/2.01oz</t>
  </si>
  <si>
    <t>76g/2.68oz</t>
  </si>
  <si>
    <t>95g/3.35oz</t>
  </si>
  <si>
    <t>114g/4.02oz</t>
  </si>
  <si>
    <t>152g/5.36oz</t>
  </si>
  <si>
    <t>171g/6.03oz</t>
  </si>
  <si>
    <t>190g/6.70oz</t>
  </si>
  <si>
    <t>Dark Chocolate (45-59%)*</t>
  </si>
  <si>
    <t>16.1g/0.56oz</t>
  </si>
  <si>
    <t>32.2g/1.14oz</t>
  </si>
  <si>
    <t>48.3g/1.7oz</t>
  </si>
  <si>
    <t>64.4g/2.27oz</t>
  </si>
  <si>
    <t>80.5g/2.84oz</t>
  </si>
  <si>
    <t>96.6/3.41oz</t>
  </si>
  <si>
    <t>128.8/4.54oz</t>
  </si>
  <si>
    <t>144.9/5.11oz</t>
  </si>
  <si>
    <t>161g/5.68oz</t>
  </si>
  <si>
    <t>Dark Chocolate (60-69%)*</t>
  </si>
  <si>
    <t>13.1g/0.46oz</t>
  </si>
  <si>
    <t>26g/0.92oz</t>
  </si>
  <si>
    <t>39.5g/1.39oz</t>
  </si>
  <si>
    <t>52g/1.83oz</t>
  </si>
  <si>
    <t>65.6g/2.31oz</t>
  </si>
  <si>
    <t>78.9g/2.78oz</t>
  </si>
  <si>
    <t>105.2g/3.71oz</t>
  </si>
  <si>
    <t>118.4g/4.17oz</t>
  </si>
  <si>
    <t>131.5g/4.64oz</t>
  </si>
  <si>
    <t>Dark chocolate (70-85%)*</t>
  </si>
  <si>
    <t>11.6g/0.41oz</t>
  </si>
  <si>
    <t>23.2g/0.82oz</t>
  </si>
  <si>
    <t>34.8g/1.23oz</t>
  </si>
  <si>
    <t>46.4g/1.64oz</t>
  </si>
  <si>
    <t>69.6g/2.46oz</t>
  </si>
  <si>
    <t>92.8g/3.27oz</t>
  </si>
  <si>
    <t>104.4g/3.68pz</t>
  </si>
  <si>
    <t>116g/4.09oz</t>
  </si>
  <si>
    <t>Black Olives (pitted)*</t>
  </si>
  <si>
    <t>250g/8.82oz</t>
  </si>
  <si>
    <t>400g/14.1oz</t>
  </si>
  <si>
    <t>450g/15.87oz</t>
  </si>
  <si>
    <t>500g/17.63oz</t>
  </si>
  <si>
    <t>Green Olives (pitted)*</t>
  </si>
  <si>
    <t>37.3g/1.31oz</t>
  </si>
  <si>
    <t>75g/2.65oz</t>
  </si>
  <si>
    <t>187.5g/6.61oz</t>
  </si>
  <si>
    <t>337.5g/11.89oz</t>
  </si>
  <si>
    <t>375g/13.22oz</t>
  </si>
  <si>
    <t>Kalamata Olives (pitted)*</t>
  </si>
  <si>
    <t>37.5/1.33oz</t>
  </si>
  <si>
    <t>56.3g/1.99oz</t>
  </si>
  <si>
    <t>93.7g/3.31oz</t>
  </si>
  <si>
    <t>168.8g/5.95oz</t>
  </si>
  <si>
    <t>Ghee*</t>
  </si>
  <si>
    <t>Light Cream (Coffee)*</t>
  </si>
  <si>
    <t>224g/7.9oz</t>
  </si>
  <si>
    <t>Half and Half*</t>
  </si>
  <si>
    <t>45.5g/1.60oz</t>
  </si>
  <si>
    <t>91g/3.21oz</t>
  </si>
  <si>
    <t>136.5g/4.81oz</t>
  </si>
  <si>
    <t>182g/6.42oz</t>
  </si>
  <si>
    <t>227.5g/8.02oz</t>
  </si>
  <si>
    <t>273g/9.63oz</t>
  </si>
  <si>
    <t>364g/12.84oz</t>
  </si>
  <si>
    <t>409.5g/14.44oz</t>
  </si>
  <si>
    <t>455g/16.05oz</t>
  </si>
  <si>
    <t>Coconut Milk*</t>
  </si>
  <si>
    <t>Almonds</t>
  </si>
  <si>
    <t>Peanuts</t>
  </si>
  <si>
    <t>Almond Butter</t>
  </si>
  <si>
    <t>Peanut Butter</t>
  </si>
  <si>
    <t>Avocado</t>
  </si>
  <si>
    <t xml:space="preserve">Olive Oil </t>
  </si>
  <si>
    <t>Mozzarella</t>
  </si>
  <si>
    <t>Cashews</t>
  </si>
  <si>
    <t>Maasdam Full Fat Cheese</t>
  </si>
  <si>
    <t>6g protein/ 25g</t>
  </si>
  <si>
    <t>Greek Olives in Oil w/ herbs</t>
  </si>
  <si>
    <t>Fat per 1g</t>
  </si>
  <si>
    <t>Additonal Info</t>
  </si>
  <si>
    <t>Per Meal (Ajust g)</t>
  </si>
  <si>
    <t>(Each slice = 25g: 7.6g fat, 5.9g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</si>
</sst>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164" formatCode="0.0%"/>
    <numFmt numFmtId="165" formatCode="#0.00&quot;g/lb bodyweight&quot;"/>
    <numFmt numFmtId="166" formatCode="#&quot;g&quot;"/>
    <numFmt numFmtId="167" formatCode="#&quot; g&quot;"/>
    <numFmt numFmtId="168" formatCode="#&quot; calories from fat&quot;"/>
    <numFmt numFmtId="169" formatCode="#&quot; calories from protein&quot;"/>
    <numFmt numFmtId="170" formatCode="#&quot; calories from carbs&quot;"/>
    <numFmt numFmtId="171" formatCode="#&quot;g any lean protein source&quot;"/>
    <numFmt numFmtId="172" formatCode="#&quot;g healthy fats&quot;"/>
    <numFmt numFmtId="173" formatCode="#&quot;g healthy carbs&quot;"/>
    <numFmt numFmtId="174" formatCode="#&quot;g casein protein in water&quot;"/>
    <numFmt numFmtId="175" formatCode="0&quot;g&quot;"/>
    <numFmt numFmtId="176" formatCode="0.00&quot;g&quot;"/>
  </numFmts>
  <fonts count="31">
    <font>
      <sz val="11"/>
      <color theme="1"/>
      <name val="Calibri"/>
      <scheme val="minor"/>
    </font>
    <font>
      <sz val="36"/>
      <color theme="0"/>
      <name val="Rockwell"/>
    </font>
    <font>
      <sz val="11"/>
      <name val="Calibri"/>
    </font>
    <font>
      <sz val="16"/>
      <color rgb="FF000000"/>
      <name val="Calibri"/>
    </font>
    <font>
      <sz val="11"/>
      <color rgb="FF000000"/>
      <name val="Calibri"/>
    </font>
    <font>
      <sz val="11"/>
      <color rgb="FF1F1F1F"/>
      <name val="Calibri"/>
      <scheme val="minor"/>
    </font>
    <font>
      <sz val="9"/>
      <color rgb="FF000000"/>
      <name val="Arial"/>
    </font>
    <font>
      <sz val="12"/>
      <color rgb="FF000000"/>
      <name val="Calibri"/>
    </font>
    <font>
      <sz val="9"/>
      <color theme="0"/>
      <name val="Arial"/>
    </font>
    <font>
      <b/>
      <sz val="11"/>
      <color theme="0"/>
      <name val="Calibri"/>
    </font>
    <font>
      <b/>
      <sz val="13"/>
      <color rgb="FF000000"/>
      <name val="Arial"/>
    </font>
    <font>
      <sz val="12"/>
      <color theme="0"/>
      <name val="Calibri"/>
    </font>
    <font>
      <b/>
      <sz val="11"/>
      <color rgb="FF000000"/>
      <name val="Calibri"/>
    </font>
    <font>
      <sz val="11"/>
      <color theme="1"/>
      <name val="Calibri"/>
    </font>
    <font>
      <sz val="11"/>
      <color theme="0"/>
      <name val="Calibri"/>
    </font>
    <font>
      <sz val="12"/>
      <color rgb="FFFFFFFF"/>
      <name val="Calibri"/>
    </font>
    <font>
      <b/>
      <sz val="12"/>
      <color rgb="FF000000"/>
      <name val="Calibri"/>
    </font>
    <font>
      <b/>
      <sz val="11"/>
      <color theme="1"/>
      <name val="Calibri"/>
    </font>
    <font>
      <sz val="10"/>
      <color theme="0"/>
      <name val="Verdana"/>
    </font>
    <font>
      <sz val="11"/>
      <color theme="1"/>
      <name val="Calibri"/>
      <scheme val="minor"/>
    </font>
    <font>
      <u/>
      <sz val="11"/>
      <color theme="10"/>
      <name val="Calibri"/>
    </font>
    <font>
      <b/>
      <sz val="24"/>
      <color theme="1"/>
      <name val="Calibri"/>
    </font>
    <font>
      <b/>
      <sz val="20"/>
      <color theme="1"/>
      <name val="Calibri"/>
    </font>
    <font>
      <b/>
      <sz val="12"/>
      <color theme="1"/>
      <name val="Calibri"/>
    </font>
    <font>
      <b/>
      <sz val="14"/>
      <color theme="1"/>
      <name val="Calibri"/>
    </font>
    <font>
      <sz val="18"/>
      <color theme="0"/>
      <name val="Calibri"/>
    </font>
    <font>
      <b/>
      <sz val="18"/>
      <color rgb="FF0070C0"/>
      <name val="Calibri"/>
    </font>
    <font>
      <b/>
      <sz val="11"/>
      <color rgb="FFFFFFFF"/>
      <name val="Calibri"/>
    </font>
    <font>
      <sz val="12"/>
      <color theme="1"/>
      <name val="Calibri"/>
    </font>
    <font>
      <b/>
      <sz val="20"/>
      <color rgb="FF2F5496"/>
      <name val="Calibri"/>
    </font>
    <font>
      <sz val="11"/>
      <color rgb="FFFFFFFF"/>
      <name val="Calibri"/>
    </font>
  </fonts>
  <fills count="17">
    <fill>
      <patternFill patternType="none"/>
    </fill>
    <fill>
      <patternFill patternType="gray125"/>
    </fill>
    <fill>
      <patternFill patternType="solid">
        <fgColor theme="1"/>
        <bgColor theme="1"/>
      </patternFill>
    </fill>
    <fill>
      <patternFill patternType="solid">
        <fgColor rgb="FFF2F2F2"/>
        <bgColor rgb="FFF2F2F2"/>
      </patternFill>
    </fill>
    <fill>
      <patternFill patternType="solid">
        <fgColor rgb="FFEFEFEF"/>
        <bgColor rgb="FFEFEFEF"/>
      </patternFill>
    </fill>
    <fill>
      <patternFill patternType="solid">
        <fgColor rgb="FFFFFFFF"/>
        <bgColor rgb="FFFFFFFF"/>
      </patternFill>
    </fill>
    <fill>
      <patternFill patternType="solid">
        <fgColor rgb="FF44546A"/>
        <bgColor rgb="FF44546A"/>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D6DCE4"/>
        <bgColor rgb="FFD6DCE4"/>
      </patternFill>
    </fill>
    <fill>
      <patternFill patternType="solid">
        <fgColor rgb="FFECECEC"/>
        <bgColor rgb="FFECECEC"/>
      </patternFill>
    </fill>
    <fill>
      <patternFill patternType="solid">
        <fgColor theme="0"/>
        <bgColor theme="0"/>
      </patternFill>
    </fill>
    <fill>
      <patternFill patternType="solid">
        <fgColor rgb="FFD9E2F3"/>
        <bgColor rgb="FFD9E2F3"/>
      </patternFill>
    </fill>
    <fill>
      <patternFill patternType="solid">
        <fgColor rgb="FFB4C6E7"/>
        <bgColor rgb="FFB4C6E7"/>
      </patternFill>
    </fill>
    <fill>
      <patternFill patternType="solid">
        <fgColor rgb="FFFFE598"/>
        <bgColor rgb="FFFFE598"/>
      </patternFill>
    </fill>
    <fill>
      <patternFill patternType="solid">
        <fgColor rgb="FFFFD965"/>
        <bgColor rgb="FFFFD965"/>
      </patternFill>
    </fill>
  </fills>
  <borders count="72">
    <border>
      <left/>
      <right/>
      <top/>
      <bottom/>
      <diagonal/>
    </border>
    <border>
      <left style="medium">
        <color rgb="FF000000"/>
      </left>
      <right/>
      <top style="medium">
        <color rgb="FF000000"/>
      </top>
      <bottom/>
      <diagonal/>
    </border>
    <border>
      <left/>
      <right/>
      <top style="medium">
        <color rgb="FF000000"/>
      </top>
      <bottom/>
      <diagonal/>
    </border>
    <border>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style="medium">
        <color rgb="FF000000"/>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diagonal/>
    </border>
    <border>
      <left style="medium">
        <color rgb="FF000000"/>
      </left>
      <right/>
      <top/>
      <bottom/>
      <diagonal/>
    </border>
    <border>
      <left/>
      <right/>
      <top style="medium">
        <color rgb="FF000000"/>
      </top>
      <bottom/>
      <diagonal/>
    </border>
    <border>
      <left/>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medium">
        <color rgb="FF000000"/>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000000"/>
      </right>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style="medium">
        <color rgb="FF000000"/>
      </right>
      <top style="medium">
        <color rgb="FFCCCCCC"/>
      </top>
      <bottom/>
      <diagonal/>
    </border>
    <border>
      <left style="medium">
        <color rgb="FF000000"/>
      </left>
      <right style="medium">
        <color rgb="FFCCCCCC"/>
      </right>
      <top style="medium">
        <color rgb="FFCCCCCC"/>
      </top>
      <bottom/>
      <diagonal/>
    </border>
    <border>
      <left style="medium">
        <color rgb="FF000000"/>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000000"/>
      </right>
      <top/>
      <bottom style="medium">
        <color rgb="FFCCCCCC"/>
      </bottom>
      <diagonal/>
    </border>
    <border>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style="medium">
        <color rgb="FF000000"/>
      </bottom>
      <diagonal/>
    </border>
    <border>
      <left style="medium">
        <color rgb="FF000000"/>
      </left>
      <right/>
      <top/>
      <bottom style="medium">
        <color rgb="FF000000"/>
      </bottom>
      <diagonal/>
    </border>
    <border>
      <left/>
      <right/>
      <top/>
      <bottom/>
      <diagonal/>
    </border>
    <border>
      <left/>
      <right/>
      <top/>
      <bottom/>
      <diagonal/>
    </border>
    <border>
      <left/>
      <right/>
      <top style="medium">
        <color rgb="FF000000"/>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medium">
        <color rgb="FF000000"/>
      </right>
      <top style="medium">
        <color rgb="FF000000"/>
      </top>
      <bottom style="medium">
        <color rgb="FF000000"/>
      </bottom>
      <diagonal/>
    </border>
    <border>
      <left style="thin">
        <color rgb="FF000000"/>
      </left>
      <right/>
      <top/>
      <bottom/>
      <diagonal/>
    </border>
    <border>
      <left/>
      <right style="thin">
        <color rgb="FF000000"/>
      </right>
      <top style="thin">
        <color rgb="FF000000"/>
      </top>
      <bottom/>
      <diagonal/>
    </border>
    <border>
      <left style="thin">
        <color rgb="FF000000"/>
      </left>
      <right style="thin">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344">
    <xf numFmtId="0" fontId="0" fillId="0" borderId="0" xfId="0"/>
    <xf numFmtId="0" fontId="3" fillId="2" borderId="4" xfId="0" applyFont="1" applyFill="1" applyBorder="1"/>
    <xf numFmtId="0" fontId="3" fillId="2" borderId="5" xfId="0" applyFont="1" applyFill="1" applyBorder="1"/>
    <xf numFmtId="0" fontId="5" fillId="5" borderId="0" xfId="0" applyFont="1" applyFill="1"/>
    <xf numFmtId="0" fontId="6" fillId="0" borderId="0" xfId="0" applyFont="1"/>
    <xf numFmtId="0" fontId="7" fillId="0" borderId="0" xfId="0" applyFont="1"/>
    <xf numFmtId="0" fontId="8" fillId="0" borderId="0" xfId="0" applyFont="1"/>
    <xf numFmtId="0" fontId="8" fillId="0" borderId="0" xfId="0" applyFont="1" applyAlignment="1">
      <alignment horizontal="center"/>
    </xf>
    <xf numFmtId="0" fontId="9" fillId="6" borderId="9" xfId="0" applyFont="1" applyFill="1" applyBorder="1" applyAlignment="1">
      <alignment horizontal="center"/>
    </xf>
    <xf numFmtId="0" fontId="10" fillId="0" borderId="0" xfId="0" applyFont="1" applyAlignment="1">
      <alignment horizontal="right"/>
    </xf>
    <xf numFmtId="14" fontId="4" fillId="0" borderId="9" xfId="0" applyNumberFormat="1" applyFont="1" applyBorder="1" applyAlignment="1">
      <alignment horizontal="center"/>
    </xf>
    <xf numFmtId="0" fontId="4" fillId="0" borderId="9" xfId="0" applyFont="1" applyBorder="1" applyAlignment="1">
      <alignment horizontal="center"/>
    </xf>
    <xf numFmtId="1" fontId="4" fillId="0" borderId="9" xfId="0" applyNumberFormat="1" applyFont="1" applyBorder="1" applyAlignment="1">
      <alignment horizontal="center"/>
    </xf>
    <xf numFmtId="14" fontId="4" fillId="0" borderId="0" xfId="0" applyNumberFormat="1" applyFont="1" applyAlignment="1">
      <alignment horizontal="right"/>
    </xf>
    <xf numFmtId="1" fontId="11" fillId="0" borderId="0" xfId="0" applyNumberFormat="1" applyFont="1"/>
    <xf numFmtId="0" fontId="11" fillId="0" borderId="0" xfId="0" applyFont="1"/>
    <xf numFmtId="0" fontId="4" fillId="3" borderId="9" xfId="0" applyFont="1" applyFill="1" applyBorder="1" applyAlignment="1">
      <alignment horizontal="left"/>
    </xf>
    <xf numFmtId="0" fontId="4" fillId="7" borderId="9" xfId="0" applyFont="1" applyFill="1" applyBorder="1" applyAlignment="1">
      <alignment horizontal="center"/>
    </xf>
    <xf numFmtId="0" fontId="4" fillId="8" borderId="9" xfId="0" applyFont="1" applyFill="1" applyBorder="1" applyAlignment="1">
      <alignment horizontal="center"/>
    </xf>
    <xf numFmtId="0" fontId="4" fillId="9" borderId="9" xfId="0" applyFont="1" applyFill="1" applyBorder="1" applyAlignment="1">
      <alignment horizontal="center"/>
    </xf>
    <xf numFmtId="14" fontId="11" fillId="0" borderId="0" xfId="0" applyNumberFormat="1" applyFont="1" applyAlignment="1">
      <alignment horizontal="right"/>
    </xf>
    <xf numFmtId="1" fontId="11" fillId="0" borderId="0" xfId="0" applyNumberFormat="1" applyFont="1" applyAlignment="1">
      <alignment horizontal="center"/>
    </xf>
    <xf numFmtId="0" fontId="4" fillId="0" borderId="9" xfId="0" applyFont="1" applyBorder="1" applyAlignment="1">
      <alignment horizontal="left"/>
    </xf>
    <xf numFmtId="9" fontId="4" fillId="7" borderId="9" xfId="0" applyNumberFormat="1" applyFont="1" applyFill="1" applyBorder="1" applyAlignment="1">
      <alignment horizontal="center"/>
    </xf>
    <xf numFmtId="9" fontId="4" fillId="8" borderId="9" xfId="0" applyNumberFormat="1" applyFont="1" applyFill="1" applyBorder="1" applyAlignment="1">
      <alignment horizontal="center"/>
    </xf>
    <xf numFmtId="9" fontId="4" fillId="9" borderId="9" xfId="0" applyNumberFormat="1" applyFont="1" applyFill="1" applyBorder="1" applyAlignment="1">
      <alignment horizontal="center"/>
    </xf>
    <xf numFmtId="14" fontId="7" fillId="0" borderId="0" xfId="0" applyNumberFormat="1" applyFont="1"/>
    <xf numFmtId="0" fontId="4" fillId="10" borderId="9" xfId="0" applyFont="1" applyFill="1" applyBorder="1" applyAlignment="1">
      <alignment horizontal="center"/>
    </xf>
    <xf numFmtId="0" fontId="12" fillId="12" borderId="13" xfId="0" applyFont="1" applyFill="1" applyBorder="1" applyAlignment="1">
      <alignment horizontal="center"/>
    </xf>
    <xf numFmtId="1" fontId="13" fillId="10" borderId="9" xfId="0" applyNumberFormat="1" applyFont="1" applyFill="1" applyBorder="1" applyAlignment="1">
      <alignment horizontal="center"/>
    </xf>
    <xf numFmtId="3" fontId="14" fillId="12" borderId="13" xfId="0" applyNumberFormat="1" applyFont="1" applyFill="1" applyBorder="1"/>
    <xf numFmtId="0" fontId="13" fillId="12" borderId="13" xfId="0" applyFont="1" applyFill="1" applyBorder="1"/>
    <xf numFmtId="0" fontId="4" fillId="12" borderId="9" xfId="0" applyFont="1" applyFill="1" applyBorder="1" applyAlignment="1">
      <alignment horizontal="left"/>
    </xf>
    <xf numFmtId="3" fontId="13" fillId="9" borderId="9" xfId="0" applyNumberFormat="1" applyFont="1" applyFill="1" applyBorder="1" applyAlignment="1">
      <alignment horizontal="center"/>
    </xf>
    <xf numFmtId="3" fontId="13" fillId="7" borderId="9" xfId="0" applyNumberFormat="1" applyFont="1" applyFill="1" applyBorder="1" applyAlignment="1">
      <alignment horizontal="center"/>
    </xf>
    <xf numFmtId="1" fontId="4" fillId="3" borderId="9" xfId="0" applyNumberFormat="1" applyFont="1" applyFill="1" applyBorder="1" applyAlignment="1">
      <alignment horizontal="center"/>
    </xf>
    <xf numFmtId="0" fontId="7" fillId="0" borderId="0" xfId="0" applyFont="1" applyAlignment="1">
      <alignment horizontal="center"/>
    </xf>
    <xf numFmtId="0" fontId="4" fillId="0" borderId="0" xfId="0" applyFont="1"/>
    <xf numFmtId="0" fontId="9" fillId="6" borderId="9" xfId="0" applyFont="1" applyFill="1" applyBorder="1" applyAlignment="1">
      <alignment horizontal="left"/>
    </xf>
    <xf numFmtId="0" fontId="15" fillId="0" borderId="0" xfId="0" applyFont="1"/>
    <xf numFmtId="165" fontId="4" fillId="0" borderId="0" xfId="0" applyNumberFormat="1" applyFont="1"/>
    <xf numFmtId="0" fontId="16" fillId="0" borderId="0" xfId="0" applyFont="1"/>
    <xf numFmtId="0" fontId="9" fillId="6" borderId="14" xfId="0" applyFont="1" applyFill="1" applyBorder="1" applyAlignment="1">
      <alignment horizontal="left"/>
    </xf>
    <xf numFmtId="0" fontId="4" fillId="0" borderId="9" xfId="0" applyFont="1" applyBorder="1"/>
    <xf numFmtId="0" fontId="13" fillId="3" borderId="14" xfId="0" applyFont="1" applyFill="1" applyBorder="1" applyAlignment="1">
      <alignment horizontal="center"/>
    </xf>
    <xf numFmtId="0" fontId="13" fillId="7" borderId="9" xfId="0" applyFont="1" applyFill="1" applyBorder="1" applyAlignment="1">
      <alignment horizontal="center"/>
    </xf>
    <xf numFmtId="0" fontId="13" fillId="8" borderId="9" xfId="0" applyFont="1" applyFill="1" applyBorder="1" applyAlignment="1">
      <alignment horizontal="center"/>
    </xf>
    <xf numFmtId="0" fontId="13" fillId="9" borderId="9" xfId="0" applyFont="1" applyFill="1" applyBorder="1" applyAlignment="1">
      <alignment horizontal="center"/>
    </xf>
    <xf numFmtId="0" fontId="14" fillId="0" borderId="0" xfId="0" applyFont="1"/>
    <xf numFmtId="0" fontId="13" fillId="0" borderId="9" xfId="0" applyFont="1" applyBorder="1" applyAlignment="1">
      <alignment horizontal="center"/>
    </xf>
    <xf numFmtId="2" fontId="18" fillId="0" borderId="0" xfId="0" applyNumberFormat="1" applyFont="1"/>
    <xf numFmtId="0" fontId="13" fillId="7" borderId="15" xfId="0" applyFont="1" applyFill="1" applyBorder="1" applyAlignment="1">
      <alignment horizontal="center"/>
    </xf>
    <xf numFmtId="0" fontId="13" fillId="0" borderId="0" xfId="0" applyFont="1" applyAlignment="1">
      <alignment horizontal="center"/>
    </xf>
    <xf numFmtId="0" fontId="14" fillId="0" borderId="9" xfId="0" applyFont="1" applyBorder="1" applyAlignment="1">
      <alignment horizontal="center"/>
    </xf>
    <xf numFmtId="0" fontId="19" fillId="0" borderId="0" xfId="0" applyFont="1"/>
    <xf numFmtId="0" fontId="14" fillId="0" borderId="16" xfId="0" applyFont="1" applyBorder="1" applyAlignment="1">
      <alignment horizontal="center"/>
    </xf>
    <xf numFmtId="0" fontId="13" fillId="3" borderId="9" xfId="0" applyFont="1" applyFill="1" applyBorder="1" applyAlignment="1">
      <alignment horizontal="center"/>
    </xf>
    <xf numFmtId="164" fontId="13" fillId="3" borderId="9" xfId="0" applyNumberFormat="1" applyFont="1" applyFill="1" applyBorder="1" applyAlignment="1">
      <alignment horizontal="center"/>
    </xf>
    <xf numFmtId="164" fontId="14" fillId="0" borderId="9" xfId="0" applyNumberFormat="1" applyFont="1" applyBorder="1" applyAlignment="1">
      <alignment horizontal="center"/>
    </xf>
    <xf numFmtId="0" fontId="13" fillId="0" borderId="0" xfId="0" quotePrefix="1" applyFont="1" applyAlignment="1">
      <alignment horizontal="left"/>
    </xf>
    <xf numFmtId="0" fontId="14" fillId="0" borderId="0" xfId="0" applyFont="1" applyAlignment="1">
      <alignment horizontal="center"/>
    </xf>
    <xf numFmtId="0" fontId="13" fillId="0" borderId="0" xfId="0" applyFont="1" applyAlignment="1">
      <alignment wrapText="1"/>
    </xf>
    <xf numFmtId="0" fontId="17" fillId="3" borderId="17" xfId="0" applyFont="1" applyFill="1" applyBorder="1" applyAlignment="1">
      <alignment horizontal="left"/>
    </xf>
    <xf numFmtId="0" fontId="13" fillId="0" borderId="16" xfId="0" applyFont="1" applyBorder="1"/>
    <xf numFmtId="0" fontId="17" fillId="12" borderId="17" xfId="0" applyFont="1" applyFill="1" applyBorder="1" applyAlignment="1">
      <alignment horizontal="left"/>
    </xf>
    <xf numFmtId="0" fontId="13" fillId="8" borderId="13" xfId="0" applyFont="1" applyFill="1" applyBorder="1" applyAlignment="1">
      <alignment horizontal="left" wrapText="1"/>
    </xf>
    <xf numFmtId="0" fontId="13" fillId="0" borderId="0" xfId="0" applyFont="1" applyAlignment="1">
      <alignment horizontal="left" wrapText="1"/>
    </xf>
    <xf numFmtId="0" fontId="17" fillId="6" borderId="21" xfId="0" applyFont="1" applyFill="1" applyBorder="1" applyAlignment="1">
      <alignment horizontal="left"/>
    </xf>
    <xf numFmtId="0" fontId="13" fillId="6" borderId="22" xfId="0" applyFont="1" applyFill="1" applyBorder="1" applyAlignment="1">
      <alignment horizontal="left" wrapText="1"/>
    </xf>
    <xf numFmtId="0" fontId="13" fillId="6" borderId="22" xfId="0" applyFont="1" applyFill="1" applyBorder="1"/>
    <xf numFmtId="0" fontId="13" fillId="6" borderId="22" xfId="0" applyFont="1" applyFill="1" applyBorder="1" applyAlignment="1">
      <alignment wrapText="1"/>
    </xf>
    <xf numFmtId="0" fontId="13" fillId="6" borderId="23" xfId="0" applyFont="1" applyFill="1" applyBorder="1"/>
    <xf numFmtId="0" fontId="13" fillId="0" borderId="0" xfId="0" applyFont="1" applyAlignment="1">
      <alignment horizontal="left"/>
    </xf>
    <xf numFmtId="0" fontId="20" fillId="0" borderId="0" xfId="0" applyFont="1"/>
    <xf numFmtId="0" fontId="13" fillId="0" borderId="24" xfId="0" applyFont="1" applyBorder="1"/>
    <xf numFmtId="0" fontId="12" fillId="3" borderId="25" xfId="0" applyFont="1" applyFill="1" applyBorder="1" applyAlignment="1">
      <alignment horizontal="left" wrapText="1"/>
    </xf>
    <xf numFmtId="0" fontId="13" fillId="0" borderId="26" xfId="0" applyFont="1" applyBorder="1" applyAlignment="1">
      <alignment horizontal="left" wrapText="1"/>
    </xf>
    <xf numFmtId="0" fontId="13" fillId="0" borderId="26" xfId="0" applyFont="1" applyBorder="1" applyAlignment="1">
      <alignment wrapText="1"/>
    </xf>
    <xf numFmtId="0" fontId="13" fillId="0" borderId="27" xfId="0" applyFont="1" applyBorder="1" applyAlignment="1">
      <alignment wrapText="1"/>
    </xf>
    <xf numFmtId="0" fontId="12" fillId="3" borderId="28" xfId="0" applyFont="1" applyFill="1" applyBorder="1" applyAlignment="1">
      <alignment horizontal="left" wrapText="1"/>
    </xf>
    <xf numFmtId="0" fontId="13" fillId="0" borderId="29" xfId="0" applyFont="1" applyBorder="1" applyAlignment="1">
      <alignment horizontal="left" wrapText="1"/>
    </xf>
    <xf numFmtId="0" fontId="13" fillId="0" borderId="29" xfId="0" applyFont="1" applyBorder="1" applyAlignment="1">
      <alignment wrapText="1"/>
    </xf>
    <xf numFmtId="0" fontId="13" fillId="0" borderId="30" xfId="0" applyFont="1" applyBorder="1" applyAlignment="1">
      <alignment wrapText="1"/>
    </xf>
    <xf numFmtId="0" fontId="12" fillId="3" borderId="31" xfId="0" applyFont="1" applyFill="1" applyBorder="1" applyAlignment="1">
      <alignment horizontal="left" wrapText="1"/>
    </xf>
    <xf numFmtId="0" fontId="13" fillId="0" borderId="32" xfId="0" applyFont="1" applyBorder="1" applyAlignment="1">
      <alignment horizontal="left" vertical="center"/>
    </xf>
    <xf numFmtId="0" fontId="13" fillId="0" borderId="32" xfId="0" applyFont="1" applyBorder="1" applyAlignment="1">
      <alignment wrapText="1"/>
    </xf>
    <xf numFmtId="0" fontId="13" fillId="0" borderId="33" xfId="0" applyFont="1" applyBorder="1" applyAlignment="1">
      <alignment wrapText="1"/>
    </xf>
    <xf numFmtId="0" fontId="13" fillId="0" borderId="32" xfId="0" applyFont="1" applyBorder="1" applyAlignment="1">
      <alignment horizontal="left" wrapText="1"/>
    </xf>
    <xf numFmtId="0" fontId="13" fillId="0" borderId="28" xfId="0" applyFont="1" applyBorder="1" applyAlignment="1">
      <alignment wrapText="1"/>
    </xf>
    <xf numFmtId="0" fontId="13" fillId="0" borderId="34" xfId="0" applyFont="1" applyBorder="1" applyAlignment="1">
      <alignment wrapText="1"/>
    </xf>
    <xf numFmtId="0" fontId="13" fillId="0" borderId="35" xfId="0" applyFont="1" applyBorder="1" applyAlignment="1">
      <alignment wrapText="1"/>
    </xf>
    <xf numFmtId="0" fontId="12" fillId="3" borderId="36" xfId="0" applyFont="1" applyFill="1" applyBorder="1" applyAlignment="1">
      <alignment horizontal="left" wrapText="1"/>
    </xf>
    <xf numFmtId="0" fontId="13" fillId="3" borderId="36" xfId="0" applyFont="1" applyFill="1" applyBorder="1" applyAlignment="1">
      <alignment wrapText="1"/>
    </xf>
    <xf numFmtId="0" fontId="13" fillId="3" borderId="37" xfId="0" applyFont="1" applyFill="1" applyBorder="1" applyAlignment="1">
      <alignment wrapText="1"/>
    </xf>
    <xf numFmtId="9" fontId="4" fillId="0" borderId="29" xfId="0" applyNumberFormat="1" applyFont="1" applyBorder="1" applyAlignment="1">
      <alignment horizontal="center" wrapText="1"/>
    </xf>
    <xf numFmtId="9" fontId="4" fillId="0" borderId="30" xfId="0" applyNumberFormat="1" applyFont="1" applyBorder="1" applyAlignment="1">
      <alignment horizontal="center" wrapText="1"/>
    </xf>
    <xf numFmtId="0" fontId="13" fillId="0" borderId="29" xfId="0" applyFont="1" applyBorder="1" applyAlignment="1">
      <alignment horizontal="center" wrapText="1"/>
    </xf>
    <xf numFmtId="0" fontId="13" fillId="0" borderId="30" xfId="0" applyFont="1" applyBorder="1" applyAlignment="1">
      <alignment horizontal="center" wrapText="1"/>
    </xf>
    <xf numFmtId="0" fontId="13" fillId="0" borderId="33" xfId="0" applyFont="1" applyBorder="1" applyAlignment="1">
      <alignment horizontal="center" wrapText="1"/>
    </xf>
    <xf numFmtId="0" fontId="12" fillId="0" borderId="26" xfId="0" applyFont="1" applyBorder="1" applyAlignment="1">
      <alignment horizontal="left" wrapText="1"/>
    </xf>
    <xf numFmtId="0" fontId="13" fillId="0" borderId="38" xfId="0" applyFont="1" applyBorder="1" applyAlignment="1">
      <alignment wrapText="1"/>
    </xf>
    <xf numFmtId="0" fontId="12" fillId="3" borderId="39" xfId="0" applyFont="1" applyFill="1" applyBorder="1" applyAlignment="1">
      <alignment horizontal="left" wrapText="1"/>
    </xf>
    <xf numFmtId="0" fontId="13" fillId="0" borderId="40" xfId="0" applyFont="1" applyBorder="1" applyAlignment="1">
      <alignment horizontal="left" wrapText="1"/>
    </xf>
    <xf numFmtId="0" fontId="13" fillId="0" borderId="40" xfId="0" applyFont="1" applyBorder="1" applyAlignment="1">
      <alignment horizontal="left" vertical="center"/>
    </xf>
    <xf numFmtId="0" fontId="13" fillId="0" borderId="40" xfId="0" applyFont="1" applyBorder="1" applyAlignment="1">
      <alignment wrapText="1"/>
    </xf>
    <xf numFmtId="0" fontId="4" fillId="0" borderId="40" xfId="0" applyFont="1" applyBorder="1" applyAlignment="1">
      <alignment horizontal="left" vertical="center"/>
    </xf>
    <xf numFmtId="0" fontId="13" fillId="0" borderId="41" xfId="0" applyFont="1" applyBorder="1" applyAlignment="1">
      <alignment wrapText="1"/>
    </xf>
    <xf numFmtId="0" fontId="17" fillId="7" borderId="9" xfId="0" applyFont="1" applyFill="1" applyBorder="1" applyAlignment="1">
      <alignment horizontal="left"/>
    </xf>
    <xf numFmtId="0" fontId="17" fillId="12" borderId="13" xfId="0" applyFont="1" applyFill="1" applyBorder="1"/>
    <xf numFmtId="0" fontId="17" fillId="14" borderId="9" xfId="0" applyFont="1" applyFill="1" applyBorder="1" applyAlignment="1">
      <alignment horizontal="left"/>
    </xf>
    <xf numFmtId="0" fontId="13" fillId="0" borderId="0" xfId="0" applyFont="1" applyAlignment="1">
      <alignment horizontal="right"/>
    </xf>
    <xf numFmtId="0" fontId="13" fillId="7" borderId="42" xfId="0" applyFont="1" applyFill="1" applyBorder="1" applyAlignment="1">
      <alignment horizontal="left"/>
    </xf>
    <xf numFmtId="0" fontId="13" fillId="14" borderId="45" xfId="0" applyFont="1" applyFill="1" applyBorder="1" applyAlignment="1">
      <alignment horizontal="left"/>
    </xf>
    <xf numFmtId="0" fontId="13" fillId="7" borderId="45" xfId="0" applyFont="1" applyFill="1" applyBorder="1" applyAlignment="1">
      <alignment horizontal="left"/>
    </xf>
    <xf numFmtId="0" fontId="13" fillId="14" borderId="14" xfId="0" applyFont="1" applyFill="1" applyBorder="1" applyAlignment="1">
      <alignment horizontal="left"/>
    </xf>
    <xf numFmtId="0" fontId="13" fillId="0" borderId="0" xfId="0" applyFont="1"/>
    <xf numFmtId="0" fontId="13" fillId="7" borderId="14" xfId="0" applyFont="1" applyFill="1" applyBorder="1" applyAlignment="1">
      <alignment horizontal="left"/>
    </xf>
    <xf numFmtId="0" fontId="13" fillId="12" borderId="13" xfId="0" applyFont="1" applyFill="1" applyBorder="1" applyAlignment="1">
      <alignment horizontal="left"/>
    </xf>
    <xf numFmtId="0" fontId="17" fillId="12" borderId="13" xfId="0" applyFont="1" applyFill="1" applyBorder="1" applyAlignment="1">
      <alignment horizontal="center" vertical="center"/>
    </xf>
    <xf numFmtId="1" fontId="17" fillId="12" borderId="9" xfId="0" applyNumberFormat="1" applyFont="1" applyFill="1" applyBorder="1" applyAlignment="1">
      <alignment horizontal="center"/>
    </xf>
    <xf numFmtId="1" fontId="14" fillId="0" borderId="0" xfId="0" applyNumberFormat="1" applyFont="1"/>
    <xf numFmtId="166" fontId="9" fillId="12" borderId="13" xfId="0" applyNumberFormat="1" applyFont="1" applyFill="1" applyBorder="1"/>
    <xf numFmtId="167" fontId="17" fillId="12" borderId="9" xfId="0" applyNumberFormat="1" applyFont="1" applyFill="1" applyBorder="1" applyAlignment="1">
      <alignment horizontal="center"/>
    </xf>
    <xf numFmtId="2" fontId="17" fillId="3" borderId="9" xfId="0" applyNumberFormat="1" applyFont="1" applyFill="1" applyBorder="1" applyAlignment="1">
      <alignment horizontal="center"/>
    </xf>
    <xf numFmtId="168" fontId="14" fillId="0" borderId="24" xfId="0" applyNumberFormat="1" applyFont="1" applyBorder="1"/>
    <xf numFmtId="169" fontId="14" fillId="0" borderId="0" xfId="0" applyNumberFormat="1" applyFont="1"/>
    <xf numFmtId="168" fontId="14" fillId="0" borderId="0" xfId="0" applyNumberFormat="1" applyFont="1"/>
    <xf numFmtId="2" fontId="14" fillId="0" borderId="0" xfId="0" applyNumberFormat="1" applyFont="1"/>
    <xf numFmtId="0" fontId="9" fillId="6" borderId="21" xfId="0" applyFont="1" applyFill="1" applyBorder="1" applyAlignment="1">
      <alignment horizontal="center"/>
    </xf>
    <xf numFmtId="166" fontId="17" fillId="12" borderId="9" xfId="0" applyNumberFormat="1" applyFont="1" applyFill="1" applyBorder="1" applyAlignment="1">
      <alignment horizontal="center"/>
    </xf>
    <xf numFmtId="1" fontId="17" fillId="8" borderId="9" xfId="0" applyNumberFormat="1" applyFont="1" applyFill="1" applyBorder="1" applyAlignment="1">
      <alignment horizontal="center"/>
    </xf>
    <xf numFmtId="167" fontId="17" fillId="0" borderId="9" xfId="0" applyNumberFormat="1" applyFont="1" applyBorder="1" applyAlignment="1">
      <alignment horizontal="center"/>
    </xf>
    <xf numFmtId="1" fontId="17" fillId="10" borderId="9" xfId="0" applyNumberFormat="1" applyFont="1" applyFill="1" applyBorder="1" applyAlignment="1">
      <alignment horizontal="center"/>
    </xf>
    <xf numFmtId="169" fontId="9" fillId="0" borderId="24" xfId="0" applyNumberFormat="1" applyFont="1" applyBorder="1"/>
    <xf numFmtId="166" fontId="9" fillId="0" borderId="0" xfId="0" applyNumberFormat="1" applyFont="1"/>
    <xf numFmtId="166" fontId="13" fillId="0" borderId="0" xfId="0" applyNumberFormat="1" applyFont="1" applyAlignment="1">
      <alignment horizontal="center"/>
    </xf>
    <xf numFmtId="0" fontId="13" fillId="12" borderId="9" xfId="0" applyFont="1" applyFill="1" applyBorder="1" applyAlignment="1">
      <alignment horizontal="center"/>
    </xf>
    <xf numFmtId="0" fontId="13" fillId="3" borderId="22" xfId="0" applyFont="1" applyFill="1" applyBorder="1" applyAlignment="1">
      <alignment horizontal="center"/>
    </xf>
    <xf numFmtId="0" fontId="13" fillId="0" borderId="9" xfId="0" applyFont="1" applyBorder="1" applyAlignment="1">
      <alignment horizontal="left"/>
    </xf>
    <xf numFmtId="0" fontId="13" fillId="7" borderId="22" xfId="0" applyFont="1" applyFill="1" applyBorder="1" applyAlignment="1">
      <alignment horizontal="center"/>
    </xf>
    <xf numFmtId="172" fontId="13" fillId="8" borderId="22" xfId="0" applyNumberFormat="1" applyFont="1" applyFill="1" applyBorder="1" applyAlignment="1">
      <alignment horizontal="center"/>
    </xf>
    <xf numFmtId="173" fontId="13" fillId="10" borderId="23" xfId="0" applyNumberFormat="1" applyFont="1" applyFill="1" applyBorder="1" applyAlignment="1">
      <alignment horizontal="center"/>
    </xf>
    <xf numFmtId="173" fontId="13" fillId="13" borderId="23" xfId="0" applyNumberFormat="1" applyFont="1" applyFill="1" applyBorder="1" applyAlignment="1">
      <alignment horizontal="center"/>
    </xf>
    <xf numFmtId="0" fontId="13" fillId="0" borderId="11" xfId="0" applyFont="1" applyBorder="1" applyAlignment="1">
      <alignment horizontal="left"/>
    </xf>
    <xf numFmtId="0" fontId="13" fillId="0" borderId="12" xfId="0" applyFont="1" applyBorder="1" applyAlignment="1">
      <alignment horizontal="left"/>
    </xf>
    <xf numFmtId="172" fontId="13" fillId="8" borderId="9" xfId="0" applyNumberFormat="1" applyFont="1" applyFill="1" applyBorder="1" applyAlignment="1">
      <alignment horizontal="center"/>
    </xf>
    <xf numFmtId="173" fontId="13" fillId="13" borderId="9" xfId="0" applyNumberFormat="1" applyFont="1" applyFill="1" applyBorder="1" applyAlignment="1">
      <alignment horizontal="center"/>
    </xf>
    <xf numFmtId="0" fontId="13" fillId="12" borderId="13" xfId="0" applyFont="1" applyFill="1" applyBorder="1" applyAlignment="1">
      <alignment horizontal="center"/>
    </xf>
    <xf numFmtId="0" fontId="17" fillId="13" borderId="9" xfId="0" applyFont="1" applyFill="1" applyBorder="1" applyAlignment="1">
      <alignment horizontal="left"/>
    </xf>
    <xf numFmtId="0" fontId="17" fillId="14" borderId="23" xfId="0" applyFont="1" applyFill="1" applyBorder="1" applyAlignment="1">
      <alignment horizontal="left"/>
    </xf>
    <xf numFmtId="0" fontId="13" fillId="13" borderId="42" xfId="0" applyFont="1" applyFill="1" applyBorder="1" applyAlignment="1">
      <alignment horizontal="left"/>
    </xf>
    <xf numFmtId="0" fontId="13" fillId="14" borderId="56" xfId="0" applyFont="1" applyFill="1" applyBorder="1" applyAlignment="1">
      <alignment horizontal="left"/>
    </xf>
    <xf numFmtId="0" fontId="13" fillId="13" borderId="45" xfId="0" applyFont="1" applyFill="1" applyBorder="1" applyAlignment="1">
      <alignment horizontal="left"/>
    </xf>
    <xf numFmtId="0" fontId="13" fillId="14" borderId="57" xfId="0" applyFont="1" applyFill="1" applyBorder="1" applyAlignment="1">
      <alignment horizontal="left"/>
    </xf>
    <xf numFmtId="0" fontId="13" fillId="13" borderId="14" xfId="0" applyFont="1" applyFill="1" applyBorder="1" applyAlignment="1">
      <alignment horizontal="left"/>
    </xf>
    <xf numFmtId="168" fontId="13" fillId="0" borderId="0" xfId="0" applyNumberFormat="1" applyFont="1"/>
    <xf numFmtId="0" fontId="17" fillId="3" borderId="9" xfId="0" applyFont="1" applyFill="1" applyBorder="1" applyAlignment="1">
      <alignment horizontal="center"/>
    </xf>
    <xf numFmtId="0" fontId="9" fillId="6" borderId="23" xfId="0" applyFont="1" applyFill="1" applyBorder="1" applyAlignment="1">
      <alignment horizontal="center"/>
    </xf>
    <xf numFmtId="0" fontId="17" fillId="0" borderId="9" xfId="0" applyFont="1" applyBorder="1" applyAlignment="1">
      <alignment horizontal="center"/>
    </xf>
    <xf numFmtId="0" fontId="9" fillId="6" borderId="22" xfId="0" applyFont="1" applyFill="1" applyBorder="1" applyAlignment="1">
      <alignment horizontal="left"/>
    </xf>
    <xf numFmtId="167" fontId="17" fillId="12" borderId="23" xfId="0" applyNumberFormat="1" applyFont="1" applyFill="1" applyBorder="1" applyAlignment="1">
      <alignment horizontal="center"/>
    </xf>
    <xf numFmtId="1" fontId="17" fillId="13" borderId="9" xfId="0" applyNumberFormat="1" applyFont="1" applyFill="1" applyBorder="1" applyAlignment="1">
      <alignment horizontal="center"/>
    </xf>
    <xf numFmtId="1" fontId="14" fillId="12" borderId="13" xfId="0" applyNumberFormat="1" applyFont="1" applyFill="1" applyBorder="1" applyAlignment="1">
      <alignment horizontal="center"/>
    </xf>
    <xf numFmtId="168" fontId="14" fillId="0" borderId="0" xfId="0" applyNumberFormat="1" applyFont="1" applyAlignment="1">
      <alignment horizontal="center"/>
    </xf>
    <xf numFmtId="169" fontId="14" fillId="0" borderId="0" xfId="0" applyNumberFormat="1" applyFont="1" applyAlignment="1">
      <alignment horizontal="center"/>
    </xf>
    <xf numFmtId="166" fontId="13" fillId="0" borderId="0" xfId="0" applyNumberFormat="1" applyFont="1"/>
    <xf numFmtId="0" fontId="13" fillId="3" borderId="22" xfId="0" applyFont="1" applyFill="1" applyBorder="1"/>
    <xf numFmtId="0" fontId="13" fillId="7" borderId="21" xfId="0" applyFont="1" applyFill="1" applyBorder="1" applyAlignment="1">
      <alignment horizontal="center"/>
    </xf>
    <xf numFmtId="0" fontId="13" fillId="3" borderId="21" xfId="0" applyFont="1" applyFill="1" applyBorder="1"/>
    <xf numFmtId="0" fontId="13" fillId="7" borderId="58" xfId="0" applyFont="1" applyFill="1" applyBorder="1" applyAlignment="1">
      <alignment horizontal="center"/>
    </xf>
    <xf numFmtId="172" fontId="13" fillId="8" borderId="58" xfId="0" applyNumberFormat="1" applyFont="1" applyFill="1" applyBorder="1" applyAlignment="1">
      <alignment horizontal="center"/>
    </xf>
    <xf numFmtId="0" fontId="17" fillId="3" borderId="21" xfId="0" applyFont="1" applyFill="1" applyBorder="1" applyAlignment="1">
      <alignment horizontal="center"/>
    </xf>
    <xf numFmtId="167" fontId="17" fillId="12" borderId="22" xfId="0" applyNumberFormat="1" applyFont="1" applyFill="1" applyBorder="1" applyAlignment="1">
      <alignment horizontal="center"/>
    </xf>
    <xf numFmtId="0" fontId="9" fillId="6" borderId="22" xfId="0" applyFont="1" applyFill="1" applyBorder="1" applyAlignment="1">
      <alignment horizontal="center"/>
    </xf>
    <xf numFmtId="1" fontId="17" fillId="8" borderId="23" xfId="0" applyNumberFormat="1" applyFont="1" applyFill="1" applyBorder="1" applyAlignment="1">
      <alignment horizontal="center"/>
    </xf>
    <xf numFmtId="1" fontId="14" fillId="12" borderId="13" xfId="0" applyNumberFormat="1" applyFont="1" applyFill="1" applyBorder="1"/>
    <xf numFmtId="169" fontId="13" fillId="0" borderId="0" xfId="0" applyNumberFormat="1" applyFont="1"/>
    <xf numFmtId="0" fontId="13" fillId="3" borderId="23" xfId="0" applyFont="1" applyFill="1" applyBorder="1"/>
    <xf numFmtId="1" fontId="17" fillId="12" borderId="23" xfId="0" applyNumberFormat="1" applyFont="1" applyFill="1" applyBorder="1" applyAlignment="1">
      <alignment horizontal="center"/>
    </xf>
    <xf numFmtId="1" fontId="17" fillId="8" borderId="22" xfId="0" applyNumberFormat="1" applyFont="1" applyFill="1" applyBorder="1" applyAlignment="1">
      <alignment horizontal="center"/>
    </xf>
    <xf numFmtId="167" fontId="17" fillId="0" borderId="12" xfId="0" applyNumberFormat="1" applyFont="1" applyBorder="1" applyAlignment="1">
      <alignment horizontal="center"/>
    </xf>
    <xf numFmtId="167" fontId="17" fillId="0" borderId="11" xfId="0" applyNumberFormat="1" applyFont="1" applyBorder="1" applyAlignment="1">
      <alignment horizontal="center"/>
    </xf>
    <xf numFmtId="0" fontId="13" fillId="3" borderId="9" xfId="0" applyFont="1" applyFill="1" applyBorder="1"/>
    <xf numFmtId="1" fontId="14" fillId="0" borderId="0" xfId="0" applyNumberFormat="1" applyFont="1" applyAlignment="1">
      <alignment horizontal="left"/>
    </xf>
    <xf numFmtId="0" fontId="9" fillId="6" borderId="9" xfId="0" applyFont="1" applyFill="1" applyBorder="1" applyAlignment="1">
      <alignment horizontal="center" vertical="center"/>
    </xf>
    <xf numFmtId="0" fontId="14" fillId="0" borderId="0" xfId="0" applyFont="1" applyAlignment="1">
      <alignment horizontal="left"/>
    </xf>
    <xf numFmtId="166" fontId="9" fillId="12" borderId="62" xfId="0" applyNumberFormat="1" applyFont="1" applyFill="1" applyBorder="1"/>
    <xf numFmtId="0" fontId="13" fillId="0" borderId="9" xfId="0" applyFont="1" applyBorder="1"/>
    <xf numFmtId="0" fontId="13" fillId="0" borderId="64" xfId="0" applyFont="1" applyBorder="1"/>
    <xf numFmtId="0" fontId="13" fillId="0" borderId="63" xfId="0" applyFont="1" applyBorder="1"/>
    <xf numFmtId="173" fontId="13" fillId="13" borderId="65" xfId="0" applyNumberFormat="1" applyFont="1" applyFill="1" applyBorder="1" applyAlignment="1">
      <alignment horizontal="center"/>
    </xf>
    <xf numFmtId="0" fontId="13" fillId="0" borderId="11" xfId="0" applyFont="1" applyBorder="1"/>
    <xf numFmtId="0" fontId="13" fillId="0" borderId="12" xfId="0" applyFont="1" applyBorder="1"/>
    <xf numFmtId="0" fontId="14" fillId="12" borderId="13" xfId="0" applyFont="1" applyFill="1" applyBorder="1"/>
    <xf numFmtId="0" fontId="14" fillId="6" borderId="13" xfId="0" applyFont="1" applyFill="1" applyBorder="1"/>
    <xf numFmtId="0" fontId="13" fillId="0" borderId="67" xfId="0" applyFont="1" applyBorder="1"/>
    <xf numFmtId="0" fontId="13" fillId="0" borderId="68" xfId="0" applyFont="1" applyBorder="1"/>
    <xf numFmtId="170" fontId="14" fillId="0" borderId="0" xfId="0" applyNumberFormat="1" applyFont="1"/>
    <xf numFmtId="169" fontId="9" fillId="0" borderId="0" xfId="0" applyNumberFormat="1" applyFont="1"/>
    <xf numFmtId="0" fontId="13" fillId="0" borderId="10" xfId="0" applyFont="1" applyBorder="1"/>
    <xf numFmtId="0" fontId="13" fillId="0" borderId="11" xfId="0" applyFont="1" applyBorder="1" applyAlignment="1">
      <alignment horizontal="center"/>
    </xf>
    <xf numFmtId="0" fontId="13" fillId="0" borderId="12" xfId="0" applyFont="1" applyBorder="1" applyAlignment="1">
      <alignment horizontal="center"/>
    </xf>
    <xf numFmtId="0" fontId="9" fillId="6" borderId="21" xfId="0" applyFont="1" applyFill="1" applyBorder="1" applyAlignment="1">
      <alignment horizontal="center" vertical="center"/>
    </xf>
    <xf numFmtId="0" fontId="22" fillId="12" borderId="13" xfId="0" applyFont="1" applyFill="1" applyBorder="1" applyAlignment="1">
      <alignment horizontal="center"/>
    </xf>
    <xf numFmtId="0" fontId="9" fillId="6" borderId="42" xfId="0" applyFont="1" applyFill="1" applyBorder="1" applyAlignment="1">
      <alignment horizontal="left" vertical="center" wrapText="1"/>
    </xf>
    <xf numFmtId="0" fontId="17" fillId="9" borderId="42" xfId="0" applyFont="1" applyFill="1" applyBorder="1" applyAlignment="1">
      <alignment horizontal="center" vertical="center" wrapText="1"/>
    </xf>
    <xf numFmtId="0" fontId="17" fillId="9" borderId="9" xfId="0" applyFont="1" applyFill="1" applyBorder="1" applyAlignment="1">
      <alignment horizontal="center" vertical="center" wrapText="1"/>
    </xf>
    <xf numFmtId="0" fontId="23" fillId="12" borderId="13" xfId="0" applyFont="1" applyFill="1" applyBorder="1" applyAlignment="1">
      <alignment horizontal="center" vertical="center" wrapText="1"/>
    </xf>
    <xf numFmtId="0" fontId="24" fillId="0" borderId="0" xfId="0" applyFont="1" applyAlignment="1">
      <alignment horizontal="left"/>
    </xf>
    <xf numFmtId="0" fontId="24" fillId="0" borderId="0" xfId="0" applyFont="1" applyAlignment="1">
      <alignment horizontal="center" wrapText="1"/>
    </xf>
    <xf numFmtId="0" fontId="24" fillId="0" borderId="0" xfId="0" applyFont="1"/>
    <xf numFmtId="0" fontId="13" fillId="12" borderId="9" xfId="0" applyFont="1" applyFill="1" applyBorder="1" applyAlignment="1">
      <alignment horizontal="left" vertical="center" wrapText="1"/>
    </xf>
    <xf numFmtId="0" fontId="13" fillId="12" borderId="9" xfId="0" applyFont="1" applyFill="1" applyBorder="1" applyAlignment="1">
      <alignment horizontal="center" vertical="center" wrapText="1"/>
    </xf>
    <xf numFmtId="0" fontId="13" fillId="3" borderId="9" xfId="0" applyFont="1" applyFill="1" applyBorder="1" applyAlignment="1">
      <alignment horizontal="left" vertical="center" wrapText="1"/>
    </xf>
    <xf numFmtId="0" fontId="13" fillId="3" borderId="9" xfId="0" applyFont="1" applyFill="1" applyBorder="1" applyAlignment="1">
      <alignment horizontal="center" vertical="center" wrapText="1"/>
    </xf>
    <xf numFmtId="0" fontId="13" fillId="3" borderId="13" xfId="0" applyFont="1" applyFill="1" applyBorder="1" applyAlignment="1">
      <alignment horizontal="center" vertical="center" wrapText="1"/>
    </xf>
    <xf numFmtId="0" fontId="13" fillId="12" borderId="13" xfId="0" applyFont="1" applyFill="1" applyBorder="1" applyAlignment="1">
      <alignment horizontal="center" vertical="center" wrapText="1"/>
    </xf>
    <xf numFmtId="0" fontId="13" fillId="3" borderId="14" xfId="0" applyFont="1" applyFill="1" applyBorder="1" applyAlignment="1">
      <alignment horizontal="left"/>
    </xf>
    <xf numFmtId="0" fontId="13" fillId="9" borderId="23" xfId="0" applyFont="1" applyFill="1" applyBorder="1" applyAlignment="1">
      <alignment horizontal="center"/>
    </xf>
    <xf numFmtId="175" fontId="13" fillId="0" borderId="9" xfId="0" applyNumberFormat="1" applyFont="1" applyBorder="1" applyAlignment="1">
      <alignment horizontal="center"/>
    </xf>
    <xf numFmtId="175" fontId="13" fillId="0" borderId="0" xfId="0" applyNumberFormat="1" applyFont="1" applyAlignment="1">
      <alignment horizontal="center"/>
    </xf>
    <xf numFmtId="0" fontId="13" fillId="9" borderId="9" xfId="0" applyFont="1" applyFill="1" applyBorder="1" applyAlignment="1">
      <alignment horizontal="left"/>
    </xf>
    <xf numFmtId="0" fontId="26" fillId="0" borderId="0" xfId="0" applyFont="1" applyAlignment="1">
      <alignment horizontal="center"/>
    </xf>
    <xf numFmtId="0" fontId="27" fillId="6" borderId="9" xfId="0" applyFont="1" applyFill="1" applyBorder="1" applyAlignment="1">
      <alignment horizontal="left" vertical="center" wrapText="1"/>
    </xf>
    <xf numFmtId="0" fontId="17" fillId="13" borderId="9" xfId="0" applyFont="1" applyFill="1" applyBorder="1" applyAlignment="1">
      <alignment horizontal="center" vertical="center" wrapText="1"/>
    </xf>
    <xf numFmtId="0" fontId="13" fillId="13" borderId="9" xfId="0" applyFont="1" applyFill="1" applyBorder="1" applyAlignment="1">
      <alignment horizontal="left"/>
    </xf>
    <xf numFmtId="0" fontId="13" fillId="13" borderId="9" xfId="0" applyFont="1" applyFill="1" applyBorder="1" applyAlignment="1">
      <alignment horizontal="center"/>
    </xf>
    <xf numFmtId="0" fontId="13" fillId="12" borderId="9" xfId="0" applyFont="1" applyFill="1" applyBorder="1" applyAlignment="1">
      <alignment horizontal="left" wrapText="1"/>
    </xf>
    <xf numFmtId="176" fontId="13" fillId="12" borderId="9" xfId="0" applyNumberFormat="1" applyFont="1" applyFill="1" applyBorder="1" applyAlignment="1">
      <alignment horizontal="center"/>
    </xf>
    <xf numFmtId="0" fontId="13" fillId="13" borderId="9" xfId="0" applyFont="1" applyFill="1" applyBorder="1" applyAlignment="1">
      <alignment horizontal="center" wrapText="1"/>
    </xf>
    <xf numFmtId="0" fontId="13" fillId="12" borderId="9" xfId="0" applyFont="1" applyFill="1" applyBorder="1" applyAlignment="1">
      <alignment horizontal="left"/>
    </xf>
    <xf numFmtId="0" fontId="13" fillId="12" borderId="9" xfId="0" applyFont="1" applyFill="1" applyBorder="1" applyAlignment="1">
      <alignment horizontal="center" wrapText="1"/>
    </xf>
    <xf numFmtId="0" fontId="28" fillId="0" borderId="0" xfId="0" applyFont="1" applyAlignment="1">
      <alignment horizontal="center"/>
    </xf>
    <xf numFmtId="0" fontId="29" fillId="0" borderId="0" xfId="0" applyFont="1" applyAlignment="1">
      <alignment horizontal="center"/>
    </xf>
    <xf numFmtId="0" fontId="17" fillId="8" borderId="9" xfId="0" applyFont="1" applyFill="1" applyBorder="1" applyAlignment="1">
      <alignment horizontal="center" vertical="center" wrapText="1"/>
    </xf>
    <xf numFmtId="0" fontId="30" fillId="12" borderId="13" xfId="0" applyFont="1" applyFill="1" applyBorder="1" applyAlignment="1">
      <alignment horizontal="center" vertical="center" wrapText="1"/>
    </xf>
    <xf numFmtId="0" fontId="27" fillId="12" borderId="13" xfId="0" applyFont="1" applyFill="1" applyBorder="1" applyAlignment="1">
      <alignment horizontal="center" vertical="center" wrapText="1"/>
    </xf>
    <xf numFmtId="0" fontId="27" fillId="12" borderId="13" xfId="0" applyFont="1" applyFill="1" applyBorder="1" applyAlignment="1">
      <alignment horizontal="left" vertical="center" wrapText="1"/>
    </xf>
    <xf numFmtId="0" fontId="28" fillId="12" borderId="13" xfId="0" applyFont="1" applyFill="1" applyBorder="1" applyAlignment="1">
      <alignment horizontal="center" vertical="center" wrapText="1"/>
    </xf>
    <xf numFmtId="0" fontId="13" fillId="8" borderId="9" xfId="0" applyFont="1" applyFill="1" applyBorder="1" applyAlignment="1">
      <alignment horizontal="left" vertical="center"/>
    </xf>
    <xf numFmtId="0" fontId="13" fillId="8" borderId="9" xfId="0" applyFont="1" applyFill="1" applyBorder="1" applyAlignment="1">
      <alignment horizontal="center" vertical="center"/>
    </xf>
    <xf numFmtId="175" fontId="13" fillId="12" borderId="9" xfId="0" applyNumberFormat="1" applyFont="1" applyFill="1" applyBorder="1" applyAlignment="1">
      <alignment horizontal="center"/>
    </xf>
    <xf numFmtId="0" fontId="13" fillId="8" borderId="9" xfId="0" applyFont="1" applyFill="1" applyBorder="1" applyAlignment="1">
      <alignment horizontal="left"/>
    </xf>
    <xf numFmtId="0" fontId="17" fillId="0" borderId="0" xfId="0" applyFont="1" applyAlignment="1">
      <alignment horizontal="left"/>
    </xf>
    <xf numFmtId="0" fontId="0" fillId="0" borderId="0" xfId="0"/>
    <xf numFmtId="0" fontId="9" fillId="6" borderId="10" xfId="0" applyFont="1" applyFill="1" applyBorder="1" applyAlignment="1">
      <alignment horizontal="center" vertical="center"/>
    </xf>
    <xf numFmtId="0" fontId="2" fillId="0" borderId="11" xfId="0" applyFont="1" applyBorder="1"/>
    <xf numFmtId="0" fontId="2" fillId="0" borderId="12" xfId="0" applyFont="1" applyBorder="1"/>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4" fillId="3" borderId="1" xfId="0" applyFont="1" applyFill="1" applyBorder="1" applyAlignment="1">
      <alignment horizontal="left" wrapText="1"/>
    </xf>
    <xf numFmtId="0" fontId="2" fillId="0" borderId="6" xfId="0" applyFont="1" applyBorder="1"/>
    <xf numFmtId="0" fontId="5" fillId="4" borderId="7" xfId="0" applyFont="1" applyFill="1" applyBorder="1"/>
    <xf numFmtId="0" fontId="2" fillId="0" borderId="7" xfId="0" applyFont="1" applyBorder="1"/>
    <xf numFmtId="0" fontId="2" fillId="0" borderId="8" xfId="0" applyFont="1" applyBorder="1"/>
    <xf numFmtId="0" fontId="9" fillId="6" borderId="10" xfId="0" applyFont="1" applyFill="1" applyBorder="1" applyAlignment="1">
      <alignment horizontal="center"/>
    </xf>
    <xf numFmtId="0" fontId="4" fillId="3" borderId="10" xfId="0" applyFont="1" applyFill="1" applyBorder="1" applyAlignment="1">
      <alignment horizontal="left"/>
    </xf>
    <xf numFmtId="0" fontId="13" fillId="0" borderId="7" xfId="0" applyFont="1" applyBorder="1" applyAlignment="1">
      <alignment horizontal="left" wrapText="1"/>
    </xf>
    <xf numFmtId="0" fontId="13" fillId="6" borderId="10" xfId="0" applyFont="1" applyFill="1" applyBorder="1" applyAlignment="1">
      <alignment horizontal="center" wrapText="1"/>
    </xf>
    <xf numFmtId="0" fontId="13" fillId="6" borderId="10" xfId="0" applyFont="1" applyFill="1" applyBorder="1" applyAlignment="1">
      <alignment horizontal="center"/>
    </xf>
    <xf numFmtId="0" fontId="13" fillId="0" borderId="18" xfId="0" applyFont="1" applyBorder="1" applyAlignment="1">
      <alignment horizontal="left" wrapText="1"/>
    </xf>
    <xf numFmtId="0" fontId="2" fillId="0" borderId="18" xfId="0" applyFont="1" applyBorder="1"/>
    <xf numFmtId="0" fontId="13" fillId="0" borderId="0" xfId="0" applyFont="1" applyAlignment="1">
      <alignment horizontal="left" wrapText="1"/>
    </xf>
    <xf numFmtId="0" fontId="13" fillId="12" borderId="19" xfId="0" applyFont="1" applyFill="1" applyBorder="1" applyAlignment="1">
      <alignment horizontal="left" wrapText="1"/>
    </xf>
    <xf numFmtId="0" fontId="2" fillId="0" borderId="20" xfId="0" applyFont="1" applyBorder="1"/>
    <xf numFmtId="0" fontId="13" fillId="0" borderId="18" xfId="0" applyFont="1" applyBorder="1" applyAlignment="1">
      <alignment horizontal="left" vertical="center" wrapText="1"/>
    </xf>
    <xf numFmtId="0" fontId="13" fillId="0" borderId="0" xfId="0" applyFont="1" applyAlignment="1">
      <alignment horizontal="left" vertical="center" wrapText="1"/>
    </xf>
    <xf numFmtId="0" fontId="13" fillId="9" borderId="46" xfId="0" applyFont="1" applyFill="1" applyBorder="1" applyAlignment="1">
      <alignment horizontal="left"/>
    </xf>
    <xf numFmtId="0" fontId="2" fillId="0" borderId="44" xfId="0" applyFont="1" applyBorder="1"/>
    <xf numFmtId="171" fontId="13" fillId="9" borderId="10" xfId="0" applyNumberFormat="1" applyFont="1" applyFill="1" applyBorder="1" applyAlignment="1">
      <alignment horizontal="center"/>
    </xf>
    <xf numFmtId="0" fontId="13" fillId="0" borderId="0" xfId="0" applyFont="1" applyAlignment="1">
      <alignment horizontal="center"/>
    </xf>
    <xf numFmtId="174" fontId="13" fillId="9" borderId="51" xfId="0" applyNumberFormat="1" applyFont="1" applyFill="1" applyBorder="1" applyAlignment="1">
      <alignment horizontal="center"/>
    </xf>
    <xf numFmtId="0" fontId="2" fillId="0" borderId="55" xfId="0" applyFont="1" applyBorder="1"/>
    <xf numFmtId="0" fontId="13" fillId="9" borderId="48" xfId="0" applyFont="1" applyFill="1" applyBorder="1" applyAlignment="1">
      <alignment horizontal="left"/>
    </xf>
    <xf numFmtId="0" fontId="2" fillId="0" borderId="47" xfId="0" applyFont="1" applyBorder="1"/>
    <xf numFmtId="0" fontId="14" fillId="0" borderId="0" xfId="0" applyFont="1"/>
    <xf numFmtId="0" fontId="13" fillId="0" borderId="0" xfId="0" applyFont="1"/>
    <xf numFmtId="0" fontId="17" fillId="12" borderId="43" xfId="0" applyFont="1" applyFill="1" applyBorder="1" applyAlignment="1">
      <alignment horizontal="center"/>
    </xf>
    <xf numFmtId="0" fontId="2" fillId="0" borderId="53" xfId="0" applyFont="1" applyBorder="1"/>
    <xf numFmtId="0" fontId="2" fillId="0" borderId="54" xfId="0" applyFont="1" applyBorder="1"/>
    <xf numFmtId="1" fontId="14" fillId="0" borderId="0" xfId="0" applyNumberFormat="1" applyFont="1"/>
    <xf numFmtId="168" fontId="14" fillId="0" borderId="0" xfId="0" applyNumberFormat="1" applyFont="1"/>
    <xf numFmtId="0" fontId="14" fillId="0" borderId="0" xfId="0" applyFont="1" applyAlignment="1">
      <alignment horizontal="center"/>
    </xf>
    <xf numFmtId="172" fontId="13" fillId="15" borderId="10" xfId="0" applyNumberFormat="1" applyFont="1" applyFill="1" applyBorder="1" applyAlignment="1">
      <alignment horizontal="center"/>
    </xf>
    <xf numFmtId="172" fontId="13" fillId="15" borderId="51" xfId="0" applyNumberFormat="1" applyFont="1" applyFill="1" applyBorder="1" applyAlignment="1">
      <alignment horizontal="center"/>
    </xf>
    <xf numFmtId="173" fontId="13" fillId="14" borderId="10" xfId="0" applyNumberFormat="1" applyFont="1" applyFill="1" applyBorder="1" applyAlignment="1">
      <alignment horizontal="center"/>
    </xf>
    <xf numFmtId="0" fontId="14" fillId="0" borderId="24" xfId="0" applyFont="1" applyBorder="1"/>
    <xf numFmtId="0" fontId="13" fillId="0" borderId="24" xfId="0" applyFont="1" applyBorder="1"/>
    <xf numFmtId="173" fontId="13" fillId="14" borderId="51" xfId="0" applyNumberFormat="1" applyFont="1" applyFill="1" applyBorder="1" applyAlignment="1">
      <alignment horizontal="center"/>
    </xf>
    <xf numFmtId="0" fontId="17" fillId="9" borderId="10" xfId="0" applyFont="1" applyFill="1" applyBorder="1" applyAlignment="1">
      <alignment horizontal="left"/>
    </xf>
    <xf numFmtId="0" fontId="17" fillId="8" borderId="10" xfId="0" applyFont="1" applyFill="1" applyBorder="1" applyAlignment="1">
      <alignment horizontal="left"/>
    </xf>
    <xf numFmtId="0" fontId="17" fillId="13" borderId="10" xfId="0" applyFont="1" applyFill="1" applyBorder="1" applyAlignment="1">
      <alignment horizontal="left"/>
    </xf>
    <xf numFmtId="0" fontId="13" fillId="9" borderId="1" xfId="0" applyFont="1" applyFill="1" applyBorder="1" applyAlignment="1">
      <alignment horizontal="left"/>
    </xf>
    <xf numFmtId="0" fontId="13" fillId="8" borderId="43" xfId="0" applyFont="1" applyFill="1" applyBorder="1" applyAlignment="1">
      <alignment horizontal="left"/>
    </xf>
    <xf numFmtId="0" fontId="13" fillId="13" borderId="46" xfId="0" applyFont="1" applyFill="1" applyBorder="1" applyAlignment="1">
      <alignment horizontal="left"/>
    </xf>
    <xf numFmtId="0" fontId="13" fillId="8" borderId="19" xfId="0" applyFont="1" applyFill="1" applyBorder="1" applyAlignment="1">
      <alignment horizontal="left"/>
    </xf>
    <xf numFmtId="0" fontId="13" fillId="13" borderId="1" xfId="0" applyFont="1" applyFill="1" applyBorder="1" applyAlignment="1">
      <alignment horizontal="left"/>
    </xf>
    <xf numFmtId="0" fontId="13" fillId="13" borderId="48" xfId="0" applyFont="1" applyFill="1" applyBorder="1" applyAlignment="1">
      <alignment horizontal="left"/>
    </xf>
    <xf numFmtId="0" fontId="21" fillId="3" borderId="49" xfId="0" applyFont="1" applyFill="1" applyBorder="1" applyAlignment="1">
      <alignment horizontal="center" vertical="center"/>
    </xf>
    <xf numFmtId="0" fontId="2" fillId="0" borderId="50" xfId="0" applyFont="1" applyBorder="1"/>
    <xf numFmtId="0" fontId="2" fillId="0" borderId="24" xfId="0" applyFont="1" applyBorder="1"/>
    <xf numFmtId="0" fontId="2" fillId="0" borderId="16" xfId="0" applyFont="1" applyBorder="1"/>
    <xf numFmtId="0" fontId="2" fillId="0" borderId="52" xfId="0" applyFont="1" applyBorder="1"/>
    <xf numFmtId="0" fontId="17" fillId="3" borderId="10" xfId="0" applyFont="1" applyFill="1" applyBorder="1" applyAlignment="1">
      <alignment horizontal="center"/>
    </xf>
    <xf numFmtId="0" fontId="17" fillId="3" borderId="51" xfId="0" applyFont="1" applyFill="1" applyBorder="1" applyAlignment="1">
      <alignment horizontal="center"/>
    </xf>
    <xf numFmtId="168" fontId="14" fillId="0" borderId="24" xfId="0" applyNumberFormat="1" applyFont="1" applyBorder="1"/>
    <xf numFmtId="170" fontId="14" fillId="0" borderId="0" xfId="0" applyNumberFormat="1" applyFont="1" applyAlignment="1">
      <alignment horizontal="center"/>
    </xf>
    <xf numFmtId="168" fontId="13" fillId="0" borderId="0" xfId="0" applyNumberFormat="1" applyFont="1"/>
    <xf numFmtId="172" fontId="13" fillId="16" borderId="10" xfId="0" applyNumberFormat="1" applyFont="1" applyFill="1" applyBorder="1" applyAlignment="1">
      <alignment horizontal="center"/>
    </xf>
    <xf numFmtId="0" fontId="13" fillId="8" borderId="46" xfId="0" applyFont="1" applyFill="1" applyBorder="1" applyAlignment="1">
      <alignment horizontal="left"/>
    </xf>
    <xf numFmtId="0" fontId="13" fillId="8" borderId="48" xfId="0" applyFont="1" applyFill="1" applyBorder="1" applyAlignment="1">
      <alignment horizontal="left"/>
    </xf>
    <xf numFmtId="174" fontId="13" fillId="9" borderId="10" xfId="0" applyNumberFormat="1" applyFont="1" applyFill="1" applyBorder="1" applyAlignment="1">
      <alignment horizontal="center"/>
    </xf>
    <xf numFmtId="171" fontId="13" fillId="9" borderId="51" xfId="0" applyNumberFormat="1" applyFont="1" applyFill="1" applyBorder="1" applyAlignment="1">
      <alignment horizontal="center"/>
    </xf>
    <xf numFmtId="0" fontId="13" fillId="0" borderId="0" xfId="0" applyFont="1" applyAlignment="1">
      <alignment horizontal="left"/>
    </xf>
    <xf numFmtId="172" fontId="13" fillId="16" borderId="59" xfId="0" applyNumberFormat="1" applyFont="1" applyFill="1" applyBorder="1" applyAlignment="1">
      <alignment horizontal="center"/>
    </xf>
    <xf numFmtId="0" fontId="2" fillId="0" borderId="60" xfId="0" applyFont="1" applyBorder="1"/>
    <xf numFmtId="173" fontId="13" fillId="14" borderId="59" xfId="0" applyNumberFormat="1" applyFont="1" applyFill="1" applyBorder="1" applyAlignment="1">
      <alignment horizontal="center"/>
    </xf>
    <xf numFmtId="0" fontId="13" fillId="0" borderId="64" xfId="0" applyFont="1" applyBorder="1"/>
    <xf numFmtId="0" fontId="2" fillId="0" borderId="64" xfId="0" applyFont="1" applyBorder="1"/>
    <xf numFmtId="170" fontId="14" fillId="0" borderId="63" xfId="0" applyNumberFormat="1" applyFont="1" applyBorder="1" applyAlignment="1">
      <alignment horizontal="center"/>
    </xf>
    <xf numFmtId="0" fontId="2" fillId="0" borderId="63" xfId="0" applyFont="1" applyBorder="1"/>
    <xf numFmtId="0" fontId="13" fillId="0" borderId="63" xfId="0" applyFont="1" applyBorder="1"/>
    <xf numFmtId="168" fontId="14" fillId="0" borderId="61" xfId="0" applyNumberFormat="1" applyFont="1" applyBorder="1"/>
    <xf numFmtId="0" fontId="2" fillId="0" borderId="61" xfId="0" applyFont="1" applyBorder="1"/>
    <xf numFmtId="172" fontId="13" fillId="15" borderId="59" xfId="0" applyNumberFormat="1" applyFont="1" applyFill="1" applyBorder="1" applyAlignment="1">
      <alignment horizontal="center"/>
    </xf>
    <xf numFmtId="0" fontId="13" fillId="0" borderId="66" xfId="0" applyFont="1" applyBorder="1"/>
    <xf numFmtId="0" fontId="13" fillId="3" borderId="10" xfId="0" applyFont="1" applyFill="1" applyBorder="1" applyAlignment="1">
      <alignment horizontal="left"/>
    </xf>
    <xf numFmtId="0" fontId="25" fillId="6" borderId="69" xfId="0" applyFont="1" applyFill="1" applyBorder="1" applyAlignment="1">
      <alignment horizontal="center" vertical="center" textRotation="90"/>
    </xf>
    <xf numFmtId="0" fontId="2" fillId="0" borderId="70" xfId="0" applyFont="1" applyBorder="1"/>
    <xf numFmtId="0" fontId="2" fillId="0" borderId="71" xfId="0" applyFont="1" applyBorder="1"/>
    <xf numFmtId="0" fontId="13" fillId="3" borderId="10" xfId="0" applyFont="1" applyFill="1" applyBorder="1" applyAlignment="1">
      <alignment horizontal="left" vertical="center" wrapText="1"/>
    </xf>
    <xf numFmtId="165" fontId="4" fillId="12" borderId="9" xfId="0" applyNumberFormat="1" applyFont="1" applyFill="1" applyBorder="1" applyAlignment="1" applyProtection="1">
      <alignment horizontal="center"/>
      <protection locked="0"/>
    </xf>
    <xf numFmtId="2" fontId="4" fillId="0" borderId="9" xfId="0" applyNumberFormat="1" applyFont="1" applyBorder="1" applyAlignment="1" applyProtection="1">
      <alignment horizontal="center"/>
      <protection locked="0"/>
    </xf>
    <xf numFmtId="0" fontId="4" fillId="9" borderId="9" xfId="0" applyFont="1" applyFill="1" applyBorder="1" applyAlignment="1" applyProtection="1">
      <alignment horizontal="center"/>
      <protection locked="0"/>
    </xf>
    <xf numFmtId="0" fontId="4" fillId="7" borderId="9" xfId="0" applyFont="1" applyFill="1" applyBorder="1" applyAlignment="1" applyProtection="1">
      <alignment horizontal="center"/>
      <protection locked="0"/>
    </xf>
    <xf numFmtId="0" fontId="4" fillId="11" borderId="9" xfId="0" applyFont="1" applyFill="1" applyBorder="1" applyAlignment="1" applyProtection="1">
      <alignment horizontal="center"/>
      <protection locked="0"/>
    </xf>
    <xf numFmtId="0" fontId="4" fillId="0" borderId="9" xfId="0" applyFont="1" applyBorder="1" applyAlignment="1" applyProtection="1">
      <alignment horizontal="center"/>
      <protection locked="0"/>
    </xf>
    <xf numFmtId="164" fontId="4" fillId="0" borderId="9" xfId="0" applyNumberFormat="1" applyFont="1" applyBorder="1" applyAlignment="1" applyProtection="1">
      <alignment horizontal="center"/>
      <protection locked="0"/>
    </xf>
    <xf numFmtId="0" fontId="13" fillId="0" borderId="9" xfId="0" applyFont="1" applyBorder="1" applyAlignment="1" applyProtection="1">
      <alignment horizontal="center"/>
      <protection locked="0"/>
    </xf>
    <xf numFmtId="164" fontId="13" fillId="3" borderId="9" xfId="0" applyNumberFormat="1" applyFont="1" applyFill="1" applyBorder="1" applyAlignment="1" applyProtection="1">
      <alignment horizontal="center"/>
      <protection locked="0"/>
    </xf>
    <xf numFmtId="0" fontId="17" fillId="12" borderId="9" xfId="0" applyFont="1" applyFill="1" applyBorder="1" applyAlignment="1" applyProtection="1">
      <alignment horizontal="center"/>
      <protection locked="0"/>
    </xf>
    <xf numFmtId="0" fontId="17" fillId="0" borderId="9" xfId="0" applyFont="1" applyBorder="1" applyAlignment="1" applyProtection="1">
      <alignment horizontal="center"/>
      <protection locked="0"/>
    </xf>
    <xf numFmtId="0" fontId="17" fillId="0" borderId="11" xfId="0" applyFont="1" applyBorder="1" applyAlignment="1" applyProtection="1">
      <alignment horizontal="center"/>
      <protection locked="0"/>
    </xf>
  </cellXfs>
  <cellStyles count="1">
    <cellStyle name="Normal" xfId="0" builtinId="0"/>
  </cellStyles>
  <dxfs count="18">
    <dxf>
      <fill>
        <patternFill patternType="solid">
          <fgColor rgb="FFD9E2F3"/>
          <bgColor rgb="FFD9E2F3"/>
        </patternFill>
      </fill>
    </dxf>
    <dxf>
      <fill>
        <patternFill patternType="solid">
          <fgColor rgb="FFFEF2CB"/>
          <bgColor rgb="FFFEF2CB"/>
        </patternFill>
      </fill>
    </dxf>
    <dxf>
      <fill>
        <patternFill patternType="solid">
          <fgColor theme="7"/>
          <bgColor theme="7"/>
        </patternFill>
      </fill>
    </dxf>
    <dxf>
      <fill>
        <patternFill patternType="solid">
          <fgColor rgb="FFFEF2CB"/>
          <bgColor rgb="FFFEF2CB"/>
        </patternFill>
      </fill>
    </dxf>
    <dxf>
      <fill>
        <patternFill patternType="solid">
          <fgColor rgb="FFFFE598"/>
          <bgColor rgb="FFFFE598"/>
        </patternFill>
      </fill>
    </dxf>
    <dxf>
      <fill>
        <patternFill patternType="solid">
          <fgColor theme="7"/>
          <bgColor theme="7"/>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E2EFD9"/>
          <bgColor rgb="FFE2EFD9"/>
        </patternFill>
      </fill>
    </dxf>
    <dxf>
      <fill>
        <patternFill patternType="solid">
          <fgColor rgb="FFC5E0B3"/>
          <bgColor rgb="FFC5E0B3"/>
        </patternFill>
      </fill>
    </dxf>
    <dxf>
      <fill>
        <patternFill patternType="solid">
          <fgColor theme="9"/>
          <bgColor theme="9"/>
        </patternFill>
      </fill>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s>
  <tableStyles count="6">
    <tableStyle name="Protein Cheatsheet-style" pivot="0" count="3" xr9:uid="{00000000-0011-0000-FFFF-FFFF00000000}">
      <tableStyleElement type="headerRow" dxfId="17"/>
      <tableStyleElement type="firstRowStripe" dxfId="16"/>
      <tableStyleElement type="secondRowStripe" dxfId="15"/>
    </tableStyle>
    <tableStyle name="Protein Cheatsheet-style 2" pivot="0" count="3" xr9:uid="{00000000-0011-0000-FFFF-FFFF01000000}">
      <tableStyleElement type="headerRow" dxfId="14"/>
      <tableStyleElement type="firstRowStripe" dxfId="13"/>
      <tableStyleElement type="secondRowStripe" dxfId="12"/>
    </tableStyle>
    <tableStyle name="Carbohydrate Cheatsheet-style" pivot="0" count="3" xr9:uid="{00000000-0011-0000-FFFF-FFFF02000000}">
      <tableStyleElement type="headerRow" dxfId="11"/>
      <tableStyleElement type="firstRowStripe" dxfId="10"/>
      <tableStyleElement type="secondRowStripe" dxfId="9"/>
    </tableStyle>
    <tableStyle name="Carbohydrate Cheatsheet-style 2" pivot="0" count="3" xr9:uid="{00000000-0011-0000-FFFF-FFFF03000000}">
      <tableStyleElement type="headerRow" dxfId="8"/>
      <tableStyleElement type="firstRowStripe" dxfId="7"/>
      <tableStyleElement type="secondRowStripe" dxfId="6"/>
    </tableStyle>
    <tableStyle name="Fat Cheatsheet-style" pivot="0" count="3" xr9:uid="{00000000-0011-0000-FFFF-FFFF04000000}">
      <tableStyleElement type="headerRow" dxfId="5"/>
      <tableStyleElement type="firstRowStripe" dxfId="4"/>
      <tableStyleElement type="secondRowStripe" dxfId="3"/>
    </tableStyle>
    <tableStyle name="Fat Cheatsheet-style 2" pivot="0" count="3" xr9:uid="{00000000-0011-0000-FFFF-FFFF05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rPr lang="en-AU" sz="1400" b="0" i="0">
                <a:solidFill>
                  <a:srgbClr val="757575"/>
                </a:solidFill>
                <a:latin typeface="+mn-lt"/>
              </a:rPr>
              <a:t>Weekly Progress Over 12 Weeks</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632075142"/>
        <c:axId val="345628757"/>
      </c:lineChart>
      <c:catAx>
        <c:axId val="632075142"/>
        <c:scaling>
          <c:orientation val="minMax"/>
        </c:scaling>
        <c:delete val="0"/>
        <c:axPos val="b"/>
        <c:title>
          <c:tx>
            <c:rich>
              <a:bodyPr/>
              <a:lstStyle/>
              <a:p>
                <a:pPr lvl="0">
                  <a:defRPr b="0">
                    <a:solidFill>
                      <a:srgbClr val="000000"/>
                    </a:solidFill>
                    <a:latin typeface="+mn-lt"/>
                  </a:defRPr>
                </a:pPr>
                <a:endParaRPr lang="en-AU"/>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345628757"/>
        <c:crosses val="autoZero"/>
        <c:auto val="1"/>
        <c:lblAlgn val="ctr"/>
        <c:lblOffset val="100"/>
        <c:noMultiLvlLbl val="1"/>
      </c:catAx>
      <c:valAx>
        <c:axId val="345628757"/>
        <c:scaling>
          <c:orientation val="minMax"/>
        </c:scaling>
        <c:delete val="0"/>
        <c:axPos val="l"/>
        <c:majorTickMark val="cross"/>
        <c:minorTickMark val="cross"/>
        <c:tickLblPos val="nextTo"/>
        <c:spPr>
          <a:ln>
            <a:noFill/>
          </a:ln>
        </c:spPr>
        <c:crossAx val="632075142"/>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rPr lang="en-AU" sz="1400" b="0" i="0">
                <a:solidFill>
                  <a:srgbClr val="757575"/>
                </a:solidFill>
                <a:latin typeface="+mn-lt"/>
              </a:rPr>
              <a:t>Progress Over 52 Weeks</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568194156"/>
        <c:axId val="1779401309"/>
      </c:lineChart>
      <c:catAx>
        <c:axId val="1568194156"/>
        <c:scaling>
          <c:orientation val="minMax"/>
        </c:scaling>
        <c:delete val="0"/>
        <c:axPos val="b"/>
        <c:title>
          <c:tx>
            <c:rich>
              <a:bodyPr/>
              <a:lstStyle/>
              <a:p>
                <a:pPr lvl="0">
                  <a:defRPr b="0">
                    <a:solidFill>
                      <a:srgbClr val="000000"/>
                    </a:solidFill>
                    <a:latin typeface="+mn-lt"/>
                  </a:defRPr>
                </a:pPr>
                <a:endParaRPr lang="en-AU"/>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779401309"/>
        <c:crosses val="autoZero"/>
        <c:auto val="1"/>
        <c:lblAlgn val="ctr"/>
        <c:lblOffset val="100"/>
        <c:noMultiLvlLbl val="1"/>
      </c:catAx>
      <c:valAx>
        <c:axId val="1779401309"/>
        <c:scaling>
          <c:orientation val="minMax"/>
        </c:scaling>
        <c:delete val="0"/>
        <c:axPos val="l"/>
        <c:majorTickMark val="cross"/>
        <c:minorTickMark val="cross"/>
        <c:tickLblPos val="nextTo"/>
        <c:spPr>
          <a:ln>
            <a:noFill/>
          </a:ln>
        </c:spPr>
        <c:crossAx val="1568194156"/>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4</xdr:col>
      <xdr:colOff>1152525</xdr:colOff>
      <xdr:row>0</xdr:row>
      <xdr:rowOff>0</xdr:rowOff>
    </xdr:from>
    <xdr:ext cx="2371725" cy="533400"/>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523875</xdr:colOff>
      <xdr:row>0</xdr:row>
      <xdr:rowOff>66675</xdr:rowOff>
    </xdr:from>
    <xdr:ext cx="657225" cy="48577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7</xdr:col>
      <xdr:colOff>638175</xdr:colOff>
      <xdr:row>1</xdr:row>
      <xdr:rowOff>9525</xdr:rowOff>
    </xdr:from>
    <xdr:ext cx="5810250" cy="3067050"/>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5</xdr:col>
      <xdr:colOff>295275</xdr:colOff>
      <xdr:row>1</xdr:row>
      <xdr:rowOff>85725</xdr:rowOff>
    </xdr:from>
    <xdr:ext cx="8420100" cy="3181350"/>
    <xdr:graphicFrame macro="">
      <xdr:nvGraphicFramePr>
        <xdr:cNvPr id="2" name="Chart 2">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61:F71">
  <tableColumns count="5">
    <tableColumn id="1" xr3:uid="{00000000-0010-0000-0000-000001000000}" name="Protein Source"/>
    <tableColumn id="2" xr3:uid="{00000000-0010-0000-0000-000002000000}" name="10"/>
    <tableColumn id="3" xr3:uid="{00000000-0010-0000-0000-000003000000}" name="15"/>
    <tableColumn id="4" xr3:uid="{00000000-0010-0000-0000-000004000000}" name="25"/>
    <tableColumn id="5" xr3:uid="{00000000-0010-0000-0000-000005000000}" name="Additional Macros"/>
  </tableColumns>
  <tableStyleInfo name="Protein Cheatsheet-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75:E85">
  <tableColumns count="4">
    <tableColumn id="1" xr3:uid="{00000000-0010-0000-0100-000001000000}" name="Ingredient"/>
    <tableColumn id="2" xr3:uid="{00000000-0010-0000-0100-000002000000}" name="Protein per 1g"/>
    <tableColumn id="3" xr3:uid="{00000000-0010-0000-0100-000003000000}" name="Additional Info"/>
    <tableColumn id="4" xr3:uid="{00000000-0010-0000-0100-000004000000}" name="Per Meal (Adjust g)"/>
  </tableColumns>
  <tableStyleInfo name="Protein Cheatsheet-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29:K44">
  <tableColumns count="10">
    <tableColumn id="1" xr3:uid="{00000000-0010-0000-0200-000001000000}" name="Carbs"/>
    <tableColumn id="2" xr3:uid="{00000000-0010-0000-0200-000002000000}" name="15"/>
    <tableColumn id="3" xr3:uid="{00000000-0010-0000-0200-000003000000}" name="25"/>
    <tableColumn id="4" xr3:uid="{00000000-0010-0000-0200-000004000000}" name="30"/>
    <tableColumn id="5" xr3:uid="{00000000-0010-0000-0200-000005000000}" name="40"/>
    <tableColumn id="6" xr3:uid="{00000000-0010-0000-0200-000006000000}" name="50"/>
    <tableColumn id="7" xr3:uid="{00000000-0010-0000-0200-000007000000}" name="55"/>
    <tableColumn id="8" xr3:uid="{00000000-0010-0000-0200-000008000000}" name="60"/>
    <tableColumn id="9" xr3:uid="{00000000-0010-0000-0200-000009000000}" name="65"/>
    <tableColumn id="10" xr3:uid="{00000000-0010-0000-0200-00000A000000}" name="80"/>
  </tableColumns>
  <tableStyleInfo name="Carbohydrate Cheatsheet-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B48:E63">
  <tableColumns count="4">
    <tableColumn id="1" xr3:uid="{00000000-0010-0000-0300-000001000000}" name="Ingredients"/>
    <tableColumn id="2" xr3:uid="{00000000-0010-0000-0300-000002000000}" name="Carbs per 1g"/>
    <tableColumn id="3" xr3:uid="{00000000-0010-0000-0300-000003000000}" name="Additional Info"/>
    <tableColumn id="4" xr3:uid="{00000000-0010-0000-0300-000004000000}" name="Per Meal (Adjust g)"/>
  </tableColumns>
  <tableStyleInfo name="Carbohydrate Cheatsheet-style 2"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B41:F51">
  <tableColumns count="5">
    <tableColumn id="1" xr3:uid="{00000000-0010-0000-0400-000001000000}" name="Fat"/>
    <tableColumn id="2" xr3:uid="{00000000-0010-0000-0400-000002000000}" name="10"/>
    <tableColumn id="3" xr3:uid="{00000000-0010-0000-0400-000003000000}" name="15"/>
    <tableColumn id="4" xr3:uid="{00000000-0010-0000-0400-000004000000}" name="25"/>
    <tableColumn id="5" xr3:uid="{00000000-0010-0000-0400-000005000000}" name="Additional Macros"/>
  </tableColumns>
  <tableStyleInfo name="Fat Cheatsheet-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B55:E65">
  <tableColumns count="4">
    <tableColumn id="1" xr3:uid="{00000000-0010-0000-0500-000001000000}" name="Ingredient"/>
    <tableColumn id="2" xr3:uid="{00000000-0010-0000-0500-000002000000}" name="Fat per 1g"/>
    <tableColumn id="3" xr3:uid="{00000000-0010-0000-0500-000003000000}" name="Additonal Info"/>
    <tableColumn id="4" xr3:uid="{00000000-0010-0000-0500-000004000000}" name="Per Meal (Ajust g)"/>
  </tableColumns>
  <tableStyleInfo name="Fat Cheatsheet-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rmyresilience.army.mil/abcp/BodyFatCalculator.html"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000"/>
  <sheetViews>
    <sheetView workbookViewId="0">
      <pane ySplit="1" topLeftCell="A2" activePane="bottomLeft" state="frozen"/>
      <selection pane="bottomLeft" activeCell="B8" sqref="B8"/>
    </sheetView>
  </sheetViews>
  <sheetFormatPr defaultColWidth="14.3984375" defaultRowHeight="15" customHeight="1"/>
  <cols>
    <col min="1" max="1" width="27.1328125" customWidth="1"/>
    <col min="2" max="2" width="25.265625" customWidth="1"/>
    <col min="3" max="3" width="15.1328125" customWidth="1"/>
    <col min="4" max="4" width="14.1328125" customWidth="1"/>
    <col min="5" max="5" width="23.53125" customWidth="1"/>
    <col min="6" max="6" width="7.3984375" customWidth="1"/>
    <col min="7" max="7" width="11.3984375" customWidth="1"/>
    <col min="8" max="8" width="43" customWidth="1"/>
    <col min="9" max="9" width="16.3984375" customWidth="1"/>
    <col min="10" max="10" width="19.86328125" customWidth="1"/>
    <col min="11" max="11" width="14.73046875" customWidth="1"/>
    <col min="12" max="12" width="12.265625" customWidth="1"/>
    <col min="13" max="14" width="11.3984375" customWidth="1"/>
    <col min="15" max="15" width="12.265625" customWidth="1"/>
    <col min="16" max="26" width="11.3984375" customWidth="1"/>
  </cols>
  <sheetData>
    <row r="1" spans="1:11" ht="47.25" customHeight="1">
      <c r="A1" s="248"/>
      <c r="B1" s="249"/>
      <c r="C1" s="249"/>
      <c r="D1" s="249"/>
      <c r="E1" s="249"/>
      <c r="F1" s="249"/>
      <c r="G1" s="249"/>
      <c r="H1" s="250"/>
      <c r="I1" s="1"/>
      <c r="J1" s="1"/>
      <c r="K1" s="2"/>
    </row>
    <row r="2" spans="1:11" ht="14.25" customHeight="1">
      <c r="A2" s="251" t="s">
        <v>0</v>
      </c>
      <c r="B2" s="249"/>
      <c r="C2" s="249"/>
      <c r="D2" s="249"/>
      <c r="E2" s="249"/>
      <c r="F2" s="249"/>
      <c r="G2" s="249"/>
      <c r="H2" s="249"/>
      <c r="I2" s="249"/>
      <c r="J2" s="249"/>
      <c r="K2" s="252"/>
    </row>
    <row r="3" spans="1:11" ht="15.75" customHeight="1">
      <c r="A3" s="253" t="s">
        <v>1</v>
      </c>
      <c r="B3" s="254"/>
      <c r="C3" s="254"/>
      <c r="D3" s="254"/>
      <c r="E3" s="254"/>
      <c r="F3" s="254"/>
      <c r="G3" s="254"/>
      <c r="H3" s="254"/>
      <c r="I3" s="254"/>
      <c r="J3" s="254"/>
      <c r="K3" s="255"/>
    </row>
    <row r="4" spans="1:11" ht="15.75" customHeight="1">
      <c r="A4" s="3"/>
      <c r="B4" s="4"/>
      <c r="C4" s="4"/>
      <c r="D4" s="4"/>
      <c r="E4" s="4"/>
      <c r="F4" s="5"/>
      <c r="G4" s="5"/>
      <c r="H4" s="5"/>
      <c r="I4" s="5"/>
      <c r="J4" s="5"/>
      <c r="K4" s="5"/>
    </row>
    <row r="5" spans="1:11" ht="14.25" customHeight="1">
      <c r="A5" s="6" t="s">
        <v>2</v>
      </c>
      <c r="B5" s="4"/>
      <c r="C5" s="4"/>
      <c r="D5" s="7">
        <f>D7/2.54</f>
        <v>0</v>
      </c>
      <c r="E5" s="4"/>
      <c r="F5" s="5"/>
      <c r="G5" s="5"/>
      <c r="H5" s="5"/>
      <c r="I5" s="5"/>
      <c r="J5" s="5"/>
      <c r="K5" s="5"/>
    </row>
    <row r="6" spans="1:11" ht="14.25" customHeight="1">
      <c r="A6" s="8" t="s">
        <v>3</v>
      </c>
      <c r="B6" s="8" t="s">
        <v>4</v>
      </c>
      <c r="C6" s="8" t="s">
        <v>5</v>
      </c>
      <c r="D6" s="8" t="s">
        <v>6</v>
      </c>
      <c r="E6" s="8" t="s">
        <v>7</v>
      </c>
      <c r="F6" s="8" t="s">
        <v>8</v>
      </c>
      <c r="G6" s="9"/>
      <c r="H6" s="5"/>
      <c r="I6" s="5"/>
      <c r="J6" s="5"/>
      <c r="K6" s="5"/>
    </row>
    <row r="7" spans="1:11" ht="14.25" customHeight="1">
      <c r="A7" s="10">
        <f ca="1">TODAY()</f>
        <v>45111</v>
      </c>
      <c r="B7" s="11" t="s">
        <v>9</v>
      </c>
      <c r="C7" s="12">
        <f>B9</f>
        <v>0</v>
      </c>
      <c r="D7" s="337"/>
      <c r="E7" s="338"/>
      <c r="F7" s="337"/>
      <c r="G7" s="5"/>
      <c r="H7" s="256" t="s">
        <v>10</v>
      </c>
      <c r="I7" s="246"/>
      <c r="J7" s="246"/>
      <c r="K7" s="247"/>
    </row>
    <row r="8" spans="1:11" ht="14.25" customHeight="1">
      <c r="A8" s="13" t="s">
        <v>11</v>
      </c>
      <c r="B8" s="333"/>
      <c r="C8" s="14">
        <f>C7-(C7*E7)</f>
        <v>0</v>
      </c>
      <c r="D8" s="15">
        <f>C8/2.2</f>
        <v>0</v>
      </c>
      <c r="G8" s="5"/>
      <c r="H8" s="16" t="s">
        <v>12</v>
      </c>
      <c r="I8" s="17" t="s">
        <v>13</v>
      </c>
      <c r="J8" s="18" t="s">
        <v>14</v>
      </c>
      <c r="K8" s="19" t="s">
        <v>15</v>
      </c>
    </row>
    <row r="9" spans="1:11" ht="14.25" customHeight="1">
      <c r="A9" s="20" t="s">
        <v>16</v>
      </c>
      <c r="B9" s="21">
        <f>B8*2.2</f>
        <v>0</v>
      </c>
      <c r="C9" s="256" t="s">
        <v>17</v>
      </c>
      <c r="D9" s="247"/>
      <c r="E9" s="8" t="s">
        <v>18</v>
      </c>
      <c r="G9" s="5"/>
      <c r="H9" s="22" t="s">
        <v>19</v>
      </c>
      <c r="I9" s="23">
        <v>0.2</v>
      </c>
      <c r="J9" s="24">
        <v>0.2</v>
      </c>
      <c r="K9" s="25">
        <v>0.2</v>
      </c>
    </row>
    <row r="10" spans="1:11" ht="14.25" customHeight="1">
      <c r="A10" s="26"/>
      <c r="B10" s="27" t="s">
        <v>20</v>
      </c>
      <c r="C10" s="19" t="s">
        <v>21</v>
      </c>
      <c r="D10" s="17" t="s">
        <v>22</v>
      </c>
      <c r="E10" s="336" t="s">
        <v>23</v>
      </c>
      <c r="G10" s="5"/>
      <c r="H10" s="22" t="s">
        <v>24</v>
      </c>
      <c r="I10" s="23">
        <v>0.3</v>
      </c>
      <c r="J10" s="24">
        <v>0.3</v>
      </c>
      <c r="K10" s="25">
        <v>0.3</v>
      </c>
    </row>
    <row r="11" spans="1:11" ht="14.25" customHeight="1">
      <c r="A11" s="26"/>
      <c r="B11" s="28"/>
      <c r="C11" s="334">
        <v>-300</v>
      </c>
      <c r="D11" s="335">
        <v>600</v>
      </c>
      <c r="E11" s="28"/>
      <c r="G11" s="5"/>
      <c r="H11" s="22" t="s">
        <v>25</v>
      </c>
      <c r="I11" s="23">
        <v>0.2</v>
      </c>
      <c r="J11" s="24">
        <v>0.2</v>
      </c>
      <c r="K11" s="25">
        <v>0.2</v>
      </c>
    </row>
    <row r="12" spans="1:11" ht="14.25" customHeight="1">
      <c r="A12" s="16" t="s">
        <v>26</v>
      </c>
      <c r="B12" s="29">
        <f>IF(B7="Male",(370+(21.6*D8)),IF(B7="Female",(655+(4.35*C7)+(4.7*D5)-(4.7*F7))))</f>
        <v>370</v>
      </c>
      <c r="C12" s="30">
        <f>(C11*7)/1.6/2.2</f>
        <v>-596.59090909090901</v>
      </c>
      <c r="D12" s="31"/>
      <c r="E12" s="28"/>
      <c r="G12" s="5"/>
      <c r="H12" s="22" t="s">
        <v>27</v>
      </c>
      <c r="I12" s="23">
        <v>0.3</v>
      </c>
      <c r="J12" s="24">
        <v>0.3</v>
      </c>
      <c r="K12" s="25">
        <v>0.3</v>
      </c>
    </row>
    <row r="13" spans="1:11" ht="14.25" customHeight="1">
      <c r="A13" s="32" t="s">
        <v>28</v>
      </c>
      <c r="B13" s="29">
        <f>B12</f>
        <v>370</v>
      </c>
      <c r="C13" s="33">
        <f>B13+C11</f>
        <v>70</v>
      </c>
      <c r="D13" s="34">
        <f>B13+D11</f>
        <v>970</v>
      </c>
      <c r="E13" s="35">
        <f>IF(E10="Cut",C13,IF(E10="Bulk",D13,B13))</f>
        <v>70</v>
      </c>
      <c r="G13" s="5"/>
      <c r="H13" s="5"/>
      <c r="I13" s="5"/>
      <c r="J13" s="5"/>
      <c r="K13" s="5"/>
    </row>
    <row r="14" spans="1:11" ht="14.25" customHeight="1">
      <c r="A14" s="32" t="s">
        <v>29</v>
      </c>
      <c r="B14" s="29">
        <f>B13+300</f>
        <v>670</v>
      </c>
      <c r="C14" s="33">
        <f>B14+C11</f>
        <v>370</v>
      </c>
      <c r="D14" s="34">
        <f>B14+D11</f>
        <v>1270</v>
      </c>
      <c r="E14" s="35">
        <f>IF(E10="Cut",C14,IF(E10="Bulk",D14,B14))</f>
        <v>370</v>
      </c>
      <c r="G14" s="5"/>
      <c r="H14" s="5"/>
      <c r="I14" s="5"/>
      <c r="J14" s="5"/>
      <c r="K14" s="5"/>
    </row>
    <row r="15" spans="1:11" ht="14.25" customHeight="1">
      <c r="A15" s="32" t="s">
        <v>30</v>
      </c>
      <c r="B15" s="29">
        <f>B12+600</f>
        <v>970</v>
      </c>
      <c r="C15" s="33">
        <f>B15+C11</f>
        <v>670</v>
      </c>
      <c r="D15" s="34">
        <f>B15+D11</f>
        <v>1570</v>
      </c>
      <c r="E15" s="35">
        <f>IF(E10="Cut",C15,IF(E10="Bulk",D15,B15))</f>
        <v>670</v>
      </c>
      <c r="G15" s="5"/>
      <c r="H15" s="256" t="s">
        <v>31</v>
      </c>
      <c r="I15" s="246"/>
      <c r="J15" s="246"/>
      <c r="K15" s="247"/>
    </row>
    <row r="16" spans="1:11" ht="14.25" customHeight="1">
      <c r="A16" s="32" t="s">
        <v>15</v>
      </c>
      <c r="B16" s="29">
        <f>B12+1000</f>
        <v>1370</v>
      </c>
      <c r="C16" s="33">
        <f>B16+C11</f>
        <v>1070</v>
      </c>
      <c r="D16" s="34">
        <f>B16+D11</f>
        <v>1970</v>
      </c>
      <c r="E16" s="35">
        <f>IF(E10="Cut",C16,IF(E10="Bulk",D16,B16))</f>
        <v>1070</v>
      </c>
      <c r="G16" s="5"/>
      <c r="H16" s="16" t="s">
        <v>12</v>
      </c>
      <c r="I16" s="17" t="s">
        <v>13</v>
      </c>
      <c r="J16" s="18" t="s">
        <v>14</v>
      </c>
      <c r="K16" s="19" t="s">
        <v>15</v>
      </c>
    </row>
    <row r="17" spans="1:12" ht="14.25" customHeight="1">
      <c r="A17" s="5"/>
      <c r="B17" s="5"/>
      <c r="C17" s="36"/>
      <c r="D17" s="36"/>
      <c r="E17" s="36"/>
      <c r="F17" s="5"/>
      <c r="G17" s="5"/>
      <c r="H17" s="22" t="s">
        <v>32</v>
      </c>
      <c r="I17" s="23">
        <v>0.1</v>
      </c>
      <c r="J17" s="24">
        <v>0.1</v>
      </c>
      <c r="K17" s="25">
        <v>0.1</v>
      </c>
    </row>
    <row r="18" spans="1:12" ht="14.25" customHeight="1">
      <c r="A18" s="37"/>
      <c r="B18" s="8" t="s">
        <v>33</v>
      </c>
      <c r="C18" s="5"/>
      <c r="D18" s="5"/>
      <c r="E18" s="5"/>
      <c r="F18" s="5"/>
      <c r="G18" s="5"/>
      <c r="H18" s="22" t="s">
        <v>34</v>
      </c>
      <c r="I18" s="23">
        <v>0.2</v>
      </c>
      <c r="J18" s="24">
        <v>0.2</v>
      </c>
      <c r="K18" s="25">
        <v>0.2</v>
      </c>
    </row>
    <row r="19" spans="1:12" ht="14.25" customHeight="1">
      <c r="A19" s="38" t="s">
        <v>35</v>
      </c>
      <c r="B19" s="332">
        <v>0.85</v>
      </c>
      <c r="C19" s="39">
        <v>0.8</v>
      </c>
      <c r="D19" s="5"/>
      <c r="E19" s="5"/>
      <c r="F19" s="5"/>
      <c r="G19" s="5"/>
      <c r="H19" s="22" t="s">
        <v>24</v>
      </c>
      <c r="I19" s="23">
        <v>0.1</v>
      </c>
      <c r="J19" s="24">
        <v>0.1</v>
      </c>
      <c r="K19" s="25">
        <v>0.1</v>
      </c>
    </row>
    <row r="20" spans="1:12" ht="14.25" customHeight="1">
      <c r="A20" s="257" t="s">
        <v>36</v>
      </c>
      <c r="B20" s="247"/>
      <c r="C20" s="39">
        <v>0.85</v>
      </c>
      <c r="D20" s="5"/>
      <c r="E20" s="5"/>
      <c r="F20" s="5"/>
      <c r="G20" s="5"/>
      <c r="H20" s="22" t="s">
        <v>37</v>
      </c>
      <c r="I20" s="23">
        <v>0</v>
      </c>
      <c r="J20" s="24">
        <v>0</v>
      </c>
      <c r="K20" s="25">
        <v>0.1</v>
      </c>
    </row>
    <row r="21" spans="1:12" ht="14.25" customHeight="1">
      <c r="A21" s="37"/>
      <c r="B21" s="40"/>
      <c r="C21" s="39">
        <v>0.9</v>
      </c>
      <c r="D21" s="5"/>
      <c r="E21" s="41"/>
      <c r="F21" s="5"/>
      <c r="G21" s="5"/>
      <c r="H21" s="22" t="s">
        <v>27</v>
      </c>
      <c r="I21" s="23">
        <v>0.5</v>
      </c>
      <c r="J21" s="24">
        <v>0.5</v>
      </c>
      <c r="K21" s="25">
        <v>0.5</v>
      </c>
    </row>
    <row r="22" spans="1:12" ht="14.25" customHeight="1">
      <c r="A22" s="42" t="s">
        <v>38</v>
      </c>
      <c r="B22" s="37"/>
      <c r="C22" s="39">
        <v>0.95</v>
      </c>
      <c r="D22" s="5"/>
      <c r="E22" s="5"/>
      <c r="F22" s="5"/>
      <c r="G22" s="5"/>
      <c r="H22" s="5"/>
      <c r="I22" s="5"/>
      <c r="J22" s="5"/>
      <c r="K22" s="5"/>
    </row>
    <row r="23" spans="1:12" ht="14.25" customHeight="1">
      <c r="A23" s="43" t="s">
        <v>39</v>
      </c>
      <c r="B23" s="37"/>
      <c r="C23" s="39">
        <v>1</v>
      </c>
      <c r="D23" s="5"/>
      <c r="E23" s="5"/>
      <c r="F23" s="5"/>
      <c r="G23" s="5"/>
      <c r="H23" s="5"/>
      <c r="I23" s="5"/>
      <c r="J23" s="5"/>
      <c r="K23" s="5"/>
    </row>
    <row r="24" spans="1:12" ht="14.25" customHeight="1">
      <c r="A24" s="43" t="s">
        <v>40</v>
      </c>
      <c r="B24" s="37"/>
      <c r="C24" s="5"/>
      <c r="D24" s="5"/>
      <c r="E24" s="5"/>
      <c r="F24" s="5"/>
      <c r="G24" s="5"/>
      <c r="H24" s="243"/>
      <c r="I24" s="244"/>
      <c r="J24" s="244"/>
      <c r="K24" s="244"/>
    </row>
    <row r="25" spans="1:12" ht="14.25" customHeight="1">
      <c r="A25" s="43" t="s">
        <v>41</v>
      </c>
      <c r="B25" s="37"/>
      <c r="C25" s="5"/>
      <c r="D25" s="5"/>
      <c r="E25" s="5"/>
      <c r="F25" s="5"/>
      <c r="G25" s="5"/>
      <c r="H25" s="245" t="s">
        <v>42</v>
      </c>
      <c r="I25" s="246"/>
      <c r="J25" s="246"/>
      <c r="K25" s="247"/>
    </row>
    <row r="26" spans="1:12" ht="14.25" customHeight="1">
      <c r="A26" s="43" t="s">
        <v>43</v>
      </c>
      <c r="B26" s="37"/>
      <c r="C26" s="15"/>
      <c r="D26" s="5"/>
      <c r="E26" s="5"/>
      <c r="F26" s="5"/>
      <c r="G26" s="5"/>
      <c r="H26" s="44" t="s">
        <v>44</v>
      </c>
      <c r="I26" s="45" t="s">
        <v>45</v>
      </c>
      <c r="J26" s="46" t="s">
        <v>46</v>
      </c>
      <c r="K26" s="47" t="s">
        <v>47</v>
      </c>
      <c r="L26" s="48"/>
    </row>
    <row r="27" spans="1:12" ht="14.25" customHeight="1">
      <c r="A27" s="15"/>
      <c r="B27" s="15"/>
      <c r="C27" s="15"/>
      <c r="D27" s="5"/>
      <c r="E27" s="5"/>
      <c r="F27" s="5"/>
      <c r="G27" s="5"/>
      <c r="H27" s="49">
        <v>100</v>
      </c>
      <c r="I27" s="45">
        <v>1500</v>
      </c>
      <c r="J27" s="46">
        <v>1935</v>
      </c>
      <c r="K27" s="47">
        <v>2400</v>
      </c>
      <c r="L27" s="48"/>
    </row>
    <row r="28" spans="1:12" ht="14.25" customHeight="1">
      <c r="A28" s="15" t="s">
        <v>48</v>
      </c>
      <c r="B28" s="15"/>
      <c r="C28" s="48"/>
      <c r="H28" s="49">
        <v>125</v>
      </c>
      <c r="I28" s="45">
        <v>1650</v>
      </c>
      <c r="J28" s="46">
        <v>2185</v>
      </c>
      <c r="K28" s="47">
        <v>2650</v>
      </c>
      <c r="L28" s="48">
        <f t="shared" ref="L28:L36" si="0">(K27-I27)/I27</f>
        <v>0.6</v>
      </c>
    </row>
    <row r="29" spans="1:12" ht="14.25" customHeight="1">
      <c r="A29" s="48" t="s">
        <v>49</v>
      </c>
      <c r="B29" s="48"/>
      <c r="C29" s="48"/>
      <c r="H29" s="49">
        <v>150</v>
      </c>
      <c r="I29" s="45">
        <v>1850</v>
      </c>
      <c r="J29" s="46">
        <v>2435</v>
      </c>
      <c r="K29" s="47">
        <v>2900</v>
      </c>
      <c r="L29" s="48">
        <f t="shared" si="0"/>
        <v>0.60606060606060608</v>
      </c>
    </row>
    <row r="30" spans="1:12" ht="14.25" customHeight="1">
      <c r="A30" s="48" t="s">
        <v>50</v>
      </c>
      <c r="B30" s="48"/>
      <c r="C30" s="48"/>
      <c r="H30" s="49">
        <v>175</v>
      </c>
      <c r="I30" s="45">
        <v>2050</v>
      </c>
      <c r="J30" s="46">
        <v>2785</v>
      </c>
      <c r="K30" s="47">
        <v>3200</v>
      </c>
      <c r="L30" s="48">
        <f t="shared" si="0"/>
        <v>0.56756756756756754</v>
      </c>
    </row>
    <row r="31" spans="1:12" ht="14.25" customHeight="1">
      <c r="A31" s="48"/>
      <c r="B31" s="48"/>
      <c r="C31" s="48"/>
      <c r="H31" s="49">
        <v>200</v>
      </c>
      <c r="I31" s="45">
        <v>2300</v>
      </c>
      <c r="J31" s="46">
        <v>3135</v>
      </c>
      <c r="K31" s="47">
        <v>3500</v>
      </c>
      <c r="L31" s="48">
        <f t="shared" si="0"/>
        <v>0.56097560975609762</v>
      </c>
    </row>
    <row r="32" spans="1:12" ht="14.25" customHeight="1">
      <c r="A32" s="48"/>
      <c r="B32" s="48"/>
      <c r="C32" s="48"/>
      <c r="H32" s="49">
        <v>225</v>
      </c>
      <c r="I32" s="45">
        <v>2550</v>
      </c>
      <c r="J32" s="46">
        <v>3585</v>
      </c>
      <c r="K32" s="47">
        <v>3950</v>
      </c>
      <c r="L32" s="48">
        <f t="shared" si="0"/>
        <v>0.52173913043478259</v>
      </c>
    </row>
    <row r="33" spans="1:15" ht="14.25" customHeight="1">
      <c r="A33" s="48"/>
      <c r="B33" s="48"/>
      <c r="C33" s="48">
        <f>370+(21.6*(C7-(C7*E7))/2.2)</f>
        <v>370</v>
      </c>
      <c r="H33" s="49">
        <v>250</v>
      </c>
      <c r="I33" s="45">
        <v>2850</v>
      </c>
      <c r="J33" s="46">
        <v>4035</v>
      </c>
      <c r="K33" s="47">
        <v>4400</v>
      </c>
      <c r="L33" s="48">
        <f t="shared" si="0"/>
        <v>0.5490196078431373</v>
      </c>
    </row>
    <row r="34" spans="1:15" ht="14.25" customHeight="1">
      <c r="A34" s="48" t="s">
        <v>51</v>
      </c>
      <c r="B34" s="48"/>
      <c r="C34" s="48"/>
      <c r="H34" s="49">
        <v>275</v>
      </c>
      <c r="I34" s="45">
        <v>3150</v>
      </c>
      <c r="J34" s="46">
        <v>4585</v>
      </c>
      <c r="K34" s="47">
        <v>4950</v>
      </c>
      <c r="L34" s="48">
        <f t="shared" si="0"/>
        <v>0.54385964912280704</v>
      </c>
    </row>
    <row r="35" spans="1:15" ht="14.25" customHeight="1">
      <c r="A35" s="48"/>
      <c r="B35" s="48"/>
      <c r="C35" s="50">
        <f>CONVERT(B36,"ozm","g")</f>
        <v>170.09713875</v>
      </c>
      <c r="H35" s="49">
        <v>300</v>
      </c>
      <c r="I35" s="51">
        <v>3550</v>
      </c>
      <c r="J35" s="46">
        <v>5135</v>
      </c>
      <c r="K35" s="47">
        <v>5500</v>
      </c>
      <c r="L35" s="48">
        <f t="shared" si="0"/>
        <v>0.5714285714285714</v>
      </c>
    </row>
    <row r="36" spans="1:15" ht="14.25" customHeight="1">
      <c r="A36" s="48" t="s">
        <v>52</v>
      </c>
      <c r="B36" s="48">
        <v>6</v>
      </c>
      <c r="L36" s="48">
        <f t="shared" si="0"/>
        <v>0.54929577464788737</v>
      </c>
    </row>
    <row r="37" spans="1:15" ht="14.25" customHeight="1"/>
    <row r="38" spans="1:15" ht="14.25" customHeight="1"/>
    <row r="39" spans="1:15" ht="14.25" customHeight="1"/>
    <row r="40" spans="1:15" ht="14.25" customHeight="1"/>
    <row r="41" spans="1:15" ht="14.25" customHeight="1"/>
    <row r="42" spans="1:15" ht="14.25" customHeight="1"/>
    <row r="43" spans="1:15" ht="14.25" customHeight="1"/>
    <row r="44" spans="1:15" ht="14.25" customHeight="1">
      <c r="O44" s="48">
        <f>AVERAGE(L28:L36)</f>
        <v>0.56332739076238403</v>
      </c>
    </row>
    <row r="45" spans="1:15" ht="14.25" customHeight="1"/>
    <row r="46" spans="1:15" ht="14.25" customHeight="1"/>
    <row r="47" spans="1:15" ht="14.25" customHeight="1"/>
    <row r="48" spans="1:15"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algorithmName="SHA-512" hashValue="f+/Duc0QtzFcDAOF9nLd80sCUBk+vsA74wXsRrDO9i+sJgfD8E6eQBtuPz6uYH/BSmfvE/a/RPhOSURXxGmAjA==" saltValue="CdD1yhrY3O6U/sD3FzDPLQ==" spinCount="100000" sheet="1" objects="1" scenarios="1" insertColumns="0" insertRows="0"/>
  <mergeCells count="9">
    <mergeCell ref="H24:K24"/>
    <mergeCell ref="H25:K25"/>
    <mergeCell ref="A1:H1"/>
    <mergeCell ref="A2:K2"/>
    <mergeCell ref="A3:K3"/>
    <mergeCell ref="H7:K7"/>
    <mergeCell ref="C9:D9"/>
    <mergeCell ref="H15:K15"/>
    <mergeCell ref="A20:B20"/>
  </mergeCells>
  <dataValidations count="5">
    <dataValidation type="list" allowBlank="1" showErrorMessage="1" sqref="E10" xr:uid="{00000000-0002-0000-0000-000000000000}">
      <formula1>"Cut,Bulk,Maintenance"</formula1>
    </dataValidation>
    <dataValidation type="list" allowBlank="1" showErrorMessage="1" sqref="B7" xr:uid="{00000000-0002-0000-0000-000001000000}">
      <formula1>"Male,Female"</formula1>
    </dataValidation>
    <dataValidation type="list" allowBlank="1" showErrorMessage="1" sqref="C11" xr:uid="{00000000-0002-0000-0000-000002000000}">
      <formula1>"-200,-300,-400,-500,-600,-700,-800,-900,-1000"</formula1>
    </dataValidation>
    <dataValidation type="list" allowBlank="1" showErrorMessage="1" sqref="B19" xr:uid="{00000000-0002-0000-0000-000003000000}">
      <formula1>$C$19:$C$23</formula1>
    </dataValidation>
    <dataValidation type="list" allowBlank="1" showErrorMessage="1" sqref="D11" xr:uid="{00000000-0002-0000-0000-000004000000}">
      <formula1>"200,300,400,500,600,700,800,900,1000"</formula1>
    </dataValidation>
  </dataValidations>
  <pageMargins left="0.25" right="0.25" top="0.75" bottom="0.75" header="0" footer="0"/>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0"/>
  <sheetViews>
    <sheetView workbookViewId="0">
      <selection activeCell="G3" sqref="G3"/>
    </sheetView>
  </sheetViews>
  <sheetFormatPr defaultColWidth="14.3984375" defaultRowHeight="15" customHeight="1"/>
  <cols>
    <col min="1" max="1" width="7.73046875" customWidth="1"/>
    <col min="2" max="3" width="11" customWidth="1"/>
    <col min="4" max="4" width="18.53125" customWidth="1"/>
    <col min="5" max="5" width="11.265625" customWidth="1"/>
    <col min="6" max="6" width="8.73046875" customWidth="1"/>
    <col min="7" max="7" width="18.265625" customWidth="1"/>
    <col min="8" max="26" width="8.73046875" customWidth="1"/>
  </cols>
  <sheetData>
    <row r="1" spans="1:16" ht="14.25" customHeight="1">
      <c r="A1" s="52"/>
      <c r="B1" s="52"/>
      <c r="C1" s="52"/>
      <c r="D1" s="52"/>
      <c r="E1" s="52"/>
    </row>
    <row r="2" spans="1:16" ht="14.25" customHeight="1">
      <c r="A2" s="8" t="s">
        <v>53</v>
      </c>
      <c r="B2" s="8" t="s">
        <v>3</v>
      </c>
      <c r="C2" s="8" t="s">
        <v>54</v>
      </c>
      <c r="D2" s="8" t="s">
        <v>55</v>
      </c>
      <c r="E2" s="8" t="s">
        <v>56</v>
      </c>
      <c r="G2" s="8" t="s">
        <v>57</v>
      </c>
      <c r="P2" s="48" t="s">
        <v>58</v>
      </c>
    </row>
    <row r="3" spans="1:16" ht="14.25" customHeight="1">
      <c r="A3" s="49">
        <v>1.1000000000000001</v>
      </c>
      <c r="B3" s="339"/>
      <c r="C3" s="339"/>
      <c r="D3" s="53"/>
      <c r="E3" s="49"/>
      <c r="G3" s="339" t="s">
        <v>58</v>
      </c>
      <c r="P3" s="48" t="s">
        <v>59</v>
      </c>
    </row>
    <row r="4" spans="1:16" ht="14.25" customHeight="1">
      <c r="A4" s="49">
        <v>1.2</v>
      </c>
      <c r="B4" s="339"/>
      <c r="C4" s="339"/>
      <c r="D4" s="53"/>
      <c r="E4" s="49"/>
    </row>
    <row r="5" spans="1:16" ht="14.25" customHeight="1">
      <c r="A5" s="49">
        <v>1.3</v>
      </c>
      <c r="B5" s="339"/>
      <c r="C5" s="339"/>
      <c r="D5" s="53"/>
      <c r="E5" s="49"/>
    </row>
    <row r="6" spans="1:16" ht="14.25" customHeight="1">
      <c r="A6" s="49">
        <v>1.4</v>
      </c>
      <c r="B6" s="339"/>
      <c r="C6" s="339"/>
      <c r="D6" s="53"/>
      <c r="E6" s="49"/>
      <c r="G6" s="54" t="s">
        <v>60</v>
      </c>
    </row>
    <row r="7" spans="1:16" ht="14.25" customHeight="1">
      <c r="A7" s="49">
        <v>1.5</v>
      </c>
      <c r="B7" s="339"/>
      <c r="C7" s="339"/>
      <c r="D7" s="53"/>
      <c r="E7" s="49"/>
      <c r="G7" s="54" t="s">
        <v>61</v>
      </c>
    </row>
    <row r="8" spans="1:16" ht="14.25" customHeight="1">
      <c r="A8" s="49">
        <v>1.6</v>
      </c>
      <c r="B8" s="339"/>
      <c r="C8" s="339"/>
      <c r="D8" s="55"/>
      <c r="E8" s="49"/>
      <c r="G8" s="54" t="s">
        <v>62</v>
      </c>
    </row>
    <row r="9" spans="1:16" ht="14.25" customHeight="1">
      <c r="A9" s="49">
        <v>1.7</v>
      </c>
      <c r="B9" s="339"/>
      <c r="C9" s="339"/>
      <c r="D9" s="56" t="str">
        <f t="array" ref="D9:D15">IF(C3:C9=0,"",AVERAGE(C3:C9))</f>
        <v/>
      </c>
      <c r="E9" s="57">
        <f>Inputs!E7</f>
        <v>0</v>
      </c>
    </row>
    <row r="10" spans="1:16" ht="14.25" customHeight="1">
      <c r="A10" s="49">
        <v>2.1</v>
      </c>
      <c r="B10" s="339"/>
      <c r="C10" s="339"/>
      <c r="D10" s="53" t="str">
        <v/>
      </c>
      <c r="E10" s="49"/>
      <c r="G10" s="54" t="s">
        <v>63</v>
      </c>
    </row>
    <row r="11" spans="1:16" ht="14.25" customHeight="1">
      <c r="A11" s="49">
        <v>2.2000000000000002</v>
      </c>
      <c r="B11" s="339"/>
      <c r="C11" s="339"/>
      <c r="D11" s="53" t="str">
        <v/>
      </c>
      <c r="E11" s="49"/>
      <c r="G11" s="54" t="s">
        <v>64</v>
      </c>
    </row>
    <row r="12" spans="1:16" ht="14.25" customHeight="1">
      <c r="A12" s="49">
        <v>2.2999999999999998</v>
      </c>
      <c r="B12" s="339"/>
      <c r="C12" s="339"/>
      <c r="D12" s="53" t="str">
        <v/>
      </c>
      <c r="E12" s="49"/>
    </row>
    <row r="13" spans="1:16" ht="14.25" customHeight="1">
      <c r="A13" s="49">
        <v>2.4</v>
      </c>
      <c r="B13" s="339"/>
      <c r="C13" s="339"/>
      <c r="D13" s="53" t="str">
        <v/>
      </c>
      <c r="E13" s="49"/>
      <c r="G13" s="54" t="s">
        <v>65</v>
      </c>
    </row>
    <row r="14" spans="1:16" ht="14.25" customHeight="1">
      <c r="A14" s="49">
        <v>2.5</v>
      </c>
      <c r="B14" s="339"/>
      <c r="C14" s="339"/>
      <c r="D14" s="53" t="str">
        <v/>
      </c>
      <c r="E14" s="49"/>
      <c r="G14" s="54" t="s">
        <v>66</v>
      </c>
    </row>
    <row r="15" spans="1:16" ht="14.25" customHeight="1">
      <c r="A15" s="49">
        <v>2.6</v>
      </c>
      <c r="B15" s="339"/>
      <c r="C15" s="339"/>
      <c r="D15" s="53" t="str">
        <v/>
      </c>
      <c r="E15" s="49"/>
      <c r="G15" s="54" t="s">
        <v>67</v>
      </c>
    </row>
    <row r="16" spans="1:16" ht="14.25" customHeight="1">
      <c r="A16" s="49">
        <v>2.7</v>
      </c>
      <c r="B16" s="339"/>
      <c r="C16" s="339"/>
      <c r="D16" s="56" t="str">
        <f t="array" ref="D16:D22">IF(C10:C16=0,"",AVERAGE(C10:C16))</f>
        <v/>
      </c>
      <c r="E16" s="58">
        <f>E9</f>
        <v>0</v>
      </c>
      <c r="G16" s="54" t="s">
        <v>68</v>
      </c>
    </row>
    <row r="17" spans="1:7" ht="14.25" customHeight="1">
      <c r="A17" s="49">
        <v>3.1</v>
      </c>
      <c r="B17" s="339"/>
      <c r="C17" s="339"/>
      <c r="D17" s="53" t="str">
        <v/>
      </c>
      <c r="E17" s="49"/>
      <c r="G17" s="54" t="s">
        <v>69</v>
      </c>
    </row>
    <row r="18" spans="1:7" ht="14.25" customHeight="1">
      <c r="A18" s="49">
        <v>3.2</v>
      </c>
      <c r="B18" s="339"/>
      <c r="C18" s="339"/>
      <c r="D18" s="53" t="str">
        <v/>
      </c>
      <c r="E18" s="49"/>
      <c r="G18" s="59" t="s">
        <v>70</v>
      </c>
    </row>
    <row r="19" spans="1:7" ht="14.25" customHeight="1">
      <c r="A19" s="49">
        <v>3.3</v>
      </c>
      <c r="B19" s="339"/>
      <c r="C19" s="339"/>
      <c r="D19" s="53" t="str">
        <v/>
      </c>
      <c r="E19" s="49"/>
    </row>
    <row r="20" spans="1:7" ht="14.25" customHeight="1">
      <c r="A20" s="49">
        <v>3.4</v>
      </c>
      <c r="B20" s="339"/>
      <c r="C20" s="339"/>
      <c r="D20" s="53" t="str">
        <v/>
      </c>
      <c r="E20" s="49"/>
    </row>
    <row r="21" spans="1:7" ht="14.25" customHeight="1">
      <c r="A21" s="49">
        <v>3.5</v>
      </c>
      <c r="B21" s="339"/>
      <c r="C21" s="339"/>
      <c r="D21" s="53" t="str">
        <v/>
      </c>
      <c r="E21" s="49"/>
    </row>
    <row r="22" spans="1:7" ht="14.25" customHeight="1">
      <c r="A22" s="49">
        <v>3.6</v>
      </c>
      <c r="B22" s="339"/>
      <c r="C22" s="339"/>
      <c r="D22" s="53" t="str">
        <v/>
      </c>
      <c r="E22" s="49"/>
    </row>
    <row r="23" spans="1:7" ht="14.25" customHeight="1">
      <c r="A23" s="49">
        <v>3.7</v>
      </c>
      <c r="B23" s="339"/>
      <c r="C23" s="339"/>
      <c r="D23" s="56" t="str">
        <f t="array" ref="D23:D29">IF(C17:C23=0,"",AVERAGE(C17:C23))</f>
        <v/>
      </c>
      <c r="E23" s="58">
        <f>E16</f>
        <v>0</v>
      </c>
    </row>
    <row r="24" spans="1:7" ht="14.25" customHeight="1">
      <c r="A24" s="49">
        <v>4.0999999999999996</v>
      </c>
      <c r="B24" s="339"/>
      <c r="C24" s="339"/>
      <c r="D24" s="53" t="str">
        <v/>
      </c>
      <c r="E24" s="49"/>
    </row>
    <row r="25" spans="1:7" ht="14.25" customHeight="1">
      <c r="A25" s="49">
        <v>4.2</v>
      </c>
      <c r="B25" s="339"/>
      <c r="C25" s="339"/>
      <c r="D25" s="53" t="str">
        <v/>
      </c>
      <c r="E25" s="49"/>
    </row>
    <row r="26" spans="1:7" ht="14.25" customHeight="1">
      <c r="A26" s="49">
        <v>4.3</v>
      </c>
      <c r="B26" s="339"/>
      <c r="C26" s="339"/>
      <c r="D26" s="53" t="str">
        <v/>
      </c>
      <c r="E26" s="49"/>
    </row>
    <row r="27" spans="1:7" ht="14.25" customHeight="1">
      <c r="A27" s="49">
        <v>4.4000000000000004</v>
      </c>
      <c r="B27" s="339"/>
      <c r="C27" s="339"/>
      <c r="D27" s="53" t="str">
        <v/>
      </c>
      <c r="E27" s="49"/>
    </row>
    <row r="28" spans="1:7" ht="14.25" customHeight="1">
      <c r="A28" s="49">
        <v>4.5</v>
      </c>
      <c r="B28" s="339"/>
      <c r="C28" s="339"/>
      <c r="D28" s="53" t="str">
        <v/>
      </c>
      <c r="E28" s="49"/>
    </row>
    <row r="29" spans="1:7" ht="14.25" customHeight="1">
      <c r="A29" s="49">
        <v>4.5999999999999996</v>
      </c>
      <c r="B29" s="339"/>
      <c r="C29" s="339"/>
      <c r="D29" s="53" t="str">
        <v/>
      </c>
      <c r="E29" s="49"/>
    </row>
    <row r="30" spans="1:7" ht="14.25" customHeight="1">
      <c r="A30" s="49">
        <v>4.7</v>
      </c>
      <c r="B30" s="339"/>
      <c r="C30" s="339"/>
      <c r="D30" s="56" t="str">
        <f t="array" ref="D30:D36">IF(C24:C30=0,"",AVERAGE(C24:C30))</f>
        <v/>
      </c>
      <c r="E30" s="340"/>
    </row>
    <row r="31" spans="1:7" ht="14.25" customHeight="1">
      <c r="A31" s="49">
        <v>5.0999999999999996</v>
      </c>
      <c r="B31" s="339"/>
      <c r="C31" s="339"/>
      <c r="D31" s="53" t="str">
        <v/>
      </c>
      <c r="E31" s="49"/>
    </row>
    <row r="32" spans="1:7" ht="14.25" customHeight="1">
      <c r="A32" s="49">
        <v>5.2</v>
      </c>
      <c r="B32" s="339"/>
      <c r="C32" s="339"/>
      <c r="D32" s="53" t="str">
        <v/>
      </c>
      <c r="E32" s="49"/>
    </row>
    <row r="33" spans="1:5" ht="14.25" customHeight="1">
      <c r="A33" s="49">
        <v>5.3</v>
      </c>
      <c r="B33" s="339"/>
      <c r="C33" s="339"/>
      <c r="D33" s="53" t="str">
        <v/>
      </c>
      <c r="E33" s="49"/>
    </row>
    <row r="34" spans="1:5" ht="14.25" customHeight="1">
      <c r="A34" s="49">
        <v>5.4</v>
      </c>
      <c r="B34" s="339"/>
      <c r="C34" s="339"/>
      <c r="D34" s="53" t="str">
        <v/>
      </c>
      <c r="E34" s="49"/>
    </row>
    <row r="35" spans="1:5" ht="14.25" customHeight="1">
      <c r="A35" s="49">
        <v>5.5</v>
      </c>
      <c r="B35" s="339"/>
      <c r="C35" s="339"/>
      <c r="D35" s="53" t="str">
        <v/>
      </c>
      <c r="E35" s="49"/>
    </row>
    <row r="36" spans="1:5" ht="14.25" customHeight="1">
      <c r="A36" s="49">
        <v>5.6</v>
      </c>
      <c r="B36" s="339"/>
      <c r="C36" s="339"/>
      <c r="D36" s="53" t="str">
        <v/>
      </c>
      <c r="E36" s="49"/>
    </row>
    <row r="37" spans="1:5" ht="14.25" customHeight="1">
      <c r="A37" s="49">
        <v>5.7</v>
      </c>
      <c r="B37" s="339"/>
      <c r="C37" s="339"/>
      <c r="D37" s="56" t="str">
        <f t="array" ref="D37:D43">IF(C31:C37=0,"",AVERAGE(C31:C37))</f>
        <v/>
      </c>
      <c r="E37" s="58">
        <f>E30</f>
        <v>0</v>
      </c>
    </row>
    <row r="38" spans="1:5" ht="14.25" customHeight="1">
      <c r="A38" s="49">
        <v>6.1</v>
      </c>
      <c r="B38" s="339"/>
      <c r="C38" s="339"/>
      <c r="D38" s="53" t="str">
        <v/>
      </c>
      <c r="E38" s="49"/>
    </row>
    <row r="39" spans="1:5" ht="14.25" customHeight="1">
      <c r="A39" s="49">
        <v>6.2</v>
      </c>
      <c r="B39" s="339"/>
      <c r="C39" s="339"/>
      <c r="D39" s="53" t="str">
        <v/>
      </c>
      <c r="E39" s="49"/>
    </row>
    <row r="40" spans="1:5" ht="14.25" customHeight="1">
      <c r="A40" s="49">
        <v>6.3</v>
      </c>
      <c r="B40" s="339"/>
      <c r="C40" s="339"/>
      <c r="D40" s="53" t="str">
        <v/>
      </c>
      <c r="E40" s="49"/>
    </row>
    <row r="41" spans="1:5" ht="14.25" customHeight="1">
      <c r="A41" s="49">
        <v>6.4</v>
      </c>
      <c r="B41" s="339"/>
      <c r="C41" s="339"/>
      <c r="D41" s="53" t="str">
        <v/>
      </c>
      <c r="E41" s="49"/>
    </row>
    <row r="42" spans="1:5" ht="14.25" customHeight="1">
      <c r="A42" s="49">
        <v>6.5</v>
      </c>
      <c r="B42" s="339"/>
      <c r="C42" s="339"/>
      <c r="D42" s="53" t="str">
        <v/>
      </c>
      <c r="E42" s="49"/>
    </row>
    <row r="43" spans="1:5" ht="14.25" customHeight="1">
      <c r="A43" s="49">
        <v>6.6</v>
      </c>
      <c r="B43" s="339"/>
      <c r="C43" s="339"/>
      <c r="D43" s="53" t="str">
        <v/>
      </c>
      <c r="E43" s="49"/>
    </row>
    <row r="44" spans="1:5" ht="14.25" customHeight="1">
      <c r="A44" s="49">
        <v>6.7</v>
      </c>
      <c r="B44" s="339"/>
      <c r="C44" s="339"/>
      <c r="D44" s="56" t="str">
        <f t="array" ref="D44:D50">IF(C38:C44=0,"",AVERAGE(C38:C44))</f>
        <v/>
      </c>
      <c r="E44" s="58">
        <f>E37</f>
        <v>0</v>
      </c>
    </row>
    <row r="45" spans="1:5" ht="14.25" customHeight="1">
      <c r="A45" s="49">
        <v>7.1</v>
      </c>
      <c r="B45" s="339"/>
      <c r="C45" s="339"/>
      <c r="D45" s="53" t="str">
        <v/>
      </c>
      <c r="E45" s="49"/>
    </row>
    <row r="46" spans="1:5" ht="14.25" customHeight="1">
      <c r="A46" s="49">
        <v>7.2</v>
      </c>
      <c r="B46" s="339"/>
      <c r="C46" s="339"/>
      <c r="D46" s="53" t="str">
        <v/>
      </c>
      <c r="E46" s="49"/>
    </row>
    <row r="47" spans="1:5" ht="14.25" customHeight="1">
      <c r="A47" s="49">
        <v>7.3</v>
      </c>
      <c r="B47" s="339"/>
      <c r="C47" s="339"/>
      <c r="D47" s="53" t="str">
        <v/>
      </c>
      <c r="E47" s="49"/>
    </row>
    <row r="48" spans="1:5" ht="14.25" customHeight="1">
      <c r="A48" s="49">
        <v>7.4</v>
      </c>
      <c r="B48" s="339"/>
      <c r="C48" s="339"/>
      <c r="D48" s="53" t="str">
        <v/>
      </c>
      <c r="E48" s="49"/>
    </row>
    <row r="49" spans="1:5" ht="14.25" customHeight="1">
      <c r="A49" s="49">
        <v>7.5</v>
      </c>
      <c r="B49" s="339"/>
      <c r="C49" s="339"/>
      <c r="D49" s="53" t="str">
        <v/>
      </c>
      <c r="E49" s="49"/>
    </row>
    <row r="50" spans="1:5" ht="14.25" customHeight="1">
      <c r="A50" s="49">
        <v>7.6</v>
      </c>
      <c r="B50" s="339"/>
      <c r="C50" s="339"/>
      <c r="D50" s="53" t="str">
        <v/>
      </c>
      <c r="E50" s="49"/>
    </row>
    <row r="51" spans="1:5" ht="14.25" customHeight="1">
      <c r="A51" s="49">
        <v>7.7</v>
      </c>
      <c r="B51" s="339"/>
      <c r="C51" s="339"/>
      <c r="D51" s="56" t="str">
        <f t="array" ref="D51:D57">IF(C45:C51=0,"",AVERAGE(C45:C51))</f>
        <v/>
      </c>
      <c r="E51" s="58">
        <f>E44</f>
        <v>0</v>
      </c>
    </row>
    <row r="52" spans="1:5" ht="14.25" customHeight="1">
      <c r="A52" s="49">
        <v>8.1</v>
      </c>
      <c r="B52" s="339"/>
      <c r="C52" s="339"/>
      <c r="D52" s="53" t="str">
        <v/>
      </c>
      <c r="E52" s="49"/>
    </row>
    <row r="53" spans="1:5" ht="14.25" customHeight="1">
      <c r="A53" s="49">
        <v>8.1999999999999993</v>
      </c>
      <c r="B53" s="339"/>
      <c r="C53" s="339"/>
      <c r="D53" s="53" t="str">
        <v/>
      </c>
      <c r="E53" s="49"/>
    </row>
    <row r="54" spans="1:5" ht="14.25" customHeight="1">
      <c r="A54" s="49">
        <v>8.3000000000000007</v>
      </c>
      <c r="B54" s="339"/>
      <c r="C54" s="339"/>
      <c r="D54" s="53" t="str">
        <v/>
      </c>
      <c r="E54" s="49"/>
    </row>
    <row r="55" spans="1:5" ht="14.25" customHeight="1">
      <c r="A55" s="49">
        <v>8.4</v>
      </c>
      <c r="B55" s="339"/>
      <c r="C55" s="339"/>
      <c r="D55" s="53" t="str">
        <v/>
      </c>
      <c r="E55" s="49"/>
    </row>
    <row r="56" spans="1:5" ht="14.25" customHeight="1">
      <c r="A56" s="49">
        <v>8.5</v>
      </c>
      <c r="B56" s="339"/>
      <c r="C56" s="339"/>
      <c r="D56" s="53" t="str">
        <v/>
      </c>
      <c r="E56" s="49"/>
    </row>
    <row r="57" spans="1:5" ht="14.25" customHeight="1">
      <c r="A57" s="49">
        <v>8.6</v>
      </c>
      <c r="B57" s="339"/>
      <c r="C57" s="339"/>
      <c r="D57" s="53" t="str">
        <v/>
      </c>
      <c r="E57" s="49"/>
    </row>
    <row r="58" spans="1:5" ht="14.25" customHeight="1">
      <c r="A58" s="49">
        <v>8.6999999999999993</v>
      </c>
      <c r="B58" s="339"/>
      <c r="C58" s="339"/>
      <c r="D58" s="56" t="str">
        <f t="array" ref="D58:D64">IF(C52:C58=0,"",AVERAGE(C52:C58))</f>
        <v/>
      </c>
      <c r="E58" s="340"/>
    </row>
    <row r="59" spans="1:5" ht="14.25" customHeight="1">
      <c r="A59" s="49">
        <v>9.1</v>
      </c>
      <c r="B59" s="339"/>
      <c r="C59" s="339"/>
      <c r="D59" s="53" t="str">
        <v/>
      </c>
      <c r="E59" s="49"/>
    </row>
    <row r="60" spans="1:5" ht="14.25" customHeight="1">
      <c r="A60" s="49">
        <v>9.1999999999999993</v>
      </c>
      <c r="B60" s="339"/>
      <c r="C60" s="339"/>
      <c r="D60" s="53" t="str">
        <v/>
      </c>
      <c r="E60" s="49"/>
    </row>
    <row r="61" spans="1:5" ht="14.25" customHeight="1">
      <c r="A61" s="49">
        <v>9.3000000000000007</v>
      </c>
      <c r="B61" s="339"/>
      <c r="C61" s="339"/>
      <c r="D61" s="53" t="str">
        <v/>
      </c>
      <c r="E61" s="49"/>
    </row>
    <row r="62" spans="1:5" ht="14.25" customHeight="1">
      <c r="A62" s="49">
        <v>9.4</v>
      </c>
      <c r="B62" s="339"/>
      <c r="C62" s="339"/>
      <c r="D62" s="53" t="str">
        <v/>
      </c>
      <c r="E62" s="49"/>
    </row>
    <row r="63" spans="1:5" ht="14.25" customHeight="1">
      <c r="A63" s="49">
        <v>9.5</v>
      </c>
      <c r="B63" s="339"/>
      <c r="C63" s="339"/>
      <c r="D63" s="53" t="str">
        <v/>
      </c>
      <c r="E63" s="49"/>
    </row>
    <row r="64" spans="1:5" ht="14.25" customHeight="1">
      <c r="A64" s="49">
        <v>9.6</v>
      </c>
      <c r="B64" s="339"/>
      <c r="C64" s="339"/>
      <c r="D64" s="53" t="str">
        <v/>
      </c>
      <c r="E64" s="49"/>
    </row>
    <row r="65" spans="1:5" ht="14.25" customHeight="1">
      <c r="A65" s="49">
        <v>9.6999999999999993</v>
      </c>
      <c r="B65" s="339"/>
      <c r="C65" s="339"/>
      <c r="D65" s="56" t="str">
        <f t="array" ref="D65:D71">IF(C59:C65=0,"",AVERAGE(C59:C65))</f>
        <v/>
      </c>
      <c r="E65" s="58">
        <f>E58</f>
        <v>0</v>
      </c>
    </row>
    <row r="66" spans="1:5" ht="14.25" customHeight="1">
      <c r="A66" s="49">
        <v>10.1</v>
      </c>
      <c r="B66" s="339"/>
      <c r="C66" s="339"/>
      <c r="D66" s="53" t="str">
        <v/>
      </c>
      <c r="E66" s="49"/>
    </row>
    <row r="67" spans="1:5" ht="14.25" customHeight="1">
      <c r="A67" s="49">
        <v>10.199999999999999</v>
      </c>
      <c r="B67" s="339"/>
      <c r="C67" s="339"/>
      <c r="D67" s="53" t="str">
        <v/>
      </c>
      <c r="E67" s="49"/>
    </row>
    <row r="68" spans="1:5" ht="14.25" customHeight="1">
      <c r="A68" s="49">
        <v>10.3</v>
      </c>
      <c r="B68" s="339"/>
      <c r="C68" s="339"/>
      <c r="D68" s="53" t="str">
        <v/>
      </c>
      <c r="E68" s="49"/>
    </row>
    <row r="69" spans="1:5" ht="14.25" customHeight="1">
      <c r="A69" s="49">
        <v>10.4</v>
      </c>
      <c r="B69" s="339"/>
      <c r="C69" s="339"/>
      <c r="D69" s="53" t="str">
        <v/>
      </c>
      <c r="E69" s="49"/>
    </row>
    <row r="70" spans="1:5" ht="14.25" customHeight="1">
      <c r="A70" s="49">
        <v>10.5</v>
      </c>
      <c r="B70" s="339"/>
      <c r="C70" s="339"/>
      <c r="D70" s="53" t="str">
        <v/>
      </c>
      <c r="E70" s="49"/>
    </row>
    <row r="71" spans="1:5" ht="14.25" customHeight="1">
      <c r="A71" s="49">
        <v>10.6</v>
      </c>
      <c r="B71" s="339"/>
      <c r="C71" s="339"/>
      <c r="D71" s="53" t="str">
        <v/>
      </c>
      <c r="E71" s="49"/>
    </row>
    <row r="72" spans="1:5" ht="14.25" customHeight="1">
      <c r="A72" s="49">
        <v>10.7</v>
      </c>
      <c r="B72" s="339"/>
      <c r="C72" s="339"/>
      <c r="D72" s="56" t="str">
        <f t="array" ref="D72:D78">IF(C66:C72=0,"",AVERAGE(C66:C72))</f>
        <v/>
      </c>
      <c r="E72" s="58">
        <f>E65</f>
        <v>0</v>
      </c>
    </row>
    <row r="73" spans="1:5" ht="14.25" customHeight="1">
      <c r="A73" s="49">
        <v>11.1</v>
      </c>
      <c r="B73" s="339"/>
      <c r="C73" s="339"/>
      <c r="D73" s="53" t="str">
        <v/>
      </c>
      <c r="E73" s="49"/>
    </row>
    <row r="74" spans="1:5" ht="14.25" customHeight="1">
      <c r="A74" s="49">
        <v>11.2</v>
      </c>
      <c r="B74" s="339"/>
      <c r="C74" s="339"/>
      <c r="D74" s="53" t="str">
        <v/>
      </c>
      <c r="E74" s="49"/>
    </row>
    <row r="75" spans="1:5" ht="14.25" customHeight="1">
      <c r="A75" s="49">
        <v>11.3</v>
      </c>
      <c r="B75" s="339"/>
      <c r="C75" s="339"/>
      <c r="D75" s="53" t="str">
        <v/>
      </c>
      <c r="E75" s="49"/>
    </row>
    <row r="76" spans="1:5" ht="14.25" customHeight="1">
      <c r="A76" s="49">
        <v>11.4</v>
      </c>
      <c r="B76" s="339"/>
      <c r="C76" s="339"/>
      <c r="D76" s="53" t="str">
        <v/>
      </c>
      <c r="E76" s="49"/>
    </row>
    <row r="77" spans="1:5" ht="14.25" customHeight="1">
      <c r="A77" s="49">
        <v>11.5</v>
      </c>
      <c r="B77" s="339"/>
      <c r="C77" s="339"/>
      <c r="D77" s="53" t="str">
        <v/>
      </c>
      <c r="E77" s="49"/>
    </row>
    <row r="78" spans="1:5" ht="14.25" customHeight="1">
      <c r="A78" s="49">
        <v>11.6</v>
      </c>
      <c r="B78" s="339"/>
      <c r="C78" s="339"/>
      <c r="D78" s="53" t="str">
        <v/>
      </c>
      <c r="E78" s="49"/>
    </row>
    <row r="79" spans="1:5" ht="14.25" customHeight="1">
      <c r="A79" s="49">
        <v>11.7</v>
      </c>
      <c r="B79" s="339"/>
      <c r="C79" s="339"/>
      <c r="D79" s="56" t="str">
        <f t="array" ref="D79:D85">IF(C73:C79=0,"",AVERAGE(C73:C79))</f>
        <v/>
      </c>
      <c r="E79" s="58">
        <f>E72</f>
        <v>0</v>
      </c>
    </row>
    <row r="80" spans="1:5" ht="14.25" customHeight="1">
      <c r="A80" s="49">
        <v>12.1</v>
      </c>
      <c r="B80" s="339"/>
      <c r="C80" s="339"/>
      <c r="D80" s="53" t="str">
        <v/>
      </c>
      <c r="E80" s="49"/>
    </row>
    <row r="81" spans="1:5" ht="14.25" customHeight="1">
      <c r="A81" s="49">
        <v>12.2</v>
      </c>
      <c r="B81" s="339"/>
      <c r="C81" s="339"/>
      <c r="D81" s="53" t="str">
        <v/>
      </c>
      <c r="E81" s="49"/>
    </row>
    <row r="82" spans="1:5" ht="14.25" customHeight="1">
      <c r="A82" s="49">
        <v>12.3</v>
      </c>
      <c r="B82" s="339"/>
      <c r="C82" s="339"/>
      <c r="D82" s="53" t="str">
        <v/>
      </c>
      <c r="E82" s="49"/>
    </row>
    <row r="83" spans="1:5" ht="14.25" customHeight="1">
      <c r="A83" s="49">
        <v>12.4</v>
      </c>
      <c r="B83" s="339"/>
      <c r="C83" s="339"/>
      <c r="D83" s="53" t="str">
        <v/>
      </c>
      <c r="E83" s="49"/>
    </row>
    <row r="84" spans="1:5" ht="14.25" customHeight="1">
      <c r="A84" s="49">
        <v>12.5</v>
      </c>
      <c r="B84" s="339"/>
      <c r="C84" s="339"/>
      <c r="D84" s="53" t="str">
        <v/>
      </c>
      <c r="E84" s="49"/>
    </row>
    <row r="85" spans="1:5" ht="14.25" customHeight="1">
      <c r="A85" s="49">
        <v>12.6</v>
      </c>
      <c r="B85" s="339"/>
      <c r="C85" s="339"/>
      <c r="D85" s="53" t="str">
        <v/>
      </c>
      <c r="E85" s="49"/>
    </row>
    <row r="86" spans="1:5" ht="14.25" customHeight="1">
      <c r="A86" s="49">
        <v>12.7</v>
      </c>
      <c r="B86" s="339"/>
      <c r="C86" s="339"/>
      <c r="D86" s="56" t="str">
        <f t="array" ref="D86:D92">IF(C80:C86=0,"",AVERAGE(C80:C86))</f>
        <v/>
      </c>
      <c r="E86" s="340"/>
    </row>
    <row r="87" spans="1:5" ht="14.25" customHeight="1">
      <c r="A87" s="52"/>
      <c r="B87" s="52"/>
      <c r="C87" s="52"/>
      <c r="D87" s="60" t="str">
        <v/>
      </c>
      <c r="E87" s="52"/>
    </row>
    <row r="88" spans="1:5" ht="14.25" customHeight="1">
      <c r="A88" s="52"/>
      <c r="B88" s="52"/>
      <c r="C88" s="52"/>
      <c r="D88" s="60" t="str">
        <v/>
      </c>
      <c r="E88" s="52"/>
    </row>
    <row r="89" spans="1:5" ht="14.25" customHeight="1">
      <c r="A89" s="52"/>
      <c r="B89" s="52"/>
      <c r="C89" s="52"/>
      <c r="D89" s="60" t="str">
        <v/>
      </c>
      <c r="E89" s="52"/>
    </row>
    <row r="90" spans="1:5" ht="14.25" customHeight="1">
      <c r="A90" s="52"/>
      <c r="B90" s="52"/>
      <c r="C90" s="52"/>
      <c r="D90" s="60" t="str">
        <v/>
      </c>
      <c r="E90" s="52"/>
    </row>
    <row r="91" spans="1:5" ht="14.25" customHeight="1">
      <c r="A91" s="52"/>
      <c r="B91" s="52"/>
      <c r="C91" s="52"/>
      <c r="D91" s="60" t="str">
        <v/>
      </c>
      <c r="E91" s="52"/>
    </row>
    <row r="92" spans="1:5" ht="14.25" customHeight="1">
      <c r="A92" s="52"/>
      <c r="B92" s="52"/>
      <c r="C92" s="52"/>
      <c r="D92" s="60" t="str">
        <v/>
      </c>
      <c r="E92" s="52"/>
    </row>
    <row r="93" spans="1:5" ht="14.25" customHeight="1">
      <c r="A93" s="52"/>
      <c r="B93" s="52"/>
      <c r="C93" s="52"/>
      <c r="D93" s="52"/>
      <c r="E93" s="52"/>
    </row>
    <row r="94" spans="1:5" ht="14.25" customHeight="1">
      <c r="A94" s="52"/>
      <c r="B94" s="52"/>
      <c r="C94" s="52"/>
      <c r="D94" s="52"/>
      <c r="E94" s="52"/>
    </row>
    <row r="95" spans="1:5" ht="14.25" customHeight="1">
      <c r="A95" s="52"/>
      <c r="B95" s="52"/>
      <c r="C95" s="52"/>
      <c r="D95" s="52"/>
      <c r="E95" s="52"/>
    </row>
    <row r="96" spans="1:5" ht="14.25" customHeight="1">
      <c r="A96" s="52"/>
      <c r="B96" s="52"/>
      <c r="C96" s="52"/>
      <c r="D96" s="52"/>
      <c r="E96" s="52"/>
    </row>
    <row r="97" spans="1:5" ht="14.25" customHeight="1">
      <c r="A97" s="52"/>
      <c r="B97" s="52"/>
      <c r="C97" s="52"/>
      <c r="D97" s="52"/>
      <c r="E97" s="52"/>
    </row>
    <row r="98" spans="1:5" ht="14.25" customHeight="1">
      <c r="A98" s="52"/>
      <c r="B98" s="52"/>
      <c r="C98" s="52"/>
      <c r="D98" s="52"/>
      <c r="E98" s="52"/>
    </row>
    <row r="99" spans="1:5" ht="14.25" customHeight="1">
      <c r="A99" s="52"/>
      <c r="B99" s="52"/>
      <c r="C99" s="52"/>
      <c r="D99" s="52"/>
      <c r="E99" s="52"/>
    </row>
    <row r="100" spans="1:5" ht="14.25" customHeight="1">
      <c r="A100" s="52"/>
      <c r="B100" s="52"/>
      <c r="C100" s="52"/>
      <c r="D100" s="52"/>
      <c r="E100" s="52"/>
    </row>
    <row r="101" spans="1:5" ht="14.25" customHeight="1">
      <c r="A101" s="52"/>
      <c r="B101" s="52"/>
      <c r="C101" s="52"/>
      <c r="D101" s="52"/>
      <c r="E101" s="52"/>
    </row>
    <row r="102" spans="1:5" ht="14.25" customHeight="1">
      <c r="A102" s="52"/>
      <c r="B102" s="52"/>
      <c r="C102" s="52"/>
      <c r="D102" s="52"/>
      <c r="E102" s="52"/>
    </row>
    <row r="103" spans="1:5" ht="14.25" customHeight="1">
      <c r="A103" s="52"/>
      <c r="B103" s="52"/>
      <c r="C103" s="52"/>
      <c r="D103" s="52"/>
      <c r="E103" s="52"/>
    </row>
    <row r="104" spans="1:5" ht="14.25" customHeight="1">
      <c r="A104" s="52"/>
      <c r="B104" s="52"/>
      <c r="C104" s="52"/>
      <c r="D104" s="52"/>
      <c r="E104" s="52"/>
    </row>
    <row r="105" spans="1:5" ht="14.25" customHeight="1">
      <c r="A105" s="52"/>
      <c r="B105" s="52"/>
      <c r="C105" s="52"/>
      <c r="D105" s="52"/>
      <c r="E105" s="52"/>
    </row>
    <row r="106" spans="1:5" ht="14.25" customHeight="1">
      <c r="A106" s="52"/>
      <c r="B106" s="52"/>
      <c r="C106" s="52"/>
      <c r="D106" s="52"/>
      <c r="E106" s="52"/>
    </row>
    <row r="107" spans="1:5" ht="14.25" customHeight="1">
      <c r="A107" s="52"/>
      <c r="B107" s="52"/>
      <c r="C107" s="52"/>
      <c r="D107" s="52"/>
      <c r="E107" s="52"/>
    </row>
    <row r="108" spans="1:5" ht="14.25" customHeight="1">
      <c r="A108" s="52"/>
      <c r="B108" s="52"/>
      <c r="C108" s="52"/>
      <c r="D108" s="52"/>
      <c r="E108" s="52"/>
    </row>
    <row r="109" spans="1:5" ht="14.25" customHeight="1">
      <c r="A109" s="52"/>
      <c r="B109" s="52"/>
      <c r="C109" s="52"/>
      <c r="D109" s="52"/>
      <c r="E109" s="52"/>
    </row>
    <row r="110" spans="1:5" ht="14.25" customHeight="1">
      <c r="A110" s="52"/>
      <c r="B110" s="52"/>
      <c r="C110" s="52"/>
      <c r="D110" s="52"/>
      <c r="E110" s="52"/>
    </row>
    <row r="111" spans="1:5" ht="14.25" customHeight="1">
      <c r="A111" s="52"/>
      <c r="B111" s="52"/>
      <c r="C111" s="52"/>
      <c r="D111" s="52"/>
      <c r="E111" s="52"/>
    </row>
    <row r="112" spans="1:5" ht="14.25" customHeight="1">
      <c r="A112" s="52"/>
      <c r="B112" s="52"/>
      <c r="C112" s="52"/>
      <c r="D112" s="52"/>
      <c r="E112" s="52"/>
    </row>
    <row r="113" spans="1:5" ht="14.25" customHeight="1">
      <c r="A113" s="52"/>
      <c r="B113" s="52"/>
      <c r="C113" s="52"/>
      <c r="D113" s="52"/>
      <c r="E113" s="52"/>
    </row>
    <row r="114" spans="1:5" ht="14.25" customHeight="1">
      <c r="A114" s="52"/>
      <c r="B114" s="52"/>
      <c r="C114" s="52"/>
      <c r="D114" s="52"/>
      <c r="E114" s="52"/>
    </row>
    <row r="115" spans="1:5" ht="14.25" customHeight="1">
      <c r="A115" s="52"/>
      <c r="B115" s="52"/>
      <c r="C115" s="52"/>
      <c r="D115" s="52"/>
      <c r="E115" s="52"/>
    </row>
    <row r="116" spans="1:5" ht="14.25" customHeight="1">
      <c r="A116" s="52"/>
      <c r="B116" s="52"/>
      <c r="C116" s="52"/>
      <c r="D116" s="52"/>
      <c r="E116" s="52"/>
    </row>
    <row r="117" spans="1:5" ht="14.25" customHeight="1">
      <c r="A117" s="52"/>
      <c r="B117" s="52"/>
      <c r="C117" s="52"/>
      <c r="D117" s="52"/>
      <c r="E117" s="52"/>
    </row>
    <row r="118" spans="1:5" ht="14.25" customHeight="1">
      <c r="A118" s="52"/>
      <c r="B118" s="52"/>
      <c r="C118" s="52"/>
      <c r="D118" s="52"/>
      <c r="E118" s="52"/>
    </row>
    <row r="119" spans="1:5" ht="14.25" customHeight="1">
      <c r="A119" s="52"/>
      <c r="B119" s="52"/>
      <c r="C119" s="52"/>
      <c r="D119" s="52"/>
      <c r="E119" s="52"/>
    </row>
    <row r="120" spans="1:5" ht="14.25" customHeight="1">
      <c r="A120" s="52"/>
      <c r="B120" s="52"/>
      <c r="C120" s="52"/>
      <c r="D120" s="52"/>
      <c r="E120" s="52"/>
    </row>
    <row r="121" spans="1:5" ht="14.25" customHeight="1">
      <c r="A121" s="52"/>
      <c r="B121" s="52"/>
      <c r="C121" s="52"/>
      <c r="D121" s="52"/>
      <c r="E121" s="52"/>
    </row>
    <row r="122" spans="1:5" ht="14.25" customHeight="1">
      <c r="A122" s="52"/>
      <c r="B122" s="52"/>
      <c r="C122" s="52"/>
      <c r="D122" s="52"/>
      <c r="E122" s="52"/>
    </row>
    <row r="123" spans="1:5" ht="14.25" customHeight="1">
      <c r="A123" s="52"/>
      <c r="B123" s="52"/>
      <c r="C123" s="52"/>
      <c r="D123" s="52"/>
      <c r="E123" s="52"/>
    </row>
    <row r="124" spans="1:5" ht="14.25" customHeight="1">
      <c r="A124" s="52"/>
      <c r="B124" s="52"/>
      <c r="C124" s="52"/>
      <c r="D124" s="52"/>
      <c r="E124" s="52"/>
    </row>
    <row r="125" spans="1:5" ht="14.25" customHeight="1">
      <c r="A125" s="52"/>
      <c r="B125" s="52"/>
      <c r="C125" s="52"/>
      <c r="D125" s="52"/>
      <c r="E125" s="52"/>
    </row>
    <row r="126" spans="1:5" ht="14.25" customHeight="1">
      <c r="A126" s="52"/>
      <c r="B126" s="52"/>
      <c r="C126" s="52"/>
      <c r="D126" s="52"/>
      <c r="E126" s="52"/>
    </row>
    <row r="127" spans="1:5" ht="14.25" customHeight="1">
      <c r="A127" s="52"/>
      <c r="B127" s="52"/>
      <c r="C127" s="52"/>
      <c r="D127" s="52"/>
      <c r="E127" s="52"/>
    </row>
    <row r="128" spans="1:5" ht="14.25" customHeight="1">
      <c r="A128" s="52"/>
      <c r="B128" s="52"/>
      <c r="C128" s="52"/>
      <c r="D128" s="52"/>
      <c r="E128" s="52"/>
    </row>
    <row r="129" spans="1:5" ht="14.25" customHeight="1">
      <c r="A129" s="52"/>
      <c r="B129" s="52"/>
      <c r="C129" s="52"/>
      <c r="D129" s="52"/>
      <c r="E129" s="52"/>
    </row>
    <row r="130" spans="1:5" ht="14.25" customHeight="1">
      <c r="A130" s="52"/>
      <c r="B130" s="52"/>
      <c r="C130" s="52"/>
      <c r="D130" s="52"/>
      <c r="E130" s="52"/>
    </row>
    <row r="131" spans="1:5" ht="14.25" customHeight="1">
      <c r="A131" s="52"/>
      <c r="B131" s="52"/>
      <c r="C131" s="52"/>
      <c r="D131" s="52"/>
      <c r="E131" s="52"/>
    </row>
    <row r="132" spans="1:5" ht="14.25" customHeight="1">
      <c r="A132" s="52"/>
      <c r="B132" s="52"/>
      <c r="C132" s="52"/>
      <c r="D132" s="52"/>
      <c r="E132" s="52"/>
    </row>
    <row r="133" spans="1:5" ht="14.25" customHeight="1">
      <c r="A133" s="52"/>
      <c r="B133" s="52"/>
      <c r="C133" s="52"/>
      <c r="D133" s="52"/>
      <c r="E133" s="52"/>
    </row>
    <row r="134" spans="1:5" ht="14.25" customHeight="1">
      <c r="A134" s="52"/>
      <c r="B134" s="52"/>
      <c r="C134" s="52"/>
      <c r="D134" s="52"/>
      <c r="E134" s="52"/>
    </row>
    <row r="135" spans="1:5" ht="14.25" customHeight="1">
      <c r="A135" s="52"/>
      <c r="B135" s="52"/>
      <c r="C135" s="52"/>
      <c r="D135" s="52"/>
      <c r="E135" s="52"/>
    </row>
    <row r="136" spans="1:5" ht="14.25" customHeight="1">
      <c r="A136" s="52"/>
      <c r="B136" s="52"/>
      <c r="C136" s="52"/>
      <c r="D136" s="52"/>
      <c r="E136" s="52"/>
    </row>
    <row r="137" spans="1:5" ht="14.25" customHeight="1">
      <c r="A137" s="52"/>
      <c r="B137" s="52"/>
      <c r="C137" s="52"/>
      <c r="D137" s="52"/>
      <c r="E137" s="52"/>
    </row>
    <row r="138" spans="1:5" ht="14.25" customHeight="1">
      <c r="A138" s="52"/>
      <c r="B138" s="52"/>
      <c r="C138" s="52"/>
      <c r="D138" s="52"/>
      <c r="E138" s="52"/>
    </row>
    <row r="139" spans="1:5" ht="14.25" customHeight="1">
      <c r="A139" s="52"/>
      <c r="B139" s="52"/>
      <c r="C139" s="52"/>
      <c r="D139" s="52"/>
      <c r="E139" s="52"/>
    </row>
    <row r="140" spans="1:5" ht="14.25" customHeight="1">
      <c r="A140" s="52"/>
      <c r="B140" s="52"/>
      <c r="C140" s="52"/>
      <c r="D140" s="52"/>
      <c r="E140" s="52"/>
    </row>
    <row r="141" spans="1:5" ht="14.25" customHeight="1">
      <c r="A141" s="52"/>
      <c r="B141" s="52"/>
      <c r="C141" s="52"/>
      <c r="D141" s="52"/>
      <c r="E141" s="52"/>
    </row>
    <row r="142" spans="1:5" ht="14.25" customHeight="1">
      <c r="A142" s="52"/>
      <c r="B142" s="52"/>
      <c r="C142" s="52"/>
      <c r="D142" s="52"/>
      <c r="E142" s="52"/>
    </row>
    <row r="143" spans="1:5" ht="14.25" customHeight="1">
      <c r="A143" s="52"/>
      <c r="B143" s="52"/>
      <c r="C143" s="52"/>
      <c r="D143" s="52"/>
      <c r="E143" s="52"/>
    </row>
    <row r="144" spans="1:5" ht="14.25" customHeight="1">
      <c r="A144" s="52"/>
      <c r="B144" s="52"/>
      <c r="C144" s="52"/>
      <c r="D144" s="52"/>
      <c r="E144" s="52"/>
    </row>
    <row r="145" spans="1:5" ht="14.25" customHeight="1">
      <c r="A145" s="52"/>
      <c r="B145" s="52"/>
      <c r="C145" s="52"/>
      <c r="D145" s="52"/>
      <c r="E145" s="52"/>
    </row>
    <row r="146" spans="1:5" ht="14.25" customHeight="1">
      <c r="A146" s="52"/>
      <c r="B146" s="52"/>
      <c r="C146" s="52"/>
      <c r="D146" s="52"/>
      <c r="E146" s="52"/>
    </row>
    <row r="147" spans="1:5" ht="14.25" customHeight="1">
      <c r="A147" s="52"/>
      <c r="B147" s="52"/>
      <c r="C147" s="52"/>
      <c r="D147" s="52"/>
      <c r="E147" s="52"/>
    </row>
    <row r="148" spans="1:5" ht="14.25" customHeight="1">
      <c r="A148" s="52"/>
      <c r="B148" s="52"/>
      <c r="C148" s="52"/>
      <c r="D148" s="52"/>
      <c r="E148" s="52"/>
    </row>
    <row r="149" spans="1:5" ht="14.25" customHeight="1">
      <c r="A149" s="52"/>
      <c r="B149" s="52"/>
      <c r="C149" s="52"/>
      <c r="D149" s="52"/>
      <c r="E149" s="52"/>
    </row>
    <row r="150" spans="1:5" ht="14.25" customHeight="1">
      <c r="A150" s="52"/>
      <c r="B150" s="52"/>
      <c r="C150" s="52"/>
      <c r="D150" s="52"/>
      <c r="E150" s="52"/>
    </row>
    <row r="151" spans="1:5" ht="14.25" customHeight="1">
      <c r="A151" s="52"/>
      <c r="B151" s="52"/>
      <c r="C151" s="52"/>
      <c r="D151" s="52"/>
      <c r="E151" s="52"/>
    </row>
    <row r="152" spans="1:5" ht="14.25" customHeight="1">
      <c r="A152" s="52"/>
      <c r="B152" s="52"/>
      <c r="C152" s="52"/>
      <c r="D152" s="52"/>
      <c r="E152" s="52"/>
    </row>
    <row r="153" spans="1:5" ht="14.25" customHeight="1">
      <c r="A153" s="52"/>
      <c r="B153" s="52"/>
      <c r="C153" s="52"/>
      <c r="D153" s="52"/>
      <c r="E153" s="52"/>
    </row>
    <row r="154" spans="1:5" ht="14.25" customHeight="1">
      <c r="A154" s="52"/>
      <c r="B154" s="52"/>
      <c r="C154" s="52"/>
      <c r="D154" s="52"/>
      <c r="E154" s="52"/>
    </row>
    <row r="155" spans="1:5" ht="14.25" customHeight="1">
      <c r="A155" s="52"/>
      <c r="B155" s="52"/>
      <c r="C155" s="52"/>
      <c r="D155" s="52"/>
      <c r="E155" s="52"/>
    </row>
    <row r="156" spans="1:5" ht="14.25" customHeight="1">
      <c r="A156" s="52"/>
      <c r="B156" s="52"/>
      <c r="C156" s="52"/>
      <c r="D156" s="52"/>
      <c r="E156" s="52"/>
    </row>
    <row r="157" spans="1:5" ht="14.25" customHeight="1">
      <c r="A157" s="52"/>
      <c r="B157" s="52"/>
      <c r="C157" s="52"/>
      <c r="D157" s="52"/>
      <c r="E157" s="52"/>
    </row>
    <row r="158" spans="1:5" ht="14.25" customHeight="1">
      <c r="A158" s="52"/>
      <c r="B158" s="52"/>
      <c r="C158" s="52"/>
      <c r="D158" s="52"/>
      <c r="E158" s="52"/>
    </row>
    <row r="159" spans="1:5" ht="14.25" customHeight="1">
      <c r="A159" s="52"/>
      <c r="B159" s="52"/>
      <c r="C159" s="52"/>
      <c r="D159" s="52"/>
      <c r="E159" s="52"/>
    </row>
    <row r="160" spans="1:5" ht="14.25" customHeight="1">
      <c r="A160" s="52"/>
      <c r="B160" s="52"/>
      <c r="C160" s="52"/>
      <c r="D160" s="52"/>
      <c r="E160" s="52"/>
    </row>
    <row r="161" spans="1:5" ht="14.25" customHeight="1">
      <c r="A161" s="52"/>
      <c r="B161" s="52"/>
      <c r="C161" s="52"/>
      <c r="D161" s="52"/>
      <c r="E161" s="52"/>
    </row>
    <row r="162" spans="1:5" ht="14.25" customHeight="1">
      <c r="A162" s="52"/>
      <c r="B162" s="52"/>
      <c r="C162" s="52"/>
      <c r="D162" s="52"/>
      <c r="E162" s="52"/>
    </row>
    <row r="163" spans="1:5" ht="14.25" customHeight="1">
      <c r="A163" s="52"/>
      <c r="B163" s="52"/>
      <c r="C163" s="52"/>
      <c r="D163" s="52"/>
      <c r="E163" s="52"/>
    </row>
    <row r="164" spans="1:5" ht="14.25" customHeight="1">
      <c r="A164" s="52"/>
      <c r="B164" s="52"/>
      <c r="C164" s="52"/>
      <c r="D164" s="52"/>
      <c r="E164" s="52"/>
    </row>
    <row r="165" spans="1:5" ht="14.25" customHeight="1">
      <c r="A165" s="52"/>
      <c r="B165" s="52"/>
      <c r="C165" s="52"/>
      <c r="D165" s="52"/>
      <c r="E165" s="52"/>
    </row>
    <row r="166" spans="1:5" ht="14.25" customHeight="1">
      <c r="A166" s="52"/>
      <c r="B166" s="52"/>
      <c r="C166" s="52"/>
      <c r="D166" s="52"/>
      <c r="E166" s="52"/>
    </row>
    <row r="167" spans="1:5" ht="14.25" customHeight="1">
      <c r="A167" s="52"/>
      <c r="B167" s="52"/>
      <c r="C167" s="52"/>
      <c r="D167" s="52"/>
      <c r="E167" s="52"/>
    </row>
    <row r="168" spans="1:5" ht="14.25" customHeight="1">
      <c r="A168" s="52"/>
      <c r="B168" s="52"/>
      <c r="C168" s="52"/>
      <c r="D168" s="52"/>
      <c r="E168" s="52"/>
    </row>
    <row r="169" spans="1:5" ht="14.25" customHeight="1">
      <c r="A169" s="52"/>
      <c r="B169" s="52"/>
      <c r="C169" s="52"/>
      <c r="D169" s="52"/>
      <c r="E169" s="52"/>
    </row>
    <row r="170" spans="1:5" ht="14.25" customHeight="1">
      <c r="A170" s="52"/>
      <c r="B170" s="52"/>
      <c r="C170" s="52"/>
      <c r="D170" s="52"/>
      <c r="E170" s="52"/>
    </row>
    <row r="171" spans="1:5" ht="14.25" customHeight="1">
      <c r="A171" s="52"/>
      <c r="B171" s="52"/>
      <c r="C171" s="52"/>
      <c r="D171" s="52"/>
      <c r="E171" s="52"/>
    </row>
    <row r="172" spans="1:5" ht="14.25" customHeight="1">
      <c r="A172" s="52"/>
      <c r="B172" s="52"/>
      <c r="C172" s="52"/>
      <c r="D172" s="52"/>
      <c r="E172" s="52"/>
    </row>
    <row r="173" spans="1:5" ht="14.25" customHeight="1">
      <c r="A173" s="52"/>
      <c r="B173" s="52"/>
      <c r="C173" s="52"/>
      <c r="D173" s="52"/>
      <c r="E173" s="52"/>
    </row>
    <row r="174" spans="1:5" ht="14.25" customHeight="1">
      <c r="A174" s="52"/>
      <c r="B174" s="52"/>
      <c r="C174" s="52"/>
      <c r="D174" s="52"/>
      <c r="E174" s="52"/>
    </row>
    <row r="175" spans="1:5" ht="14.25" customHeight="1">
      <c r="A175" s="52"/>
      <c r="B175" s="52"/>
      <c r="C175" s="52"/>
      <c r="D175" s="52"/>
      <c r="E175" s="52"/>
    </row>
    <row r="176" spans="1:5" ht="14.25" customHeight="1">
      <c r="A176" s="52"/>
      <c r="B176" s="52"/>
      <c r="C176" s="52"/>
      <c r="D176" s="52"/>
      <c r="E176" s="52"/>
    </row>
    <row r="177" spans="1:5" ht="14.25" customHeight="1">
      <c r="A177" s="52"/>
      <c r="B177" s="52"/>
      <c r="C177" s="52"/>
      <c r="D177" s="52"/>
      <c r="E177" s="52"/>
    </row>
    <row r="178" spans="1:5" ht="14.25" customHeight="1">
      <c r="A178" s="52"/>
      <c r="B178" s="52"/>
      <c r="C178" s="52"/>
      <c r="D178" s="52"/>
      <c r="E178" s="52"/>
    </row>
    <row r="179" spans="1:5" ht="14.25" customHeight="1">
      <c r="A179" s="52"/>
      <c r="B179" s="52"/>
      <c r="C179" s="52"/>
      <c r="D179" s="52"/>
      <c r="E179" s="52"/>
    </row>
    <row r="180" spans="1:5" ht="14.25" customHeight="1">
      <c r="A180" s="52"/>
      <c r="B180" s="52"/>
      <c r="C180" s="52"/>
      <c r="D180" s="52"/>
      <c r="E180" s="52"/>
    </row>
    <row r="181" spans="1:5" ht="14.25" customHeight="1">
      <c r="A181" s="52"/>
      <c r="B181" s="52"/>
      <c r="C181" s="52"/>
      <c r="D181" s="52"/>
      <c r="E181" s="52"/>
    </row>
    <row r="182" spans="1:5" ht="14.25" customHeight="1">
      <c r="A182" s="52"/>
      <c r="B182" s="52"/>
      <c r="C182" s="52"/>
      <c r="D182" s="52"/>
      <c r="E182" s="52"/>
    </row>
    <row r="183" spans="1:5" ht="14.25" customHeight="1">
      <c r="A183" s="52"/>
      <c r="B183" s="52"/>
      <c r="C183" s="52"/>
      <c r="D183" s="52"/>
      <c r="E183" s="52"/>
    </row>
    <row r="184" spans="1:5" ht="14.25" customHeight="1">
      <c r="A184" s="52"/>
      <c r="B184" s="52"/>
      <c r="C184" s="52"/>
      <c r="D184" s="52"/>
      <c r="E184" s="52"/>
    </row>
    <row r="185" spans="1:5" ht="14.25" customHeight="1">
      <c r="A185" s="52"/>
      <c r="B185" s="52"/>
      <c r="C185" s="52"/>
      <c r="D185" s="52"/>
      <c r="E185" s="52"/>
    </row>
    <row r="186" spans="1:5" ht="14.25" customHeight="1">
      <c r="A186" s="52"/>
      <c r="B186" s="52"/>
      <c r="C186" s="52"/>
      <c r="D186" s="52"/>
      <c r="E186" s="52"/>
    </row>
    <row r="187" spans="1:5" ht="14.25" customHeight="1">
      <c r="A187" s="52"/>
      <c r="B187" s="52"/>
      <c r="C187" s="52"/>
      <c r="D187" s="52"/>
      <c r="E187" s="52"/>
    </row>
    <row r="188" spans="1:5" ht="14.25" customHeight="1">
      <c r="A188" s="52"/>
      <c r="B188" s="52"/>
      <c r="C188" s="52"/>
      <c r="D188" s="52"/>
      <c r="E188" s="52"/>
    </row>
    <row r="189" spans="1:5" ht="14.25" customHeight="1">
      <c r="A189" s="52"/>
      <c r="B189" s="52"/>
      <c r="C189" s="52"/>
      <c r="D189" s="52"/>
      <c r="E189" s="52"/>
    </row>
    <row r="190" spans="1:5" ht="14.25" customHeight="1">
      <c r="A190" s="52"/>
      <c r="B190" s="52"/>
      <c r="C190" s="52"/>
      <c r="D190" s="52"/>
      <c r="E190" s="52"/>
    </row>
    <row r="191" spans="1:5" ht="14.25" customHeight="1">
      <c r="A191" s="52"/>
      <c r="B191" s="52"/>
      <c r="C191" s="52"/>
      <c r="D191" s="52"/>
      <c r="E191" s="52"/>
    </row>
    <row r="192" spans="1:5" ht="14.25" customHeight="1">
      <c r="A192" s="52"/>
      <c r="B192" s="52"/>
      <c r="C192" s="52"/>
      <c r="D192" s="52"/>
      <c r="E192" s="52"/>
    </row>
    <row r="193" spans="1:5" ht="14.25" customHeight="1">
      <c r="A193" s="52"/>
      <c r="B193" s="52"/>
      <c r="C193" s="52"/>
      <c r="D193" s="52"/>
      <c r="E193" s="52"/>
    </row>
    <row r="194" spans="1:5" ht="14.25" customHeight="1">
      <c r="A194" s="52"/>
      <c r="B194" s="52"/>
      <c r="C194" s="52"/>
      <c r="D194" s="52"/>
      <c r="E194" s="52"/>
    </row>
    <row r="195" spans="1:5" ht="14.25" customHeight="1">
      <c r="A195" s="52"/>
      <c r="B195" s="52"/>
      <c r="C195" s="52"/>
      <c r="D195" s="52"/>
      <c r="E195" s="52"/>
    </row>
    <row r="196" spans="1:5" ht="14.25" customHeight="1">
      <c r="A196" s="52"/>
      <c r="B196" s="52"/>
      <c r="C196" s="52"/>
      <c r="D196" s="52"/>
      <c r="E196" s="52"/>
    </row>
    <row r="197" spans="1:5" ht="14.25" customHeight="1">
      <c r="A197" s="52"/>
      <c r="B197" s="52"/>
      <c r="C197" s="52"/>
      <c r="D197" s="52"/>
      <c r="E197" s="52"/>
    </row>
    <row r="198" spans="1:5" ht="14.25" customHeight="1">
      <c r="A198" s="52"/>
      <c r="B198" s="52"/>
      <c r="C198" s="52"/>
      <c r="D198" s="52"/>
      <c r="E198" s="52"/>
    </row>
    <row r="199" spans="1:5" ht="14.25" customHeight="1">
      <c r="A199" s="52"/>
      <c r="B199" s="52"/>
      <c r="C199" s="52"/>
      <c r="D199" s="52"/>
      <c r="E199" s="52"/>
    </row>
    <row r="200" spans="1:5" ht="14.25" customHeight="1">
      <c r="A200" s="52"/>
      <c r="B200" s="52"/>
      <c r="C200" s="52"/>
      <c r="D200" s="52"/>
      <c r="E200" s="52"/>
    </row>
    <row r="201" spans="1:5" ht="14.25" customHeight="1">
      <c r="A201" s="52"/>
      <c r="B201" s="52"/>
      <c r="C201" s="52"/>
      <c r="D201" s="52"/>
      <c r="E201" s="52"/>
    </row>
    <row r="202" spans="1:5" ht="14.25" customHeight="1">
      <c r="A202" s="52"/>
      <c r="B202" s="52"/>
      <c r="C202" s="52"/>
      <c r="D202" s="52"/>
      <c r="E202" s="52"/>
    </row>
    <row r="203" spans="1:5" ht="14.25" customHeight="1">
      <c r="A203" s="52"/>
      <c r="B203" s="52"/>
      <c r="C203" s="52"/>
      <c r="D203" s="52"/>
      <c r="E203" s="52"/>
    </row>
    <row r="204" spans="1:5" ht="14.25" customHeight="1">
      <c r="A204" s="52"/>
      <c r="B204" s="52"/>
      <c r="C204" s="52"/>
      <c r="D204" s="52"/>
      <c r="E204" s="52"/>
    </row>
    <row r="205" spans="1:5" ht="14.25" customHeight="1">
      <c r="A205" s="52"/>
      <c r="B205" s="52"/>
      <c r="C205" s="52"/>
      <c r="D205" s="52"/>
      <c r="E205" s="52"/>
    </row>
    <row r="206" spans="1:5" ht="14.25" customHeight="1">
      <c r="A206" s="52"/>
      <c r="B206" s="52"/>
      <c r="C206" s="52"/>
      <c r="D206" s="52"/>
      <c r="E206" s="52"/>
    </row>
    <row r="207" spans="1:5" ht="14.25" customHeight="1">
      <c r="A207" s="52"/>
      <c r="B207" s="52"/>
      <c r="C207" s="52"/>
      <c r="D207" s="52"/>
      <c r="E207" s="52"/>
    </row>
    <row r="208" spans="1:5" ht="14.25" customHeight="1">
      <c r="A208" s="52"/>
      <c r="B208" s="52"/>
      <c r="C208" s="52"/>
      <c r="D208" s="52"/>
      <c r="E208" s="52"/>
    </row>
    <row r="209" spans="1:5" ht="14.25" customHeight="1">
      <c r="A209" s="52"/>
      <c r="B209" s="52"/>
      <c r="C209" s="52"/>
      <c r="D209" s="52"/>
      <c r="E209" s="52"/>
    </row>
    <row r="210" spans="1:5" ht="14.25" customHeight="1">
      <c r="A210" s="52"/>
      <c r="B210" s="52"/>
      <c r="C210" s="52"/>
      <c r="D210" s="52"/>
      <c r="E210" s="52"/>
    </row>
    <row r="211" spans="1:5" ht="14.25" customHeight="1">
      <c r="A211" s="52"/>
      <c r="B211" s="52"/>
      <c r="C211" s="52"/>
      <c r="D211" s="52"/>
      <c r="E211" s="52"/>
    </row>
    <row r="212" spans="1:5" ht="14.25" customHeight="1">
      <c r="A212" s="52"/>
      <c r="B212" s="52"/>
      <c r="C212" s="52"/>
      <c r="D212" s="52"/>
      <c r="E212" s="52"/>
    </row>
    <row r="213" spans="1:5" ht="14.25" customHeight="1">
      <c r="A213" s="52"/>
      <c r="B213" s="52"/>
      <c r="C213" s="52"/>
      <c r="D213" s="52"/>
      <c r="E213" s="52"/>
    </row>
    <row r="214" spans="1:5" ht="14.25" customHeight="1">
      <c r="A214" s="52"/>
      <c r="B214" s="52"/>
      <c r="C214" s="52"/>
      <c r="D214" s="52"/>
      <c r="E214" s="52"/>
    </row>
    <row r="215" spans="1:5" ht="14.25" customHeight="1">
      <c r="A215" s="52"/>
      <c r="B215" s="52"/>
      <c r="C215" s="52"/>
      <c r="D215" s="52"/>
      <c r="E215" s="52"/>
    </row>
    <row r="216" spans="1:5" ht="14.25" customHeight="1">
      <c r="A216" s="52"/>
      <c r="B216" s="52"/>
      <c r="C216" s="52"/>
      <c r="D216" s="52"/>
      <c r="E216" s="52"/>
    </row>
    <row r="217" spans="1:5" ht="14.25" customHeight="1">
      <c r="A217" s="52"/>
      <c r="B217" s="52"/>
      <c r="C217" s="52"/>
      <c r="D217" s="52"/>
      <c r="E217" s="52"/>
    </row>
    <row r="218" spans="1:5" ht="14.25" customHeight="1">
      <c r="A218" s="52"/>
      <c r="B218" s="52"/>
      <c r="C218" s="52"/>
      <c r="D218" s="52"/>
      <c r="E218" s="52"/>
    </row>
    <row r="219" spans="1:5" ht="14.25" customHeight="1">
      <c r="A219" s="52"/>
      <c r="B219" s="52"/>
      <c r="C219" s="52"/>
      <c r="D219" s="52"/>
      <c r="E219" s="52"/>
    </row>
    <row r="220" spans="1:5" ht="14.25" customHeight="1">
      <c r="A220" s="52"/>
      <c r="B220" s="52"/>
      <c r="C220" s="52"/>
      <c r="D220" s="52"/>
      <c r="E220" s="52"/>
    </row>
    <row r="221" spans="1:5" ht="14.25" customHeight="1">
      <c r="A221" s="52"/>
      <c r="B221" s="52"/>
      <c r="C221" s="52"/>
      <c r="D221" s="52"/>
      <c r="E221" s="52"/>
    </row>
    <row r="222" spans="1:5" ht="14.25" customHeight="1">
      <c r="A222" s="52"/>
      <c r="B222" s="52"/>
      <c r="C222" s="52"/>
      <c r="D222" s="52"/>
      <c r="E222" s="52"/>
    </row>
    <row r="223" spans="1:5" ht="14.25" customHeight="1">
      <c r="A223" s="52"/>
      <c r="B223" s="52"/>
      <c r="C223" s="52"/>
      <c r="D223" s="52"/>
      <c r="E223" s="52"/>
    </row>
    <row r="224" spans="1:5" ht="14.25" customHeight="1">
      <c r="A224" s="52"/>
      <c r="B224" s="52"/>
      <c r="C224" s="52"/>
      <c r="D224" s="52"/>
      <c r="E224" s="52"/>
    </row>
    <row r="225" spans="1:5" ht="14.25" customHeight="1">
      <c r="A225" s="52"/>
      <c r="B225" s="52"/>
      <c r="C225" s="52"/>
      <c r="D225" s="52"/>
      <c r="E225" s="52"/>
    </row>
    <row r="226" spans="1:5" ht="14.25" customHeight="1">
      <c r="A226" s="52"/>
      <c r="B226" s="52"/>
      <c r="C226" s="52"/>
      <c r="D226" s="52"/>
      <c r="E226" s="52"/>
    </row>
    <row r="227" spans="1:5" ht="14.25" customHeight="1">
      <c r="A227" s="52"/>
      <c r="B227" s="52"/>
      <c r="C227" s="52"/>
      <c r="D227" s="52"/>
      <c r="E227" s="52"/>
    </row>
    <row r="228" spans="1:5" ht="14.25" customHeight="1">
      <c r="A228" s="52"/>
      <c r="B228" s="52"/>
      <c r="C228" s="52"/>
      <c r="D228" s="52"/>
      <c r="E228" s="52"/>
    </row>
    <row r="229" spans="1:5" ht="14.25" customHeight="1">
      <c r="A229" s="52"/>
      <c r="B229" s="52"/>
      <c r="C229" s="52"/>
      <c r="D229" s="52"/>
      <c r="E229" s="52"/>
    </row>
    <row r="230" spans="1:5" ht="14.25" customHeight="1">
      <c r="A230" s="52"/>
      <c r="B230" s="52"/>
      <c r="C230" s="52"/>
      <c r="D230" s="52"/>
      <c r="E230" s="52"/>
    </row>
    <row r="231" spans="1:5" ht="14.25" customHeight="1">
      <c r="A231" s="52"/>
      <c r="B231" s="52"/>
      <c r="C231" s="52"/>
      <c r="D231" s="52"/>
      <c r="E231" s="52"/>
    </row>
    <row r="232" spans="1:5" ht="14.25" customHeight="1">
      <c r="A232" s="52"/>
      <c r="B232" s="52"/>
      <c r="C232" s="52"/>
      <c r="D232" s="52"/>
      <c r="E232" s="52"/>
    </row>
    <row r="233" spans="1:5" ht="14.25" customHeight="1">
      <c r="A233" s="52"/>
      <c r="B233" s="52"/>
      <c r="C233" s="52"/>
      <c r="D233" s="52"/>
      <c r="E233" s="52"/>
    </row>
    <row r="234" spans="1:5" ht="14.25" customHeight="1">
      <c r="A234" s="52"/>
      <c r="B234" s="52"/>
      <c r="C234" s="52"/>
      <c r="D234" s="52"/>
      <c r="E234" s="52"/>
    </row>
    <row r="235" spans="1:5" ht="14.25" customHeight="1">
      <c r="A235" s="52"/>
      <c r="B235" s="52"/>
      <c r="C235" s="52"/>
      <c r="D235" s="52"/>
      <c r="E235" s="52"/>
    </row>
    <row r="236" spans="1:5" ht="14.25" customHeight="1">
      <c r="A236" s="52"/>
      <c r="B236" s="52"/>
      <c r="C236" s="52"/>
      <c r="D236" s="52"/>
      <c r="E236" s="52"/>
    </row>
    <row r="237" spans="1:5" ht="14.25" customHeight="1">
      <c r="A237" s="52"/>
      <c r="B237" s="52"/>
      <c r="C237" s="52"/>
      <c r="D237" s="52"/>
      <c r="E237" s="52"/>
    </row>
    <row r="238" spans="1:5" ht="14.25" customHeight="1">
      <c r="A238" s="52"/>
      <c r="B238" s="52"/>
      <c r="C238" s="52"/>
      <c r="D238" s="52"/>
      <c r="E238" s="52"/>
    </row>
    <row r="239" spans="1:5" ht="14.25" customHeight="1">
      <c r="A239" s="52"/>
      <c r="B239" s="52"/>
      <c r="C239" s="52"/>
      <c r="D239" s="52"/>
      <c r="E239" s="52"/>
    </row>
    <row r="240" spans="1:5" ht="14.25" customHeight="1">
      <c r="A240" s="52"/>
      <c r="B240" s="52"/>
      <c r="C240" s="52"/>
      <c r="D240" s="52"/>
      <c r="E240" s="52"/>
    </row>
    <row r="241" spans="1:5" ht="14.25" customHeight="1">
      <c r="A241" s="52"/>
      <c r="B241" s="52"/>
      <c r="C241" s="52"/>
      <c r="D241" s="52"/>
      <c r="E241" s="52"/>
    </row>
    <row r="242" spans="1:5" ht="14.25" customHeight="1">
      <c r="A242" s="52"/>
      <c r="B242" s="52"/>
      <c r="C242" s="52"/>
      <c r="D242" s="52"/>
      <c r="E242" s="52"/>
    </row>
    <row r="243" spans="1:5" ht="14.25" customHeight="1">
      <c r="A243" s="52"/>
      <c r="B243" s="52"/>
      <c r="C243" s="52"/>
      <c r="D243" s="52"/>
      <c r="E243" s="52"/>
    </row>
    <row r="244" spans="1:5" ht="14.25" customHeight="1">
      <c r="A244" s="52"/>
      <c r="B244" s="52"/>
      <c r="C244" s="52"/>
      <c r="D244" s="52"/>
      <c r="E244" s="52"/>
    </row>
    <row r="245" spans="1:5" ht="14.25" customHeight="1">
      <c r="A245" s="52"/>
      <c r="B245" s="52"/>
      <c r="C245" s="52"/>
      <c r="D245" s="52"/>
      <c r="E245" s="52"/>
    </row>
    <row r="246" spans="1:5" ht="14.25" customHeight="1">
      <c r="A246" s="52"/>
      <c r="B246" s="52"/>
      <c r="C246" s="52"/>
      <c r="D246" s="52"/>
      <c r="E246" s="52"/>
    </row>
    <row r="247" spans="1:5" ht="14.25" customHeight="1">
      <c r="A247" s="52"/>
      <c r="B247" s="52"/>
      <c r="C247" s="52"/>
      <c r="D247" s="52"/>
      <c r="E247" s="52"/>
    </row>
    <row r="248" spans="1:5" ht="14.25" customHeight="1">
      <c r="A248" s="52"/>
      <c r="B248" s="52"/>
      <c r="C248" s="52"/>
      <c r="D248" s="52"/>
      <c r="E248" s="52"/>
    </row>
    <row r="249" spans="1:5" ht="14.25" customHeight="1">
      <c r="A249" s="52"/>
      <c r="B249" s="52"/>
      <c r="C249" s="52"/>
      <c r="D249" s="52"/>
      <c r="E249" s="52"/>
    </row>
    <row r="250" spans="1:5" ht="14.25" customHeight="1">
      <c r="A250" s="52"/>
      <c r="B250" s="52"/>
      <c r="C250" s="52"/>
      <c r="D250" s="52"/>
      <c r="E250" s="52"/>
    </row>
    <row r="251" spans="1:5" ht="14.25" customHeight="1">
      <c r="A251" s="52"/>
      <c r="B251" s="52"/>
      <c r="C251" s="52"/>
      <c r="D251" s="52"/>
      <c r="E251" s="52"/>
    </row>
    <row r="252" spans="1:5" ht="14.25" customHeight="1">
      <c r="A252" s="52"/>
      <c r="B252" s="52"/>
      <c r="C252" s="52"/>
      <c r="D252" s="52"/>
      <c r="E252" s="52"/>
    </row>
    <row r="253" spans="1:5" ht="14.25" customHeight="1">
      <c r="A253" s="52"/>
      <c r="B253" s="52"/>
      <c r="C253" s="52"/>
      <c r="D253" s="52"/>
      <c r="E253" s="52"/>
    </row>
    <row r="254" spans="1:5" ht="14.25" customHeight="1">
      <c r="A254" s="52"/>
      <c r="B254" s="52"/>
      <c r="C254" s="52"/>
      <c r="D254" s="52"/>
      <c r="E254" s="52"/>
    </row>
    <row r="255" spans="1:5" ht="14.25" customHeight="1">
      <c r="A255" s="52"/>
      <c r="B255" s="52"/>
      <c r="C255" s="52"/>
      <c r="D255" s="52"/>
      <c r="E255" s="52"/>
    </row>
    <row r="256" spans="1:5" ht="14.25" customHeight="1">
      <c r="A256" s="52"/>
      <c r="B256" s="52"/>
      <c r="C256" s="52"/>
      <c r="D256" s="52"/>
      <c r="E256" s="52"/>
    </row>
    <row r="257" spans="1:5" ht="14.25" customHeight="1">
      <c r="A257" s="52"/>
      <c r="B257" s="52"/>
      <c r="C257" s="52"/>
      <c r="D257" s="52"/>
      <c r="E257" s="52"/>
    </row>
    <row r="258" spans="1:5" ht="14.25" customHeight="1">
      <c r="A258" s="52"/>
      <c r="B258" s="52"/>
      <c r="C258" s="52"/>
      <c r="D258" s="52"/>
      <c r="E258" s="52"/>
    </row>
    <row r="259" spans="1:5" ht="14.25" customHeight="1">
      <c r="A259" s="52"/>
      <c r="B259" s="52"/>
      <c r="C259" s="52"/>
      <c r="D259" s="52"/>
      <c r="E259" s="52"/>
    </row>
    <row r="260" spans="1:5" ht="14.25" customHeight="1">
      <c r="A260" s="52"/>
      <c r="B260" s="52"/>
      <c r="C260" s="52"/>
      <c r="D260" s="52"/>
      <c r="E260" s="52"/>
    </row>
    <row r="261" spans="1:5" ht="14.25" customHeight="1">
      <c r="A261" s="52"/>
      <c r="B261" s="52"/>
      <c r="C261" s="52"/>
      <c r="D261" s="52"/>
      <c r="E261" s="52"/>
    </row>
    <row r="262" spans="1:5" ht="14.25" customHeight="1">
      <c r="A262" s="52"/>
      <c r="B262" s="52"/>
      <c r="C262" s="52"/>
      <c r="D262" s="52"/>
      <c r="E262" s="52"/>
    </row>
    <row r="263" spans="1:5" ht="14.25" customHeight="1">
      <c r="A263" s="52"/>
      <c r="B263" s="52"/>
      <c r="C263" s="52"/>
      <c r="D263" s="52"/>
      <c r="E263" s="52"/>
    </row>
    <row r="264" spans="1:5" ht="14.25" customHeight="1">
      <c r="A264" s="52"/>
      <c r="B264" s="52"/>
      <c r="C264" s="52"/>
      <c r="D264" s="52"/>
      <c r="E264" s="52"/>
    </row>
    <row r="265" spans="1:5" ht="14.25" customHeight="1">
      <c r="A265" s="52"/>
      <c r="B265" s="52"/>
      <c r="C265" s="52"/>
      <c r="D265" s="52"/>
      <c r="E265" s="52"/>
    </row>
    <row r="266" spans="1:5" ht="14.25" customHeight="1">
      <c r="A266" s="52"/>
      <c r="B266" s="52"/>
      <c r="C266" s="52"/>
      <c r="D266" s="52"/>
      <c r="E266" s="52"/>
    </row>
    <row r="267" spans="1:5" ht="14.25" customHeight="1">
      <c r="A267" s="52"/>
      <c r="B267" s="52"/>
      <c r="C267" s="52"/>
      <c r="D267" s="52"/>
      <c r="E267" s="52"/>
    </row>
    <row r="268" spans="1:5" ht="14.25" customHeight="1">
      <c r="A268" s="52"/>
      <c r="B268" s="52"/>
      <c r="C268" s="52"/>
      <c r="D268" s="52"/>
      <c r="E268" s="52"/>
    </row>
    <row r="269" spans="1:5" ht="14.25" customHeight="1">
      <c r="A269" s="52"/>
      <c r="B269" s="52"/>
      <c r="C269" s="52"/>
      <c r="D269" s="52"/>
      <c r="E269" s="52"/>
    </row>
    <row r="270" spans="1:5" ht="14.25" customHeight="1">
      <c r="A270" s="52"/>
      <c r="B270" s="52"/>
      <c r="C270" s="52"/>
      <c r="D270" s="52"/>
      <c r="E270" s="52"/>
    </row>
    <row r="271" spans="1:5" ht="14.25" customHeight="1">
      <c r="A271" s="52"/>
      <c r="B271" s="52"/>
      <c r="C271" s="52"/>
      <c r="D271" s="52"/>
      <c r="E271" s="52"/>
    </row>
    <row r="272" spans="1:5" ht="14.25" customHeight="1">
      <c r="A272" s="52"/>
      <c r="B272" s="52"/>
      <c r="C272" s="52"/>
      <c r="D272" s="52"/>
      <c r="E272" s="52"/>
    </row>
    <row r="273" spans="1:5" ht="14.25" customHeight="1">
      <c r="A273" s="52"/>
      <c r="B273" s="52"/>
      <c r="C273" s="52"/>
      <c r="D273" s="52"/>
      <c r="E273" s="52"/>
    </row>
    <row r="274" spans="1:5" ht="14.25" customHeight="1">
      <c r="A274" s="52"/>
      <c r="B274" s="52"/>
      <c r="C274" s="52"/>
      <c r="D274" s="52"/>
      <c r="E274" s="52"/>
    </row>
    <row r="275" spans="1:5" ht="14.25" customHeight="1">
      <c r="A275" s="52"/>
      <c r="B275" s="52"/>
      <c r="C275" s="52"/>
      <c r="D275" s="52"/>
      <c r="E275" s="52"/>
    </row>
    <row r="276" spans="1:5" ht="14.25" customHeight="1">
      <c r="A276" s="52"/>
      <c r="B276" s="52"/>
      <c r="C276" s="52"/>
      <c r="D276" s="52"/>
      <c r="E276" s="52"/>
    </row>
    <row r="277" spans="1:5" ht="14.25" customHeight="1">
      <c r="A277" s="52"/>
      <c r="B277" s="52"/>
      <c r="C277" s="52"/>
      <c r="D277" s="52"/>
      <c r="E277" s="52"/>
    </row>
    <row r="278" spans="1:5" ht="14.25" customHeight="1">
      <c r="A278" s="52"/>
      <c r="B278" s="52"/>
      <c r="C278" s="52"/>
      <c r="D278" s="52"/>
      <c r="E278" s="52"/>
    </row>
    <row r="279" spans="1:5" ht="14.25" customHeight="1">
      <c r="A279" s="52"/>
      <c r="B279" s="52"/>
      <c r="C279" s="52"/>
      <c r="D279" s="52"/>
      <c r="E279" s="52"/>
    </row>
    <row r="280" spans="1:5" ht="14.25" customHeight="1">
      <c r="A280" s="52"/>
      <c r="B280" s="52"/>
      <c r="C280" s="52"/>
      <c r="D280" s="52"/>
      <c r="E280" s="52"/>
    </row>
    <row r="281" spans="1:5" ht="14.25" customHeight="1">
      <c r="A281" s="52"/>
      <c r="B281" s="52"/>
      <c r="C281" s="52"/>
      <c r="D281" s="52"/>
      <c r="E281" s="52"/>
    </row>
    <row r="282" spans="1:5" ht="14.25" customHeight="1">
      <c r="A282" s="52"/>
      <c r="B282" s="52"/>
      <c r="C282" s="52"/>
      <c r="D282" s="52"/>
      <c r="E282" s="52"/>
    </row>
    <row r="283" spans="1:5" ht="14.25" customHeight="1">
      <c r="A283" s="52"/>
      <c r="B283" s="52"/>
      <c r="C283" s="52"/>
      <c r="D283" s="52"/>
      <c r="E283" s="52"/>
    </row>
    <row r="284" spans="1:5" ht="14.25" customHeight="1">
      <c r="A284" s="52"/>
      <c r="B284" s="52"/>
      <c r="C284" s="52"/>
      <c r="D284" s="52"/>
      <c r="E284" s="52"/>
    </row>
    <row r="285" spans="1:5" ht="14.25" customHeight="1">
      <c r="A285" s="52"/>
      <c r="B285" s="52"/>
      <c r="C285" s="52"/>
      <c r="D285" s="52"/>
      <c r="E285" s="52"/>
    </row>
    <row r="286" spans="1:5" ht="14.25" customHeight="1">
      <c r="A286" s="52"/>
      <c r="B286" s="52"/>
      <c r="C286" s="52"/>
      <c r="D286" s="52"/>
      <c r="E286" s="52"/>
    </row>
    <row r="287" spans="1:5" ht="14.25" customHeight="1">
      <c r="A287" s="52"/>
      <c r="B287" s="52"/>
      <c r="C287" s="52"/>
      <c r="D287" s="52"/>
      <c r="E287" s="52"/>
    </row>
    <row r="288" spans="1:5" ht="14.25" customHeight="1">
      <c r="A288" s="52"/>
      <c r="B288" s="52"/>
      <c r="C288" s="52"/>
      <c r="D288" s="52"/>
      <c r="E288" s="52"/>
    </row>
    <row r="289" spans="1:5" ht="14.25" customHeight="1">
      <c r="A289" s="52"/>
      <c r="B289" s="52"/>
      <c r="C289" s="52"/>
      <c r="D289" s="52"/>
      <c r="E289" s="52"/>
    </row>
    <row r="290" spans="1:5" ht="14.25" customHeight="1">
      <c r="A290" s="52"/>
      <c r="B290" s="52"/>
      <c r="C290" s="52"/>
      <c r="D290" s="52"/>
      <c r="E290" s="52"/>
    </row>
    <row r="291" spans="1:5" ht="14.25" customHeight="1">
      <c r="A291" s="52"/>
      <c r="B291" s="52"/>
      <c r="C291" s="52"/>
      <c r="D291" s="52"/>
      <c r="E291" s="52"/>
    </row>
    <row r="292" spans="1:5" ht="14.25" customHeight="1">
      <c r="A292" s="52"/>
      <c r="B292" s="52"/>
      <c r="C292" s="52"/>
      <c r="D292" s="52"/>
      <c r="E292" s="52"/>
    </row>
    <row r="293" spans="1:5" ht="14.25" customHeight="1">
      <c r="A293" s="52"/>
      <c r="B293" s="52"/>
      <c r="C293" s="52"/>
      <c r="D293" s="52"/>
      <c r="E293" s="52"/>
    </row>
    <row r="294" spans="1:5" ht="14.25" customHeight="1">
      <c r="A294" s="52"/>
      <c r="B294" s="52"/>
      <c r="C294" s="52"/>
      <c r="D294" s="52"/>
      <c r="E294" s="52"/>
    </row>
    <row r="295" spans="1:5" ht="14.25" customHeight="1">
      <c r="A295" s="52"/>
      <c r="B295" s="52"/>
      <c r="C295" s="52"/>
      <c r="D295" s="52"/>
      <c r="E295" s="52"/>
    </row>
    <row r="296" spans="1:5" ht="14.25" customHeight="1">
      <c r="A296" s="52"/>
      <c r="B296" s="52"/>
      <c r="C296" s="52"/>
      <c r="D296" s="52"/>
      <c r="E296" s="52"/>
    </row>
    <row r="297" spans="1:5" ht="14.25" customHeight="1">
      <c r="A297" s="52"/>
      <c r="B297" s="52"/>
      <c r="C297" s="52"/>
      <c r="D297" s="52"/>
      <c r="E297" s="52"/>
    </row>
    <row r="298" spans="1:5" ht="14.25" customHeight="1">
      <c r="A298" s="52"/>
      <c r="B298" s="52"/>
      <c r="C298" s="52"/>
      <c r="D298" s="52"/>
      <c r="E298" s="52"/>
    </row>
    <row r="299" spans="1:5" ht="14.25" customHeight="1">
      <c r="A299" s="52"/>
      <c r="B299" s="52"/>
      <c r="C299" s="52"/>
      <c r="D299" s="52"/>
      <c r="E299" s="52"/>
    </row>
    <row r="300" spans="1:5" ht="14.25" customHeight="1">
      <c r="A300" s="52"/>
      <c r="B300" s="52"/>
      <c r="C300" s="52"/>
      <c r="D300" s="52"/>
      <c r="E300" s="52"/>
    </row>
    <row r="301" spans="1:5" ht="14.25" customHeight="1">
      <c r="A301" s="52"/>
      <c r="B301" s="52"/>
      <c r="C301" s="52"/>
      <c r="D301" s="52"/>
      <c r="E301" s="52"/>
    </row>
    <row r="302" spans="1:5" ht="14.25" customHeight="1">
      <c r="A302" s="52"/>
      <c r="B302" s="52"/>
      <c r="C302" s="52"/>
      <c r="D302" s="52"/>
      <c r="E302" s="52"/>
    </row>
    <row r="303" spans="1:5" ht="14.25" customHeight="1">
      <c r="A303" s="52"/>
      <c r="B303" s="52"/>
      <c r="C303" s="52"/>
      <c r="D303" s="52"/>
      <c r="E303" s="52"/>
    </row>
    <row r="304" spans="1:5" ht="14.25" customHeight="1">
      <c r="A304" s="52"/>
      <c r="B304" s="52"/>
      <c r="C304" s="52"/>
      <c r="D304" s="52"/>
      <c r="E304" s="52"/>
    </row>
    <row r="305" spans="1:5" ht="14.25" customHeight="1">
      <c r="A305" s="52"/>
      <c r="B305" s="52"/>
      <c r="C305" s="52"/>
      <c r="D305" s="52"/>
      <c r="E305" s="52"/>
    </row>
    <row r="306" spans="1:5" ht="14.25" customHeight="1">
      <c r="A306" s="52"/>
      <c r="B306" s="52"/>
      <c r="C306" s="52"/>
      <c r="D306" s="52"/>
      <c r="E306" s="52"/>
    </row>
    <row r="307" spans="1:5" ht="14.25" customHeight="1">
      <c r="A307" s="52"/>
      <c r="B307" s="52"/>
      <c r="C307" s="52"/>
      <c r="D307" s="52"/>
      <c r="E307" s="52"/>
    </row>
    <row r="308" spans="1:5" ht="14.25" customHeight="1">
      <c r="A308" s="52"/>
      <c r="B308" s="52"/>
      <c r="C308" s="52"/>
      <c r="D308" s="52"/>
      <c r="E308" s="52"/>
    </row>
    <row r="309" spans="1:5" ht="14.25" customHeight="1">
      <c r="A309" s="52"/>
      <c r="B309" s="52"/>
      <c r="C309" s="52"/>
      <c r="D309" s="52"/>
      <c r="E309" s="52"/>
    </row>
    <row r="310" spans="1:5" ht="14.25" customHeight="1">
      <c r="A310" s="52"/>
      <c r="B310" s="52"/>
      <c r="C310" s="52"/>
      <c r="D310" s="52"/>
      <c r="E310" s="52"/>
    </row>
    <row r="311" spans="1:5" ht="14.25" customHeight="1">
      <c r="A311" s="52"/>
      <c r="B311" s="52"/>
      <c r="C311" s="52"/>
      <c r="D311" s="52"/>
      <c r="E311" s="52"/>
    </row>
    <row r="312" spans="1:5" ht="14.25" customHeight="1">
      <c r="A312" s="52"/>
      <c r="B312" s="52"/>
      <c r="C312" s="52"/>
      <c r="D312" s="52"/>
      <c r="E312" s="52"/>
    </row>
    <row r="313" spans="1:5" ht="14.25" customHeight="1">
      <c r="A313" s="52"/>
      <c r="B313" s="52"/>
      <c r="C313" s="52"/>
      <c r="D313" s="52"/>
      <c r="E313" s="52"/>
    </row>
    <row r="314" spans="1:5" ht="14.25" customHeight="1">
      <c r="A314" s="52"/>
      <c r="B314" s="52"/>
      <c r="C314" s="52"/>
      <c r="D314" s="52"/>
      <c r="E314" s="52"/>
    </row>
    <row r="315" spans="1:5" ht="14.25" customHeight="1">
      <c r="A315" s="52"/>
      <c r="B315" s="52"/>
      <c r="C315" s="52"/>
      <c r="D315" s="52"/>
      <c r="E315" s="52"/>
    </row>
    <row r="316" spans="1:5" ht="14.25" customHeight="1">
      <c r="A316" s="52"/>
      <c r="B316" s="52"/>
      <c r="C316" s="52"/>
      <c r="D316" s="52"/>
      <c r="E316" s="52"/>
    </row>
    <row r="317" spans="1:5" ht="14.25" customHeight="1">
      <c r="A317" s="52"/>
      <c r="B317" s="52"/>
      <c r="C317" s="52"/>
      <c r="D317" s="52"/>
      <c r="E317" s="52"/>
    </row>
    <row r="318" spans="1:5" ht="14.25" customHeight="1">
      <c r="A318" s="52"/>
      <c r="B318" s="52"/>
      <c r="C318" s="52"/>
      <c r="D318" s="52"/>
      <c r="E318" s="52"/>
    </row>
    <row r="319" spans="1:5" ht="14.25" customHeight="1">
      <c r="A319" s="52"/>
      <c r="B319" s="52"/>
      <c r="C319" s="52"/>
      <c r="D319" s="52"/>
      <c r="E319" s="52"/>
    </row>
    <row r="320" spans="1:5" ht="14.25" customHeight="1">
      <c r="A320" s="52"/>
      <c r="B320" s="52"/>
      <c r="C320" s="52"/>
      <c r="D320" s="52"/>
      <c r="E320" s="52"/>
    </row>
    <row r="321" spans="1:5" ht="14.25" customHeight="1">
      <c r="A321" s="52"/>
      <c r="B321" s="52"/>
      <c r="C321" s="52"/>
      <c r="D321" s="52"/>
      <c r="E321" s="52"/>
    </row>
    <row r="322" spans="1:5" ht="14.25" customHeight="1">
      <c r="A322" s="52"/>
      <c r="B322" s="52"/>
      <c r="C322" s="52"/>
      <c r="D322" s="52"/>
      <c r="E322" s="52"/>
    </row>
    <row r="323" spans="1:5" ht="14.25" customHeight="1">
      <c r="A323" s="52"/>
      <c r="B323" s="52"/>
      <c r="C323" s="52"/>
      <c r="D323" s="52"/>
      <c r="E323" s="52"/>
    </row>
    <row r="324" spans="1:5" ht="14.25" customHeight="1">
      <c r="A324" s="52"/>
      <c r="B324" s="52"/>
      <c r="C324" s="52"/>
      <c r="D324" s="52"/>
      <c r="E324" s="52"/>
    </row>
    <row r="325" spans="1:5" ht="14.25" customHeight="1">
      <c r="A325" s="52"/>
      <c r="B325" s="52"/>
      <c r="C325" s="52"/>
      <c r="D325" s="52"/>
      <c r="E325" s="52"/>
    </row>
    <row r="326" spans="1:5" ht="14.25" customHeight="1">
      <c r="A326" s="52"/>
      <c r="B326" s="52"/>
      <c r="C326" s="52"/>
      <c r="D326" s="52"/>
      <c r="E326" s="52"/>
    </row>
    <row r="327" spans="1:5" ht="14.25" customHeight="1">
      <c r="A327" s="52"/>
      <c r="B327" s="52"/>
      <c r="C327" s="52"/>
      <c r="D327" s="52"/>
      <c r="E327" s="52"/>
    </row>
    <row r="328" spans="1:5" ht="14.25" customHeight="1">
      <c r="A328" s="52"/>
      <c r="B328" s="52"/>
      <c r="C328" s="52"/>
      <c r="D328" s="52"/>
      <c r="E328" s="52"/>
    </row>
    <row r="329" spans="1:5" ht="14.25" customHeight="1">
      <c r="A329" s="52"/>
      <c r="B329" s="52"/>
      <c r="C329" s="52"/>
      <c r="D329" s="52"/>
      <c r="E329" s="52"/>
    </row>
    <row r="330" spans="1:5" ht="14.25" customHeight="1">
      <c r="A330" s="52"/>
      <c r="B330" s="52"/>
      <c r="C330" s="52"/>
      <c r="D330" s="52"/>
      <c r="E330" s="52"/>
    </row>
    <row r="331" spans="1:5" ht="14.25" customHeight="1">
      <c r="A331" s="52"/>
      <c r="B331" s="52"/>
      <c r="C331" s="52"/>
      <c r="D331" s="52"/>
      <c r="E331" s="52"/>
    </row>
    <row r="332" spans="1:5" ht="14.25" customHeight="1">
      <c r="A332" s="52"/>
      <c r="B332" s="52"/>
      <c r="C332" s="52"/>
      <c r="D332" s="52"/>
      <c r="E332" s="52"/>
    </row>
    <row r="333" spans="1:5" ht="14.25" customHeight="1">
      <c r="A333" s="52"/>
      <c r="B333" s="52"/>
      <c r="C333" s="52"/>
      <c r="D333" s="52"/>
      <c r="E333" s="52"/>
    </row>
    <row r="334" spans="1:5" ht="14.25" customHeight="1">
      <c r="A334" s="52"/>
      <c r="B334" s="52"/>
      <c r="C334" s="52"/>
      <c r="D334" s="52"/>
      <c r="E334" s="52"/>
    </row>
    <row r="335" spans="1:5" ht="14.25" customHeight="1">
      <c r="A335" s="52"/>
      <c r="B335" s="52"/>
      <c r="C335" s="52"/>
      <c r="D335" s="52"/>
      <c r="E335" s="52"/>
    </row>
    <row r="336" spans="1:5" ht="14.25" customHeight="1">
      <c r="A336" s="52"/>
      <c r="B336" s="52"/>
      <c r="C336" s="52"/>
      <c r="D336" s="52"/>
      <c r="E336" s="52"/>
    </row>
    <row r="337" spans="1:5" ht="14.25" customHeight="1">
      <c r="A337" s="52"/>
      <c r="B337" s="52"/>
      <c r="C337" s="52"/>
      <c r="D337" s="52"/>
      <c r="E337" s="52"/>
    </row>
    <row r="338" spans="1:5" ht="14.25" customHeight="1">
      <c r="A338" s="52"/>
      <c r="B338" s="52"/>
      <c r="C338" s="52"/>
      <c r="D338" s="52"/>
      <c r="E338" s="52"/>
    </row>
    <row r="339" spans="1:5" ht="14.25" customHeight="1">
      <c r="A339" s="52"/>
      <c r="B339" s="52"/>
      <c r="C339" s="52"/>
      <c r="D339" s="52"/>
      <c r="E339" s="52"/>
    </row>
    <row r="340" spans="1:5" ht="14.25" customHeight="1">
      <c r="A340" s="52"/>
      <c r="B340" s="52"/>
      <c r="C340" s="52"/>
      <c r="D340" s="52"/>
      <c r="E340" s="52"/>
    </row>
    <row r="341" spans="1:5" ht="14.25" customHeight="1">
      <c r="A341" s="52"/>
      <c r="B341" s="52"/>
      <c r="C341" s="52"/>
      <c r="D341" s="52"/>
      <c r="E341" s="52"/>
    </row>
    <row r="342" spans="1:5" ht="14.25" customHeight="1">
      <c r="A342" s="52"/>
      <c r="B342" s="52"/>
      <c r="C342" s="52"/>
      <c r="D342" s="52"/>
      <c r="E342" s="52"/>
    </row>
    <row r="343" spans="1:5" ht="14.25" customHeight="1">
      <c r="A343" s="52"/>
      <c r="B343" s="52"/>
      <c r="C343" s="52"/>
      <c r="D343" s="52"/>
      <c r="E343" s="52"/>
    </row>
    <row r="344" spans="1:5" ht="14.25" customHeight="1">
      <c r="A344" s="52"/>
      <c r="B344" s="52"/>
      <c r="C344" s="52"/>
      <c r="D344" s="52"/>
      <c r="E344" s="52"/>
    </row>
    <row r="345" spans="1:5" ht="14.25" customHeight="1">
      <c r="A345" s="52"/>
      <c r="B345" s="52"/>
      <c r="C345" s="52"/>
      <c r="D345" s="52"/>
      <c r="E345" s="52"/>
    </row>
    <row r="346" spans="1:5" ht="14.25" customHeight="1">
      <c r="A346" s="52"/>
      <c r="B346" s="52"/>
      <c r="C346" s="52"/>
      <c r="D346" s="52"/>
      <c r="E346" s="52"/>
    </row>
    <row r="347" spans="1:5" ht="14.25" customHeight="1">
      <c r="A347" s="52"/>
      <c r="B347" s="52"/>
      <c r="C347" s="52"/>
      <c r="D347" s="52"/>
      <c r="E347" s="52"/>
    </row>
    <row r="348" spans="1:5" ht="14.25" customHeight="1">
      <c r="A348" s="52"/>
      <c r="B348" s="52"/>
      <c r="C348" s="52"/>
      <c r="D348" s="52"/>
      <c r="E348" s="52"/>
    </row>
    <row r="349" spans="1:5" ht="14.25" customHeight="1">
      <c r="A349" s="52"/>
      <c r="B349" s="52"/>
      <c r="C349" s="52"/>
      <c r="D349" s="52"/>
      <c r="E349" s="52"/>
    </row>
    <row r="350" spans="1:5" ht="14.25" customHeight="1">
      <c r="A350" s="52"/>
      <c r="B350" s="52"/>
      <c r="C350" s="52"/>
      <c r="D350" s="52"/>
      <c r="E350" s="52"/>
    </row>
    <row r="351" spans="1:5" ht="14.25" customHeight="1">
      <c r="A351" s="52"/>
      <c r="B351" s="52"/>
      <c r="C351" s="52"/>
      <c r="D351" s="52"/>
      <c r="E351" s="52"/>
    </row>
    <row r="352" spans="1:5" ht="14.25" customHeight="1">
      <c r="A352" s="52"/>
      <c r="B352" s="52"/>
      <c r="C352" s="52"/>
      <c r="D352" s="52"/>
      <c r="E352" s="52"/>
    </row>
    <row r="353" spans="1:5" ht="14.25" customHeight="1">
      <c r="A353" s="52"/>
      <c r="B353" s="52"/>
      <c r="C353" s="52"/>
      <c r="D353" s="52"/>
      <c r="E353" s="52"/>
    </row>
    <row r="354" spans="1:5" ht="14.25" customHeight="1">
      <c r="A354" s="52"/>
      <c r="B354" s="52"/>
      <c r="C354" s="52"/>
      <c r="D354" s="52"/>
      <c r="E354" s="52"/>
    </row>
    <row r="355" spans="1:5" ht="14.25" customHeight="1">
      <c r="A355" s="52"/>
      <c r="B355" s="52"/>
      <c r="C355" s="52"/>
      <c r="D355" s="52"/>
      <c r="E355" s="52"/>
    </row>
    <row r="356" spans="1:5" ht="14.25" customHeight="1">
      <c r="A356" s="52"/>
      <c r="B356" s="52"/>
      <c r="C356" s="52"/>
      <c r="D356" s="52"/>
      <c r="E356" s="52"/>
    </row>
    <row r="357" spans="1:5" ht="14.25" customHeight="1">
      <c r="A357" s="52"/>
      <c r="B357" s="52"/>
      <c r="C357" s="52"/>
      <c r="D357" s="52"/>
      <c r="E357" s="52"/>
    </row>
    <row r="358" spans="1:5" ht="14.25" customHeight="1">
      <c r="A358" s="52"/>
      <c r="B358" s="52"/>
      <c r="C358" s="52"/>
      <c r="D358" s="52"/>
      <c r="E358" s="52"/>
    </row>
    <row r="359" spans="1:5" ht="14.25" customHeight="1">
      <c r="A359" s="52"/>
      <c r="B359" s="52"/>
      <c r="C359" s="52"/>
      <c r="D359" s="52"/>
      <c r="E359" s="52"/>
    </row>
    <row r="360" spans="1:5" ht="14.25" customHeight="1">
      <c r="A360" s="52"/>
      <c r="B360" s="52"/>
      <c r="C360" s="52"/>
      <c r="D360" s="52"/>
      <c r="E360" s="52"/>
    </row>
    <row r="361" spans="1:5" ht="14.25" customHeight="1">
      <c r="A361" s="52"/>
      <c r="B361" s="52"/>
      <c r="C361" s="52"/>
      <c r="D361" s="52"/>
      <c r="E361" s="52"/>
    </row>
    <row r="362" spans="1:5" ht="14.25" customHeight="1">
      <c r="A362" s="52"/>
      <c r="B362" s="52"/>
      <c r="C362" s="52"/>
      <c r="D362" s="52"/>
      <c r="E362" s="52"/>
    </row>
    <row r="363" spans="1:5" ht="14.25" customHeight="1">
      <c r="A363" s="52"/>
      <c r="B363" s="52"/>
      <c r="C363" s="52"/>
      <c r="D363" s="52"/>
      <c r="E363" s="52"/>
    </row>
    <row r="364" spans="1:5" ht="14.25" customHeight="1">
      <c r="A364" s="52"/>
      <c r="B364" s="52"/>
      <c r="C364" s="52"/>
      <c r="D364" s="52"/>
      <c r="E364" s="52"/>
    </row>
    <row r="365" spans="1:5" ht="14.25" customHeight="1">
      <c r="A365" s="52"/>
      <c r="B365" s="52"/>
      <c r="C365" s="52"/>
      <c r="D365" s="52"/>
      <c r="E365" s="52"/>
    </row>
    <row r="366" spans="1:5" ht="14.25" customHeight="1">
      <c r="A366" s="52"/>
      <c r="B366" s="52"/>
      <c r="C366" s="52"/>
      <c r="D366" s="52"/>
      <c r="E366" s="52"/>
    </row>
    <row r="367" spans="1:5" ht="14.25" customHeight="1">
      <c r="A367" s="52"/>
      <c r="B367" s="52"/>
      <c r="C367" s="52"/>
      <c r="D367" s="52"/>
      <c r="E367" s="52"/>
    </row>
    <row r="368" spans="1:5" ht="14.25" customHeight="1">
      <c r="A368" s="52"/>
      <c r="B368" s="52"/>
      <c r="C368" s="52"/>
      <c r="D368" s="52"/>
      <c r="E368" s="52"/>
    </row>
    <row r="369" spans="1:5" ht="14.25" customHeight="1">
      <c r="A369" s="52"/>
      <c r="B369" s="52"/>
      <c r="C369" s="52"/>
      <c r="D369" s="52"/>
      <c r="E369" s="52"/>
    </row>
    <row r="370" spans="1:5" ht="14.25" customHeight="1">
      <c r="A370" s="52"/>
      <c r="B370" s="52"/>
      <c r="C370" s="52"/>
      <c r="D370" s="52"/>
      <c r="E370" s="52"/>
    </row>
    <row r="371" spans="1:5" ht="14.25" customHeight="1">
      <c r="A371" s="52"/>
      <c r="B371" s="52"/>
      <c r="C371" s="52"/>
      <c r="D371" s="52"/>
      <c r="E371" s="52"/>
    </row>
    <row r="372" spans="1:5" ht="14.25" customHeight="1">
      <c r="A372" s="52"/>
      <c r="B372" s="52"/>
      <c r="C372" s="52"/>
      <c r="D372" s="52"/>
      <c r="E372" s="52"/>
    </row>
    <row r="373" spans="1:5" ht="14.25" customHeight="1">
      <c r="A373" s="52"/>
      <c r="B373" s="52"/>
      <c r="C373" s="52"/>
      <c r="D373" s="52"/>
      <c r="E373" s="52"/>
    </row>
    <row r="374" spans="1:5" ht="14.25" customHeight="1">
      <c r="A374" s="52"/>
      <c r="B374" s="52"/>
      <c r="C374" s="52"/>
      <c r="D374" s="52"/>
      <c r="E374" s="52"/>
    </row>
    <row r="375" spans="1:5" ht="14.25" customHeight="1">
      <c r="A375" s="52"/>
      <c r="B375" s="52"/>
      <c r="C375" s="52"/>
      <c r="D375" s="52"/>
      <c r="E375" s="52"/>
    </row>
    <row r="376" spans="1:5" ht="14.25" customHeight="1">
      <c r="A376" s="52"/>
      <c r="B376" s="52"/>
      <c r="C376" s="52"/>
      <c r="D376" s="52"/>
      <c r="E376" s="52"/>
    </row>
    <row r="377" spans="1:5" ht="14.25" customHeight="1">
      <c r="A377" s="52"/>
      <c r="B377" s="52"/>
      <c r="C377" s="52"/>
      <c r="D377" s="52"/>
      <c r="E377" s="52"/>
    </row>
    <row r="378" spans="1:5" ht="14.25" customHeight="1">
      <c r="A378" s="52"/>
      <c r="B378" s="52"/>
      <c r="C378" s="52"/>
      <c r="D378" s="52"/>
      <c r="E378" s="52"/>
    </row>
    <row r="379" spans="1:5" ht="14.25" customHeight="1">
      <c r="A379" s="52"/>
      <c r="B379" s="52"/>
      <c r="C379" s="52"/>
      <c r="D379" s="52"/>
      <c r="E379" s="52"/>
    </row>
    <row r="380" spans="1:5" ht="14.25" customHeight="1">
      <c r="A380" s="52"/>
      <c r="B380" s="52"/>
      <c r="C380" s="52"/>
      <c r="D380" s="52"/>
      <c r="E380" s="52"/>
    </row>
    <row r="381" spans="1:5" ht="14.25" customHeight="1">
      <c r="A381" s="52"/>
      <c r="B381" s="52"/>
      <c r="C381" s="52"/>
      <c r="D381" s="52"/>
      <c r="E381" s="52"/>
    </row>
    <row r="382" spans="1:5" ht="14.25" customHeight="1">
      <c r="A382" s="52"/>
      <c r="B382" s="52"/>
      <c r="C382" s="52"/>
      <c r="D382" s="52"/>
      <c r="E382" s="52"/>
    </row>
    <row r="383" spans="1:5" ht="14.25" customHeight="1">
      <c r="A383" s="52"/>
      <c r="B383" s="52"/>
      <c r="C383" s="52"/>
      <c r="D383" s="52"/>
      <c r="E383" s="52"/>
    </row>
    <row r="384" spans="1:5" ht="14.25" customHeight="1">
      <c r="A384" s="52"/>
      <c r="B384" s="52"/>
      <c r="C384" s="52"/>
      <c r="D384" s="52"/>
      <c r="E384" s="52"/>
    </row>
    <row r="385" spans="1:5" ht="14.25" customHeight="1">
      <c r="A385" s="52"/>
      <c r="B385" s="52"/>
      <c r="C385" s="52"/>
      <c r="D385" s="52"/>
      <c r="E385" s="52"/>
    </row>
    <row r="386" spans="1:5" ht="14.25" customHeight="1">
      <c r="A386" s="52"/>
      <c r="B386" s="52"/>
      <c r="C386" s="52"/>
      <c r="D386" s="52"/>
      <c r="E386" s="52"/>
    </row>
    <row r="387" spans="1:5" ht="14.25" customHeight="1">
      <c r="A387" s="52"/>
      <c r="B387" s="52"/>
      <c r="C387" s="52"/>
      <c r="D387" s="52"/>
      <c r="E387" s="52"/>
    </row>
    <row r="388" spans="1:5" ht="14.25" customHeight="1">
      <c r="A388" s="52"/>
      <c r="B388" s="52"/>
      <c r="C388" s="52"/>
      <c r="D388" s="52"/>
      <c r="E388" s="52"/>
    </row>
    <row r="389" spans="1:5" ht="14.25" customHeight="1">
      <c r="A389" s="52"/>
      <c r="B389" s="52"/>
      <c r="C389" s="52"/>
      <c r="D389" s="52"/>
      <c r="E389" s="52"/>
    </row>
    <row r="390" spans="1:5" ht="14.25" customHeight="1">
      <c r="A390" s="52"/>
      <c r="B390" s="52"/>
      <c r="C390" s="52"/>
      <c r="D390" s="52"/>
      <c r="E390" s="52"/>
    </row>
    <row r="391" spans="1:5" ht="14.25" customHeight="1">
      <c r="A391" s="52"/>
      <c r="B391" s="52"/>
      <c r="C391" s="52"/>
      <c r="D391" s="52"/>
      <c r="E391" s="52"/>
    </row>
    <row r="392" spans="1:5" ht="14.25" customHeight="1">
      <c r="A392" s="52"/>
      <c r="B392" s="52"/>
      <c r="C392" s="52"/>
      <c r="D392" s="52"/>
      <c r="E392" s="52"/>
    </row>
    <row r="393" spans="1:5" ht="14.25" customHeight="1">
      <c r="A393" s="52"/>
      <c r="B393" s="52"/>
      <c r="C393" s="52"/>
      <c r="D393" s="52"/>
      <c r="E393" s="52"/>
    </row>
    <row r="394" spans="1:5" ht="14.25" customHeight="1">
      <c r="A394" s="52"/>
      <c r="B394" s="52"/>
      <c r="C394" s="52"/>
      <c r="D394" s="52"/>
      <c r="E394" s="52"/>
    </row>
    <row r="395" spans="1:5" ht="14.25" customHeight="1">
      <c r="A395" s="52"/>
      <c r="B395" s="52"/>
      <c r="C395" s="52"/>
      <c r="D395" s="52"/>
      <c r="E395" s="52"/>
    </row>
    <row r="396" spans="1:5" ht="14.25" customHeight="1">
      <c r="A396" s="52"/>
      <c r="B396" s="52"/>
      <c r="C396" s="52"/>
      <c r="D396" s="52"/>
      <c r="E396" s="52"/>
    </row>
    <row r="397" spans="1:5" ht="14.25" customHeight="1">
      <c r="A397" s="52"/>
      <c r="B397" s="52"/>
      <c r="C397" s="52"/>
      <c r="D397" s="52"/>
      <c r="E397" s="52"/>
    </row>
    <row r="398" spans="1:5" ht="14.25" customHeight="1">
      <c r="A398" s="52"/>
      <c r="B398" s="52"/>
      <c r="C398" s="52"/>
      <c r="D398" s="52"/>
      <c r="E398" s="52"/>
    </row>
    <row r="399" spans="1:5" ht="14.25" customHeight="1">
      <c r="A399" s="52"/>
      <c r="B399" s="52"/>
      <c r="C399" s="52"/>
      <c r="D399" s="52"/>
      <c r="E399" s="52"/>
    </row>
    <row r="400" spans="1:5" ht="14.25" customHeight="1">
      <c r="A400" s="52"/>
      <c r="B400" s="52"/>
      <c r="C400" s="52"/>
      <c r="D400" s="52"/>
      <c r="E400" s="52"/>
    </row>
    <row r="401" spans="1:5" ht="14.25" customHeight="1">
      <c r="A401" s="52"/>
      <c r="B401" s="52"/>
      <c r="C401" s="52"/>
      <c r="D401" s="52"/>
      <c r="E401" s="52"/>
    </row>
    <row r="402" spans="1:5" ht="14.25" customHeight="1">
      <c r="A402" s="52"/>
      <c r="B402" s="52"/>
      <c r="C402" s="52"/>
      <c r="D402" s="52"/>
      <c r="E402" s="52"/>
    </row>
    <row r="403" spans="1:5" ht="14.25" customHeight="1">
      <c r="A403" s="52"/>
      <c r="B403" s="52"/>
      <c r="C403" s="52"/>
      <c r="D403" s="52"/>
      <c r="E403" s="52"/>
    </row>
    <row r="404" spans="1:5" ht="14.25" customHeight="1">
      <c r="A404" s="52"/>
      <c r="B404" s="52"/>
      <c r="C404" s="52"/>
      <c r="D404" s="52"/>
      <c r="E404" s="52"/>
    </row>
    <row r="405" spans="1:5" ht="14.25" customHeight="1">
      <c r="A405" s="52"/>
      <c r="B405" s="52"/>
      <c r="C405" s="52"/>
      <c r="D405" s="52"/>
      <c r="E405" s="52"/>
    </row>
    <row r="406" spans="1:5" ht="14.25" customHeight="1">
      <c r="A406" s="52"/>
      <c r="B406" s="52"/>
      <c r="C406" s="52"/>
      <c r="D406" s="52"/>
      <c r="E406" s="52"/>
    </row>
    <row r="407" spans="1:5" ht="14.25" customHeight="1">
      <c r="A407" s="52"/>
      <c r="B407" s="52"/>
      <c r="C407" s="52"/>
      <c r="D407" s="52"/>
      <c r="E407" s="52"/>
    </row>
    <row r="408" spans="1:5" ht="14.25" customHeight="1">
      <c r="A408" s="52"/>
      <c r="B408" s="52"/>
      <c r="C408" s="52"/>
      <c r="D408" s="52"/>
      <c r="E408" s="52"/>
    </row>
    <row r="409" spans="1:5" ht="14.25" customHeight="1">
      <c r="A409" s="52"/>
      <c r="B409" s="52"/>
      <c r="C409" s="52"/>
      <c r="D409" s="52"/>
      <c r="E409" s="52"/>
    </row>
    <row r="410" spans="1:5" ht="14.25" customHeight="1">
      <c r="A410" s="52"/>
      <c r="B410" s="52"/>
      <c r="C410" s="52"/>
      <c r="D410" s="52"/>
      <c r="E410" s="52"/>
    </row>
    <row r="411" spans="1:5" ht="14.25" customHeight="1">
      <c r="A411" s="52"/>
      <c r="B411" s="52"/>
      <c r="C411" s="52"/>
      <c r="D411" s="52"/>
      <c r="E411" s="52"/>
    </row>
    <row r="412" spans="1:5" ht="14.25" customHeight="1">
      <c r="A412" s="52"/>
      <c r="B412" s="52"/>
      <c r="C412" s="52"/>
      <c r="D412" s="52"/>
      <c r="E412" s="52"/>
    </row>
    <row r="413" spans="1:5" ht="14.25" customHeight="1">
      <c r="A413" s="52"/>
      <c r="B413" s="52"/>
      <c r="C413" s="52"/>
      <c r="D413" s="52"/>
      <c r="E413" s="52"/>
    </row>
    <row r="414" spans="1:5" ht="14.25" customHeight="1">
      <c r="A414" s="52"/>
      <c r="B414" s="52"/>
      <c r="C414" s="52"/>
      <c r="D414" s="52"/>
      <c r="E414" s="52"/>
    </row>
    <row r="415" spans="1:5" ht="14.25" customHeight="1">
      <c r="A415" s="52"/>
      <c r="B415" s="52"/>
      <c r="C415" s="52"/>
      <c r="D415" s="52"/>
      <c r="E415" s="52"/>
    </row>
    <row r="416" spans="1:5" ht="14.25" customHeight="1">
      <c r="A416" s="52"/>
      <c r="B416" s="52"/>
      <c r="C416" s="52"/>
      <c r="D416" s="52"/>
      <c r="E416" s="52"/>
    </row>
    <row r="417" spans="1:5" ht="14.25" customHeight="1">
      <c r="A417" s="52"/>
      <c r="B417" s="52"/>
      <c r="C417" s="52"/>
      <c r="D417" s="52"/>
      <c r="E417" s="52"/>
    </row>
    <row r="418" spans="1:5" ht="14.25" customHeight="1">
      <c r="A418" s="52"/>
      <c r="B418" s="52"/>
      <c r="C418" s="52"/>
      <c r="D418" s="52"/>
      <c r="E418" s="52"/>
    </row>
    <row r="419" spans="1:5" ht="14.25" customHeight="1">
      <c r="A419" s="52"/>
      <c r="B419" s="52"/>
      <c r="C419" s="52"/>
      <c r="D419" s="52"/>
      <c r="E419" s="52"/>
    </row>
    <row r="420" spans="1:5" ht="14.25" customHeight="1">
      <c r="A420" s="52"/>
      <c r="B420" s="52"/>
      <c r="C420" s="52"/>
      <c r="D420" s="52"/>
      <c r="E420" s="52"/>
    </row>
    <row r="421" spans="1:5" ht="14.25" customHeight="1">
      <c r="A421" s="52"/>
      <c r="B421" s="52"/>
      <c r="C421" s="52"/>
      <c r="D421" s="52"/>
      <c r="E421" s="52"/>
    </row>
    <row r="422" spans="1:5" ht="14.25" customHeight="1">
      <c r="A422" s="52"/>
      <c r="B422" s="52"/>
      <c r="C422" s="52"/>
      <c r="D422" s="52"/>
      <c r="E422" s="52"/>
    </row>
    <row r="423" spans="1:5" ht="14.25" customHeight="1">
      <c r="A423" s="52"/>
      <c r="B423" s="52"/>
      <c r="C423" s="52"/>
      <c r="D423" s="52"/>
      <c r="E423" s="52"/>
    </row>
    <row r="424" spans="1:5" ht="14.25" customHeight="1">
      <c r="A424" s="52"/>
      <c r="B424" s="52"/>
      <c r="C424" s="52"/>
      <c r="D424" s="52"/>
      <c r="E424" s="52"/>
    </row>
    <row r="425" spans="1:5" ht="14.25" customHeight="1">
      <c r="A425" s="52"/>
      <c r="B425" s="52"/>
      <c r="C425" s="52"/>
      <c r="D425" s="52"/>
      <c r="E425" s="52"/>
    </row>
    <row r="426" spans="1:5" ht="14.25" customHeight="1">
      <c r="A426" s="52"/>
      <c r="B426" s="52"/>
      <c r="C426" s="52"/>
      <c r="D426" s="52"/>
      <c r="E426" s="52"/>
    </row>
    <row r="427" spans="1:5" ht="14.25" customHeight="1">
      <c r="A427" s="52"/>
      <c r="B427" s="52"/>
      <c r="C427" s="52"/>
      <c r="D427" s="52"/>
      <c r="E427" s="52"/>
    </row>
    <row r="428" spans="1:5" ht="14.25" customHeight="1">
      <c r="A428" s="52"/>
      <c r="B428" s="52"/>
      <c r="C428" s="52"/>
      <c r="D428" s="52"/>
      <c r="E428" s="52"/>
    </row>
    <row r="429" spans="1:5" ht="14.25" customHeight="1">
      <c r="A429" s="52"/>
      <c r="B429" s="52"/>
      <c r="C429" s="52"/>
      <c r="D429" s="52"/>
      <c r="E429" s="52"/>
    </row>
    <row r="430" spans="1:5" ht="14.25" customHeight="1">
      <c r="A430" s="52"/>
      <c r="B430" s="52"/>
      <c r="C430" s="52"/>
      <c r="D430" s="52"/>
      <c r="E430" s="52"/>
    </row>
    <row r="431" spans="1:5" ht="14.25" customHeight="1">
      <c r="A431" s="52"/>
      <c r="B431" s="52"/>
      <c r="C431" s="52"/>
      <c r="D431" s="52"/>
      <c r="E431" s="52"/>
    </row>
    <row r="432" spans="1:5" ht="14.25" customHeight="1">
      <c r="A432" s="52"/>
      <c r="B432" s="52"/>
      <c r="C432" s="52"/>
      <c r="D432" s="52"/>
      <c r="E432" s="52"/>
    </row>
    <row r="433" spans="1:5" ht="14.25" customHeight="1">
      <c r="A433" s="52"/>
      <c r="B433" s="52"/>
      <c r="C433" s="52"/>
      <c r="D433" s="52"/>
      <c r="E433" s="52"/>
    </row>
    <row r="434" spans="1:5" ht="14.25" customHeight="1">
      <c r="A434" s="52"/>
      <c r="B434" s="52"/>
      <c r="C434" s="52"/>
      <c r="D434" s="52"/>
      <c r="E434" s="52"/>
    </row>
    <row r="435" spans="1:5" ht="14.25" customHeight="1">
      <c r="A435" s="52"/>
      <c r="B435" s="52"/>
      <c r="C435" s="52"/>
      <c r="D435" s="52"/>
      <c r="E435" s="52"/>
    </row>
    <row r="436" spans="1:5" ht="14.25" customHeight="1">
      <c r="A436" s="52"/>
      <c r="B436" s="52"/>
      <c r="C436" s="52"/>
      <c r="D436" s="52"/>
      <c r="E436" s="52"/>
    </row>
    <row r="437" spans="1:5" ht="14.25" customHeight="1">
      <c r="A437" s="52"/>
      <c r="B437" s="52"/>
      <c r="C437" s="52"/>
      <c r="D437" s="52"/>
      <c r="E437" s="52"/>
    </row>
    <row r="438" spans="1:5" ht="14.25" customHeight="1">
      <c r="A438" s="52"/>
      <c r="B438" s="52"/>
      <c r="C438" s="52"/>
      <c r="D438" s="52"/>
      <c r="E438" s="52"/>
    </row>
    <row r="439" spans="1:5" ht="14.25" customHeight="1">
      <c r="A439" s="52"/>
      <c r="B439" s="52"/>
      <c r="C439" s="52"/>
      <c r="D439" s="52"/>
      <c r="E439" s="52"/>
    </row>
    <row r="440" spans="1:5" ht="14.25" customHeight="1">
      <c r="A440" s="52"/>
      <c r="B440" s="52"/>
      <c r="C440" s="52"/>
      <c r="D440" s="52"/>
      <c r="E440" s="52"/>
    </row>
    <row r="441" spans="1:5" ht="14.25" customHeight="1">
      <c r="A441" s="52"/>
      <c r="B441" s="52"/>
      <c r="C441" s="52"/>
      <c r="D441" s="52"/>
      <c r="E441" s="52"/>
    </row>
    <row r="442" spans="1:5" ht="14.25" customHeight="1">
      <c r="A442" s="52"/>
      <c r="B442" s="52"/>
      <c r="C442" s="52"/>
      <c r="D442" s="52"/>
      <c r="E442" s="52"/>
    </row>
    <row r="443" spans="1:5" ht="14.25" customHeight="1">
      <c r="A443" s="52"/>
      <c r="B443" s="52"/>
      <c r="C443" s="52"/>
      <c r="D443" s="52"/>
      <c r="E443" s="52"/>
    </row>
    <row r="444" spans="1:5" ht="14.25" customHeight="1">
      <c r="A444" s="52"/>
      <c r="B444" s="52"/>
      <c r="C444" s="52"/>
      <c r="D444" s="52"/>
      <c r="E444" s="52"/>
    </row>
    <row r="445" spans="1:5" ht="14.25" customHeight="1">
      <c r="A445" s="52"/>
      <c r="B445" s="52"/>
      <c r="C445" s="52"/>
      <c r="D445" s="52"/>
      <c r="E445" s="52"/>
    </row>
    <row r="446" spans="1:5" ht="14.25" customHeight="1">
      <c r="A446" s="52"/>
      <c r="B446" s="52"/>
      <c r="C446" s="52"/>
      <c r="D446" s="52"/>
      <c r="E446" s="52"/>
    </row>
    <row r="447" spans="1:5" ht="14.25" customHeight="1">
      <c r="A447" s="52"/>
      <c r="B447" s="52"/>
      <c r="C447" s="52"/>
      <c r="D447" s="52"/>
      <c r="E447" s="52"/>
    </row>
    <row r="448" spans="1:5" ht="14.25" customHeight="1">
      <c r="A448" s="52"/>
      <c r="B448" s="52"/>
      <c r="C448" s="52"/>
      <c r="D448" s="52"/>
      <c r="E448" s="52"/>
    </row>
    <row r="449" spans="1:5" ht="14.25" customHeight="1">
      <c r="A449" s="52"/>
      <c r="B449" s="52"/>
      <c r="C449" s="52"/>
      <c r="D449" s="52"/>
      <c r="E449" s="52"/>
    </row>
    <row r="450" spans="1:5" ht="14.25" customHeight="1">
      <c r="A450" s="52"/>
      <c r="B450" s="52"/>
      <c r="C450" s="52"/>
      <c r="D450" s="52"/>
      <c r="E450" s="52"/>
    </row>
    <row r="451" spans="1:5" ht="14.25" customHeight="1">
      <c r="A451" s="52"/>
      <c r="B451" s="52"/>
      <c r="C451" s="52"/>
      <c r="D451" s="52"/>
      <c r="E451" s="52"/>
    </row>
    <row r="452" spans="1:5" ht="14.25" customHeight="1">
      <c r="A452" s="52"/>
      <c r="B452" s="52"/>
      <c r="C452" s="52"/>
      <c r="D452" s="52"/>
      <c r="E452" s="52"/>
    </row>
    <row r="453" spans="1:5" ht="14.25" customHeight="1">
      <c r="A453" s="52"/>
      <c r="B453" s="52"/>
      <c r="C453" s="52"/>
      <c r="D453" s="52"/>
      <c r="E453" s="52"/>
    </row>
    <row r="454" spans="1:5" ht="14.25" customHeight="1">
      <c r="A454" s="52"/>
      <c r="B454" s="52"/>
      <c r="C454" s="52"/>
      <c r="D454" s="52"/>
      <c r="E454" s="52"/>
    </row>
    <row r="455" spans="1:5" ht="14.25" customHeight="1">
      <c r="A455" s="52"/>
      <c r="B455" s="52"/>
      <c r="C455" s="52"/>
      <c r="D455" s="52"/>
      <c r="E455" s="52"/>
    </row>
    <row r="456" spans="1:5" ht="14.25" customHeight="1">
      <c r="A456" s="52"/>
      <c r="B456" s="52"/>
      <c r="C456" s="52"/>
      <c r="D456" s="52"/>
      <c r="E456" s="52"/>
    </row>
    <row r="457" spans="1:5" ht="14.25" customHeight="1">
      <c r="A457" s="52"/>
      <c r="B457" s="52"/>
      <c r="C457" s="52"/>
      <c r="D457" s="52"/>
      <c r="E457" s="52"/>
    </row>
    <row r="458" spans="1:5" ht="14.25" customHeight="1">
      <c r="A458" s="52"/>
      <c r="B458" s="52"/>
      <c r="C458" s="52"/>
      <c r="D458" s="52"/>
      <c r="E458" s="52"/>
    </row>
    <row r="459" spans="1:5" ht="14.25" customHeight="1">
      <c r="A459" s="52"/>
      <c r="B459" s="52"/>
      <c r="C459" s="52"/>
      <c r="D459" s="52"/>
      <c r="E459" s="52"/>
    </row>
    <row r="460" spans="1:5" ht="14.25" customHeight="1">
      <c r="A460" s="52"/>
      <c r="B460" s="52"/>
      <c r="C460" s="52"/>
      <c r="D460" s="52"/>
      <c r="E460" s="52"/>
    </row>
    <row r="461" spans="1:5" ht="14.25" customHeight="1">
      <c r="A461" s="52"/>
      <c r="B461" s="52"/>
      <c r="C461" s="52"/>
      <c r="D461" s="52"/>
      <c r="E461" s="52"/>
    </row>
    <row r="462" spans="1:5" ht="14.25" customHeight="1">
      <c r="A462" s="52"/>
      <c r="B462" s="52"/>
      <c r="C462" s="52"/>
      <c r="D462" s="52"/>
      <c r="E462" s="52"/>
    </row>
    <row r="463" spans="1:5" ht="14.25" customHeight="1">
      <c r="A463" s="52"/>
      <c r="B463" s="52"/>
      <c r="C463" s="52"/>
      <c r="D463" s="52"/>
      <c r="E463" s="52"/>
    </row>
    <row r="464" spans="1:5" ht="14.25" customHeight="1">
      <c r="A464" s="52"/>
      <c r="B464" s="52"/>
      <c r="C464" s="52"/>
      <c r="D464" s="52"/>
      <c r="E464" s="52"/>
    </row>
    <row r="465" spans="1:5" ht="14.25" customHeight="1">
      <c r="A465" s="52"/>
      <c r="B465" s="52"/>
      <c r="C465" s="52"/>
      <c r="D465" s="52"/>
      <c r="E465" s="52"/>
    </row>
    <row r="466" spans="1:5" ht="14.25" customHeight="1">
      <c r="A466" s="52"/>
      <c r="B466" s="52"/>
      <c r="C466" s="52"/>
      <c r="D466" s="52"/>
      <c r="E466" s="52"/>
    </row>
    <row r="467" spans="1:5" ht="14.25" customHeight="1">
      <c r="A467" s="52"/>
      <c r="B467" s="52"/>
      <c r="C467" s="52"/>
      <c r="D467" s="52"/>
      <c r="E467" s="52"/>
    </row>
    <row r="468" spans="1:5" ht="14.25" customHeight="1">
      <c r="A468" s="52"/>
      <c r="B468" s="52"/>
      <c r="C468" s="52"/>
      <c r="D468" s="52"/>
      <c r="E468" s="52"/>
    </row>
    <row r="469" spans="1:5" ht="14.25" customHeight="1">
      <c r="A469" s="52"/>
      <c r="B469" s="52"/>
      <c r="C469" s="52"/>
      <c r="D469" s="52"/>
      <c r="E469" s="52"/>
    </row>
    <row r="470" spans="1:5" ht="14.25" customHeight="1">
      <c r="A470" s="52"/>
      <c r="B470" s="52"/>
      <c r="C470" s="52"/>
      <c r="D470" s="52"/>
      <c r="E470" s="52"/>
    </row>
    <row r="471" spans="1:5" ht="14.25" customHeight="1">
      <c r="A471" s="52"/>
      <c r="B471" s="52"/>
      <c r="C471" s="52"/>
      <c r="D471" s="52"/>
      <c r="E471" s="52"/>
    </row>
    <row r="472" spans="1:5" ht="14.25" customHeight="1">
      <c r="A472" s="52"/>
      <c r="B472" s="52"/>
      <c r="C472" s="52"/>
      <c r="D472" s="52"/>
      <c r="E472" s="52"/>
    </row>
    <row r="473" spans="1:5" ht="14.25" customHeight="1">
      <c r="A473" s="52"/>
      <c r="B473" s="52"/>
      <c r="C473" s="52"/>
      <c r="D473" s="52"/>
      <c r="E473" s="52"/>
    </row>
    <row r="474" spans="1:5" ht="14.25" customHeight="1">
      <c r="A474" s="52"/>
      <c r="B474" s="52"/>
      <c r="C474" s="52"/>
      <c r="D474" s="52"/>
      <c r="E474" s="52"/>
    </row>
    <row r="475" spans="1:5" ht="14.25" customHeight="1">
      <c r="A475" s="52"/>
      <c r="B475" s="52"/>
      <c r="C475" s="52"/>
      <c r="D475" s="52"/>
      <c r="E475" s="52"/>
    </row>
    <row r="476" spans="1:5" ht="14.25" customHeight="1">
      <c r="A476" s="52"/>
      <c r="B476" s="52"/>
      <c r="C476" s="52"/>
      <c r="D476" s="52"/>
      <c r="E476" s="52"/>
    </row>
    <row r="477" spans="1:5" ht="14.25" customHeight="1">
      <c r="A477" s="52"/>
      <c r="B477" s="52"/>
      <c r="C477" s="52"/>
      <c r="D477" s="52"/>
      <c r="E477" s="52"/>
    </row>
    <row r="478" spans="1:5" ht="14.25" customHeight="1">
      <c r="A478" s="52"/>
      <c r="B478" s="52"/>
      <c r="C478" s="52"/>
      <c r="D478" s="52"/>
      <c r="E478" s="52"/>
    </row>
    <row r="479" spans="1:5" ht="14.25" customHeight="1">
      <c r="A479" s="52"/>
      <c r="B479" s="52"/>
      <c r="C479" s="52"/>
      <c r="D479" s="52"/>
      <c r="E479" s="52"/>
    </row>
    <row r="480" spans="1:5" ht="14.25" customHeight="1">
      <c r="A480" s="52"/>
      <c r="B480" s="52"/>
      <c r="C480" s="52"/>
      <c r="D480" s="52"/>
      <c r="E480" s="52"/>
    </row>
    <row r="481" spans="1:5" ht="14.25" customHeight="1">
      <c r="A481" s="52"/>
      <c r="B481" s="52"/>
      <c r="C481" s="52"/>
      <c r="D481" s="52"/>
      <c r="E481" s="52"/>
    </row>
    <row r="482" spans="1:5" ht="14.25" customHeight="1">
      <c r="A482" s="52"/>
      <c r="B482" s="52"/>
      <c r="C482" s="52"/>
      <c r="D482" s="52"/>
      <c r="E482" s="52"/>
    </row>
    <row r="483" spans="1:5" ht="14.25" customHeight="1">
      <c r="A483" s="52"/>
      <c r="B483" s="52"/>
      <c r="C483" s="52"/>
      <c r="D483" s="52"/>
      <c r="E483" s="52"/>
    </row>
    <row r="484" spans="1:5" ht="14.25" customHeight="1">
      <c r="A484" s="52"/>
      <c r="B484" s="52"/>
      <c r="C484" s="52"/>
      <c r="D484" s="52"/>
      <c r="E484" s="52"/>
    </row>
    <row r="485" spans="1:5" ht="14.25" customHeight="1">
      <c r="A485" s="52"/>
      <c r="B485" s="52"/>
      <c r="C485" s="52"/>
      <c r="D485" s="52"/>
      <c r="E485" s="52"/>
    </row>
    <row r="486" spans="1:5" ht="14.25" customHeight="1">
      <c r="A486" s="52"/>
      <c r="B486" s="52"/>
      <c r="C486" s="52"/>
      <c r="D486" s="52"/>
      <c r="E486" s="52"/>
    </row>
    <row r="487" spans="1:5" ht="14.25" customHeight="1">
      <c r="A487" s="52"/>
      <c r="B487" s="52"/>
      <c r="C487" s="52"/>
      <c r="D487" s="52"/>
      <c r="E487" s="52"/>
    </row>
    <row r="488" spans="1:5" ht="14.25" customHeight="1">
      <c r="A488" s="52"/>
      <c r="B488" s="52"/>
      <c r="C488" s="52"/>
      <c r="D488" s="52"/>
      <c r="E488" s="52"/>
    </row>
    <row r="489" spans="1:5" ht="14.25" customHeight="1">
      <c r="A489" s="52"/>
      <c r="B489" s="52"/>
      <c r="C489" s="52"/>
      <c r="D489" s="52"/>
      <c r="E489" s="52"/>
    </row>
    <row r="490" spans="1:5" ht="14.25" customHeight="1">
      <c r="A490" s="52"/>
      <c r="B490" s="52"/>
      <c r="C490" s="52"/>
      <c r="D490" s="52"/>
      <c r="E490" s="52"/>
    </row>
    <row r="491" spans="1:5" ht="14.25" customHeight="1">
      <c r="A491" s="52"/>
      <c r="B491" s="52"/>
      <c r="C491" s="52"/>
      <c r="D491" s="52"/>
      <c r="E491" s="52"/>
    </row>
    <row r="492" spans="1:5" ht="14.25" customHeight="1">
      <c r="A492" s="52"/>
      <c r="B492" s="52"/>
      <c r="C492" s="52"/>
      <c r="D492" s="52"/>
      <c r="E492" s="52"/>
    </row>
    <row r="493" spans="1:5" ht="14.25" customHeight="1">
      <c r="A493" s="52"/>
      <c r="B493" s="52"/>
      <c r="C493" s="52"/>
      <c r="D493" s="52"/>
      <c r="E493" s="52"/>
    </row>
    <row r="494" spans="1:5" ht="14.25" customHeight="1">
      <c r="A494" s="52"/>
      <c r="B494" s="52"/>
      <c r="C494" s="52"/>
      <c r="D494" s="52"/>
      <c r="E494" s="52"/>
    </row>
    <row r="495" spans="1:5" ht="14.25" customHeight="1">
      <c r="A495" s="52"/>
      <c r="B495" s="52"/>
      <c r="C495" s="52"/>
      <c r="D495" s="52"/>
      <c r="E495" s="52"/>
    </row>
    <row r="496" spans="1:5" ht="14.25" customHeight="1">
      <c r="A496" s="52"/>
      <c r="B496" s="52"/>
      <c r="C496" s="52"/>
      <c r="D496" s="52"/>
      <c r="E496" s="52"/>
    </row>
    <row r="497" spans="1:5" ht="14.25" customHeight="1">
      <c r="A497" s="52"/>
      <c r="B497" s="52"/>
      <c r="C497" s="52"/>
      <c r="D497" s="52"/>
      <c r="E497" s="52"/>
    </row>
    <row r="498" spans="1:5" ht="14.25" customHeight="1">
      <c r="A498" s="52"/>
      <c r="B498" s="52"/>
      <c r="C498" s="52"/>
      <c r="D498" s="52"/>
      <c r="E498" s="52"/>
    </row>
    <row r="499" spans="1:5" ht="14.25" customHeight="1">
      <c r="A499" s="52"/>
      <c r="B499" s="52"/>
      <c r="C499" s="52"/>
      <c r="D499" s="52"/>
      <c r="E499" s="52"/>
    </row>
    <row r="500" spans="1:5" ht="14.25" customHeight="1">
      <c r="A500" s="52"/>
      <c r="B500" s="52"/>
      <c r="C500" s="52"/>
      <c r="D500" s="52"/>
      <c r="E500" s="52"/>
    </row>
    <row r="501" spans="1:5" ht="14.25" customHeight="1">
      <c r="A501" s="52"/>
      <c r="B501" s="52"/>
      <c r="C501" s="52"/>
      <c r="D501" s="52"/>
      <c r="E501" s="52"/>
    </row>
    <row r="502" spans="1:5" ht="14.25" customHeight="1">
      <c r="A502" s="52"/>
      <c r="B502" s="52"/>
      <c r="C502" s="52"/>
      <c r="D502" s="52"/>
      <c r="E502" s="52"/>
    </row>
    <row r="503" spans="1:5" ht="14.25" customHeight="1">
      <c r="A503" s="52"/>
      <c r="B503" s="52"/>
      <c r="C503" s="52"/>
      <c r="D503" s="52"/>
      <c r="E503" s="52"/>
    </row>
    <row r="504" spans="1:5" ht="14.25" customHeight="1">
      <c r="A504" s="52"/>
      <c r="B504" s="52"/>
      <c r="C504" s="52"/>
      <c r="D504" s="52"/>
      <c r="E504" s="52"/>
    </row>
    <row r="505" spans="1:5" ht="14.25" customHeight="1">
      <c r="A505" s="52"/>
      <c r="B505" s="52"/>
      <c r="C505" s="52"/>
      <c r="D505" s="52"/>
      <c r="E505" s="52"/>
    </row>
    <row r="506" spans="1:5" ht="14.25" customHeight="1">
      <c r="A506" s="52"/>
      <c r="B506" s="52"/>
      <c r="C506" s="52"/>
      <c r="D506" s="52"/>
      <c r="E506" s="52"/>
    </row>
    <row r="507" spans="1:5" ht="14.25" customHeight="1">
      <c r="A507" s="52"/>
      <c r="B507" s="52"/>
      <c r="C507" s="52"/>
      <c r="D507" s="52"/>
      <c r="E507" s="52"/>
    </row>
    <row r="508" spans="1:5" ht="14.25" customHeight="1">
      <c r="A508" s="52"/>
      <c r="B508" s="52"/>
      <c r="C508" s="52"/>
      <c r="D508" s="52"/>
      <c r="E508" s="52"/>
    </row>
    <row r="509" spans="1:5" ht="14.25" customHeight="1">
      <c r="A509" s="52"/>
      <c r="B509" s="52"/>
      <c r="C509" s="52"/>
      <c r="D509" s="52"/>
      <c r="E509" s="52"/>
    </row>
    <row r="510" spans="1:5" ht="14.25" customHeight="1">
      <c r="A510" s="52"/>
      <c r="B510" s="52"/>
      <c r="C510" s="52"/>
      <c r="D510" s="52"/>
      <c r="E510" s="52"/>
    </row>
    <row r="511" spans="1:5" ht="14.25" customHeight="1">
      <c r="A511" s="52"/>
      <c r="B511" s="52"/>
      <c r="C511" s="52"/>
      <c r="D511" s="52"/>
      <c r="E511" s="52"/>
    </row>
    <row r="512" spans="1:5" ht="14.25" customHeight="1">
      <c r="A512" s="52"/>
      <c r="B512" s="52"/>
      <c r="C512" s="52"/>
      <c r="D512" s="52"/>
      <c r="E512" s="52"/>
    </row>
    <row r="513" spans="1:5" ht="14.25" customHeight="1">
      <c r="A513" s="52"/>
      <c r="B513" s="52"/>
      <c r="C513" s="52"/>
      <c r="D513" s="52"/>
      <c r="E513" s="52"/>
    </row>
    <row r="514" spans="1:5" ht="14.25" customHeight="1">
      <c r="A514" s="52"/>
      <c r="B514" s="52"/>
      <c r="C514" s="52"/>
      <c r="D514" s="52"/>
      <c r="E514" s="52"/>
    </row>
    <row r="515" spans="1:5" ht="14.25" customHeight="1">
      <c r="A515" s="52"/>
      <c r="B515" s="52"/>
      <c r="C515" s="52"/>
      <c r="D515" s="52"/>
      <c r="E515" s="52"/>
    </row>
    <row r="516" spans="1:5" ht="14.25" customHeight="1">
      <c r="A516" s="52"/>
      <c r="B516" s="52"/>
      <c r="C516" s="52"/>
      <c r="D516" s="52"/>
      <c r="E516" s="52"/>
    </row>
    <row r="517" spans="1:5" ht="14.25" customHeight="1">
      <c r="A517" s="52"/>
      <c r="B517" s="52"/>
      <c r="C517" s="52"/>
      <c r="D517" s="52"/>
      <c r="E517" s="52"/>
    </row>
    <row r="518" spans="1:5" ht="14.25" customHeight="1">
      <c r="A518" s="52"/>
      <c r="B518" s="52"/>
      <c r="C518" s="52"/>
      <c r="D518" s="52"/>
      <c r="E518" s="52"/>
    </row>
    <row r="519" spans="1:5" ht="14.25" customHeight="1">
      <c r="A519" s="52"/>
      <c r="B519" s="52"/>
      <c r="C519" s="52"/>
      <c r="D519" s="52"/>
      <c r="E519" s="52"/>
    </row>
    <row r="520" spans="1:5" ht="14.25" customHeight="1">
      <c r="A520" s="52"/>
      <c r="B520" s="52"/>
      <c r="C520" s="52"/>
      <c r="D520" s="52"/>
      <c r="E520" s="52"/>
    </row>
    <row r="521" spans="1:5" ht="14.25" customHeight="1">
      <c r="A521" s="52"/>
      <c r="B521" s="52"/>
      <c r="C521" s="52"/>
      <c r="D521" s="52"/>
      <c r="E521" s="52"/>
    </row>
    <row r="522" spans="1:5" ht="14.25" customHeight="1">
      <c r="A522" s="52"/>
      <c r="B522" s="52"/>
      <c r="C522" s="52"/>
      <c r="D522" s="52"/>
      <c r="E522" s="52"/>
    </row>
    <row r="523" spans="1:5" ht="14.25" customHeight="1">
      <c r="A523" s="52"/>
      <c r="B523" s="52"/>
      <c r="C523" s="52"/>
      <c r="D523" s="52"/>
      <c r="E523" s="52"/>
    </row>
    <row r="524" spans="1:5" ht="14.25" customHeight="1">
      <c r="A524" s="52"/>
      <c r="B524" s="52"/>
      <c r="C524" s="52"/>
      <c r="D524" s="52"/>
      <c r="E524" s="52"/>
    </row>
    <row r="525" spans="1:5" ht="14.25" customHeight="1">
      <c r="A525" s="52"/>
      <c r="B525" s="52"/>
      <c r="C525" s="52"/>
      <c r="D525" s="52"/>
      <c r="E525" s="52"/>
    </row>
    <row r="526" spans="1:5" ht="14.25" customHeight="1">
      <c r="A526" s="52"/>
      <c r="B526" s="52"/>
      <c r="C526" s="52"/>
      <c r="D526" s="52"/>
      <c r="E526" s="52"/>
    </row>
    <row r="527" spans="1:5" ht="14.25" customHeight="1">
      <c r="A527" s="52"/>
      <c r="B527" s="52"/>
      <c r="C527" s="52"/>
      <c r="D527" s="52"/>
      <c r="E527" s="52"/>
    </row>
    <row r="528" spans="1:5" ht="14.25" customHeight="1">
      <c r="A528" s="52"/>
      <c r="B528" s="52"/>
      <c r="C528" s="52"/>
      <c r="D528" s="52"/>
      <c r="E528" s="52"/>
    </row>
    <row r="529" spans="1:5" ht="14.25" customHeight="1">
      <c r="A529" s="52"/>
      <c r="B529" s="52"/>
      <c r="C529" s="52"/>
      <c r="D529" s="52"/>
      <c r="E529" s="52"/>
    </row>
    <row r="530" spans="1:5" ht="14.25" customHeight="1">
      <c r="A530" s="52"/>
      <c r="B530" s="52"/>
      <c r="C530" s="52"/>
      <c r="D530" s="52"/>
      <c r="E530" s="52"/>
    </row>
    <row r="531" spans="1:5" ht="14.25" customHeight="1">
      <c r="A531" s="52"/>
      <c r="B531" s="52"/>
      <c r="C531" s="52"/>
      <c r="D531" s="52"/>
      <c r="E531" s="52"/>
    </row>
    <row r="532" spans="1:5" ht="14.25" customHeight="1">
      <c r="A532" s="52"/>
      <c r="B532" s="52"/>
      <c r="C532" s="52"/>
      <c r="D532" s="52"/>
      <c r="E532" s="52"/>
    </row>
    <row r="533" spans="1:5" ht="14.25" customHeight="1">
      <c r="A533" s="52"/>
      <c r="B533" s="52"/>
      <c r="C533" s="52"/>
      <c r="D533" s="52"/>
      <c r="E533" s="52"/>
    </row>
    <row r="534" spans="1:5" ht="14.25" customHeight="1">
      <c r="A534" s="52"/>
      <c r="B534" s="52"/>
      <c r="C534" s="52"/>
      <c r="D534" s="52"/>
      <c r="E534" s="52"/>
    </row>
    <row r="535" spans="1:5" ht="14.25" customHeight="1">
      <c r="A535" s="52"/>
      <c r="B535" s="52"/>
      <c r="C535" s="52"/>
      <c r="D535" s="52"/>
      <c r="E535" s="52"/>
    </row>
    <row r="536" spans="1:5" ht="14.25" customHeight="1">
      <c r="A536" s="52"/>
      <c r="B536" s="52"/>
      <c r="C536" s="52"/>
      <c r="D536" s="52"/>
      <c r="E536" s="52"/>
    </row>
    <row r="537" spans="1:5" ht="14.25" customHeight="1">
      <c r="A537" s="52"/>
      <c r="B537" s="52"/>
      <c r="C537" s="52"/>
      <c r="D537" s="52"/>
      <c r="E537" s="52"/>
    </row>
    <row r="538" spans="1:5" ht="14.25" customHeight="1">
      <c r="A538" s="52"/>
      <c r="B538" s="52"/>
      <c r="C538" s="52"/>
      <c r="D538" s="52"/>
      <c r="E538" s="52"/>
    </row>
    <row r="539" spans="1:5" ht="14.25" customHeight="1">
      <c r="A539" s="52"/>
      <c r="B539" s="52"/>
      <c r="C539" s="52"/>
      <c r="D539" s="52"/>
      <c r="E539" s="52"/>
    </row>
    <row r="540" spans="1:5" ht="14.25" customHeight="1">
      <c r="A540" s="52"/>
      <c r="B540" s="52"/>
      <c r="C540" s="52"/>
      <c r="D540" s="52"/>
      <c r="E540" s="52"/>
    </row>
    <row r="541" spans="1:5" ht="14.25" customHeight="1">
      <c r="A541" s="52"/>
      <c r="B541" s="52"/>
      <c r="C541" s="52"/>
      <c r="D541" s="52"/>
      <c r="E541" s="52"/>
    </row>
    <row r="542" spans="1:5" ht="14.25" customHeight="1">
      <c r="A542" s="52"/>
      <c r="B542" s="52"/>
      <c r="C542" s="52"/>
      <c r="D542" s="52"/>
      <c r="E542" s="52"/>
    </row>
    <row r="543" spans="1:5" ht="14.25" customHeight="1">
      <c r="A543" s="52"/>
      <c r="B543" s="52"/>
      <c r="C543" s="52"/>
      <c r="D543" s="52"/>
      <c r="E543" s="52"/>
    </row>
    <row r="544" spans="1:5" ht="14.25" customHeight="1">
      <c r="A544" s="52"/>
      <c r="B544" s="52"/>
      <c r="C544" s="52"/>
      <c r="D544" s="52"/>
      <c r="E544" s="52"/>
    </row>
    <row r="545" spans="1:5" ht="14.25" customHeight="1">
      <c r="A545" s="52"/>
      <c r="B545" s="52"/>
      <c r="C545" s="52"/>
      <c r="D545" s="52"/>
      <c r="E545" s="52"/>
    </row>
    <row r="546" spans="1:5" ht="14.25" customHeight="1">
      <c r="A546" s="52"/>
      <c r="B546" s="52"/>
      <c r="C546" s="52"/>
      <c r="D546" s="52"/>
      <c r="E546" s="52"/>
    </row>
    <row r="547" spans="1:5" ht="14.25" customHeight="1">
      <c r="A547" s="52"/>
      <c r="B547" s="52"/>
      <c r="C547" s="52"/>
      <c r="D547" s="52"/>
      <c r="E547" s="52"/>
    </row>
    <row r="548" spans="1:5" ht="14.25" customHeight="1">
      <c r="A548" s="52"/>
      <c r="B548" s="52"/>
      <c r="C548" s="52"/>
      <c r="D548" s="52"/>
      <c r="E548" s="52"/>
    </row>
    <row r="549" spans="1:5" ht="14.25" customHeight="1">
      <c r="A549" s="52"/>
      <c r="B549" s="52"/>
      <c r="C549" s="52"/>
      <c r="D549" s="52"/>
      <c r="E549" s="52"/>
    </row>
    <row r="550" spans="1:5" ht="14.25" customHeight="1">
      <c r="A550" s="52"/>
      <c r="B550" s="52"/>
      <c r="C550" s="52"/>
      <c r="D550" s="52"/>
      <c r="E550" s="52"/>
    </row>
    <row r="551" spans="1:5" ht="14.25" customHeight="1">
      <c r="A551" s="52"/>
      <c r="B551" s="52"/>
      <c r="C551" s="52"/>
      <c r="D551" s="52"/>
      <c r="E551" s="52"/>
    </row>
    <row r="552" spans="1:5" ht="14.25" customHeight="1">
      <c r="A552" s="52"/>
      <c r="B552" s="52"/>
      <c r="C552" s="52"/>
      <c r="D552" s="52"/>
      <c r="E552" s="52"/>
    </row>
    <row r="553" spans="1:5" ht="14.25" customHeight="1">
      <c r="A553" s="52"/>
      <c r="B553" s="52"/>
      <c r="C553" s="52"/>
      <c r="D553" s="52"/>
      <c r="E553" s="52"/>
    </row>
    <row r="554" spans="1:5" ht="14.25" customHeight="1">
      <c r="A554" s="52"/>
      <c r="B554" s="52"/>
      <c r="C554" s="52"/>
      <c r="D554" s="52"/>
      <c r="E554" s="52"/>
    </row>
    <row r="555" spans="1:5" ht="14.25" customHeight="1">
      <c r="A555" s="52"/>
      <c r="B555" s="52"/>
      <c r="C555" s="52"/>
      <c r="D555" s="52"/>
      <c r="E555" s="52"/>
    </row>
    <row r="556" spans="1:5" ht="14.25" customHeight="1">
      <c r="A556" s="52"/>
      <c r="B556" s="52"/>
      <c r="C556" s="52"/>
      <c r="D556" s="52"/>
      <c r="E556" s="52"/>
    </row>
    <row r="557" spans="1:5" ht="14.25" customHeight="1">
      <c r="A557" s="52"/>
      <c r="B557" s="52"/>
      <c r="C557" s="52"/>
      <c r="D557" s="52"/>
      <c r="E557" s="52"/>
    </row>
    <row r="558" spans="1:5" ht="14.25" customHeight="1">
      <c r="A558" s="52"/>
      <c r="B558" s="52"/>
      <c r="C558" s="52"/>
      <c r="D558" s="52"/>
      <c r="E558" s="52"/>
    </row>
    <row r="559" spans="1:5" ht="14.25" customHeight="1">
      <c r="A559" s="52"/>
      <c r="B559" s="52"/>
      <c r="C559" s="52"/>
      <c r="D559" s="52"/>
      <c r="E559" s="52"/>
    </row>
    <row r="560" spans="1:5" ht="14.25" customHeight="1">
      <c r="A560" s="52"/>
      <c r="B560" s="52"/>
      <c r="C560" s="52"/>
      <c r="D560" s="52"/>
      <c r="E560" s="52"/>
    </row>
    <row r="561" spans="1:5" ht="14.25" customHeight="1">
      <c r="A561" s="52"/>
      <c r="B561" s="52"/>
      <c r="C561" s="52"/>
      <c r="D561" s="52"/>
      <c r="E561" s="52"/>
    </row>
    <row r="562" spans="1:5" ht="14.25" customHeight="1">
      <c r="A562" s="52"/>
      <c r="B562" s="52"/>
      <c r="C562" s="52"/>
      <c r="D562" s="52"/>
      <c r="E562" s="52"/>
    </row>
    <row r="563" spans="1:5" ht="14.25" customHeight="1">
      <c r="A563" s="52"/>
      <c r="B563" s="52"/>
      <c r="C563" s="52"/>
      <c r="D563" s="52"/>
      <c r="E563" s="52"/>
    </row>
    <row r="564" spans="1:5" ht="14.25" customHeight="1">
      <c r="A564" s="52"/>
      <c r="B564" s="52"/>
      <c r="C564" s="52"/>
      <c r="D564" s="52"/>
      <c r="E564" s="52"/>
    </row>
    <row r="565" spans="1:5" ht="14.25" customHeight="1">
      <c r="A565" s="52"/>
      <c r="B565" s="52"/>
      <c r="C565" s="52"/>
      <c r="D565" s="52"/>
      <c r="E565" s="52"/>
    </row>
    <row r="566" spans="1:5" ht="14.25" customHeight="1">
      <c r="A566" s="52"/>
      <c r="B566" s="52"/>
      <c r="C566" s="52"/>
      <c r="D566" s="52"/>
      <c r="E566" s="52"/>
    </row>
    <row r="567" spans="1:5" ht="14.25" customHeight="1">
      <c r="A567" s="52"/>
      <c r="B567" s="52"/>
      <c r="C567" s="52"/>
      <c r="D567" s="52"/>
      <c r="E567" s="52"/>
    </row>
    <row r="568" spans="1:5" ht="14.25" customHeight="1">
      <c r="A568" s="52"/>
      <c r="B568" s="52"/>
      <c r="C568" s="52"/>
      <c r="D568" s="52"/>
      <c r="E568" s="52"/>
    </row>
    <row r="569" spans="1:5" ht="14.25" customHeight="1">
      <c r="A569" s="52"/>
      <c r="B569" s="52"/>
      <c r="C569" s="52"/>
      <c r="D569" s="52"/>
      <c r="E569" s="52"/>
    </row>
    <row r="570" spans="1:5" ht="14.25" customHeight="1">
      <c r="A570" s="52"/>
      <c r="B570" s="52"/>
      <c r="C570" s="52"/>
      <c r="D570" s="52"/>
      <c r="E570" s="52"/>
    </row>
    <row r="571" spans="1:5" ht="14.25" customHeight="1">
      <c r="A571" s="52"/>
      <c r="B571" s="52"/>
      <c r="C571" s="52"/>
      <c r="D571" s="52"/>
      <c r="E571" s="52"/>
    </row>
    <row r="572" spans="1:5" ht="14.25" customHeight="1">
      <c r="A572" s="52"/>
      <c r="B572" s="52"/>
      <c r="C572" s="52"/>
      <c r="D572" s="52"/>
      <c r="E572" s="52"/>
    </row>
    <row r="573" spans="1:5" ht="14.25" customHeight="1">
      <c r="A573" s="52"/>
      <c r="B573" s="52"/>
      <c r="C573" s="52"/>
      <c r="D573" s="52"/>
      <c r="E573" s="52"/>
    </row>
    <row r="574" spans="1:5" ht="14.25" customHeight="1">
      <c r="A574" s="52"/>
      <c r="B574" s="52"/>
      <c r="C574" s="52"/>
      <c r="D574" s="52"/>
      <c r="E574" s="52"/>
    </row>
    <row r="575" spans="1:5" ht="14.25" customHeight="1">
      <c r="A575" s="52"/>
      <c r="B575" s="52"/>
      <c r="C575" s="52"/>
      <c r="D575" s="52"/>
      <c r="E575" s="52"/>
    </row>
    <row r="576" spans="1:5" ht="14.25" customHeight="1">
      <c r="A576" s="52"/>
      <c r="B576" s="52"/>
      <c r="C576" s="52"/>
      <c r="D576" s="52"/>
      <c r="E576" s="52"/>
    </row>
    <row r="577" spans="1:5" ht="14.25" customHeight="1">
      <c r="A577" s="52"/>
      <c r="B577" s="52"/>
      <c r="C577" s="52"/>
      <c r="D577" s="52"/>
      <c r="E577" s="52"/>
    </row>
    <row r="578" spans="1:5" ht="14.25" customHeight="1">
      <c r="A578" s="52"/>
      <c r="B578" s="52"/>
      <c r="C578" s="52"/>
      <c r="D578" s="52"/>
      <c r="E578" s="52"/>
    </row>
    <row r="579" spans="1:5" ht="14.25" customHeight="1">
      <c r="A579" s="52"/>
      <c r="B579" s="52"/>
      <c r="C579" s="52"/>
      <c r="D579" s="52"/>
      <c r="E579" s="52"/>
    </row>
    <row r="580" spans="1:5" ht="14.25" customHeight="1">
      <c r="A580" s="52"/>
      <c r="B580" s="52"/>
      <c r="C580" s="52"/>
      <c r="D580" s="52"/>
      <c r="E580" s="52"/>
    </row>
    <row r="581" spans="1:5" ht="14.25" customHeight="1">
      <c r="A581" s="52"/>
      <c r="B581" s="52"/>
      <c r="C581" s="52"/>
      <c r="D581" s="52"/>
      <c r="E581" s="52"/>
    </row>
    <row r="582" spans="1:5" ht="14.25" customHeight="1">
      <c r="A582" s="52"/>
      <c r="B582" s="52"/>
      <c r="C582" s="52"/>
      <c r="D582" s="52"/>
      <c r="E582" s="52"/>
    </row>
    <row r="583" spans="1:5" ht="14.25" customHeight="1">
      <c r="A583" s="52"/>
      <c r="B583" s="52"/>
      <c r="C583" s="52"/>
      <c r="D583" s="52"/>
      <c r="E583" s="52"/>
    </row>
    <row r="584" spans="1:5" ht="14.25" customHeight="1">
      <c r="A584" s="52"/>
      <c r="B584" s="52"/>
      <c r="C584" s="52"/>
      <c r="D584" s="52"/>
      <c r="E584" s="52"/>
    </row>
    <row r="585" spans="1:5" ht="14.25" customHeight="1">
      <c r="A585" s="52"/>
      <c r="B585" s="52"/>
      <c r="C585" s="52"/>
      <c r="D585" s="52"/>
      <c r="E585" s="52"/>
    </row>
    <row r="586" spans="1:5" ht="14.25" customHeight="1">
      <c r="A586" s="52"/>
      <c r="B586" s="52"/>
      <c r="C586" s="52"/>
      <c r="D586" s="52"/>
      <c r="E586" s="52"/>
    </row>
    <row r="587" spans="1:5" ht="14.25" customHeight="1">
      <c r="A587" s="52"/>
      <c r="B587" s="52"/>
      <c r="C587" s="52"/>
      <c r="D587" s="52"/>
      <c r="E587" s="52"/>
    </row>
    <row r="588" spans="1:5" ht="14.25" customHeight="1">
      <c r="A588" s="52"/>
      <c r="B588" s="52"/>
      <c r="C588" s="52"/>
      <c r="D588" s="52"/>
      <c r="E588" s="52"/>
    </row>
    <row r="589" spans="1:5" ht="14.25" customHeight="1">
      <c r="A589" s="52"/>
      <c r="B589" s="52"/>
      <c r="C589" s="52"/>
      <c r="D589" s="52"/>
      <c r="E589" s="52"/>
    </row>
    <row r="590" spans="1:5" ht="14.25" customHeight="1">
      <c r="A590" s="52"/>
      <c r="B590" s="52"/>
      <c r="C590" s="52"/>
      <c r="D590" s="52"/>
      <c r="E590" s="52"/>
    </row>
    <row r="591" spans="1:5" ht="14.25" customHeight="1">
      <c r="A591" s="52"/>
      <c r="B591" s="52"/>
      <c r="C591" s="52"/>
      <c r="D591" s="52"/>
      <c r="E591" s="52"/>
    </row>
    <row r="592" spans="1:5" ht="14.25" customHeight="1">
      <c r="A592" s="52"/>
      <c r="B592" s="52"/>
      <c r="C592" s="52"/>
      <c r="D592" s="52"/>
      <c r="E592" s="52"/>
    </row>
    <row r="593" spans="1:5" ht="14.25" customHeight="1">
      <c r="A593" s="52"/>
      <c r="B593" s="52"/>
      <c r="C593" s="52"/>
      <c r="D593" s="52"/>
      <c r="E593" s="52"/>
    </row>
    <row r="594" spans="1:5" ht="14.25" customHeight="1">
      <c r="A594" s="52"/>
      <c r="B594" s="52"/>
      <c r="C594" s="52"/>
      <c r="D594" s="52"/>
      <c r="E594" s="52"/>
    </row>
    <row r="595" spans="1:5" ht="14.25" customHeight="1">
      <c r="A595" s="52"/>
      <c r="B595" s="52"/>
      <c r="C595" s="52"/>
      <c r="D595" s="52"/>
      <c r="E595" s="52"/>
    </row>
    <row r="596" spans="1:5" ht="14.25" customHeight="1">
      <c r="A596" s="52"/>
      <c r="B596" s="52"/>
      <c r="C596" s="52"/>
      <c r="D596" s="52"/>
      <c r="E596" s="52"/>
    </row>
    <row r="597" spans="1:5" ht="14.25" customHeight="1">
      <c r="A597" s="52"/>
      <c r="B597" s="52"/>
      <c r="C597" s="52"/>
      <c r="D597" s="52"/>
      <c r="E597" s="52"/>
    </row>
    <row r="598" spans="1:5" ht="14.25" customHeight="1">
      <c r="A598" s="52"/>
      <c r="B598" s="52"/>
      <c r="C598" s="52"/>
      <c r="D598" s="52"/>
      <c r="E598" s="52"/>
    </row>
    <row r="599" spans="1:5" ht="14.25" customHeight="1">
      <c r="A599" s="52"/>
      <c r="B599" s="52"/>
      <c r="C599" s="52"/>
      <c r="D599" s="52"/>
      <c r="E599" s="52"/>
    </row>
    <row r="600" spans="1:5" ht="14.25" customHeight="1">
      <c r="A600" s="52"/>
      <c r="B600" s="52"/>
      <c r="C600" s="52"/>
      <c r="D600" s="52"/>
      <c r="E600" s="52"/>
    </row>
    <row r="601" spans="1:5" ht="14.25" customHeight="1">
      <c r="A601" s="52"/>
      <c r="B601" s="52"/>
      <c r="C601" s="52"/>
      <c r="D601" s="52"/>
      <c r="E601" s="52"/>
    </row>
    <row r="602" spans="1:5" ht="14.25" customHeight="1">
      <c r="A602" s="52"/>
      <c r="B602" s="52"/>
      <c r="C602" s="52"/>
      <c r="D602" s="52"/>
      <c r="E602" s="52"/>
    </row>
    <row r="603" spans="1:5" ht="14.25" customHeight="1">
      <c r="A603" s="52"/>
      <c r="B603" s="52"/>
      <c r="C603" s="52"/>
      <c r="D603" s="52"/>
      <c r="E603" s="52"/>
    </row>
    <row r="604" spans="1:5" ht="14.25" customHeight="1">
      <c r="A604" s="52"/>
      <c r="B604" s="52"/>
      <c r="C604" s="52"/>
      <c r="D604" s="52"/>
      <c r="E604" s="52"/>
    </row>
    <row r="605" spans="1:5" ht="14.25" customHeight="1">
      <c r="A605" s="52"/>
      <c r="B605" s="52"/>
      <c r="C605" s="52"/>
      <c r="D605" s="52"/>
      <c r="E605" s="52"/>
    </row>
    <row r="606" spans="1:5" ht="14.25" customHeight="1">
      <c r="A606" s="52"/>
      <c r="B606" s="52"/>
      <c r="C606" s="52"/>
      <c r="D606" s="52"/>
      <c r="E606" s="52"/>
    </row>
    <row r="607" spans="1:5" ht="14.25" customHeight="1">
      <c r="A607" s="52"/>
      <c r="B607" s="52"/>
      <c r="C607" s="52"/>
      <c r="D607" s="52"/>
      <c r="E607" s="52"/>
    </row>
    <row r="608" spans="1:5" ht="14.25" customHeight="1">
      <c r="A608" s="52"/>
      <c r="B608" s="52"/>
      <c r="C608" s="52"/>
      <c r="D608" s="52"/>
      <c r="E608" s="52"/>
    </row>
    <row r="609" spans="1:5" ht="14.25" customHeight="1">
      <c r="A609" s="52"/>
      <c r="B609" s="52"/>
      <c r="C609" s="52"/>
      <c r="D609" s="52"/>
      <c r="E609" s="52"/>
    </row>
    <row r="610" spans="1:5" ht="14.25" customHeight="1">
      <c r="A610" s="52"/>
      <c r="B610" s="52"/>
      <c r="C610" s="52"/>
      <c r="D610" s="52"/>
      <c r="E610" s="52"/>
    </row>
    <row r="611" spans="1:5" ht="14.25" customHeight="1">
      <c r="A611" s="52"/>
      <c r="B611" s="52"/>
      <c r="C611" s="52"/>
      <c r="D611" s="52"/>
      <c r="E611" s="52"/>
    </row>
    <row r="612" spans="1:5" ht="14.25" customHeight="1">
      <c r="A612" s="52"/>
      <c r="B612" s="52"/>
      <c r="C612" s="52"/>
      <c r="D612" s="52"/>
      <c r="E612" s="52"/>
    </row>
    <row r="613" spans="1:5" ht="14.25" customHeight="1">
      <c r="A613" s="52"/>
      <c r="B613" s="52"/>
      <c r="C613" s="52"/>
      <c r="D613" s="52"/>
      <c r="E613" s="52"/>
    </row>
    <row r="614" spans="1:5" ht="14.25" customHeight="1">
      <c r="A614" s="52"/>
      <c r="B614" s="52"/>
      <c r="C614" s="52"/>
      <c r="D614" s="52"/>
      <c r="E614" s="52"/>
    </row>
    <row r="615" spans="1:5" ht="14.25" customHeight="1">
      <c r="A615" s="52"/>
      <c r="B615" s="52"/>
      <c r="C615" s="52"/>
      <c r="D615" s="52"/>
      <c r="E615" s="52"/>
    </row>
    <row r="616" spans="1:5" ht="14.25" customHeight="1">
      <c r="A616" s="52"/>
      <c r="B616" s="52"/>
      <c r="C616" s="52"/>
      <c r="D616" s="52"/>
      <c r="E616" s="52"/>
    </row>
    <row r="617" spans="1:5" ht="14.25" customHeight="1">
      <c r="A617" s="52"/>
      <c r="B617" s="52"/>
      <c r="C617" s="52"/>
      <c r="D617" s="52"/>
      <c r="E617" s="52"/>
    </row>
    <row r="618" spans="1:5" ht="14.25" customHeight="1">
      <c r="A618" s="52"/>
      <c r="B618" s="52"/>
      <c r="C618" s="52"/>
      <c r="D618" s="52"/>
      <c r="E618" s="52"/>
    </row>
    <row r="619" spans="1:5" ht="14.25" customHeight="1">
      <c r="A619" s="52"/>
      <c r="B619" s="52"/>
      <c r="C619" s="52"/>
      <c r="D619" s="52"/>
      <c r="E619" s="52"/>
    </row>
    <row r="620" spans="1:5" ht="14.25" customHeight="1">
      <c r="A620" s="52"/>
      <c r="B620" s="52"/>
      <c r="C620" s="52"/>
      <c r="D620" s="52"/>
      <c r="E620" s="52"/>
    </row>
    <row r="621" spans="1:5" ht="14.25" customHeight="1">
      <c r="A621" s="52"/>
      <c r="B621" s="52"/>
      <c r="C621" s="52"/>
      <c r="D621" s="52"/>
      <c r="E621" s="52"/>
    </row>
    <row r="622" spans="1:5" ht="14.25" customHeight="1">
      <c r="A622" s="52"/>
      <c r="B622" s="52"/>
      <c r="C622" s="52"/>
      <c r="D622" s="52"/>
      <c r="E622" s="52"/>
    </row>
    <row r="623" spans="1:5" ht="14.25" customHeight="1">
      <c r="A623" s="52"/>
      <c r="B623" s="52"/>
      <c r="C623" s="52"/>
      <c r="D623" s="52"/>
      <c r="E623" s="52"/>
    </row>
    <row r="624" spans="1:5" ht="14.25" customHeight="1">
      <c r="A624" s="52"/>
      <c r="B624" s="52"/>
      <c r="C624" s="52"/>
      <c r="D624" s="52"/>
      <c r="E624" s="52"/>
    </row>
    <row r="625" spans="1:5" ht="14.25" customHeight="1">
      <c r="A625" s="52"/>
      <c r="B625" s="52"/>
      <c r="C625" s="52"/>
      <c r="D625" s="52"/>
      <c r="E625" s="52"/>
    </row>
    <row r="626" spans="1:5" ht="14.25" customHeight="1">
      <c r="A626" s="52"/>
      <c r="B626" s="52"/>
      <c r="C626" s="52"/>
      <c r="D626" s="52"/>
      <c r="E626" s="52"/>
    </row>
    <row r="627" spans="1:5" ht="14.25" customHeight="1">
      <c r="A627" s="52"/>
      <c r="B627" s="52"/>
      <c r="C627" s="52"/>
      <c r="D627" s="52"/>
      <c r="E627" s="52"/>
    </row>
    <row r="628" spans="1:5" ht="14.25" customHeight="1">
      <c r="A628" s="52"/>
      <c r="B628" s="52"/>
      <c r="C628" s="52"/>
      <c r="D628" s="52"/>
      <c r="E628" s="52"/>
    </row>
    <row r="629" spans="1:5" ht="14.25" customHeight="1">
      <c r="A629" s="52"/>
      <c r="B629" s="52"/>
      <c r="C629" s="52"/>
      <c r="D629" s="52"/>
      <c r="E629" s="52"/>
    </row>
    <row r="630" spans="1:5" ht="14.25" customHeight="1">
      <c r="A630" s="52"/>
      <c r="B630" s="52"/>
      <c r="C630" s="52"/>
      <c r="D630" s="52"/>
      <c r="E630" s="52"/>
    </row>
    <row r="631" spans="1:5" ht="14.25" customHeight="1">
      <c r="A631" s="52"/>
      <c r="B631" s="52"/>
      <c r="C631" s="52"/>
      <c r="D631" s="52"/>
      <c r="E631" s="52"/>
    </row>
    <row r="632" spans="1:5" ht="14.25" customHeight="1">
      <c r="A632" s="52"/>
      <c r="B632" s="52"/>
      <c r="C632" s="52"/>
      <c r="D632" s="52"/>
      <c r="E632" s="52"/>
    </row>
    <row r="633" spans="1:5" ht="14.25" customHeight="1">
      <c r="A633" s="52"/>
      <c r="B633" s="52"/>
      <c r="C633" s="52"/>
      <c r="D633" s="52"/>
      <c r="E633" s="52"/>
    </row>
    <row r="634" spans="1:5" ht="14.25" customHeight="1">
      <c r="A634" s="52"/>
      <c r="B634" s="52"/>
      <c r="C634" s="52"/>
      <c r="D634" s="52"/>
      <c r="E634" s="52"/>
    </row>
    <row r="635" spans="1:5" ht="14.25" customHeight="1">
      <c r="A635" s="52"/>
      <c r="B635" s="52"/>
      <c r="C635" s="52"/>
      <c r="D635" s="52"/>
      <c r="E635" s="52"/>
    </row>
    <row r="636" spans="1:5" ht="14.25" customHeight="1">
      <c r="A636" s="52"/>
      <c r="B636" s="52"/>
      <c r="C636" s="52"/>
      <c r="D636" s="52"/>
      <c r="E636" s="52"/>
    </row>
    <row r="637" spans="1:5" ht="14.25" customHeight="1">
      <c r="A637" s="52"/>
      <c r="B637" s="52"/>
      <c r="C637" s="52"/>
      <c r="D637" s="52"/>
      <c r="E637" s="52"/>
    </row>
    <row r="638" spans="1:5" ht="14.25" customHeight="1">
      <c r="A638" s="52"/>
      <c r="B638" s="52"/>
      <c r="C638" s="52"/>
      <c r="D638" s="52"/>
      <c r="E638" s="52"/>
    </row>
    <row r="639" spans="1:5" ht="14.25" customHeight="1">
      <c r="A639" s="52"/>
      <c r="B639" s="52"/>
      <c r="C639" s="52"/>
      <c r="D639" s="52"/>
      <c r="E639" s="52"/>
    </row>
    <row r="640" spans="1:5" ht="14.25" customHeight="1">
      <c r="A640" s="52"/>
      <c r="B640" s="52"/>
      <c r="C640" s="52"/>
      <c r="D640" s="52"/>
      <c r="E640" s="52"/>
    </row>
    <row r="641" spans="1:5" ht="14.25" customHeight="1">
      <c r="A641" s="52"/>
      <c r="B641" s="52"/>
      <c r="C641" s="52"/>
      <c r="D641" s="52"/>
      <c r="E641" s="52"/>
    </row>
    <row r="642" spans="1:5" ht="14.25" customHeight="1">
      <c r="A642" s="52"/>
      <c r="B642" s="52"/>
      <c r="C642" s="52"/>
      <c r="D642" s="52"/>
      <c r="E642" s="52"/>
    </row>
    <row r="643" spans="1:5" ht="14.25" customHeight="1">
      <c r="A643" s="52"/>
      <c r="B643" s="52"/>
      <c r="C643" s="52"/>
      <c r="D643" s="52"/>
      <c r="E643" s="52"/>
    </row>
    <row r="644" spans="1:5" ht="14.25" customHeight="1">
      <c r="A644" s="52"/>
      <c r="B644" s="52"/>
      <c r="C644" s="52"/>
      <c r="D644" s="52"/>
      <c r="E644" s="52"/>
    </row>
    <row r="645" spans="1:5" ht="14.25" customHeight="1">
      <c r="A645" s="52"/>
      <c r="B645" s="52"/>
      <c r="C645" s="52"/>
      <c r="D645" s="52"/>
      <c r="E645" s="52"/>
    </row>
    <row r="646" spans="1:5" ht="14.25" customHeight="1">
      <c r="A646" s="52"/>
      <c r="B646" s="52"/>
      <c r="C646" s="52"/>
      <c r="D646" s="52"/>
      <c r="E646" s="52"/>
    </row>
    <row r="647" spans="1:5" ht="14.25" customHeight="1">
      <c r="A647" s="52"/>
      <c r="B647" s="52"/>
      <c r="C647" s="52"/>
      <c r="D647" s="52"/>
      <c r="E647" s="52"/>
    </row>
    <row r="648" spans="1:5" ht="14.25" customHeight="1">
      <c r="A648" s="52"/>
      <c r="B648" s="52"/>
      <c r="C648" s="52"/>
      <c r="D648" s="52"/>
      <c r="E648" s="52"/>
    </row>
    <row r="649" spans="1:5" ht="14.25" customHeight="1">
      <c r="A649" s="52"/>
      <c r="B649" s="52"/>
      <c r="C649" s="52"/>
      <c r="D649" s="52"/>
      <c r="E649" s="52"/>
    </row>
    <row r="650" spans="1:5" ht="14.25" customHeight="1">
      <c r="A650" s="52"/>
      <c r="B650" s="52"/>
      <c r="C650" s="52"/>
      <c r="D650" s="52"/>
      <c r="E650" s="52"/>
    </row>
    <row r="651" spans="1:5" ht="14.25" customHeight="1">
      <c r="A651" s="52"/>
      <c r="B651" s="52"/>
      <c r="C651" s="52"/>
      <c r="D651" s="52"/>
      <c r="E651" s="52"/>
    </row>
    <row r="652" spans="1:5" ht="14.25" customHeight="1">
      <c r="A652" s="52"/>
      <c r="B652" s="52"/>
      <c r="C652" s="52"/>
      <c r="D652" s="52"/>
      <c r="E652" s="52"/>
    </row>
    <row r="653" spans="1:5" ht="14.25" customHeight="1">
      <c r="A653" s="52"/>
      <c r="B653" s="52"/>
      <c r="C653" s="52"/>
      <c r="D653" s="52"/>
      <c r="E653" s="52"/>
    </row>
    <row r="654" spans="1:5" ht="14.25" customHeight="1">
      <c r="A654" s="52"/>
      <c r="B654" s="52"/>
      <c r="C654" s="52"/>
      <c r="D654" s="52"/>
      <c r="E654" s="52"/>
    </row>
    <row r="655" spans="1:5" ht="14.25" customHeight="1">
      <c r="A655" s="52"/>
      <c r="B655" s="52"/>
      <c r="C655" s="52"/>
      <c r="D655" s="52"/>
      <c r="E655" s="52"/>
    </row>
    <row r="656" spans="1:5" ht="14.25" customHeight="1">
      <c r="A656" s="52"/>
      <c r="B656" s="52"/>
      <c r="C656" s="52"/>
      <c r="D656" s="52"/>
      <c r="E656" s="52"/>
    </row>
    <row r="657" spans="1:5" ht="14.25" customHeight="1">
      <c r="A657" s="52"/>
      <c r="B657" s="52"/>
      <c r="C657" s="52"/>
      <c r="D657" s="52"/>
      <c r="E657" s="52"/>
    </row>
    <row r="658" spans="1:5" ht="14.25" customHeight="1">
      <c r="A658" s="52"/>
      <c r="B658" s="52"/>
      <c r="C658" s="52"/>
      <c r="D658" s="52"/>
      <c r="E658" s="52"/>
    </row>
    <row r="659" spans="1:5" ht="14.25" customHeight="1">
      <c r="A659" s="52"/>
      <c r="B659" s="52"/>
      <c r="C659" s="52"/>
      <c r="D659" s="52"/>
      <c r="E659" s="52"/>
    </row>
    <row r="660" spans="1:5" ht="14.25" customHeight="1">
      <c r="A660" s="52"/>
      <c r="B660" s="52"/>
      <c r="C660" s="52"/>
      <c r="D660" s="52"/>
      <c r="E660" s="52"/>
    </row>
    <row r="661" spans="1:5" ht="14.25" customHeight="1">
      <c r="A661" s="52"/>
      <c r="B661" s="52"/>
      <c r="C661" s="52"/>
      <c r="D661" s="52"/>
      <c r="E661" s="52"/>
    </row>
    <row r="662" spans="1:5" ht="14.25" customHeight="1">
      <c r="A662" s="52"/>
      <c r="B662" s="52"/>
      <c r="C662" s="52"/>
      <c r="D662" s="52"/>
      <c r="E662" s="52"/>
    </row>
    <row r="663" spans="1:5" ht="14.25" customHeight="1">
      <c r="A663" s="52"/>
      <c r="B663" s="52"/>
      <c r="C663" s="52"/>
      <c r="D663" s="52"/>
      <c r="E663" s="52"/>
    </row>
    <row r="664" spans="1:5" ht="14.25" customHeight="1">
      <c r="A664" s="52"/>
      <c r="B664" s="52"/>
      <c r="C664" s="52"/>
      <c r="D664" s="52"/>
      <c r="E664" s="52"/>
    </row>
    <row r="665" spans="1:5" ht="14.25" customHeight="1">
      <c r="A665" s="52"/>
      <c r="B665" s="52"/>
      <c r="C665" s="52"/>
      <c r="D665" s="52"/>
      <c r="E665" s="52"/>
    </row>
    <row r="666" spans="1:5" ht="14.25" customHeight="1">
      <c r="A666" s="52"/>
      <c r="B666" s="52"/>
      <c r="C666" s="52"/>
      <c r="D666" s="52"/>
      <c r="E666" s="52"/>
    </row>
    <row r="667" spans="1:5" ht="14.25" customHeight="1">
      <c r="A667" s="52"/>
      <c r="B667" s="52"/>
      <c r="C667" s="52"/>
      <c r="D667" s="52"/>
      <c r="E667" s="52"/>
    </row>
    <row r="668" spans="1:5" ht="14.25" customHeight="1">
      <c r="A668" s="52"/>
      <c r="B668" s="52"/>
      <c r="C668" s="52"/>
      <c r="D668" s="52"/>
      <c r="E668" s="52"/>
    </row>
    <row r="669" spans="1:5" ht="14.25" customHeight="1">
      <c r="A669" s="52"/>
      <c r="B669" s="52"/>
      <c r="C669" s="52"/>
      <c r="D669" s="52"/>
      <c r="E669" s="52"/>
    </row>
    <row r="670" spans="1:5" ht="14.25" customHeight="1">
      <c r="A670" s="52"/>
      <c r="B670" s="52"/>
      <c r="C670" s="52"/>
      <c r="D670" s="52"/>
      <c r="E670" s="52"/>
    </row>
    <row r="671" spans="1:5" ht="14.25" customHeight="1">
      <c r="A671" s="52"/>
      <c r="B671" s="52"/>
      <c r="C671" s="52"/>
      <c r="D671" s="52"/>
      <c r="E671" s="52"/>
    </row>
    <row r="672" spans="1:5" ht="14.25" customHeight="1">
      <c r="A672" s="52"/>
      <c r="B672" s="52"/>
      <c r="C672" s="52"/>
      <c r="D672" s="52"/>
      <c r="E672" s="52"/>
    </row>
    <row r="673" spans="1:5" ht="14.25" customHeight="1">
      <c r="A673" s="52"/>
      <c r="B673" s="52"/>
      <c r="C673" s="52"/>
      <c r="D673" s="52"/>
      <c r="E673" s="52"/>
    </row>
    <row r="674" spans="1:5" ht="14.25" customHeight="1">
      <c r="A674" s="52"/>
      <c r="B674" s="52"/>
      <c r="C674" s="52"/>
      <c r="D674" s="52"/>
      <c r="E674" s="52"/>
    </row>
    <row r="675" spans="1:5" ht="14.25" customHeight="1">
      <c r="A675" s="52"/>
      <c r="B675" s="52"/>
      <c r="C675" s="52"/>
      <c r="D675" s="52"/>
      <c r="E675" s="52"/>
    </row>
    <row r="676" spans="1:5" ht="14.25" customHeight="1">
      <c r="A676" s="52"/>
      <c r="B676" s="52"/>
      <c r="C676" s="52"/>
      <c r="D676" s="52"/>
      <c r="E676" s="52"/>
    </row>
    <row r="677" spans="1:5" ht="14.25" customHeight="1">
      <c r="A677" s="52"/>
      <c r="B677" s="52"/>
      <c r="C677" s="52"/>
      <c r="D677" s="52"/>
      <c r="E677" s="52"/>
    </row>
    <row r="678" spans="1:5" ht="14.25" customHeight="1">
      <c r="A678" s="52"/>
      <c r="B678" s="52"/>
      <c r="C678" s="52"/>
      <c r="D678" s="52"/>
      <c r="E678" s="52"/>
    </row>
    <row r="679" spans="1:5" ht="14.25" customHeight="1">
      <c r="A679" s="52"/>
      <c r="B679" s="52"/>
      <c r="C679" s="52"/>
      <c r="D679" s="52"/>
      <c r="E679" s="52"/>
    </row>
    <row r="680" spans="1:5" ht="14.25" customHeight="1">
      <c r="A680" s="52"/>
      <c r="B680" s="52"/>
      <c r="C680" s="52"/>
      <c r="D680" s="52"/>
      <c r="E680" s="52"/>
    </row>
    <row r="681" spans="1:5" ht="14.25" customHeight="1">
      <c r="A681" s="52"/>
      <c r="B681" s="52"/>
      <c r="C681" s="52"/>
      <c r="D681" s="52"/>
      <c r="E681" s="52"/>
    </row>
    <row r="682" spans="1:5" ht="14.25" customHeight="1">
      <c r="A682" s="52"/>
      <c r="B682" s="52"/>
      <c r="C682" s="52"/>
      <c r="D682" s="52"/>
      <c r="E682" s="52"/>
    </row>
    <row r="683" spans="1:5" ht="14.25" customHeight="1">
      <c r="A683" s="52"/>
      <c r="B683" s="52"/>
      <c r="C683" s="52"/>
      <c r="D683" s="52"/>
      <c r="E683" s="52"/>
    </row>
    <row r="684" spans="1:5" ht="14.25" customHeight="1">
      <c r="A684" s="52"/>
      <c r="B684" s="52"/>
      <c r="C684" s="52"/>
      <c r="D684" s="52"/>
      <c r="E684" s="52"/>
    </row>
    <row r="685" spans="1:5" ht="14.25" customHeight="1">
      <c r="A685" s="52"/>
      <c r="B685" s="52"/>
      <c r="C685" s="52"/>
      <c r="D685" s="52"/>
      <c r="E685" s="52"/>
    </row>
    <row r="686" spans="1:5" ht="14.25" customHeight="1">
      <c r="A686" s="52"/>
      <c r="B686" s="52"/>
      <c r="C686" s="52"/>
      <c r="D686" s="52"/>
      <c r="E686" s="52"/>
    </row>
    <row r="687" spans="1:5" ht="14.25" customHeight="1">
      <c r="A687" s="52"/>
      <c r="B687" s="52"/>
      <c r="C687" s="52"/>
      <c r="D687" s="52"/>
      <c r="E687" s="52"/>
    </row>
    <row r="688" spans="1:5" ht="14.25" customHeight="1">
      <c r="A688" s="52"/>
      <c r="B688" s="52"/>
      <c r="C688" s="52"/>
      <c r="D688" s="52"/>
      <c r="E688" s="52"/>
    </row>
    <row r="689" spans="1:5" ht="14.25" customHeight="1">
      <c r="A689" s="52"/>
      <c r="B689" s="52"/>
      <c r="C689" s="52"/>
      <c r="D689" s="52"/>
      <c r="E689" s="52"/>
    </row>
    <row r="690" spans="1:5" ht="14.25" customHeight="1">
      <c r="A690" s="52"/>
      <c r="B690" s="52"/>
      <c r="C690" s="52"/>
      <c r="D690" s="52"/>
      <c r="E690" s="52"/>
    </row>
    <row r="691" spans="1:5" ht="14.25" customHeight="1">
      <c r="A691" s="52"/>
      <c r="B691" s="52"/>
      <c r="C691" s="52"/>
      <c r="D691" s="52"/>
      <c r="E691" s="52"/>
    </row>
    <row r="692" spans="1:5" ht="14.25" customHeight="1">
      <c r="A692" s="52"/>
      <c r="B692" s="52"/>
      <c r="C692" s="52"/>
      <c r="D692" s="52"/>
      <c r="E692" s="52"/>
    </row>
    <row r="693" spans="1:5" ht="14.25" customHeight="1">
      <c r="A693" s="52"/>
      <c r="B693" s="52"/>
      <c r="C693" s="52"/>
      <c r="D693" s="52"/>
      <c r="E693" s="52"/>
    </row>
    <row r="694" spans="1:5" ht="14.25" customHeight="1">
      <c r="A694" s="52"/>
      <c r="B694" s="52"/>
      <c r="C694" s="52"/>
      <c r="D694" s="52"/>
      <c r="E694" s="52"/>
    </row>
    <row r="695" spans="1:5" ht="14.25" customHeight="1">
      <c r="A695" s="52"/>
      <c r="B695" s="52"/>
      <c r="C695" s="52"/>
      <c r="D695" s="52"/>
      <c r="E695" s="52"/>
    </row>
    <row r="696" spans="1:5" ht="14.25" customHeight="1">
      <c r="A696" s="52"/>
      <c r="B696" s="52"/>
      <c r="C696" s="52"/>
      <c r="D696" s="52"/>
      <c r="E696" s="52"/>
    </row>
    <row r="697" spans="1:5" ht="14.25" customHeight="1">
      <c r="A697" s="52"/>
      <c r="B697" s="52"/>
      <c r="C697" s="52"/>
      <c r="D697" s="52"/>
      <c r="E697" s="52"/>
    </row>
    <row r="698" spans="1:5" ht="14.25" customHeight="1">
      <c r="A698" s="52"/>
      <c r="B698" s="52"/>
      <c r="C698" s="52"/>
      <c r="D698" s="52"/>
      <c r="E698" s="52"/>
    </row>
    <row r="699" spans="1:5" ht="14.25" customHeight="1">
      <c r="A699" s="52"/>
      <c r="B699" s="52"/>
      <c r="C699" s="52"/>
      <c r="D699" s="52"/>
      <c r="E699" s="52"/>
    </row>
    <row r="700" spans="1:5" ht="14.25" customHeight="1">
      <c r="A700" s="52"/>
      <c r="B700" s="52"/>
      <c r="C700" s="52"/>
      <c r="D700" s="52"/>
      <c r="E700" s="52"/>
    </row>
    <row r="701" spans="1:5" ht="14.25" customHeight="1">
      <c r="A701" s="52"/>
      <c r="B701" s="52"/>
      <c r="C701" s="52"/>
      <c r="D701" s="52"/>
      <c r="E701" s="52"/>
    </row>
    <row r="702" spans="1:5" ht="14.25" customHeight="1">
      <c r="A702" s="52"/>
      <c r="B702" s="52"/>
      <c r="C702" s="52"/>
      <c r="D702" s="52"/>
      <c r="E702" s="52"/>
    </row>
    <row r="703" spans="1:5" ht="14.25" customHeight="1">
      <c r="A703" s="52"/>
      <c r="B703" s="52"/>
      <c r="C703" s="52"/>
      <c r="D703" s="52"/>
      <c r="E703" s="52"/>
    </row>
    <row r="704" spans="1:5" ht="14.25" customHeight="1">
      <c r="A704" s="52"/>
      <c r="B704" s="52"/>
      <c r="C704" s="52"/>
      <c r="D704" s="52"/>
      <c r="E704" s="52"/>
    </row>
    <row r="705" spans="1:5" ht="14.25" customHeight="1">
      <c r="A705" s="52"/>
      <c r="B705" s="52"/>
      <c r="C705" s="52"/>
      <c r="D705" s="52"/>
      <c r="E705" s="52"/>
    </row>
    <row r="706" spans="1:5" ht="14.25" customHeight="1">
      <c r="A706" s="52"/>
      <c r="B706" s="52"/>
      <c r="C706" s="52"/>
      <c r="D706" s="52"/>
      <c r="E706" s="52"/>
    </row>
    <row r="707" spans="1:5" ht="14.25" customHeight="1">
      <c r="A707" s="52"/>
      <c r="B707" s="52"/>
      <c r="C707" s="52"/>
      <c r="D707" s="52"/>
      <c r="E707" s="52"/>
    </row>
    <row r="708" spans="1:5" ht="14.25" customHeight="1">
      <c r="A708" s="52"/>
      <c r="B708" s="52"/>
      <c r="C708" s="52"/>
      <c r="D708" s="52"/>
      <c r="E708" s="52"/>
    </row>
    <row r="709" spans="1:5" ht="14.25" customHeight="1">
      <c r="A709" s="52"/>
      <c r="B709" s="52"/>
      <c r="C709" s="52"/>
      <c r="D709" s="52"/>
      <c r="E709" s="52"/>
    </row>
    <row r="710" spans="1:5" ht="14.25" customHeight="1">
      <c r="A710" s="52"/>
      <c r="B710" s="52"/>
      <c r="C710" s="52"/>
      <c r="D710" s="52"/>
      <c r="E710" s="52"/>
    </row>
    <row r="711" spans="1:5" ht="14.25" customHeight="1">
      <c r="A711" s="52"/>
      <c r="B711" s="52"/>
      <c r="C711" s="52"/>
      <c r="D711" s="52"/>
      <c r="E711" s="52"/>
    </row>
    <row r="712" spans="1:5" ht="14.25" customHeight="1">
      <c r="A712" s="52"/>
      <c r="B712" s="52"/>
      <c r="C712" s="52"/>
      <c r="D712" s="52"/>
      <c r="E712" s="52"/>
    </row>
    <row r="713" spans="1:5" ht="14.25" customHeight="1">
      <c r="A713" s="52"/>
      <c r="B713" s="52"/>
      <c r="C713" s="52"/>
      <c r="D713" s="52"/>
      <c r="E713" s="52"/>
    </row>
    <row r="714" spans="1:5" ht="14.25" customHeight="1">
      <c r="A714" s="52"/>
      <c r="B714" s="52"/>
      <c r="C714" s="52"/>
      <c r="D714" s="52"/>
      <c r="E714" s="52"/>
    </row>
    <row r="715" spans="1:5" ht="14.25" customHeight="1">
      <c r="A715" s="52"/>
      <c r="B715" s="52"/>
      <c r="C715" s="52"/>
      <c r="D715" s="52"/>
      <c r="E715" s="52"/>
    </row>
    <row r="716" spans="1:5" ht="14.25" customHeight="1">
      <c r="A716" s="52"/>
      <c r="B716" s="52"/>
      <c r="C716" s="52"/>
      <c r="D716" s="52"/>
      <c r="E716" s="52"/>
    </row>
    <row r="717" spans="1:5" ht="14.25" customHeight="1">
      <c r="A717" s="52"/>
      <c r="B717" s="52"/>
      <c r="C717" s="52"/>
      <c r="D717" s="52"/>
      <c r="E717" s="52"/>
    </row>
    <row r="718" spans="1:5" ht="14.25" customHeight="1">
      <c r="A718" s="52"/>
      <c r="B718" s="52"/>
      <c r="C718" s="52"/>
      <c r="D718" s="52"/>
      <c r="E718" s="52"/>
    </row>
    <row r="719" spans="1:5" ht="14.25" customHeight="1">
      <c r="A719" s="52"/>
      <c r="B719" s="52"/>
      <c r="C719" s="52"/>
      <c r="D719" s="52"/>
      <c r="E719" s="52"/>
    </row>
    <row r="720" spans="1:5" ht="14.25" customHeight="1">
      <c r="A720" s="52"/>
      <c r="B720" s="52"/>
      <c r="C720" s="52"/>
      <c r="D720" s="52"/>
      <c r="E720" s="52"/>
    </row>
    <row r="721" spans="1:5" ht="14.25" customHeight="1">
      <c r="A721" s="52"/>
      <c r="B721" s="52"/>
      <c r="C721" s="52"/>
      <c r="D721" s="52"/>
      <c r="E721" s="52"/>
    </row>
    <row r="722" spans="1:5" ht="14.25" customHeight="1">
      <c r="A722" s="52"/>
      <c r="B722" s="52"/>
      <c r="C722" s="52"/>
      <c r="D722" s="52"/>
      <c r="E722" s="52"/>
    </row>
    <row r="723" spans="1:5" ht="14.25" customHeight="1">
      <c r="A723" s="52"/>
      <c r="B723" s="52"/>
      <c r="C723" s="52"/>
      <c r="D723" s="52"/>
      <c r="E723" s="52"/>
    </row>
    <row r="724" spans="1:5" ht="14.25" customHeight="1">
      <c r="A724" s="52"/>
      <c r="B724" s="52"/>
      <c r="C724" s="52"/>
      <c r="D724" s="52"/>
      <c r="E724" s="52"/>
    </row>
    <row r="725" spans="1:5" ht="14.25" customHeight="1">
      <c r="A725" s="52"/>
      <c r="B725" s="52"/>
      <c r="C725" s="52"/>
      <c r="D725" s="52"/>
      <c r="E725" s="52"/>
    </row>
    <row r="726" spans="1:5" ht="14.25" customHeight="1">
      <c r="A726" s="52"/>
      <c r="B726" s="52"/>
      <c r="C726" s="52"/>
      <c r="D726" s="52"/>
      <c r="E726" s="52"/>
    </row>
    <row r="727" spans="1:5" ht="14.25" customHeight="1">
      <c r="A727" s="52"/>
      <c r="B727" s="52"/>
      <c r="C727" s="52"/>
      <c r="D727" s="52"/>
      <c r="E727" s="52"/>
    </row>
    <row r="728" spans="1:5" ht="14.25" customHeight="1">
      <c r="A728" s="52"/>
      <c r="B728" s="52"/>
      <c r="C728" s="52"/>
      <c r="D728" s="52"/>
      <c r="E728" s="52"/>
    </row>
    <row r="729" spans="1:5" ht="14.25" customHeight="1">
      <c r="A729" s="52"/>
      <c r="B729" s="52"/>
      <c r="C729" s="52"/>
      <c r="D729" s="52"/>
      <c r="E729" s="52"/>
    </row>
    <row r="730" spans="1:5" ht="14.25" customHeight="1">
      <c r="A730" s="52"/>
      <c r="B730" s="52"/>
      <c r="C730" s="52"/>
      <c r="D730" s="52"/>
      <c r="E730" s="52"/>
    </row>
    <row r="731" spans="1:5" ht="14.25" customHeight="1">
      <c r="A731" s="52"/>
      <c r="B731" s="52"/>
      <c r="C731" s="52"/>
      <c r="D731" s="52"/>
      <c r="E731" s="52"/>
    </row>
    <row r="732" spans="1:5" ht="14.25" customHeight="1">
      <c r="A732" s="52"/>
      <c r="B732" s="52"/>
      <c r="C732" s="52"/>
      <c r="D732" s="52"/>
      <c r="E732" s="52"/>
    </row>
    <row r="733" spans="1:5" ht="14.25" customHeight="1">
      <c r="A733" s="52"/>
      <c r="B733" s="52"/>
      <c r="C733" s="52"/>
      <c r="D733" s="52"/>
      <c r="E733" s="52"/>
    </row>
    <row r="734" spans="1:5" ht="14.25" customHeight="1">
      <c r="A734" s="52"/>
      <c r="B734" s="52"/>
      <c r="C734" s="52"/>
      <c r="D734" s="52"/>
      <c r="E734" s="52"/>
    </row>
    <row r="735" spans="1:5" ht="14.25" customHeight="1">
      <c r="A735" s="52"/>
      <c r="B735" s="52"/>
      <c r="C735" s="52"/>
      <c r="D735" s="52"/>
      <c r="E735" s="52"/>
    </row>
    <row r="736" spans="1:5" ht="14.25" customHeight="1">
      <c r="A736" s="52"/>
      <c r="B736" s="52"/>
      <c r="C736" s="52"/>
      <c r="D736" s="52"/>
      <c r="E736" s="52"/>
    </row>
    <row r="737" spans="1:5" ht="14.25" customHeight="1">
      <c r="A737" s="52"/>
      <c r="B737" s="52"/>
      <c r="C737" s="52"/>
      <c r="D737" s="52"/>
      <c r="E737" s="52"/>
    </row>
    <row r="738" spans="1:5" ht="14.25" customHeight="1">
      <c r="A738" s="52"/>
      <c r="B738" s="52"/>
      <c r="C738" s="52"/>
      <c r="D738" s="52"/>
      <c r="E738" s="52"/>
    </row>
    <row r="739" spans="1:5" ht="14.25" customHeight="1">
      <c r="A739" s="52"/>
      <c r="B739" s="52"/>
      <c r="C739" s="52"/>
      <c r="D739" s="52"/>
      <c r="E739" s="52"/>
    </row>
    <row r="740" spans="1:5" ht="14.25" customHeight="1">
      <c r="A740" s="52"/>
      <c r="B740" s="52"/>
      <c r="C740" s="52"/>
      <c r="D740" s="52"/>
      <c r="E740" s="52"/>
    </row>
    <row r="741" spans="1:5" ht="14.25" customHeight="1">
      <c r="A741" s="52"/>
      <c r="B741" s="52"/>
      <c r="C741" s="52"/>
      <c r="D741" s="52"/>
      <c r="E741" s="52"/>
    </row>
    <row r="742" spans="1:5" ht="14.25" customHeight="1">
      <c r="A742" s="52"/>
      <c r="B742" s="52"/>
      <c r="C742" s="52"/>
      <c r="D742" s="52"/>
      <c r="E742" s="52"/>
    </row>
    <row r="743" spans="1:5" ht="14.25" customHeight="1">
      <c r="A743" s="52"/>
      <c r="B743" s="52"/>
      <c r="C743" s="52"/>
      <c r="D743" s="52"/>
      <c r="E743" s="52"/>
    </row>
    <row r="744" spans="1:5" ht="14.25" customHeight="1">
      <c r="A744" s="52"/>
      <c r="B744" s="52"/>
      <c r="C744" s="52"/>
      <c r="D744" s="52"/>
      <c r="E744" s="52"/>
    </row>
    <row r="745" spans="1:5" ht="14.25" customHeight="1">
      <c r="A745" s="52"/>
      <c r="B745" s="52"/>
      <c r="C745" s="52"/>
      <c r="D745" s="52"/>
      <c r="E745" s="52"/>
    </row>
    <row r="746" spans="1:5" ht="14.25" customHeight="1">
      <c r="A746" s="52"/>
      <c r="B746" s="52"/>
      <c r="C746" s="52"/>
      <c r="D746" s="52"/>
      <c r="E746" s="52"/>
    </row>
    <row r="747" spans="1:5" ht="14.25" customHeight="1">
      <c r="A747" s="52"/>
      <c r="B747" s="52"/>
      <c r="C747" s="52"/>
      <c r="D747" s="52"/>
      <c r="E747" s="52"/>
    </row>
    <row r="748" spans="1:5" ht="14.25" customHeight="1">
      <c r="A748" s="52"/>
      <c r="B748" s="52"/>
      <c r="C748" s="52"/>
      <c r="D748" s="52"/>
      <c r="E748" s="52"/>
    </row>
    <row r="749" spans="1:5" ht="14.25" customHeight="1">
      <c r="A749" s="52"/>
      <c r="B749" s="52"/>
      <c r="C749" s="52"/>
      <c r="D749" s="52"/>
      <c r="E749" s="52"/>
    </row>
    <row r="750" spans="1:5" ht="14.25" customHeight="1">
      <c r="A750" s="52"/>
      <c r="B750" s="52"/>
      <c r="C750" s="52"/>
      <c r="D750" s="52"/>
      <c r="E750" s="52"/>
    </row>
    <row r="751" spans="1:5" ht="14.25" customHeight="1">
      <c r="A751" s="52"/>
      <c r="B751" s="52"/>
      <c r="C751" s="52"/>
      <c r="D751" s="52"/>
      <c r="E751" s="52"/>
    </row>
    <row r="752" spans="1:5" ht="14.25" customHeight="1">
      <c r="A752" s="52"/>
      <c r="B752" s="52"/>
      <c r="C752" s="52"/>
      <c r="D752" s="52"/>
      <c r="E752" s="52"/>
    </row>
    <row r="753" spans="1:5" ht="14.25" customHeight="1">
      <c r="A753" s="52"/>
      <c r="B753" s="52"/>
      <c r="C753" s="52"/>
      <c r="D753" s="52"/>
      <c r="E753" s="52"/>
    </row>
    <row r="754" spans="1:5" ht="14.25" customHeight="1">
      <c r="A754" s="52"/>
      <c r="B754" s="52"/>
      <c r="C754" s="52"/>
      <c r="D754" s="52"/>
      <c r="E754" s="52"/>
    </row>
    <row r="755" spans="1:5" ht="14.25" customHeight="1">
      <c r="A755" s="52"/>
      <c r="B755" s="52"/>
      <c r="C755" s="52"/>
      <c r="D755" s="52"/>
      <c r="E755" s="52"/>
    </row>
    <row r="756" spans="1:5" ht="14.25" customHeight="1">
      <c r="A756" s="52"/>
      <c r="B756" s="52"/>
      <c r="C756" s="52"/>
      <c r="D756" s="52"/>
      <c r="E756" s="52"/>
    </row>
    <row r="757" spans="1:5" ht="14.25" customHeight="1">
      <c r="A757" s="52"/>
      <c r="B757" s="52"/>
      <c r="C757" s="52"/>
      <c r="D757" s="52"/>
      <c r="E757" s="52"/>
    </row>
    <row r="758" spans="1:5" ht="14.25" customHeight="1">
      <c r="A758" s="52"/>
      <c r="B758" s="52"/>
      <c r="C758" s="52"/>
      <c r="D758" s="52"/>
      <c r="E758" s="52"/>
    </row>
    <row r="759" spans="1:5" ht="14.25" customHeight="1">
      <c r="A759" s="52"/>
      <c r="B759" s="52"/>
      <c r="C759" s="52"/>
      <c r="D759" s="52"/>
      <c r="E759" s="52"/>
    </row>
    <row r="760" spans="1:5" ht="14.25" customHeight="1">
      <c r="A760" s="52"/>
      <c r="B760" s="52"/>
      <c r="C760" s="52"/>
      <c r="D760" s="52"/>
      <c r="E760" s="52"/>
    </row>
    <row r="761" spans="1:5" ht="14.25" customHeight="1">
      <c r="A761" s="52"/>
      <c r="B761" s="52"/>
      <c r="C761" s="52"/>
      <c r="D761" s="52"/>
      <c r="E761" s="52"/>
    </row>
    <row r="762" spans="1:5" ht="14.25" customHeight="1">
      <c r="A762" s="52"/>
      <c r="B762" s="52"/>
      <c r="C762" s="52"/>
      <c r="D762" s="52"/>
      <c r="E762" s="52"/>
    </row>
    <row r="763" spans="1:5" ht="14.25" customHeight="1">
      <c r="A763" s="52"/>
      <c r="B763" s="52"/>
      <c r="C763" s="52"/>
      <c r="D763" s="52"/>
      <c r="E763" s="52"/>
    </row>
    <row r="764" spans="1:5" ht="14.25" customHeight="1">
      <c r="A764" s="52"/>
      <c r="B764" s="52"/>
      <c r="C764" s="52"/>
      <c r="D764" s="52"/>
      <c r="E764" s="52"/>
    </row>
    <row r="765" spans="1:5" ht="14.25" customHeight="1">
      <c r="A765" s="52"/>
      <c r="B765" s="52"/>
      <c r="C765" s="52"/>
      <c r="D765" s="52"/>
      <c r="E765" s="52"/>
    </row>
    <row r="766" spans="1:5" ht="14.25" customHeight="1">
      <c r="A766" s="52"/>
      <c r="B766" s="52"/>
      <c r="C766" s="52"/>
      <c r="D766" s="52"/>
      <c r="E766" s="52"/>
    </row>
    <row r="767" spans="1:5" ht="14.25" customHeight="1">
      <c r="A767" s="52"/>
      <c r="B767" s="52"/>
      <c r="C767" s="52"/>
      <c r="D767" s="52"/>
      <c r="E767" s="52"/>
    </row>
    <row r="768" spans="1:5" ht="14.25" customHeight="1">
      <c r="A768" s="52"/>
      <c r="B768" s="52"/>
      <c r="C768" s="52"/>
      <c r="D768" s="52"/>
      <c r="E768" s="52"/>
    </row>
    <row r="769" spans="1:5" ht="14.25" customHeight="1">
      <c r="A769" s="52"/>
      <c r="B769" s="52"/>
      <c r="C769" s="52"/>
      <c r="D769" s="52"/>
      <c r="E769" s="52"/>
    </row>
    <row r="770" spans="1:5" ht="14.25" customHeight="1">
      <c r="A770" s="52"/>
      <c r="B770" s="52"/>
      <c r="C770" s="52"/>
      <c r="D770" s="52"/>
      <c r="E770" s="52"/>
    </row>
    <row r="771" spans="1:5" ht="14.25" customHeight="1">
      <c r="A771" s="52"/>
      <c r="B771" s="52"/>
      <c r="C771" s="52"/>
      <c r="D771" s="52"/>
      <c r="E771" s="52"/>
    </row>
    <row r="772" spans="1:5" ht="14.25" customHeight="1">
      <c r="A772" s="52"/>
      <c r="B772" s="52"/>
      <c r="C772" s="52"/>
      <c r="D772" s="52"/>
      <c r="E772" s="52"/>
    </row>
    <row r="773" spans="1:5" ht="14.25" customHeight="1">
      <c r="A773" s="52"/>
      <c r="B773" s="52"/>
      <c r="C773" s="52"/>
      <c r="D773" s="52"/>
      <c r="E773" s="52"/>
    </row>
    <row r="774" spans="1:5" ht="14.25" customHeight="1">
      <c r="A774" s="52"/>
      <c r="B774" s="52"/>
      <c r="C774" s="52"/>
      <c r="D774" s="52"/>
      <c r="E774" s="52"/>
    </row>
    <row r="775" spans="1:5" ht="14.25" customHeight="1">
      <c r="A775" s="52"/>
      <c r="B775" s="52"/>
      <c r="C775" s="52"/>
      <c r="D775" s="52"/>
      <c r="E775" s="52"/>
    </row>
    <row r="776" spans="1:5" ht="14.25" customHeight="1">
      <c r="A776" s="52"/>
      <c r="B776" s="52"/>
      <c r="C776" s="52"/>
      <c r="D776" s="52"/>
      <c r="E776" s="52"/>
    </row>
    <row r="777" spans="1:5" ht="14.25" customHeight="1">
      <c r="A777" s="52"/>
      <c r="B777" s="52"/>
      <c r="C777" s="52"/>
      <c r="D777" s="52"/>
      <c r="E777" s="52"/>
    </row>
    <row r="778" spans="1:5" ht="14.25" customHeight="1">
      <c r="A778" s="52"/>
      <c r="B778" s="52"/>
      <c r="C778" s="52"/>
      <c r="D778" s="52"/>
      <c r="E778" s="52"/>
    </row>
    <row r="779" spans="1:5" ht="14.25" customHeight="1">
      <c r="A779" s="52"/>
      <c r="B779" s="52"/>
      <c r="C779" s="52"/>
      <c r="D779" s="52"/>
      <c r="E779" s="52"/>
    </row>
    <row r="780" spans="1:5" ht="14.25" customHeight="1">
      <c r="A780" s="52"/>
      <c r="B780" s="52"/>
      <c r="C780" s="52"/>
      <c r="D780" s="52"/>
      <c r="E780" s="52"/>
    </row>
    <row r="781" spans="1:5" ht="14.25" customHeight="1">
      <c r="A781" s="52"/>
      <c r="B781" s="52"/>
      <c r="C781" s="52"/>
      <c r="D781" s="52"/>
      <c r="E781" s="52"/>
    </row>
    <row r="782" spans="1:5" ht="14.25" customHeight="1">
      <c r="A782" s="52"/>
      <c r="B782" s="52"/>
      <c r="C782" s="52"/>
      <c r="D782" s="52"/>
      <c r="E782" s="52"/>
    </row>
    <row r="783" spans="1:5" ht="14.25" customHeight="1">
      <c r="A783" s="52"/>
      <c r="B783" s="52"/>
      <c r="C783" s="52"/>
      <c r="D783" s="52"/>
      <c r="E783" s="52"/>
    </row>
    <row r="784" spans="1:5" ht="14.25" customHeight="1">
      <c r="A784" s="52"/>
      <c r="B784" s="52"/>
      <c r="C784" s="52"/>
      <c r="D784" s="52"/>
      <c r="E784" s="52"/>
    </row>
    <row r="785" spans="1:5" ht="14.25" customHeight="1">
      <c r="A785" s="52"/>
      <c r="B785" s="52"/>
      <c r="C785" s="52"/>
      <c r="D785" s="52"/>
      <c r="E785" s="52"/>
    </row>
    <row r="786" spans="1:5" ht="14.25" customHeight="1">
      <c r="A786" s="52"/>
      <c r="B786" s="52"/>
      <c r="C786" s="52"/>
      <c r="D786" s="52"/>
      <c r="E786" s="52"/>
    </row>
    <row r="787" spans="1:5" ht="14.25" customHeight="1">
      <c r="A787" s="52"/>
      <c r="B787" s="52"/>
      <c r="C787" s="52"/>
      <c r="D787" s="52"/>
      <c r="E787" s="52"/>
    </row>
    <row r="788" spans="1:5" ht="14.25" customHeight="1">
      <c r="A788" s="52"/>
      <c r="B788" s="52"/>
      <c r="C788" s="52"/>
      <c r="D788" s="52"/>
      <c r="E788" s="52"/>
    </row>
    <row r="789" spans="1:5" ht="14.25" customHeight="1">
      <c r="A789" s="52"/>
      <c r="B789" s="52"/>
      <c r="C789" s="52"/>
      <c r="D789" s="52"/>
      <c r="E789" s="52"/>
    </row>
    <row r="790" spans="1:5" ht="14.25" customHeight="1">
      <c r="A790" s="52"/>
      <c r="B790" s="52"/>
      <c r="C790" s="52"/>
      <c r="D790" s="52"/>
      <c r="E790" s="52"/>
    </row>
    <row r="791" spans="1:5" ht="14.25" customHeight="1">
      <c r="A791" s="52"/>
      <c r="B791" s="52"/>
      <c r="C791" s="52"/>
      <c r="D791" s="52"/>
      <c r="E791" s="52"/>
    </row>
    <row r="792" spans="1:5" ht="14.25" customHeight="1">
      <c r="A792" s="52"/>
      <c r="B792" s="52"/>
      <c r="C792" s="52"/>
      <c r="D792" s="52"/>
      <c r="E792" s="52"/>
    </row>
    <row r="793" spans="1:5" ht="14.25" customHeight="1">
      <c r="A793" s="52"/>
      <c r="B793" s="52"/>
      <c r="C793" s="52"/>
      <c r="D793" s="52"/>
      <c r="E793" s="52"/>
    </row>
    <row r="794" spans="1:5" ht="14.25" customHeight="1">
      <c r="A794" s="52"/>
      <c r="B794" s="52"/>
      <c r="C794" s="52"/>
      <c r="D794" s="52"/>
      <c r="E794" s="52"/>
    </row>
    <row r="795" spans="1:5" ht="14.25" customHeight="1">
      <c r="A795" s="52"/>
      <c r="B795" s="52"/>
      <c r="C795" s="52"/>
      <c r="D795" s="52"/>
      <c r="E795" s="52"/>
    </row>
    <row r="796" spans="1:5" ht="14.25" customHeight="1">
      <c r="A796" s="52"/>
      <c r="B796" s="52"/>
      <c r="C796" s="52"/>
      <c r="D796" s="52"/>
      <c r="E796" s="52"/>
    </row>
    <row r="797" spans="1:5" ht="14.25" customHeight="1">
      <c r="A797" s="52"/>
      <c r="B797" s="52"/>
      <c r="C797" s="52"/>
      <c r="D797" s="52"/>
      <c r="E797" s="52"/>
    </row>
    <row r="798" spans="1:5" ht="14.25" customHeight="1">
      <c r="A798" s="52"/>
      <c r="B798" s="52"/>
      <c r="C798" s="52"/>
      <c r="D798" s="52"/>
      <c r="E798" s="52"/>
    </row>
    <row r="799" spans="1:5" ht="14.25" customHeight="1">
      <c r="A799" s="52"/>
      <c r="B799" s="52"/>
      <c r="C799" s="52"/>
      <c r="D799" s="52"/>
      <c r="E799" s="52"/>
    </row>
    <row r="800" spans="1:5" ht="14.25" customHeight="1">
      <c r="A800" s="52"/>
      <c r="B800" s="52"/>
      <c r="C800" s="52"/>
      <c r="D800" s="52"/>
      <c r="E800" s="52"/>
    </row>
    <row r="801" spans="1:5" ht="14.25" customHeight="1">
      <c r="A801" s="52"/>
      <c r="B801" s="52"/>
      <c r="C801" s="52"/>
      <c r="D801" s="52"/>
      <c r="E801" s="52"/>
    </row>
    <row r="802" spans="1:5" ht="14.25" customHeight="1">
      <c r="A802" s="52"/>
      <c r="B802" s="52"/>
      <c r="C802" s="52"/>
      <c r="D802" s="52"/>
      <c r="E802" s="52"/>
    </row>
    <row r="803" spans="1:5" ht="14.25" customHeight="1">
      <c r="A803" s="52"/>
      <c r="B803" s="52"/>
      <c r="C803" s="52"/>
      <c r="D803" s="52"/>
      <c r="E803" s="52"/>
    </row>
    <row r="804" spans="1:5" ht="14.25" customHeight="1">
      <c r="A804" s="52"/>
      <c r="B804" s="52"/>
      <c r="C804" s="52"/>
      <c r="D804" s="52"/>
      <c r="E804" s="52"/>
    </row>
    <row r="805" spans="1:5" ht="14.25" customHeight="1">
      <c r="A805" s="52"/>
      <c r="B805" s="52"/>
      <c r="C805" s="52"/>
      <c r="D805" s="52"/>
      <c r="E805" s="52"/>
    </row>
    <row r="806" spans="1:5" ht="14.25" customHeight="1">
      <c r="A806" s="52"/>
      <c r="B806" s="52"/>
      <c r="C806" s="52"/>
      <c r="D806" s="52"/>
      <c r="E806" s="52"/>
    </row>
    <row r="807" spans="1:5" ht="14.25" customHeight="1">
      <c r="A807" s="52"/>
      <c r="B807" s="52"/>
      <c r="C807" s="52"/>
      <c r="D807" s="52"/>
      <c r="E807" s="52"/>
    </row>
    <row r="808" spans="1:5" ht="14.25" customHeight="1">
      <c r="A808" s="52"/>
      <c r="B808" s="52"/>
      <c r="C808" s="52"/>
      <c r="D808" s="52"/>
      <c r="E808" s="52"/>
    </row>
    <row r="809" spans="1:5" ht="14.25" customHeight="1">
      <c r="A809" s="52"/>
      <c r="B809" s="52"/>
      <c r="C809" s="52"/>
      <c r="D809" s="52"/>
      <c r="E809" s="52"/>
    </row>
    <row r="810" spans="1:5" ht="14.25" customHeight="1">
      <c r="A810" s="52"/>
      <c r="B810" s="52"/>
      <c r="C810" s="52"/>
      <c r="D810" s="52"/>
      <c r="E810" s="52"/>
    </row>
    <row r="811" spans="1:5" ht="14.25" customHeight="1">
      <c r="A811" s="52"/>
      <c r="B811" s="52"/>
      <c r="C811" s="52"/>
      <c r="D811" s="52"/>
      <c r="E811" s="52"/>
    </row>
    <row r="812" spans="1:5" ht="14.25" customHeight="1">
      <c r="A812" s="52"/>
      <c r="B812" s="52"/>
      <c r="C812" s="52"/>
      <c r="D812" s="52"/>
      <c r="E812" s="52"/>
    </row>
    <row r="813" spans="1:5" ht="14.25" customHeight="1">
      <c r="A813" s="52"/>
      <c r="B813" s="52"/>
      <c r="C813" s="52"/>
      <c r="D813" s="52"/>
      <c r="E813" s="52"/>
    </row>
    <row r="814" spans="1:5" ht="14.25" customHeight="1">
      <c r="A814" s="52"/>
      <c r="B814" s="52"/>
      <c r="C814" s="52"/>
      <c r="D814" s="52"/>
      <c r="E814" s="52"/>
    </row>
    <row r="815" spans="1:5" ht="14.25" customHeight="1">
      <c r="A815" s="52"/>
      <c r="B815" s="52"/>
      <c r="C815" s="52"/>
      <c r="D815" s="52"/>
      <c r="E815" s="52"/>
    </row>
    <row r="816" spans="1:5" ht="14.25" customHeight="1">
      <c r="A816" s="52"/>
      <c r="B816" s="52"/>
      <c r="C816" s="52"/>
      <c r="D816" s="52"/>
      <c r="E816" s="52"/>
    </row>
    <row r="817" spans="1:5" ht="14.25" customHeight="1">
      <c r="A817" s="52"/>
      <c r="B817" s="52"/>
      <c r="C817" s="52"/>
      <c r="D817" s="52"/>
      <c r="E817" s="52"/>
    </row>
    <row r="818" spans="1:5" ht="14.25" customHeight="1">
      <c r="A818" s="52"/>
      <c r="B818" s="52"/>
      <c r="C818" s="52"/>
      <c r="D818" s="52"/>
      <c r="E818" s="52"/>
    </row>
    <row r="819" spans="1:5" ht="14.25" customHeight="1">
      <c r="A819" s="52"/>
      <c r="B819" s="52"/>
      <c r="C819" s="52"/>
      <c r="D819" s="52"/>
      <c r="E819" s="52"/>
    </row>
    <row r="820" spans="1:5" ht="14.25" customHeight="1">
      <c r="A820" s="52"/>
      <c r="B820" s="52"/>
      <c r="C820" s="52"/>
      <c r="D820" s="52"/>
      <c r="E820" s="52"/>
    </row>
    <row r="821" spans="1:5" ht="14.25" customHeight="1">
      <c r="A821" s="52"/>
      <c r="B821" s="52"/>
      <c r="C821" s="52"/>
      <c r="D821" s="52"/>
      <c r="E821" s="52"/>
    </row>
    <row r="822" spans="1:5" ht="14.25" customHeight="1">
      <c r="A822" s="52"/>
      <c r="B822" s="52"/>
      <c r="C822" s="52"/>
      <c r="D822" s="52"/>
      <c r="E822" s="52"/>
    </row>
    <row r="823" spans="1:5" ht="14.25" customHeight="1">
      <c r="A823" s="52"/>
      <c r="B823" s="52"/>
      <c r="C823" s="52"/>
      <c r="D823" s="52"/>
      <c r="E823" s="52"/>
    </row>
    <row r="824" spans="1:5" ht="14.25" customHeight="1">
      <c r="A824" s="52"/>
      <c r="B824" s="52"/>
      <c r="C824" s="52"/>
      <c r="D824" s="52"/>
      <c r="E824" s="52"/>
    </row>
    <row r="825" spans="1:5" ht="14.25" customHeight="1">
      <c r="A825" s="52"/>
      <c r="B825" s="52"/>
      <c r="C825" s="52"/>
      <c r="D825" s="52"/>
      <c r="E825" s="52"/>
    </row>
    <row r="826" spans="1:5" ht="14.25" customHeight="1">
      <c r="A826" s="52"/>
      <c r="B826" s="52"/>
      <c r="C826" s="52"/>
      <c r="D826" s="52"/>
      <c r="E826" s="52"/>
    </row>
    <row r="827" spans="1:5" ht="14.25" customHeight="1">
      <c r="A827" s="52"/>
      <c r="B827" s="52"/>
      <c r="C827" s="52"/>
      <c r="D827" s="52"/>
      <c r="E827" s="52"/>
    </row>
    <row r="828" spans="1:5" ht="14.25" customHeight="1">
      <c r="A828" s="52"/>
      <c r="B828" s="52"/>
      <c r="C828" s="52"/>
      <c r="D828" s="52"/>
      <c r="E828" s="52"/>
    </row>
    <row r="829" spans="1:5" ht="14.25" customHeight="1">
      <c r="A829" s="52"/>
      <c r="B829" s="52"/>
      <c r="C829" s="52"/>
      <c r="D829" s="52"/>
      <c r="E829" s="52"/>
    </row>
    <row r="830" spans="1:5" ht="14.25" customHeight="1">
      <c r="A830" s="52"/>
      <c r="B830" s="52"/>
      <c r="C830" s="52"/>
      <c r="D830" s="52"/>
      <c r="E830" s="52"/>
    </row>
    <row r="831" spans="1:5" ht="14.25" customHeight="1">
      <c r="A831" s="52"/>
      <c r="B831" s="52"/>
      <c r="C831" s="52"/>
      <c r="D831" s="52"/>
      <c r="E831" s="52"/>
    </row>
    <row r="832" spans="1:5" ht="14.25" customHeight="1">
      <c r="A832" s="52"/>
      <c r="B832" s="52"/>
      <c r="C832" s="52"/>
      <c r="D832" s="52"/>
      <c r="E832" s="52"/>
    </row>
    <row r="833" spans="1:5" ht="14.25" customHeight="1">
      <c r="A833" s="52"/>
      <c r="B833" s="52"/>
      <c r="C833" s="52"/>
      <c r="D833" s="52"/>
      <c r="E833" s="52"/>
    </row>
    <row r="834" spans="1:5" ht="14.25" customHeight="1">
      <c r="A834" s="52"/>
      <c r="B834" s="52"/>
      <c r="C834" s="52"/>
      <c r="D834" s="52"/>
      <c r="E834" s="52"/>
    </row>
    <row r="835" spans="1:5" ht="14.25" customHeight="1">
      <c r="A835" s="52"/>
      <c r="B835" s="52"/>
      <c r="C835" s="52"/>
      <c r="D835" s="52"/>
      <c r="E835" s="52"/>
    </row>
    <row r="836" spans="1:5" ht="14.25" customHeight="1">
      <c r="A836" s="52"/>
      <c r="B836" s="52"/>
      <c r="C836" s="52"/>
      <c r="D836" s="52"/>
      <c r="E836" s="52"/>
    </row>
    <row r="837" spans="1:5" ht="14.25" customHeight="1">
      <c r="A837" s="52"/>
      <c r="B837" s="52"/>
      <c r="C837" s="52"/>
      <c r="D837" s="52"/>
      <c r="E837" s="52"/>
    </row>
    <row r="838" spans="1:5" ht="14.25" customHeight="1">
      <c r="A838" s="52"/>
      <c r="B838" s="52"/>
      <c r="C838" s="52"/>
      <c r="D838" s="52"/>
      <c r="E838" s="52"/>
    </row>
    <row r="839" spans="1:5" ht="14.25" customHeight="1">
      <c r="A839" s="52"/>
      <c r="B839" s="52"/>
      <c r="C839" s="52"/>
      <c r="D839" s="52"/>
      <c r="E839" s="52"/>
    </row>
    <row r="840" spans="1:5" ht="14.25" customHeight="1">
      <c r="A840" s="52"/>
      <c r="B840" s="52"/>
      <c r="C840" s="52"/>
      <c r="D840" s="52"/>
      <c r="E840" s="52"/>
    </row>
    <row r="841" spans="1:5" ht="14.25" customHeight="1">
      <c r="A841" s="52"/>
      <c r="B841" s="52"/>
      <c r="C841" s="52"/>
      <c r="D841" s="52"/>
      <c r="E841" s="52"/>
    </row>
    <row r="842" spans="1:5" ht="14.25" customHeight="1">
      <c r="A842" s="52"/>
      <c r="B842" s="52"/>
      <c r="C842" s="52"/>
      <c r="D842" s="52"/>
      <c r="E842" s="52"/>
    </row>
    <row r="843" spans="1:5" ht="14.25" customHeight="1">
      <c r="A843" s="52"/>
      <c r="B843" s="52"/>
      <c r="C843" s="52"/>
      <c r="D843" s="52"/>
      <c r="E843" s="52"/>
    </row>
    <row r="844" spans="1:5" ht="14.25" customHeight="1">
      <c r="A844" s="52"/>
      <c r="B844" s="52"/>
      <c r="C844" s="52"/>
      <c r="D844" s="52"/>
      <c r="E844" s="52"/>
    </row>
    <row r="845" spans="1:5" ht="14.25" customHeight="1">
      <c r="A845" s="52"/>
      <c r="B845" s="52"/>
      <c r="C845" s="52"/>
      <c r="D845" s="52"/>
      <c r="E845" s="52"/>
    </row>
    <row r="846" spans="1:5" ht="14.25" customHeight="1">
      <c r="A846" s="52"/>
      <c r="B846" s="52"/>
      <c r="C846" s="52"/>
      <c r="D846" s="52"/>
      <c r="E846" s="52"/>
    </row>
    <row r="847" spans="1:5" ht="14.25" customHeight="1">
      <c r="A847" s="52"/>
      <c r="B847" s="52"/>
      <c r="C847" s="52"/>
      <c r="D847" s="52"/>
      <c r="E847" s="52"/>
    </row>
    <row r="848" spans="1:5" ht="14.25" customHeight="1">
      <c r="A848" s="52"/>
      <c r="B848" s="52"/>
      <c r="C848" s="52"/>
      <c r="D848" s="52"/>
      <c r="E848" s="52"/>
    </row>
    <row r="849" spans="1:5" ht="14.25" customHeight="1">
      <c r="A849" s="52"/>
      <c r="B849" s="52"/>
      <c r="C849" s="52"/>
      <c r="D849" s="52"/>
      <c r="E849" s="52"/>
    </row>
    <row r="850" spans="1:5" ht="14.25" customHeight="1">
      <c r="A850" s="52"/>
      <c r="B850" s="52"/>
      <c r="C850" s="52"/>
      <c r="D850" s="52"/>
      <c r="E850" s="52"/>
    </row>
    <row r="851" spans="1:5" ht="14.25" customHeight="1">
      <c r="A851" s="52"/>
      <c r="B851" s="52"/>
      <c r="C851" s="52"/>
      <c r="D851" s="52"/>
      <c r="E851" s="52"/>
    </row>
    <row r="852" spans="1:5" ht="14.25" customHeight="1">
      <c r="A852" s="52"/>
      <c r="B852" s="52"/>
      <c r="C852" s="52"/>
      <c r="D852" s="52"/>
      <c r="E852" s="52"/>
    </row>
    <row r="853" spans="1:5" ht="14.25" customHeight="1">
      <c r="A853" s="52"/>
      <c r="B853" s="52"/>
      <c r="C853" s="52"/>
      <c r="D853" s="52"/>
      <c r="E853" s="52"/>
    </row>
    <row r="854" spans="1:5" ht="14.25" customHeight="1">
      <c r="A854" s="52"/>
      <c r="B854" s="52"/>
      <c r="C854" s="52"/>
      <c r="D854" s="52"/>
      <c r="E854" s="52"/>
    </row>
    <row r="855" spans="1:5" ht="14.25" customHeight="1">
      <c r="A855" s="52"/>
      <c r="B855" s="52"/>
      <c r="C855" s="52"/>
      <c r="D855" s="52"/>
      <c r="E855" s="52"/>
    </row>
    <row r="856" spans="1:5" ht="14.25" customHeight="1">
      <c r="A856" s="52"/>
      <c r="B856" s="52"/>
      <c r="C856" s="52"/>
      <c r="D856" s="52"/>
      <c r="E856" s="52"/>
    </row>
    <row r="857" spans="1:5" ht="14.25" customHeight="1">
      <c r="A857" s="52"/>
      <c r="B857" s="52"/>
      <c r="C857" s="52"/>
      <c r="D857" s="52"/>
      <c r="E857" s="52"/>
    </row>
    <row r="858" spans="1:5" ht="14.25" customHeight="1">
      <c r="A858" s="52"/>
      <c r="B858" s="52"/>
      <c r="C858" s="52"/>
      <c r="D858" s="52"/>
      <c r="E858" s="52"/>
    </row>
    <row r="859" spans="1:5" ht="14.25" customHeight="1">
      <c r="A859" s="52"/>
      <c r="B859" s="52"/>
      <c r="C859" s="52"/>
      <c r="D859" s="52"/>
      <c r="E859" s="52"/>
    </row>
    <row r="860" spans="1:5" ht="14.25" customHeight="1">
      <c r="A860" s="52"/>
      <c r="B860" s="52"/>
      <c r="C860" s="52"/>
      <c r="D860" s="52"/>
      <c r="E860" s="52"/>
    </row>
    <row r="861" spans="1:5" ht="14.25" customHeight="1">
      <c r="A861" s="52"/>
      <c r="B861" s="52"/>
      <c r="C861" s="52"/>
      <c r="D861" s="52"/>
      <c r="E861" s="52"/>
    </row>
    <row r="862" spans="1:5" ht="14.25" customHeight="1">
      <c r="A862" s="52"/>
      <c r="B862" s="52"/>
      <c r="C862" s="52"/>
      <c r="D862" s="52"/>
      <c r="E862" s="52"/>
    </row>
    <row r="863" spans="1:5" ht="14.25" customHeight="1">
      <c r="A863" s="52"/>
      <c r="B863" s="52"/>
      <c r="C863" s="52"/>
      <c r="D863" s="52"/>
      <c r="E863" s="52"/>
    </row>
    <row r="864" spans="1:5" ht="14.25" customHeight="1">
      <c r="A864" s="52"/>
      <c r="B864" s="52"/>
      <c r="C864" s="52"/>
      <c r="D864" s="52"/>
      <c r="E864" s="52"/>
    </row>
    <row r="865" spans="1:5" ht="14.25" customHeight="1">
      <c r="A865" s="52"/>
      <c r="B865" s="52"/>
      <c r="C865" s="52"/>
      <c r="D865" s="52"/>
      <c r="E865" s="52"/>
    </row>
    <row r="866" spans="1:5" ht="14.25" customHeight="1">
      <c r="A866" s="52"/>
      <c r="B866" s="52"/>
      <c r="C866" s="52"/>
      <c r="D866" s="52"/>
      <c r="E866" s="52"/>
    </row>
    <row r="867" spans="1:5" ht="14.25" customHeight="1">
      <c r="A867" s="52"/>
      <c r="B867" s="52"/>
      <c r="C867" s="52"/>
      <c r="D867" s="52"/>
      <c r="E867" s="52"/>
    </row>
    <row r="868" spans="1:5" ht="14.25" customHeight="1">
      <c r="A868" s="52"/>
      <c r="B868" s="52"/>
      <c r="C868" s="52"/>
      <c r="D868" s="52"/>
      <c r="E868" s="52"/>
    </row>
    <row r="869" spans="1:5" ht="14.25" customHeight="1">
      <c r="A869" s="52"/>
      <c r="B869" s="52"/>
      <c r="C869" s="52"/>
      <c r="D869" s="52"/>
      <c r="E869" s="52"/>
    </row>
    <row r="870" spans="1:5" ht="14.25" customHeight="1">
      <c r="A870" s="52"/>
      <c r="B870" s="52"/>
      <c r="C870" s="52"/>
      <c r="D870" s="52"/>
      <c r="E870" s="52"/>
    </row>
    <row r="871" spans="1:5" ht="14.25" customHeight="1">
      <c r="A871" s="52"/>
      <c r="B871" s="52"/>
      <c r="C871" s="52"/>
      <c r="D871" s="52"/>
      <c r="E871" s="52"/>
    </row>
    <row r="872" spans="1:5" ht="14.25" customHeight="1">
      <c r="A872" s="52"/>
      <c r="B872" s="52"/>
      <c r="C872" s="52"/>
      <c r="D872" s="52"/>
      <c r="E872" s="52"/>
    </row>
    <row r="873" spans="1:5" ht="14.25" customHeight="1">
      <c r="A873" s="52"/>
      <c r="B873" s="52"/>
      <c r="C873" s="52"/>
      <c r="D873" s="52"/>
      <c r="E873" s="52"/>
    </row>
    <row r="874" spans="1:5" ht="14.25" customHeight="1">
      <c r="A874" s="52"/>
      <c r="B874" s="52"/>
      <c r="C874" s="52"/>
      <c r="D874" s="52"/>
      <c r="E874" s="52"/>
    </row>
    <row r="875" spans="1:5" ht="14.25" customHeight="1">
      <c r="A875" s="52"/>
      <c r="B875" s="52"/>
      <c r="C875" s="52"/>
      <c r="D875" s="52"/>
      <c r="E875" s="52"/>
    </row>
    <row r="876" spans="1:5" ht="14.25" customHeight="1">
      <c r="A876" s="52"/>
      <c r="B876" s="52"/>
      <c r="C876" s="52"/>
      <c r="D876" s="52"/>
      <c r="E876" s="52"/>
    </row>
    <row r="877" spans="1:5" ht="14.25" customHeight="1">
      <c r="A877" s="52"/>
      <c r="B877" s="52"/>
      <c r="C877" s="52"/>
      <c r="D877" s="52"/>
      <c r="E877" s="52"/>
    </row>
    <row r="878" spans="1:5" ht="14.25" customHeight="1">
      <c r="A878" s="52"/>
      <c r="B878" s="52"/>
      <c r="C878" s="52"/>
      <c r="D878" s="52"/>
      <c r="E878" s="52"/>
    </row>
    <row r="879" spans="1:5" ht="14.25" customHeight="1">
      <c r="A879" s="52"/>
      <c r="B879" s="52"/>
      <c r="C879" s="52"/>
      <c r="D879" s="52"/>
      <c r="E879" s="52"/>
    </row>
    <row r="880" spans="1:5" ht="14.25" customHeight="1">
      <c r="A880" s="52"/>
      <c r="B880" s="52"/>
      <c r="C880" s="52"/>
      <c r="D880" s="52"/>
      <c r="E880" s="52"/>
    </row>
    <row r="881" spans="1:5" ht="14.25" customHeight="1">
      <c r="A881" s="52"/>
      <c r="B881" s="52"/>
      <c r="C881" s="52"/>
      <c r="D881" s="52"/>
      <c r="E881" s="52"/>
    </row>
    <row r="882" spans="1:5" ht="14.25" customHeight="1">
      <c r="A882" s="52"/>
      <c r="B882" s="52"/>
      <c r="C882" s="52"/>
      <c r="D882" s="52"/>
      <c r="E882" s="52"/>
    </row>
    <row r="883" spans="1:5" ht="14.25" customHeight="1">
      <c r="A883" s="52"/>
      <c r="B883" s="52"/>
      <c r="C883" s="52"/>
      <c r="D883" s="52"/>
      <c r="E883" s="52"/>
    </row>
    <row r="884" spans="1:5" ht="14.25" customHeight="1">
      <c r="A884" s="52"/>
      <c r="B884" s="52"/>
      <c r="C884" s="52"/>
      <c r="D884" s="52"/>
      <c r="E884" s="52"/>
    </row>
    <row r="885" spans="1:5" ht="14.25" customHeight="1">
      <c r="A885" s="52"/>
      <c r="B885" s="52"/>
      <c r="C885" s="52"/>
      <c r="D885" s="52"/>
      <c r="E885" s="52"/>
    </row>
    <row r="886" spans="1:5" ht="14.25" customHeight="1">
      <c r="A886" s="52"/>
      <c r="B886" s="52"/>
      <c r="C886" s="52"/>
      <c r="D886" s="52"/>
      <c r="E886" s="52"/>
    </row>
    <row r="887" spans="1:5" ht="14.25" customHeight="1">
      <c r="A887" s="52"/>
      <c r="B887" s="52"/>
      <c r="C887" s="52"/>
      <c r="D887" s="52"/>
      <c r="E887" s="52"/>
    </row>
    <row r="888" spans="1:5" ht="14.25" customHeight="1">
      <c r="A888" s="52"/>
      <c r="B888" s="52"/>
      <c r="C888" s="52"/>
      <c r="D888" s="52"/>
      <c r="E888" s="52"/>
    </row>
    <row r="889" spans="1:5" ht="14.25" customHeight="1">
      <c r="A889" s="52"/>
      <c r="B889" s="52"/>
      <c r="C889" s="52"/>
      <c r="D889" s="52"/>
      <c r="E889" s="52"/>
    </row>
    <row r="890" spans="1:5" ht="14.25" customHeight="1">
      <c r="A890" s="52"/>
      <c r="B890" s="52"/>
      <c r="C890" s="52"/>
      <c r="D890" s="52"/>
      <c r="E890" s="52"/>
    </row>
    <row r="891" spans="1:5" ht="14.25" customHeight="1">
      <c r="A891" s="52"/>
      <c r="B891" s="52"/>
      <c r="C891" s="52"/>
      <c r="D891" s="52"/>
      <c r="E891" s="52"/>
    </row>
    <row r="892" spans="1:5" ht="14.25" customHeight="1">
      <c r="A892" s="52"/>
      <c r="B892" s="52"/>
      <c r="C892" s="52"/>
      <c r="D892" s="52"/>
      <c r="E892" s="52"/>
    </row>
    <row r="893" spans="1:5" ht="14.25" customHeight="1">
      <c r="A893" s="52"/>
      <c r="B893" s="52"/>
      <c r="C893" s="52"/>
      <c r="D893" s="52"/>
      <c r="E893" s="52"/>
    </row>
    <row r="894" spans="1:5" ht="14.25" customHeight="1">
      <c r="A894" s="52"/>
      <c r="B894" s="52"/>
      <c r="C894" s="52"/>
      <c r="D894" s="52"/>
      <c r="E894" s="52"/>
    </row>
    <row r="895" spans="1:5" ht="14.25" customHeight="1">
      <c r="A895" s="52"/>
      <c r="B895" s="52"/>
      <c r="C895" s="52"/>
      <c r="D895" s="52"/>
      <c r="E895" s="52"/>
    </row>
    <row r="896" spans="1:5" ht="14.25" customHeight="1">
      <c r="A896" s="52"/>
      <c r="B896" s="52"/>
      <c r="C896" s="52"/>
      <c r="D896" s="52"/>
      <c r="E896" s="52"/>
    </row>
    <row r="897" spans="1:5" ht="14.25" customHeight="1">
      <c r="A897" s="52"/>
      <c r="B897" s="52"/>
      <c r="C897" s="52"/>
      <c r="D897" s="52"/>
      <c r="E897" s="52"/>
    </row>
    <row r="898" spans="1:5" ht="14.25" customHeight="1">
      <c r="A898" s="52"/>
      <c r="B898" s="52"/>
      <c r="C898" s="52"/>
      <c r="D898" s="52"/>
      <c r="E898" s="52"/>
    </row>
    <row r="899" spans="1:5" ht="14.25" customHeight="1">
      <c r="A899" s="52"/>
      <c r="B899" s="52"/>
      <c r="C899" s="52"/>
      <c r="D899" s="52"/>
      <c r="E899" s="52"/>
    </row>
    <row r="900" spans="1:5" ht="14.25" customHeight="1">
      <c r="A900" s="52"/>
      <c r="B900" s="52"/>
      <c r="C900" s="52"/>
      <c r="D900" s="52"/>
      <c r="E900" s="52"/>
    </row>
    <row r="901" spans="1:5" ht="14.25" customHeight="1">
      <c r="A901" s="52"/>
      <c r="B901" s="52"/>
      <c r="C901" s="52"/>
      <c r="D901" s="52"/>
      <c r="E901" s="52"/>
    </row>
    <row r="902" spans="1:5" ht="14.25" customHeight="1">
      <c r="A902" s="52"/>
      <c r="B902" s="52"/>
      <c r="C902" s="52"/>
      <c r="D902" s="52"/>
      <c r="E902" s="52"/>
    </row>
    <row r="903" spans="1:5" ht="14.25" customHeight="1">
      <c r="A903" s="52"/>
      <c r="B903" s="52"/>
      <c r="C903" s="52"/>
      <c r="D903" s="52"/>
      <c r="E903" s="52"/>
    </row>
    <row r="904" spans="1:5" ht="14.25" customHeight="1">
      <c r="A904" s="52"/>
      <c r="B904" s="52"/>
      <c r="C904" s="52"/>
      <c r="D904" s="52"/>
      <c r="E904" s="52"/>
    </row>
    <row r="905" spans="1:5" ht="14.25" customHeight="1">
      <c r="A905" s="52"/>
      <c r="B905" s="52"/>
      <c r="C905" s="52"/>
      <c r="D905" s="52"/>
      <c r="E905" s="52"/>
    </row>
    <row r="906" spans="1:5" ht="14.25" customHeight="1">
      <c r="A906" s="52"/>
      <c r="B906" s="52"/>
      <c r="C906" s="52"/>
      <c r="D906" s="52"/>
      <c r="E906" s="52"/>
    </row>
    <row r="907" spans="1:5" ht="14.25" customHeight="1">
      <c r="A907" s="52"/>
      <c r="B907" s="52"/>
      <c r="C907" s="52"/>
      <c r="D907" s="52"/>
      <c r="E907" s="52"/>
    </row>
    <row r="908" spans="1:5" ht="14.25" customHeight="1">
      <c r="A908" s="52"/>
      <c r="B908" s="52"/>
      <c r="C908" s="52"/>
      <c r="D908" s="52"/>
      <c r="E908" s="52"/>
    </row>
    <row r="909" spans="1:5" ht="14.25" customHeight="1">
      <c r="A909" s="52"/>
      <c r="B909" s="52"/>
      <c r="C909" s="52"/>
      <c r="D909" s="52"/>
      <c r="E909" s="52"/>
    </row>
    <row r="910" spans="1:5" ht="14.25" customHeight="1">
      <c r="A910" s="52"/>
      <c r="B910" s="52"/>
      <c r="C910" s="52"/>
      <c r="D910" s="52"/>
      <c r="E910" s="52"/>
    </row>
    <row r="911" spans="1:5" ht="14.25" customHeight="1">
      <c r="A911" s="52"/>
      <c r="B911" s="52"/>
      <c r="C911" s="52"/>
      <c r="D911" s="52"/>
      <c r="E911" s="52"/>
    </row>
    <row r="912" spans="1:5" ht="14.25" customHeight="1">
      <c r="A912" s="52"/>
      <c r="B912" s="52"/>
      <c r="C912" s="52"/>
      <c r="D912" s="52"/>
      <c r="E912" s="52"/>
    </row>
    <row r="913" spans="1:5" ht="14.25" customHeight="1">
      <c r="A913" s="52"/>
      <c r="B913" s="52"/>
      <c r="C913" s="52"/>
      <c r="D913" s="52"/>
      <c r="E913" s="52"/>
    </row>
    <row r="914" spans="1:5" ht="14.25" customHeight="1">
      <c r="A914" s="52"/>
      <c r="B914" s="52"/>
      <c r="C914" s="52"/>
      <c r="D914" s="52"/>
      <c r="E914" s="52"/>
    </row>
    <row r="915" spans="1:5" ht="14.25" customHeight="1">
      <c r="A915" s="52"/>
      <c r="B915" s="52"/>
      <c r="C915" s="52"/>
      <c r="D915" s="52"/>
      <c r="E915" s="52"/>
    </row>
    <row r="916" spans="1:5" ht="14.25" customHeight="1">
      <c r="A916" s="52"/>
      <c r="B916" s="52"/>
      <c r="C916" s="52"/>
      <c r="D916" s="52"/>
      <c r="E916" s="52"/>
    </row>
    <row r="917" spans="1:5" ht="14.25" customHeight="1">
      <c r="A917" s="52"/>
      <c r="B917" s="52"/>
      <c r="C917" s="52"/>
      <c r="D917" s="52"/>
      <c r="E917" s="52"/>
    </row>
    <row r="918" spans="1:5" ht="14.25" customHeight="1">
      <c r="A918" s="52"/>
      <c r="B918" s="52"/>
      <c r="C918" s="52"/>
      <c r="D918" s="52"/>
      <c r="E918" s="52"/>
    </row>
    <row r="919" spans="1:5" ht="14.25" customHeight="1">
      <c r="A919" s="52"/>
      <c r="B919" s="52"/>
      <c r="C919" s="52"/>
      <c r="D919" s="52"/>
      <c r="E919" s="52"/>
    </row>
    <row r="920" spans="1:5" ht="14.25" customHeight="1">
      <c r="A920" s="52"/>
      <c r="B920" s="52"/>
      <c r="C920" s="52"/>
      <c r="D920" s="52"/>
      <c r="E920" s="52"/>
    </row>
    <row r="921" spans="1:5" ht="14.25" customHeight="1">
      <c r="A921" s="52"/>
      <c r="B921" s="52"/>
      <c r="C921" s="52"/>
      <c r="D921" s="52"/>
      <c r="E921" s="52"/>
    </row>
    <row r="922" spans="1:5" ht="14.25" customHeight="1">
      <c r="A922" s="52"/>
      <c r="B922" s="52"/>
      <c r="C922" s="52"/>
      <c r="D922" s="52"/>
      <c r="E922" s="52"/>
    </row>
    <row r="923" spans="1:5" ht="14.25" customHeight="1">
      <c r="A923" s="52"/>
      <c r="B923" s="52"/>
      <c r="C923" s="52"/>
      <c r="D923" s="52"/>
      <c r="E923" s="52"/>
    </row>
    <row r="924" spans="1:5" ht="14.25" customHeight="1">
      <c r="A924" s="52"/>
      <c r="B924" s="52"/>
      <c r="C924" s="52"/>
      <c r="D924" s="52"/>
      <c r="E924" s="52"/>
    </row>
    <row r="925" spans="1:5" ht="14.25" customHeight="1">
      <c r="A925" s="52"/>
      <c r="B925" s="52"/>
      <c r="C925" s="52"/>
      <c r="D925" s="52"/>
      <c r="E925" s="52"/>
    </row>
    <row r="926" spans="1:5" ht="14.25" customHeight="1">
      <c r="A926" s="52"/>
      <c r="B926" s="52"/>
      <c r="C926" s="52"/>
      <c r="D926" s="52"/>
      <c r="E926" s="52"/>
    </row>
    <row r="927" spans="1:5" ht="14.25" customHeight="1">
      <c r="A927" s="52"/>
      <c r="B927" s="52"/>
      <c r="C927" s="52"/>
      <c r="D927" s="52"/>
      <c r="E927" s="52"/>
    </row>
    <row r="928" spans="1:5" ht="14.25" customHeight="1">
      <c r="A928" s="52"/>
      <c r="B928" s="52"/>
      <c r="C928" s="52"/>
      <c r="D928" s="52"/>
      <c r="E928" s="52"/>
    </row>
    <row r="929" spans="1:5" ht="14.25" customHeight="1">
      <c r="A929" s="52"/>
      <c r="B929" s="52"/>
      <c r="C929" s="52"/>
      <c r="D929" s="52"/>
      <c r="E929" s="52"/>
    </row>
    <row r="930" spans="1:5" ht="14.25" customHeight="1">
      <c r="A930" s="52"/>
      <c r="B930" s="52"/>
      <c r="C930" s="52"/>
      <c r="D930" s="52"/>
      <c r="E930" s="52"/>
    </row>
    <row r="931" spans="1:5" ht="14.25" customHeight="1">
      <c r="A931" s="52"/>
      <c r="B931" s="52"/>
      <c r="C931" s="52"/>
      <c r="D931" s="52"/>
      <c r="E931" s="52"/>
    </row>
    <row r="932" spans="1:5" ht="14.25" customHeight="1">
      <c r="A932" s="52"/>
      <c r="B932" s="52"/>
      <c r="C932" s="52"/>
      <c r="D932" s="52"/>
      <c r="E932" s="52"/>
    </row>
    <row r="933" spans="1:5" ht="14.25" customHeight="1">
      <c r="A933" s="52"/>
      <c r="B933" s="52"/>
      <c r="C933" s="52"/>
      <c r="D933" s="52"/>
      <c r="E933" s="52"/>
    </row>
    <row r="934" spans="1:5" ht="14.25" customHeight="1">
      <c r="A934" s="52"/>
      <c r="B934" s="52"/>
      <c r="C934" s="52"/>
      <c r="D934" s="52"/>
      <c r="E934" s="52"/>
    </row>
    <row r="935" spans="1:5" ht="14.25" customHeight="1">
      <c r="A935" s="52"/>
      <c r="B935" s="52"/>
      <c r="C935" s="52"/>
      <c r="D935" s="52"/>
      <c r="E935" s="52"/>
    </row>
    <row r="936" spans="1:5" ht="14.25" customHeight="1">
      <c r="A936" s="52"/>
      <c r="B936" s="52"/>
      <c r="C936" s="52"/>
      <c r="D936" s="52"/>
      <c r="E936" s="52"/>
    </row>
    <row r="937" spans="1:5" ht="14.25" customHeight="1">
      <c r="A937" s="52"/>
      <c r="B937" s="52"/>
      <c r="C937" s="52"/>
      <c r="D937" s="52"/>
      <c r="E937" s="52"/>
    </row>
    <row r="938" spans="1:5" ht="14.25" customHeight="1">
      <c r="A938" s="52"/>
      <c r="B938" s="52"/>
      <c r="C938" s="52"/>
      <c r="D938" s="52"/>
      <c r="E938" s="52"/>
    </row>
    <row r="939" spans="1:5" ht="14.25" customHeight="1">
      <c r="A939" s="52"/>
      <c r="B939" s="52"/>
      <c r="C939" s="52"/>
      <c r="D939" s="52"/>
      <c r="E939" s="52"/>
    </row>
    <row r="940" spans="1:5" ht="14.25" customHeight="1">
      <c r="A940" s="52"/>
      <c r="B940" s="52"/>
      <c r="C940" s="52"/>
      <c r="D940" s="52"/>
      <c r="E940" s="52"/>
    </row>
    <row r="941" spans="1:5" ht="14.25" customHeight="1">
      <c r="A941" s="52"/>
      <c r="B941" s="52"/>
      <c r="C941" s="52"/>
      <c r="D941" s="52"/>
      <c r="E941" s="52"/>
    </row>
    <row r="942" spans="1:5" ht="14.25" customHeight="1">
      <c r="A942" s="52"/>
      <c r="B942" s="52"/>
      <c r="C942" s="52"/>
      <c r="D942" s="52"/>
      <c r="E942" s="52"/>
    </row>
    <row r="943" spans="1:5" ht="14.25" customHeight="1">
      <c r="A943" s="52"/>
      <c r="B943" s="52"/>
      <c r="C943" s="52"/>
      <c r="D943" s="52"/>
      <c r="E943" s="52"/>
    </row>
    <row r="944" spans="1:5" ht="14.25" customHeight="1">
      <c r="A944" s="52"/>
      <c r="B944" s="52"/>
      <c r="C944" s="52"/>
      <c r="D944" s="52"/>
      <c r="E944" s="52"/>
    </row>
    <row r="945" spans="1:5" ht="14.25" customHeight="1">
      <c r="A945" s="52"/>
      <c r="B945" s="52"/>
      <c r="C945" s="52"/>
      <c r="D945" s="52"/>
      <c r="E945" s="52"/>
    </row>
    <row r="946" spans="1:5" ht="14.25" customHeight="1">
      <c r="A946" s="52"/>
      <c r="B946" s="52"/>
      <c r="C946" s="52"/>
      <c r="D946" s="52"/>
      <c r="E946" s="52"/>
    </row>
    <row r="947" spans="1:5" ht="14.25" customHeight="1">
      <c r="A947" s="52"/>
      <c r="B947" s="52"/>
      <c r="C947" s="52"/>
      <c r="D947" s="52"/>
      <c r="E947" s="52"/>
    </row>
    <row r="948" spans="1:5" ht="14.25" customHeight="1">
      <c r="A948" s="52"/>
      <c r="B948" s="52"/>
      <c r="C948" s="52"/>
      <c r="D948" s="52"/>
      <c r="E948" s="52"/>
    </row>
    <row r="949" spans="1:5" ht="14.25" customHeight="1">
      <c r="A949" s="52"/>
      <c r="B949" s="52"/>
      <c r="C949" s="52"/>
      <c r="D949" s="52"/>
      <c r="E949" s="52"/>
    </row>
    <row r="950" spans="1:5" ht="14.25" customHeight="1">
      <c r="A950" s="52"/>
      <c r="B950" s="52"/>
      <c r="C950" s="52"/>
      <c r="D950" s="52"/>
      <c r="E950" s="52"/>
    </row>
    <row r="951" spans="1:5" ht="14.25" customHeight="1">
      <c r="A951" s="52"/>
      <c r="B951" s="52"/>
      <c r="C951" s="52"/>
      <c r="D951" s="52"/>
      <c r="E951" s="52"/>
    </row>
    <row r="952" spans="1:5" ht="14.25" customHeight="1">
      <c r="A952" s="52"/>
      <c r="B952" s="52"/>
      <c r="C952" s="52"/>
      <c r="D952" s="52"/>
      <c r="E952" s="52"/>
    </row>
    <row r="953" spans="1:5" ht="14.25" customHeight="1">
      <c r="A953" s="52"/>
      <c r="B953" s="52"/>
      <c r="C953" s="52"/>
      <c r="D953" s="52"/>
      <c r="E953" s="52"/>
    </row>
    <row r="954" spans="1:5" ht="14.25" customHeight="1">
      <c r="A954" s="52"/>
      <c r="B954" s="52"/>
      <c r="C954" s="52"/>
      <c r="D954" s="52"/>
      <c r="E954" s="52"/>
    </row>
    <row r="955" spans="1:5" ht="14.25" customHeight="1">
      <c r="A955" s="52"/>
      <c r="B955" s="52"/>
      <c r="C955" s="52"/>
      <c r="D955" s="52"/>
      <c r="E955" s="52"/>
    </row>
    <row r="956" spans="1:5" ht="14.25" customHeight="1">
      <c r="A956" s="52"/>
      <c r="B956" s="52"/>
      <c r="C956" s="52"/>
      <c r="D956" s="52"/>
      <c r="E956" s="52"/>
    </row>
    <row r="957" spans="1:5" ht="14.25" customHeight="1">
      <c r="A957" s="52"/>
      <c r="B957" s="52"/>
      <c r="C957" s="52"/>
      <c r="D957" s="52"/>
      <c r="E957" s="52"/>
    </row>
    <row r="958" spans="1:5" ht="14.25" customHeight="1">
      <c r="A958" s="52"/>
      <c r="B958" s="52"/>
      <c r="C958" s="52"/>
      <c r="D958" s="52"/>
      <c r="E958" s="52"/>
    </row>
    <row r="959" spans="1:5" ht="14.25" customHeight="1">
      <c r="A959" s="52"/>
      <c r="B959" s="52"/>
      <c r="C959" s="52"/>
      <c r="D959" s="52"/>
      <c r="E959" s="52"/>
    </row>
    <row r="960" spans="1:5" ht="14.25" customHeight="1">
      <c r="A960" s="52"/>
      <c r="B960" s="52"/>
      <c r="C960" s="52"/>
      <c r="D960" s="52"/>
      <c r="E960" s="52"/>
    </row>
    <row r="961" spans="1:5" ht="14.25" customHeight="1">
      <c r="A961" s="52"/>
      <c r="B961" s="52"/>
      <c r="C961" s="52"/>
      <c r="D961" s="52"/>
      <c r="E961" s="52"/>
    </row>
    <row r="962" spans="1:5" ht="14.25" customHeight="1">
      <c r="A962" s="52"/>
      <c r="B962" s="52"/>
      <c r="C962" s="52"/>
      <c r="D962" s="52"/>
      <c r="E962" s="52"/>
    </row>
    <row r="963" spans="1:5" ht="14.25" customHeight="1">
      <c r="A963" s="52"/>
      <c r="B963" s="52"/>
      <c r="C963" s="52"/>
      <c r="D963" s="52"/>
      <c r="E963" s="52"/>
    </row>
    <row r="964" spans="1:5" ht="14.25" customHeight="1">
      <c r="A964" s="52"/>
      <c r="B964" s="52"/>
      <c r="C964" s="52"/>
      <c r="D964" s="52"/>
      <c r="E964" s="52"/>
    </row>
    <row r="965" spans="1:5" ht="14.25" customHeight="1">
      <c r="A965" s="52"/>
      <c r="B965" s="52"/>
      <c r="C965" s="52"/>
      <c r="D965" s="52"/>
      <c r="E965" s="52"/>
    </row>
    <row r="966" spans="1:5" ht="14.25" customHeight="1">
      <c r="A966" s="52"/>
      <c r="B966" s="52"/>
      <c r="C966" s="52"/>
      <c r="D966" s="52"/>
      <c r="E966" s="52"/>
    </row>
    <row r="967" spans="1:5" ht="14.25" customHeight="1">
      <c r="A967" s="52"/>
      <c r="B967" s="52"/>
      <c r="C967" s="52"/>
      <c r="D967" s="52"/>
      <c r="E967" s="52"/>
    </row>
    <row r="968" spans="1:5" ht="14.25" customHeight="1">
      <c r="A968" s="52"/>
      <c r="B968" s="52"/>
      <c r="C968" s="52"/>
      <c r="D968" s="52"/>
      <c r="E968" s="52"/>
    </row>
    <row r="969" spans="1:5" ht="14.25" customHeight="1">
      <c r="A969" s="52"/>
      <c r="B969" s="52"/>
      <c r="C969" s="52"/>
      <c r="D969" s="52"/>
      <c r="E969" s="52"/>
    </row>
    <row r="970" spans="1:5" ht="14.25" customHeight="1">
      <c r="A970" s="52"/>
      <c r="B970" s="52"/>
      <c r="C970" s="52"/>
      <c r="D970" s="52"/>
      <c r="E970" s="52"/>
    </row>
    <row r="971" spans="1:5" ht="14.25" customHeight="1">
      <c r="A971" s="52"/>
      <c r="B971" s="52"/>
      <c r="C971" s="52"/>
      <c r="D971" s="52"/>
      <c r="E971" s="52"/>
    </row>
    <row r="972" spans="1:5" ht="14.25" customHeight="1">
      <c r="A972" s="52"/>
      <c r="B972" s="52"/>
      <c r="C972" s="52"/>
      <c r="D972" s="52"/>
      <c r="E972" s="52"/>
    </row>
    <row r="973" spans="1:5" ht="14.25" customHeight="1">
      <c r="A973" s="52"/>
      <c r="B973" s="52"/>
      <c r="C973" s="52"/>
      <c r="D973" s="52"/>
      <c r="E973" s="52"/>
    </row>
    <row r="974" spans="1:5" ht="14.25" customHeight="1">
      <c r="A974" s="52"/>
      <c r="B974" s="52"/>
      <c r="C974" s="52"/>
      <c r="D974" s="52"/>
      <c r="E974" s="52"/>
    </row>
    <row r="975" spans="1:5" ht="14.25" customHeight="1">
      <c r="A975" s="52"/>
      <c r="B975" s="52"/>
      <c r="C975" s="52"/>
      <c r="D975" s="52"/>
      <c r="E975" s="52"/>
    </row>
    <row r="976" spans="1:5" ht="14.25" customHeight="1">
      <c r="A976" s="52"/>
      <c r="B976" s="52"/>
      <c r="C976" s="52"/>
      <c r="D976" s="52"/>
      <c r="E976" s="52"/>
    </row>
    <row r="977" spans="1:5" ht="14.25" customHeight="1">
      <c r="A977" s="52"/>
      <c r="B977" s="52"/>
      <c r="C977" s="52"/>
      <c r="D977" s="52"/>
      <c r="E977" s="52"/>
    </row>
    <row r="978" spans="1:5" ht="14.25" customHeight="1">
      <c r="A978" s="52"/>
      <c r="B978" s="52"/>
      <c r="C978" s="52"/>
      <c r="D978" s="52"/>
      <c r="E978" s="52"/>
    </row>
    <row r="979" spans="1:5" ht="14.25" customHeight="1">
      <c r="A979" s="52"/>
      <c r="B979" s="52"/>
      <c r="C979" s="52"/>
      <c r="D979" s="52"/>
      <c r="E979" s="52"/>
    </row>
    <row r="980" spans="1:5" ht="14.25" customHeight="1">
      <c r="A980" s="52"/>
      <c r="B980" s="52"/>
      <c r="C980" s="52"/>
      <c r="D980" s="52"/>
      <c r="E980" s="52"/>
    </row>
    <row r="981" spans="1:5" ht="14.25" customHeight="1">
      <c r="A981" s="52"/>
      <c r="B981" s="52"/>
      <c r="C981" s="52"/>
      <c r="D981" s="52"/>
      <c r="E981" s="52"/>
    </row>
    <row r="982" spans="1:5" ht="14.25" customHeight="1">
      <c r="A982" s="52"/>
      <c r="B982" s="52"/>
      <c r="C982" s="52"/>
      <c r="D982" s="52"/>
      <c r="E982" s="52"/>
    </row>
    <row r="983" spans="1:5" ht="14.25" customHeight="1">
      <c r="A983" s="52"/>
      <c r="B983" s="52"/>
      <c r="C983" s="52"/>
      <c r="D983" s="52"/>
      <c r="E983" s="52"/>
    </row>
    <row r="984" spans="1:5" ht="14.25" customHeight="1">
      <c r="A984" s="52"/>
      <c r="B984" s="52"/>
      <c r="C984" s="52"/>
      <c r="D984" s="52"/>
      <c r="E984" s="52"/>
    </row>
    <row r="985" spans="1:5" ht="14.25" customHeight="1">
      <c r="A985" s="52"/>
      <c r="B985" s="52"/>
      <c r="C985" s="52"/>
      <c r="D985" s="52"/>
      <c r="E985" s="52"/>
    </row>
    <row r="986" spans="1:5" ht="14.25" customHeight="1">
      <c r="A986" s="52"/>
      <c r="B986" s="52"/>
      <c r="C986" s="52"/>
      <c r="D986" s="52"/>
      <c r="E986" s="52"/>
    </row>
    <row r="987" spans="1:5" ht="14.25" customHeight="1">
      <c r="A987" s="52"/>
      <c r="B987" s="52"/>
      <c r="C987" s="52"/>
      <c r="D987" s="52"/>
      <c r="E987" s="52"/>
    </row>
    <row r="988" spans="1:5" ht="14.25" customHeight="1">
      <c r="A988" s="52"/>
      <c r="B988" s="52"/>
      <c r="C988" s="52"/>
      <c r="D988" s="52"/>
      <c r="E988" s="52"/>
    </row>
    <row r="989" spans="1:5" ht="14.25" customHeight="1">
      <c r="A989" s="52"/>
      <c r="B989" s="52"/>
      <c r="C989" s="52"/>
      <c r="D989" s="52"/>
      <c r="E989" s="52"/>
    </row>
    <row r="990" spans="1:5" ht="14.25" customHeight="1">
      <c r="A990" s="52"/>
      <c r="B990" s="52"/>
      <c r="C990" s="52"/>
      <c r="D990" s="52"/>
      <c r="E990" s="52"/>
    </row>
    <row r="991" spans="1:5" ht="14.25" customHeight="1">
      <c r="A991" s="52"/>
      <c r="B991" s="52"/>
      <c r="C991" s="52"/>
      <c r="D991" s="52"/>
      <c r="E991" s="52"/>
    </row>
    <row r="992" spans="1:5" ht="14.25" customHeight="1">
      <c r="A992" s="52"/>
      <c r="B992" s="52"/>
      <c r="C992" s="52"/>
      <c r="D992" s="52"/>
      <c r="E992" s="52"/>
    </row>
    <row r="993" spans="1:5" ht="14.25" customHeight="1">
      <c r="A993" s="52"/>
      <c r="B993" s="52"/>
      <c r="C993" s="52"/>
      <c r="D993" s="52"/>
      <c r="E993" s="52"/>
    </row>
    <row r="994" spans="1:5" ht="14.25" customHeight="1">
      <c r="A994" s="52"/>
      <c r="B994" s="52"/>
      <c r="C994" s="52"/>
      <c r="D994" s="52"/>
      <c r="E994" s="52"/>
    </row>
    <row r="995" spans="1:5" ht="14.25" customHeight="1">
      <c r="A995" s="52"/>
      <c r="B995" s="52"/>
      <c r="C995" s="52"/>
      <c r="D995" s="52"/>
      <c r="E995" s="52"/>
    </row>
    <row r="996" spans="1:5" ht="14.25" customHeight="1">
      <c r="A996" s="52"/>
      <c r="B996" s="52"/>
      <c r="C996" s="52"/>
      <c r="D996" s="52"/>
      <c r="E996" s="52"/>
    </row>
    <row r="997" spans="1:5" ht="14.25" customHeight="1">
      <c r="A997" s="52"/>
      <c r="B997" s="52"/>
      <c r="C997" s="52"/>
      <c r="D997" s="52"/>
      <c r="E997" s="52"/>
    </row>
    <row r="998" spans="1:5" ht="14.25" customHeight="1">
      <c r="A998" s="52"/>
      <c r="B998" s="52"/>
      <c r="C998" s="52"/>
      <c r="D998" s="52"/>
      <c r="E998" s="52"/>
    </row>
    <row r="999" spans="1:5" ht="14.25" customHeight="1">
      <c r="A999" s="52"/>
      <c r="B999" s="52"/>
      <c r="C999" s="52"/>
      <c r="D999" s="52"/>
      <c r="E999" s="52"/>
    </row>
    <row r="1000" spans="1:5" ht="14.25" customHeight="1">
      <c r="A1000" s="52"/>
      <c r="B1000" s="52"/>
      <c r="C1000" s="52"/>
      <c r="D1000" s="52"/>
      <c r="E1000" s="52"/>
    </row>
  </sheetData>
  <sheetProtection algorithmName="SHA-512" hashValue="a5T/Gd7sZ6FhZPN2BZ7clRMBv3Dj0p47taXW2jIuw5n32ocmlIJZGyM1qV2jG6mW5j40B0iVfg7NqRFDBoKX9w==" saltValue="yahHq5XaX1xC2LprrKLnxQ==" spinCount="100000" sheet="1" objects="1" scenarios="1"/>
  <dataValidations count="1">
    <dataValidation type="list" allowBlank="1" showErrorMessage="1" sqref="G3" xr:uid="{00000000-0002-0000-0100-000000000000}">
      <formula1>$P$2:$P$3</formula1>
    </dataValidation>
  </dataValidation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workbookViewId="0"/>
  </sheetViews>
  <sheetFormatPr defaultColWidth="14.3984375" defaultRowHeight="15" customHeight="1"/>
  <cols>
    <col min="1" max="1" width="35.53125" customWidth="1"/>
    <col min="2" max="2" width="99.73046875" customWidth="1"/>
    <col min="3" max="3" width="51.73046875" customWidth="1"/>
    <col min="4" max="4" width="4.53125" customWidth="1"/>
    <col min="5" max="5" width="38.86328125" customWidth="1"/>
    <col min="6" max="26" width="8.73046875" customWidth="1"/>
  </cols>
  <sheetData>
    <row r="1" spans="1:6" ht="15" customHeight="1">
      <c r="B1" s="61"/>
      <c r="C1" s="61"/>
      <c r="E1" s="61"/>
    </row>
    <row r="2" spans="1:6" ht="15" customHeight="1">
      <c r="A2" s="260"/>
      <c r="B2" s="246"/>
      <c r="C2" s="246"/>
      <c r="D2" s="246"/>
      <c r="E2" s="246"/>
      <c r="F2" s="247"/>
    </row>
    <row r="3" spans="1:6" ht="15" customHeight="1">
      <c r="A3" s="62" t="s">
        <v>71</v>
      </c>
      <c r="B3" s="261" t="s">
        <v>72</v>
      </c>
      <c r="C3" s="262"/>
      <c r="E3" s="61"/>
      <c r="F3" s="63"/>
    </row>
    <row r="4" spans="1:6" ht="15" customHeight="1">
      <c r="A4" s="64"/>
      <c r="B4" s="65" t="s">
        <v>73</v>
      </c>
      <c r="C4" s="66"/>
      <c r="E4" s="61"/>
      <c r="F4" s="63"/>
    </row>
    <row r="5" spans="1:6" ht="15" customHeight="1">
      <c r="A5" s="64"/>
      <c r="B5" s="66"/>
      <c r="C5" s="66"/>
      <c r="E5" s="61"/>
      <c r="F5" s="63"/>
    </row>
    <row r="6" spans="1:6" ht="15" customHeight="1">
      <c r="A6" s="62" t="s">
        <v>74</v>
      </c>
      <c r="B6" s="263" t="s">
        <v>75</v>
      </c>
      <c r="C6" s="244"/>
      <c r="E6" s="61"/>
      <c r="F6" s="63"/>
    </row>
    <row r="7" spans="1:6" ht="15" customHeight="1">
      <c r="A7" s="64"/>
      <c r="B7" s="66" t="s">
        <v>76</v>
      </c>
      <c r="C7" s="66"/>
      <c r="E7" s="61"/>
      <c r="F7" s="63"/>
    </row>
    <row r="8" spans="1:6" ht="15" customHeight="1">
      <c r="A8" s="64"/>
      <c r="B8" s="264" t="s">
        <v>77</v>
      </c>
      <c r="C8" s="265"/>
      <c r="E8" s="61"/>
      <c r="F8" s="63"/>
    </row>
    <row r="9" spans="1:6" ht="15" customHeight="1">
      <c r="A9" s="67"/>
      <c r="B9" s="68"/>
      <c r="C9" s="68"/>
      <c r="D9" s="69"/>
      <c r="E9" s="70"/>
      <c r="F9" s="71"/>
    </row>
    <row r="10" spans="1:6" ht="15" customHeight="1">
      <c r="A10" s="62" t="s">
        <v>78</v>
      </c>
      <c r="B10" s="266" t="s">
        <v>79</v>
      </c>
      <c r="C10" s="262"/>
      <c r="E10" s="61"/>
      <c r="F10" s="63"/>
    </row>
    <row r="11" spans="1:6" ht="15" customHeight="1">
      <c r="A11" s="64"/>
      <c r="B11" s="263" t="s">
        <v>80</v>
      </c>
      <c r="C11" s="244"/>
      <c r="E11" s="61"/>
      <c r="F11" s="63"/>
    </row>
    <row r="12" spans="1:6" ht="15" customHeight="1">
      <c r="A12" s="64"/>
      <c r="B12" s="66"/>
      <c r="C12" s="66"/>
      <c r="E12" s="61"/>
      <c r="F12" s="63"/>
    </row>
    <row r="13" spans="1:6" ht="15" customHeight="1">
      <c r="A13" s="62" t="s">
        <v>81</v>
      </c>
      <c r="B13" s="72" t="s">
        <v>82</v>
      </c>
      <c r="C13" s="73" t="s">
        <v>83</v>
      </c>
      <c r="E13" s="61"/>
      <c r="F13" s="63"/>
    </row>
    <row r="14" spans="1:6" ht="15" customHeight="1">
      <c r="A14" s="64"/>
      <c r="B14" s="66"/>
      <c r="C14" s="66"/>
      <c r="E14" s="61"/>
      <c r="F14" s="63"/>
    </row>
    <row r="15" spans="1:6" ht="15" customHeight="1">
      <c r="A15" s="62" t="s">
        <v>84</v>
      </c>
      <c r="B15" s="267" t="s">
        <v>85</v>
      </c>
      <c r="C15" s="244"/>
      <c r="E15" s="61"/>
      <c r="F15" s="63"/>
    </row>
    <row r="16" spans="1:6" ht="15" customHeight="1">
      <c r="A16" s="74"/>
      <c r="B16" s="258" t="s">
        <v>86</v>
      </c>
      <c r="C16" s="254"/>
      <c r="E16" s="61"/>
      <c r="F16" s="63"/>
    </row>
    <row r="17" spans="1:6" ht="15" customHeight="1">
      <c r="A17" s="259"/>
      <c r="B17" s="246"/>
      <c r="C17" s="246"/>
      <c r="D17" s="246"/>
      <c r="E17" s="246"/>
      <c r="F17" s="247"/>
    </row>
    <row r="18" spans="1:6" ht="15" customHeight="1">
      <c r="A18" s="75" t="s">
        <v>87</v>
      </c>
      <c r="B18" s="76" t="s">
        <v>88</v>
      </c>
      <c r="C18" s="77"/>
      <c r="D18" s="77"/>
      <c r="E18" s="77"/>
      <c r="F18" s="78"/>
    </row>
    <row r="19" spans="1:6" ht="15" customHeight="1">
      <c r="A19" s="79" t="s">
        <v>89</v>
      </c>
      <c r="B19" s="80" t="s">
        <v>90</v>
      </c>
      <c r="C19" s="81"/>
      <c r="D19" s="81"/>
      <c r="E19" s="81"/>
      <c r="F19" s="82"/>
    </row>
    <row r="20" spans="1:6" ht="15" customHeight="1">
      <c r="A20" s="79" t="s">
        <v>91</v>
      </c>
      <c r="B20" s="80" t="s">
        <v>92</v>
      </c>
      <c r="C20" s="80" t="s">
        <v>93</v>
      </c>
      <c r="D20" s="81"/>
      <c r="E20" s="81"/>
      <c r="F20" s="82"/>
    </row>
    <row r="21" spans="1:6" ht="15" customHeight="1">
      <c r="A21" s="83" t="s">
        <v>94</v>
      </c>
      <c r="B21" s="84" t="s">
        <v>95</v>
      </c>
      <c r="C21" s="85"/>
      <c r="D21" s="85"/>
      <c r="E21" s="85"/>
      <c r="F21" s="86"/>
    </row>
    <row r="22" spans="1:6" ht="15" customHeight="1">
      <c r="A22" s="259"/>
      <c r="B22" s="246"/>
      <c r="C22" s="246"/>
      <c r="D22" s="246"/>
      <c r="E22" s="246"/>
      <c r="F22" s="247"/>
    </row>
    <row r="23" spans="1:6" ht="15" customHeight="1">
      <c r="A23" s="75" t="s">
        <v>96</v>
      </c>
      <c r="B23" s="76" t="s">
        <v>97</v>
      </c>
      <c r="C23" s="77"/>
      <c r="D23" s="77"/>
      <c r="E23" s="77"/>
      <c r="F23" s="78"/>
    </row>
    <row r="24" spans="1:6" ht="15" customHeight="1">
      <c r="A24" s="79" t="s">
        <v>98</v>
      </c>
      <c r="B24" s="80" t="s">
        <v>99</v>
      </c>
      <c r="C24" s="81"/>
      <c r="D24" s="81"/>
      <c r="E24" s="81"/>
      <c r="F24" s="82"/>
    </row>
    <row r="25" spans="1:6" ht="15" customHeight="1">
      <c r="A25" s="83" t="s">
        <v>100</v>
      </c>
      <c r="B25" s="87" t="s">
        <v>101</v>
      </c>
      <c r="C25" s="87" t="s">
        <v>102</v>
      </c>
      <c r="D25" s="85"/>
      <c r="E25" s="85"/>
      <c r="F25" s="86"/>
    </row>
    <row r="26" spans="1:6" ht="15" customHeight="1">
      <c r="A26" s="259"/>
      <c r="B26" s="246"/>
      <c r="C26" s="246"/>
      <c r="D26" s="246"/>
      <c r="E26" s="246"/>
      <c r="F26" s="247"/>
    </row>
    <row r="27" spans="1:6" ht="15" customHeight="1">
      <c r="A27" s="75" t="s">
        <v>103</v>
      </c>
      <c r="B27" s="76" t="s">
        <v>104</v>
      </c>
      <c r="C27" s="76" t="s">
        <v>105</v>
      </c>
      <c r="D27" s="77"/>
      <c r="E27" s="77"/>
      <c r="F27" s="78"/>
    </row>
    <row r="28" spans="1:6" ht="15" customHeight="1">
      <c r="A28" s="88"/>
      <c r="B28" s="80" t="s">
        <v>106</v>
      </c>
      <c r="C28" s="80" t="s">
        <v>107</v>
      </c>
      <c r="D28" s="81"/>
      <c r="E28" s="81"/>
      <c r="F28" s="82"/>
    </row>
    <row r="29" spans="1:6" ht="15" customHeight="1">
      <c r="A29" s="89"/>
      <c r="B29" s="87" t="s">
        <v>108</v>
      </c>
      <c r="C29" s="87" t="s">
        <v>109</v>
      </c>
      <c r="D29" s="85"/>
      <c r="E29" s="85"/>
      <c r="F29" s="86"/>
    </row>
    <row r="30" spans="1:6" ht="15" customHeight="1">
      <c r="A30" s="259"/>
      <c r="B30" s="246"/>
      <c r="C30" s="246"/>
      <c r="D30" s="246"/>
      <c r="E30" s="246"/>
      <c r="F30" s="247"/>
    </row>
    <row r="31" spans="1:6" ht="15" customHeight="1">
      <c r="A31" s="90"/>
      <c r="B31" s="91" t="s">
        <v>110</v>
      </c>
      <c r="C31" s="91" t="s">
        <v>111</v>
      </c>
      <c r="D31" s="92"/>
      <c r="E31" s="91" t="s">
        <v>112</v>
      </c>
      <c r="F31" s="93"/>
    </row>
    <row r="32" spans="1:6" ht="15" customHeight="1">
      <c r="A32" s="79" t="s">
        <v>113</v>
      </c>
      <c r="B32" s="80" t="s">
        <v>114</v>
      </c>
      <c r="C32" s="80" t="s">
        <v>115</v>
      </c>
      <c r="D32" s="94">
        <v>0.2</v>
      </c>
      <c r="E32" s="80" t="s">
        <v>116</v>
      </c>
      <c r="F32" s="95">
        <v>0.1</v>
      </c>
    </row>
    <row r="33" spans="1:8" ht="15" customHeight="1">
      <c r="A33" s="88"/>
      <c r="B33" s="80" t="s">
        <v>117</v>
      </c>
      <c r="C33" s="80" t="s">
        <v>24</v>
      </c>
      <c r="D33" s="94">
        <v>0.3</v>
      </c>
      <c r="E33" s="80" t="s">
        <v>118</v>
      </c>
      <c r="F33" s="95">
        <v>0.2</v>
      </c>
    </row>
    <row r="34" spans="1:8" ht="15" customHeight="1">
      <c r="A34" s="88"/>
      <c r="B34" s="81"/>
      <c r="C34" s="80" t="s">
        <v>25</v>
      </c>
      <c r="D34" s="94">
        <v>0.2</v>
      </c>
      <c r="E34" s="80" t="s">
        <v>37</v>
      </c>
      <c r="F34" s="95">
        <v>0</v>
      </c>
    </row>
    <row r="35" spans="1:8" ht="15" customHeight="1">
      <c r="A35" s="88"/>
      <c r="B35" s="81"/>
      <c r="C35" s="80" t="s">
        <v>119</v>
      </c>
      <c r="D35" s="94">
        <v>0.15</v>
      </c>
      <c r="E35" s="80" t="s">
        <v>24</v>
      </c>
      <c r="F35" s="95">
        <v>0.1</v>
      </c>
    </row>
    <row r="36" spans="1:8" ht="15" customHeight="1">
      <c r="A36" s="88"/>
      <c r="B36" s="81"/>
      <c r="C36" s="81"/>
      <c r="D36" s="96"/>
      <c r="E36" s="80" t="s">
        <v>120</v>
      </c>
      <c r="F36" s="97"/>
    </row>
    <row r="37" spans="1:8" ht="15" customHeight="1">
      <c r="A37" s="89"/>
      <c r="B37" s="85"/>
      <c r="C37" s="85"/>
      <c r="D37" s="85"/>
      <c r="E37" s="87" t="s">
        <v>121</v>
      </c>
      <c r="F37" s="98" t="s">
        <v>122</v>
      </c>
    </row>
    <row r="38" spans="1:8" ht="15" customHeight="1">
      <c r="A38" s="260"/>
      <c r="B38" s="246"/>
      <c r="C38" s="246"/>
      <c r="D38" s="246"/>
      <c r="E38" s="246"/>
      <c r="F38" s="247"/>
    </row>
    <row r="39" spans="1:8" ht="15" customHeight="1">
      <c r="A39" s="90"/>
      <c r="B39" s="91" t="s">
        <v>123</v>
      </c>
      <c r="C39" s="99" t="s">
        <v>24</v>
      </c>
      <c r="D39" s="77"/>
      <c r="E39" s="77"/>
      <c r="F39" s="78"/>
      <c r="G39" s="100"/>
      <c r="H39" s="81"/>
    </row>
    <row r="40" spans="1:8" ht="15" customHeight="1">
      <c r="A40" s="101" t="s">
        <v>124</v>
      </c>
      <c r="B40" s="102" t="s">
        <v>125</v>
      </c>
      <c r="C40" s="103" t="s">
        <v>126</v>
      </c>
      <c r="D40" s="104"/>
      <c r="E40" s="105" t="s">
        <v>127</v>
      </c>
      <c r="F40" s="106"/>
      <c r="G40" s="100"/>
      <c r="H40" s="81"/>
    </row>
    <row r="41" spans="1:8" ht="15.75" customHeight="1">
      <c r="B41" s="61"/>
      <c r="C41" s="61"/>
      <c r="E41" s="61"/>
    </row>
    <row r="42" spans="1:8" ht="15.75" customHeight="1">
      <c r="B42" s="61"/>
      <c r="C42" s="61"/>
      <c r="E42" s="61"/>
    </row>
    <row r="43" spans="1:8" ht="15.75" customHeight="1">
      <c r="B43" s="61"/>
      <c r="C43" s="61"/>
      <c r="E43" s="61"/>
    </row>
    <row r="44" spans="1:8" ht="15.75" customHeight="1">
      <c r="B44" s="61"/>
      <c r="C44" s="61"/>
      <c r="E44" s="61"/>
    </row>
    <row r="45" spans="1:8" ht="15.75" customHeight="1">
      <c r="B45" s="61"/>
      <c r="C45" s="61"/>
      <c r="E45" s="61"/>
    </row>
    <row r="46" spans="1:8" ht="15.75" customHeight="1">
      <c r="B46" s="61"/>
      <c r="C46" s="61"/>
      <c r="E46" s="61"/>
    </row>
    <row r="47" spans="1:8" ht="15.75" customHeight="1">
      <c r="B47" s="61"/>
      <c r="C47" s="61"/>
      <c r="E47" s="61"/>
    </row>
    <row r="48" spans="1:8" ht="15.75" customHeight="1">
      <c r="B48" s="61"/>
      <c r="C48" s="61"/>
      <c r="E48" s="61"/>
    </row>
    <row r="49" spans="2:5" ht="15.75" customHeight="1">
      <c r="B49" s="61"/>
      <c r="C49" s="61"/>
      <c r="E49" s="61"/>
    </row>
    <row r="50" spans="2:5" ht="15.75" customHeight="1">
      <c r="B50" s="61"/>
      <c r="C50" s="61"/>
      <c r="E50" s="61"/>
    </row>
    <row r="51" spans="2:5" ht="15.75" customHeight="1">
      <c r="B51" s="61"/>
      <c r="C51" s="61"/>
      <c r="E51" s="61"/>
    </row>
    <row r="52" spans="2:5" ht="15.75" customHeight="1">
      <c r="B52" s="61"/>
      <c r="C52" s="61"/>
      <c r="E52" s="61"/>
    </row>
    <row r="53" spans="2:5" ht="15.75" customHeight="1">
      <c r="B53" s="61"/>
      <c r="C53" s="61"/>
      <c r="E53" s="61"/>
    </row>
    <row r="54" spans="2:5" ht="15.75" customHeight="1">
      <c r="B54" s="61"/>
      <c r="C54" s="61"/>
      <c r="E54" s="61"/>
    </row>
    <row r="55" spans="2:5" ht="15.75" customHeight="1">
      <c r="B55" s="61"/>
      <c r="C55" s="61"/>
      <c r="E55" s="61"/>
    </row>
    <row r="56" spans="2:5" ht="15.75" customHeight="1">
      <c r="B56" s="61"/>
      <c r="C56" s="61"/>
      <c r="E56" s="61"/>
    </row>
    <row r="57" spans="2:5" ht="15.75" customHeight="1">
      <c r="B57" s="61"/>
      <c r="C57" s="61"/>
      <c r="E57" s="61"/>
    </row>
    <row r="58" spans="2:5" ht="15.75" customHeight="1">
      <c r="B58" s="61"/>
      <c r="C58" s="61"/>
      <c r="E58" s="61"/>
    </row>
    <row r="59" spans="2:5" ht="15.75" customHeight="1">
      <c r="B59" s="61"/>
      <c r="C59" s="61"/>
      <c r="E59" s="61"/>
    </row>
    <row r="60" spans="2:5" ht="15.75" customHeight="1">
      <c r="B60" s="61"/>
      <c r="C60" s="61"/>
      <c r="E60" s="61"/>
    </row>
    <row r="61" spans="2:5" ht="15.75" customHeight="1">
      <c r="B61" s="61"/>
      <c r="C61" s="61"/>
      <c r="E61" s="61"/>
    </row>
    <row r="62" spans="2:5" ht="15.75" customHeight="1">
      <c r="B62" s="61"/>
      <c r="C62" s="61"/>
      <c r="E62" s="61"/>
    </row>
    <row r="63" spans="2:5" ht="15.75" customHeight="1">
      <c r="B63" s="61"/>
      <c r="C63" s="61"/>
      <c r="E63" s="61"/>
    </row>
    <row r="64" spans="2:5" ht="15.75" customHeight="1">
      <c r="B64" s="61"/>
      <c r="C64" s="61"/>
      <c r="E64" s="61"/>
    </row>
    <row r="65" spans="2:5" ht="15.75" customHeight="1">
      <c r="B65" s="61"/>
      <c r="C65" s="61"/>
      <c r="E65" s="61"/>
    </row>
    <row r="66" spans="2:5" ht="15.75" customHeight="1">
      <c r="B66" s="61"/>
      <c r="C66" s="61"/>
      <c r="E66" s="61"/>
    </row>
    <row r="67" spans="2:5" ht="15.75" customHeight="1">
      <c r="B67" s="61"/>
      <c r="C67" s="61"/>
      <c r="E67" s="61"/>
    </row>
    <row r="68" spans="2:5" ht="15.75" customHeight="1">
      <c r="B68" s="61"/>
      <c r="C68" s="61"/>
      <c r="E68" s="61"/>
    </row>
    <row r="69" spans="2:5" ht="15.75" customHeight="1">
      <c r="B69" s="61"/>
      <c r="C69" s="61"/>
      <c r="E69" s="61"/>
    </row>
    <row r="70" spans="2:5" ht="15.75" customHeight="1">
      <c r="B70" s="61"/>
      <c r="C70" s="61"/>
      <c r="E70" s="61"/>
    </row>
    <row r="71" spans="2:5" ht="15.75" customHeight="1">
      <c r="B71" s="61"/>
      <c r="C71" s="61"/>
      <c r="E71" s="61"/>
    </row>
    <row r="72" spans="2:5" ht="15.75" customHeight="1">
      <c r="B72" s="61"/>
      <c r="C72" s="61"/>
      <c r="E72" s="61"/>
    </row>
    <row r="73" spans="2:5" ht="15.75" customHeight="1">
      <c r="B73" s="61"/>
      <c r="C73" s="61"/>
      <c r="E73" s="61"/>
    </row>
    <row r="74" spans="2:5" ht="15.75" customHeight="1">
      <c r="B74" s="61"/>
      <c r="C74" s="61"/>
      <c r="E74" s="61"/>
    </row>
    <row r="75" spans="2:5" ht="15.75" customHeight="1">
      <c r="B75" s="61"/>
      <c r="C75" s="61"/>
      <c r="E75" s="61"/>
    </row>
    <row r="76" spans="2:5" ht="15.75" customHeight="1">
      <c r="B76" s="61"/>
      <c r="C76" s="61"/>
      <c r="E76" s="61"/>
    </row>
    <row r="77" spans="2:5" ht="15.75" customHeight="1">
      <c r="B77" s="61"/>
      <c r="C77" s="61"/>
      <c r="E77" s="61"/>
    </row>
    <row r="78" spans="2:5" ht="15.75" customHeight="1">
      <c r="B78" s="61"/>
      <c r="C78" s="61"/>
      <c r="E78" s="61"/>
    </row>
    <row r="79" spans="2:5" ht="15.75" customHeight="1">
      <c r="B79" s="61"/>
      <c r="C79" s="61"/>
      <c r="E79" s="61"/>
    </row>
    <row r="80" spans="2:5" ht="15.75" customHeight="1">
      <c r="B80" s="61"/>
      <c r="C80" s="61"/>
      <c r="E80" s="61"/>
    </row>
    <row r="81" spans="2:5" ht="15.75" customHeight="1">
      <c r="B81" s="61"/>
      <c r="C81" s="61"/>
      <c r="E81" s="61"/>
    </row>
    <row r="82" spans="2:5" ht="15.75" customHeight="1">
      <c r="B82" s="61"/>
      <c r="C82" s="61"/>
      <c r="E82" s="61"/>
    </row>
    <row r="83" spans="2:5" ht="15.75" customHeight="1">
      <c r="B83" s="61"/>
      <c r="C83" s="61"/>
      <c r="E83" s="61"/>
    </row>
    <row r="84" spans="2:5" ht="15.75" customHeight="1">
      <c r="B84" s="61"/>
      <c r="C84" s="61"/>
      <c r="E84" s="61"/>
    </row>
    <row r="85" spans="2:5" ht="15.75" customHeight="1">
      <c r="B85" s="61"/>
      <c r="C85" s="61"/>
      <c r="E85" s="61"/>
    </row>
    <row r="86" spans="2:5" ht="15.75" customHeight="1">
      <c r="B86" s="61"/>
      <c r="C86" s="61"/>
      <c r="E86" s="61"/>
    </row>
    <row r="87" spans="2:5" ht="15.75" customHeight="1">
      <c r="B87" s="61"/>
      <c r="C87" s="61"/>
      <c r="E87" s="61"/>
    </row>
    <row r="88" spans="2:5" ht="15.75" customHeight="1">
      <c r="B88" s="61"/>
      <c r="C88" s="61"/>
      <c r="E88" s="61"/>
    </row>
    <row r="89" spans="2:5" ht="15.75" customHeight="1">
      <c r="B89" s="61"/>
      <c r="C89" s="61"/>
      <c r="E89" s="61"/>
    </row>
    <row r="90" spans="2:5" ht="15.75" customHeight="1">
      <c r="B90" s="61"/>
      <c r="C90" s="61"/>
      <c r="E90" s="61"/>
    </row>
    <row r="91" spans="2:5" ht="15.75" customHeight="1">
      <c r="B91" s="61"/>
      <c r="C91" s="61"/>
      <c r="E91" s="61"/>
    </row>
    <row r="92" spans="2:5" ht="15.75" customHeight="1">
      <c r="B92" s="61"/>
      <c r="C92" s="61"/>
      <c r="E92" s="61"/>
    </row>
    <row r="93" spans="2:5" ht="15.75" customHeight="1">
      <c r="B93" s="61"/>
      <c r="C93" s="61"/>
      <c r="E93" s="61"/>
    </row>
    <row r="94" spans="2:5" ht="15.75" customHeight="1">
      <c r="B94" s="61"/>
      <c r="C94" s="61"/>
      <c r="E94" s="61"/>
    </row>
    <row r="95" spans="2:5" ht="15.75" customHeight="1">
      <c r="B95" s="61"/>
      <c r="C95" s="61"/>
      <c r="E95" s="61"/>
    </row>
    <row r="96" spans="2:5" ht="15.75" customHeight="1">
      <c r="B96" s="61"/>
      <c r="C96" s="61"/>
      <c r="E96" s="61"/>
    </row>
    <row r="97" spans="2:5" ht="15.75" customHeight="1">
      <c r="B97" s="61"/>
      <c r="C97" s="61"/>
      <c r="E97" s="61"/>
    </row>
    <row r="98" spans="2:5" ht="15.75" customHeight="1">
      <c r="B98" s="61"/>
      <c r="C98" s="61"/>
      <c r="E98" s="61"/>
    </row>
    <row r="99" spans="2:5" ht="15.75" customHeight="1">
      <c r="B99" s="61"/>
      <c r="C99" s="61"/>
      <c r="E99" s="61"/>
    </row>
    <row r="100" spans="2:5" ht="15.75" customHeight="1">
      <c r="B100" s="61"/>
      <c r="C100" s="61"/>
      <c r="E100" s="61"/>
    </row>
    <row r="101" spans="2:5" ht="15.75" customHeight="1">
      <c r="B101" s="61"/>
      <c r="C101" s="61"/>
      <c r="E101" s="61"/>
    </row>
    <row r="102" spans="2:5" ht="15.75" customHeight="1">
      <c r="B102" s="61"/>
      <c r="C102" s="61"/>
      <c r="E102" s="61"/>
    </row>
    <row r="103" spans="2:5" ht="15.75" customHeight="1">
      <c r="B103" s="61"/>
      <c r="C103" s="61"/>
      <c r="E103" s="61"/>
    </row>
    <row r="104" spans="2:5" ht="15.75" customHeight="1">
      <c r="B104" s="61"/>
      <c r="C104" s="61"/>
      <c r="E104" s="61"/>
    </row>
    <row r="105" spans="2:5" ht="15.75" customHeight="1">
      <c r="B105" s="61"/>
      <c r="C105" s="61"/>
      <c r="E105" s="61"/>
    </row>
    <row r="106" spans="2:5" ht="15.75" customHeight="1">
      <c r="B106" s="61"/>
      <c r="C106" s="61"/>
      <c r="E106" s="61"/>
    </row>
    <row r="107" spans="2:5" ht="15.75" customHeight="1">
      <c r="B107" s="61"/>
      <c r="C107" s="61"/>
      <c r="E107" s="61"/>
    </row>
    <row r="108" spans="2:5" ht="15.75" customHeight="1">
      <c r="B108" s="61"/>
      <c r="C108" s="61"/>
      <c r="E108" s="61"/>
    </row>
    <row r="109" spans="2:5" ht="15.75" customHeight="1">
      <c r="B109" s="61"/>
      <c r="C109" s="61"/>
      <c r="E109" s="61"/>
    </row>
    <row r="110" spans="2:5" ht="15.75" customHeight="1">
      <c r="B110" s="61"/>
      <c r="C110" s="61"/>
      <c r="E110" s="61"/>
    </row>
    <row r="111" spans="2:5" ht="15.75" customHeight="1">
      <c r="B111" s="61"/>
      <c r="C111" s="61"/>
      <c r="E111" s="61"/>
    </row>
    <row r="112" spans="2:5" ht="15.75" customHeight="1">
      <c r="B112" s="61"/>
      <c r="C112" s="61"/>
      <c r="E112" s="61"/>
    </row>
    <row r="113" spans="2:5" ht="15.75" customHeight="1">
      <c r="B113" s="61"/>
      <c r="C113" s="61"/>
      <c r="E113" s="61"/>
    </row>
    <row r="114" spans="2:5" ht="15.75" customHeight="1">
      <c r="B114" s="61"/>
      <c r="C114" s="61"/>
      <c r="E114" s="61"/>
    </row>
    <row r="115" spans="2:5" ht="15.75" customHeight="1">
      <c r="B115" s="61"/>
      <c r="C115" s="61"/>
      <c r="E115" s="61"/>
    </row>
    <row r="116" spans="2:5" ht="15.75" customHeight="1">
      <c r="B116" s="61"/>
      <c r="C116" s="61"/>
      <c r="E116" s="61"/>
    </row>
    <row r="117" spans="2:5" ht="15.75" customHeight="1">
      <c r="B117" s="61"/>
      <c r="C117" s="61"/>
      <c r="E117" s="61"/>
    </row>
    <row r="118" spans="2:5" ht="15.75" customHeight="1">
      <c r="B118" s="61"/>
      <c r="C118" s="61"/>
      <c r="E118" s="61"/>
    </row>
    <row r="119" spans="2:5" ht="15.75" customHeight="1">
      <c r="B119" s="61"/>
      <c r="C119" s="61"/>
      <c r="E119" s="61"/>
    </row>
    <row r="120" spans="2:5" ht="15.75" customHeight="1">
      <c r="B120" s="61"/>
      <c r="C120" s="61"/>
      <c r="E120" s="61"/>
    </row>
    <row r="121" spans="2:5" ht="15.75" customHeight="1">
      <c r="B121" s="61"/>
      <c r="C121" s="61"/>
      <c r="E121" s="61"/>
    </row>
    <row r="122" spans="2:5" ht="15.75" customHeight="1">
      <c r="B122" s="61"/>
      <c r="C122" s="61"/>
      <c r="E122" s="61"/>
    </row>
    <row r="123" spans="2:5" ht="15.75" customHeight="1">
      <c r="B123" s="61"/>
      <c r="C123" s="61"/>
      <c r="E123" s="61"/>
    </row>
    <row r="124" spans="2:5" ht="15.75" customHeight="1">
      <c r="B124" s="61"/>
      <c r="C124" s="61"/>
      <c r="E124" s="61"/>
    </row>
    <row r="125" spans="2:5" ht="15.75" customHeight="1">
      <c r="B125" s="61"/>
      <c r="C125" s="61"/>
      <c r="E125" s="61"/>
    </row>
    <row r="126" spans="2:5" ht="15.75" customHeight="1">
      <c r="B126" s="61"/>
      <c r="C126" s="61"/>
      <c r="E126" s="61"/>
    </row>
    <row r="127" spans="2:5" ht="15.75" customHeight="1">
      <c r="B127" s="61"/>
      <c r="C127" s="61"/>
      <c r="E127" s="61"/>
    </row>
    <row r="128" spans="2:5" ht="15.75" customHeight="1">
      <c r="B128" s="61"/>
      <c r="C128" s="61"/>
      <c r="E128" s="61"/>
    </row>
    <row r="129" spans="2:5" ht="15.75" customHeight="1">
      <c r="B129" s="61"/>
      <c r="C129" s="61"/>
      <c r="E129" s="61"/>
    </row>
    <row r="130" spans="2:5" ht="15.75" customHeight="1">
      <c r="B130" s="61"/>
      <c r="C130" s="61"/>
      <c r="E130" s="61"/>
    </row>
    <row r="131" spans="2:5" ht="15.75" customHeight="1">
      <c r="B131" s="61"/>
      <c r="C131" s="61"/>
      <c r="E131" s="61"/>
    </row>
    <row r="132" spans="2:5" ht="15.75" customHeight="1">
      <c r="B132" s="61"/>
      <c r="C132" s="61"/>
      <c r="E132" s="61"/>
    </row>
    <row r="133" spans="2:5" ht="15.75" customHeight="1">
      <c r="B133" s="61"/>
      <c r="C133" s="61"/>
      <c r="E133" s="61"/>
    </row>
    <row r="134" spans="2:5" ht="15.75" customHeight="1">
      <c r="B134" s="61"/>
      <c r="C134" s="61"/>
      <c r="E134" s="61"/>
    </row>
    <row r="135" spans="2:5" ht="15.75" customHeight="1">
      <c r="B135" s="61"/>
      <c r="C135" s="61"/>
      <c r="E135" s="61"/>
    </row>
    <row r="136" spans="2:5" ht="15.75" customHeight="1">
      <c r="B136" s="61"/>
      <c r="C136" s="61"/>
      <c r="E136" s="61"/>
    </row>
    <row r="137" spans="2:5" ht="15.75" customHeight="1">
      <c r="B137" s="61"/>
      <c r="C137" s="61"/>
      <c r="E137" s="61"/>
    </row>
    <row r="138" spans="2:5" ht="15.75" customHeight="1">
      <c r="B138" s="61"/>
      <c r="C138" s="61"/>
      <c r="E138" s="61"/>
    </row>
    <row r="139" spans="2:5" ht="15.75" customHeight="1">
      <c r="B139" s="61"/>
      <c r="C139" s="61"/>
      <c r="E139" s="61"/>
    </row>
    <row r="140" spans="2:5" ht="15.75" customHeight="1">
      <c r="B140" s="61"/>
      <c r="C140" s="61"/>
      <c r="E140" s="61"/>
    </row>
    <row r="141" spans="2:5" ht="15.75" customHeight="1">
      <c r="B141" s="61"/>
      <c r="C141" s="61"/>
      <c r="E141" s="61"/>
    </row>
    <row r="142" spans="2:5" ht="15.75" customHeight="1">
      <c r="B142" s="61"/>
      <c r="C142" s="61"/>
      <c r="E142" s="61"/>
    </row>
    <row r="143" spans="2:5" ht="15.75" customHeight="1">
      <c r="B143" s="61"/>
      <c r="C143" s="61"/>
      <c r="E143" s="61"/>
    </row>
    <row r="144" spans="2:5" ht="15.75" customHeight="1">
      <c r="B144" s="61"/>
      <c r="C144" s="61"/>
      <c r="E144" s="61"/>
    </row>
    <row r="145" spans="2:5" ht="15.75" customHeight="1">
      <c r="B145" s="61"/>
      <c r="C145" s="61"/>
      <c r="E145" s="61"/>
    </row>
    <row r="146" spans="2:5" ht="15.75" customHeight="1">
      <c r="B146" s="61"/>
      <c r="C146" s="61"/>
      <c r="E146" s="61"/>
    </row>
    <row r="147" spans="2:5" ht="15.75" customHeight="1">
      <c r="B147" s="61"/>
      <c r="C147" s="61"/>
      <c r="E147" s="61"/>
    </row>
    <row r="148" spans="2:5" ht="15.75" customHeight="1">
      <c r="B148" s="61"/>
      <c r="C148" s="61"/>
      <c r="E148" s="61"/>
    </row>
    <row r="149" spans="2:5" ht="15.75" customHeight="1">
      <c r="B149" s="61"/>
      <c r="C149" s="61"/>
      <c r="E149" s="61"/>
    </row>
    <row r="150" spans="2:5" ht="15.75" customHeight="1">
      <c r="B150" s="61"/>
      <c r="C150" s="61"/>
      <c r="E150" s="61"/>
    </row>
    <row r="151" spans="2:5" ht="15.75" customHeight="1">
      <c r="B151" s="61"/>
      <c r="C151" s="61"/>
      <c r="E151" s="61"/>
    </row>
    <row r="152" spans="2:5" ht="15.75" customHeight="1">
      <c r="B152" s="61"/>
      <c r="C152" s="61"/>
      <c r="E152" s="61"/>
    </row>
    <row r="153" spans="2:5" ht="15.75" customHeight="1">
      <c r="B153" s="61"/>
      <c r="C153" s="61"/>
      <c r="E153" s="61"/>
    </row>
    <row r="154" spans="2:5" ht="15.75" customHeight="1">
      <c r="B154" s="61"/>
      <c r="C154" s="61"/>
      <c r="E154" s="61"/>
    </row>
    <row r="155" spans="2:5" ht="15.75" customHeight="1">
      <c r="B155" s="61"/>
      <c r="C155" s="61"/>
      <c r="E155" s="61"/>
    </row>
    <row r="156" spans="2:5" ht="15.75" customHeight="1">
      <c r="B156" s="61"/>
      <c r="C156" s="61"/>
      <c r="E156" s="61"/>
    </row>
    <row r="157" spans="2:5" ht="15.75" customHeight="1">
      <c r="B157" s="61"/>
      <c r="C157" s="61"/>
      <c r="E157" s="61"/>
    </row>
    <row r="158" spans="2:5" ht="15.75" customHeight="1">
      <c r="B158" s="61"/>
      <c r="C158" s="61"/>
      <c r="E158" s="61"/>
    </row>
    <row r="159" spans="2:5" ht="15.75" customHeight="1">
      <c r="B159" s="61"/>
      <c r="C159" s="61"/>
      <c r="E159" s="61"/>
    </row>
    <row r="160" spans="2:5" ht="15.75" customHeight="1">
      <c r="B160" s="61"/>
      <c r="C160" s="61"/>
      <c r="E160" s="61"/>
    </row>
    <row r="161" spans="2:5" ht="15.75" customHeight="1">
      <c r="B161" s="61"/>
      <c r="C161" s="61"/>
      <c r="E161" s="61"/>
    </row>
    <row r="162" spans="2:5" ht="15.75" customHeight="1">
      <c r="B162" s="61"/>
      <c r="C162" s="61"/>
      <c r="E162" s="61"/>
    </row>
    <row r="163" spans="2:5" ht="15.75" customHeight="1">
      <c r="B163" s="61"/>
      <c r="C163" s="61"/>
      <c r="E163" s="61"/>
    </row>
    <row r="164" spans="2:5" ht="15.75" customHeight="1">
      <c r="B164" s="61"/>
      <c r="C164" s="61"/>
      <c r="E164" s="61"/>
    </row>
    <row r="165" spans="2:5" ht="15.75" customHeight="1">
      <c r="B165" s="61"/>
      <c r="C165" s="61"/>
      <c r="E165" s="61"/>
    </row>
    <row r="166" spans="2:5" ht="15.75" customHeight="1">
      <c r="B166" s="61"/>
      <c r="C166" s="61"/>
      <c r="E166" s="61"/>
    </row>
    <row r="167" spans="2:5" ht="15.75" customHeight="1">
      <c r="B167" s="61"/>
      <c r="C167" s="61"/>
      <c r="E167" s="61"/>
    </row>
    <row r="168" spans="2:5" ht="15.75" customHeight="1">
      <c r="B168" s="61"/>
      <c r="C168" s="61"/>
      <c r="E168" s="61"/>
    </row>
    <row r="169" spans="2:5" ht="15.75" customHeight="1">
      <c r="B169" s="61"/>
      <c r="C169" s="61"/>
      <c r="E169" s="61"/>
    </row>
    <row r="170" spans="2:5" ht="15.75" customHeight="1">
      <c r="B170" s="61"/>
      <c r="C170" s="61"/>
      <c r="E170" s="61"/>
    </row>
    <row r="171" spans="2:5" ht="15.75" customHeight="1">
      <c r="B171" s="61"/>
      <c r="C171" s="61"/>
      <c r="E171" s="61"/>
    </row>
    <row r="172" spans="2:5" ht="15.75" customHeight="1">
      <c r="B172" s="61"/>
      <c r="C172" s="61"/>
      <c r="E172" s="61"/>
    </row>
    <row r="173" spans="2:5" ht="15.75" customHeight="1">
      <c r="B173" s="61"/>
      <c r="C173" s="61"/>
      <c r="E173" s="61"/>
    </row>
    <row r="174" spans="2:5" ht="15.75" customHeight="1">
      <c r="B174" s="61"/>
      <c r="C174" s="61"/>
      <c r="E174" s="61"/>
    </row>
    <row r="175" spans="2:5" ht="15.75" customHeight="1">
      <c r="B175" s="61"/>
      <c r="C175" s="61"/>
      <c r="E175" s="61"/>
    </row>
    <row r="176" spans="2:5" ht="15.75" customHeight="1">
      <c r="B176" s="61"/>
      <c r="C176" s="61"/>
      <c r="E176" s="61"/>
    </row>
    <row r="177" spans="2:5" ht="15.75" customHeight="1">
      <c r="B177" s="61"/>
      <c r="C177" s="61"/>
      <c r="E177" s="61"/>
    </row>
    <row r="178" spans="2:5" ht="15.75" customHeight="1">
      <c r="B178" s="61"/>
      <c r="C178" s="61"/>
      <c r="E178" s="61"/>
    </row>
    <row r="179" spans="2:5" ht="15.75" customHeight="1">
      <c r="B179" s="61"/>
      <c r="C179" s="61"/>
      <c r="E179" s="61"/>
    </row>
    <row r="180" spans="2:5" ht="15.75" customHeight="1">
      <c r="B180" s="61"/>
      <c r="C180" s="61"/>
      <c r="E180" s="61"/>
    </row>
    <row r="181" spans="2:5" ht="15.75" customHeight="1">
      <c r="B181" s="61"/>
      <c r="C181" s="61"/>
      <c r="E181" s="61"/>
    </row>
    <row r="182" spans="2:5" ht="15.75" customHeight="1">
      <c r="B182" s="61"/>
      <c r="C182" s="61"/>
      <c r="E182" s="61"/>
    </row>
    <row r="183" spans="2:5" ht="15.75" customHeight="1">
      <c r="B183" s="61"/>
      <c r="C183" s="61"/>
      <c r="E183" s="61"/>
    </row>
    <row r="184" spans="2:5" ht="15.75" customHeight="1">
      <c r="B184" s="61"/>
      <c r="C184" s="61"/>
      <c r="E184" s="61"/>
    </row>
    <row r="185" spans="2:5" ht="15.75" customHeight="1">
      <c r="B185" s="61"/>
      <c r="C185" s="61"/>
      <c r="E185" s="61"/>
    </row>
    <row r="186" spans="2:5" ht="15.75" customHeight="1">
      <c r="B186" s="61"/>
      <c r="C186" s="61"/>
      <c r="E186" s="61"/>
    </row>
    <row r="187" spans="2:5" ht="15.75" customHeight="1">
      <c r="B187" s="61"/>
      <c r="C187" s="61"/>
      <c r="E187" s="61"/>
    </row>
    <row r="188" spans="2:5" ht="15.75" customHeight="1">
      <c r="B188" s="61"/>
      <c r="C188" s="61"/>
      <c r="E188" s="61"/>
    </row>
    <row r="189" spans="2:5" ht="15.75" customHeight="1">
      <c r="B189" s="61"/>
      <c r="C189" s="61"/>
      <c r="E189" s="61"/>
    </row>
    <row r="190" spans="2:5" ht="15.75" customHeight="1">
      <c r="B190" s="61"/>
      <c r="C190" s="61"/>
      <c r="E190" s="61"/>
    </row>
    <row r="191" spans="2:5" ht="15.75" customHeight="1">
      <c r="B191" s="61"/>
      <c r="C191" s="61"/>
      <c r="E191" s="61"/>
    </row>
    <row r="192" spans="2:5" ht="15.75" customHeight="1">
      <c r="B192" s="61"/>
      <c r="C192" s="61"/>
      <c r="E192" s="61"/>
    </row>
    <row r="193" spans="2:5" ht="15.75" customHeight="1">
      <c r="B193" s="61"/>
      <c r="C193" s="61"/>
      <c r="E193" s="61"/>
    </row>
    <row r="194" spans="2:5" ht="15.75" customHeight="1">
      <c r="B194" s="61"/>
      <c r="C194" s="61"/>
      <c r="E194" s="61"/>
    </row>
    <row r="195" spans="2:5" ht="15.75" customHeight="1">
      <c r="B195" s="61"/>
      <c r="C195" s="61"/>
      <c r="E195" s="61"/>
    </row>
    <row r="196" spans="2:5" ht="15.75" customHeight="1">
      <c r="B196" s="61"/>
      <c r="C196" s="61"/>
      <c r="E196" s="61"/>
    </row>
    <row r="197" spans="2:5" ht="15.75" customHeight="1">
      <c r="B197" s="61"/>
      <c r="C197" s="61"/>
      <c r="E197" s="61"/>
    </row>
    <row r="198" spans="2:5" ht="15.75" customHeight="1">
      <c r="B198" s="61"/>
      <c r="C198" s="61"/>
      <c r="E198" s="61"/>
    </row>
    <row r="199" spans="2:5" ht="15.75" customHeight="1">
      <c r="B199" s="61"/>
      <c r="C199" s="61"/>
      <c r="E199" s="61"/>
    </row>
    <row r="200" spans="2:5" ht="15.75" customHeight="1">
      <c r="B200" s="61"/>
      <c r="C200" s="61"/>
      <c r="E200" s="61"/>
    </row>
    <row r="201" spans="2:5" ht="15.75" customHeight="1">
      <c r="B201" s="61"/>
      <c r="C201" s="61"/>
      <c r="E201" s="61"/>
    </row>
    <row r="202" spans="2:5" ht="15.75" customHeight="1">
      <c r="B202" s="61"/>
      <c r="C202" s="61"/>
      <c r="E202" s="61"/>
    </row>
    <row r="203" spans="2:5" ht="15.75" customHeight="1">
      <c r="B203" s="61"/>
      <c r="C203" s="61"/>
      <c r="E203" s="61"/>
    </row>
    <row r="204" spans="2:5" ht="15.75" customHeight="1">
      <c r="B204" s="61"/>
      <c r="C204" s="61"/>
      <c r="E204" s="61"/>
    </row>
    <row r="205" spans="2:5" ht="15.75" customHeight="1">
      <c r="B205" s="61"/>
      <c r="C205" s="61"/>
      <c r="E205" s="61"/>
    </row>
    <row r="206" spans="2:5" ht="15.75" customHeight="1">
      <c r="B206" s="61"/>
      <c r="C206" s="61"/>
      <c r="E206" s="61"/>
    </row>
    <row r="207" spans="2:5" ht="15.75" customHeight="1">
      <c r="B207" s="61"/>
      <c r="C207" s="61"/>
      <c r="E207" s="61"/>
    </row>
    <row r="208" spans="2:5" ht="15.75" customHeight="1">
      <c r="B208" s="61"/>
      <c r="C208" s="61"/>
      <c r="E208" s="61"/>
    </row>
    <row r="209" spans="2:5" ht="15.75" customHeight="1">
      <c r="B209" s="61"/>
      <c r="C209" s="61"/>
      <c r="E209" s="61"/>
    </row>
    <row r="210" spans="2:5" ht="15.75" customHeight="1">
      <c r="B210" s="61"/>
      <c r="C210" s="61"/>
      <c r="E210" s="61"/>
    </row>
    <row r="211" spans="2:5" ht="15.75" customHeight="1">
      <c r="B211" s="61"/>
      <c r="C211" s="61"/>
      <c r="E211" s="61"/>
    </row>
    <row r="212" spans="2:5" ht="15.75" customHeight="1">
      <c r="B212" s="61"/>
      <c r="C212" s="61"/>
      <c r="E212" s="61"/>
    </row>
    <row r="213" spans="2:5" ht="15.75" customHeight="1">
      <c r="B213" s="61"/>
      <c r="C213" s="61"/>
      <c r="E213" s="61"/>
    </row>
    <row r="214" spans="2:5" ht="15.75" customHeight="1">
      <c r="B214" s="61"/>
      <c r="C214" s="61"/>
      <c r="E214" s="61"/>
    </row>
    <row r="215" spans="2:5" ht="15.75" customHeight="1">
      <c r="B215" s="61"/>
      <c r="C215" s="61"/>
      <c r="E215" s="61"/>
    </row>
    <row r="216" spans="2:5" ht="15.75" customHeight="1">
      <c r="B216" s="61"/>
      <c r="C216" s="61"/>
      <c r="E216" s="61"/>
    </row>
    <row r="217" spans="2:5" ht="15.75" customHeight="1">
      <c r="B217" s="61"/>
      <c r="C217" s="61"/>
      <c r="E217" s="61"/>
    </row>
    <row r="218" spans="2:5" ht="15.75" customHeight="1">
      <c r="B218" s="61"/>
      <c r="C218" s="61"/>
      <c r="E218" s="61"/>
    </row>
    <row r="219" spans="2:5" ht="15.75" customHeight="1">
      <c r="B219" s="61"/>
      <c r="C219" s="61"/>
      <c r="E219" s="61"/>
    </row>
    <row r="220" spans="2:5" ht="15.75" customHeight="1">
      <c r="B220" s="61"/>
      <c r="C220" s="61"/>
      <c r="E220" s="61"/>
    </row>
    <row r="221" spans="2:5" ht="15.75" customHeight="1">
      <c r="B221" s="61"/>
      <c r="C221" s="61"/>
      <c r="E221" s="61"/>
    </row>
    <row r="222" spans="2:5" ht="15.75" customHeight="1">
      <c r="B222" s="61"/>
      <c r="C222" s="61"/>
      <c r="E222" s="61"/>
    </row>
    <row r="223" spans="2:5" ht="15.75" customHeight="1">
      <c r="B223" s="61"/>
      <c r="C223" s="61"/>
      <c r="E223" s="61"/>
    </row>
    <row r="224" spans="2:5" ht="15.75" customHeight="1">
      <c r="B224" s="61"/>
      <c r="C224" s="61"/>
      <c r="E224" s="61"/>
    </row>
    <row r="225" spans="2:5" ht="15.75" customHeight="1">
      <c r="B225" s="61"/>
      <c r="C225" s="61"/>
      <c r="E225" s="61"/>
    </row>
    <row r="226" spans="2:5" ht="15.75" customHeight="1">
      <c r="B226" s="61"/>
      <c r="C226" s="61"/>
      <c r="E226" s="61"/>
    </row>
    <row r="227" spans="2:5" ht="15.75" customHeight="1">
      <c r="B227" s="61"/>
      <c r="C227" s="61"/>
      <c r="E227" s="61"/>
    </row>
    <row r="228" spans="2:5" ht="15.75" customHeight="1">
      <c r="B228" s="61"/>
      <c r="C228" s="61"/>
      <c r="E228" s="61"/>
    </row>
    <row r="229" spans="2:5" ht="15.75" customHeight="1">
      <c r="B229" s="61"/>
      <c r="C229" s="61"/>
      <c r="E229" s="61"/>
    </row>
    <row r="230" spans="2:5" ht="15.75" customHeight="1">
      <c r="B230" s="61"/>
      <c r="C230" s="61"/>
      <c r="E230" s="61"/>
    </row>
    <row r="231" spans="2:5" ht="15.75" customHeight="1">
      <c r="B231" s="61"/>
      <c r="C231" s="61"/>
      <c r="E231" s="61"/>
    </row>
    <row r="232" spans="2:5" ht="15.75" customHeight="1">
      <c r="B232" s="61"/>
      <c r="C232" s="61"/>
      <c r="E232" s="61"/>
    </row>
    <row r="233" spans="2:5" ht="15.75" customHeight="1">
      <c r="B233" s="61"/>
      <c r="C233" s="61"/>
      <c r="E233" s="61"/>
    </row>
    <row r="234" spans="2:5" ht="15.75" customHeight="1">
      <c r="B234" s="61"/>
      <c r="C234" s="61"/>
      <c r="E234" s="61"/>
    </row>
    <row r="235" spans="2:5" ht="15.75" customHeight="1">
      <c r="B235" s="61"/>
      <c r="C235" s="61"/>
      <c r="E235" s="61"/>
    </row>
    <row r="236" spans="2:5" ht="15.75" customHeight="1">
      <c r="B236" s="61"/>
      <c r="C236" s="61"/>
      <c r="E236" s="61"/>
    </row>
    <row r="237" spans="2:5" ht="15.75" customHeight="1">
      <c r="B237" s="61"/>
      <c r="C237" s="61"/>
      <c r="E237" s="61"/>
    </row>
    <row r="238" spans="2:5" ht="15.75" customHeight="1">
      <c r="B238" s="61"/>
      <c r="C238" s="61"/>
      <c r="E238" s="61"/>
    </row>
    <row r="239" spans="2:5" ht="15.75" customHeight="1">
      <c r="B239" s="61"/>
      <c r="C239" s="61"/>
      <c r="E239" s="61"/>
    </row>
    <row r="240" spans="2:5" ht="15.75" customHeight="1">
      <c r="B240" s="61"/>
      <c r="C240" s="61"/>
      <c r="E240" s="61"/>
    </row>
    <row r="241" spans="2:5" ht="15.75" customHeight="1">
      <c r="B241" s="61"/>
      <c r="C241" s="61"/>
      <c r="E241" s="61"/>
    </row>
    <row r="242" spans="2:5" ht="15.75" customHeight="1">
      <c r="B242" s="61"/>
      <c r="C242" s="61"/>
      <c r="E242" s="61"/>
    </row>
    <row r="243" spans="2:5" ht="15.75" customHeight="1">
      <c r="B243" s="61"/>
      <c r="C243" s="61"/>
      <c r="E243" s="61"/>
    </row>
    <row r="244" spans="2:5" ht="15.75" customHeight="1">
      <c r="B244" s="61"/>
      <c r="C244" s="61"/>
      <c r="E244" s="61"/>
    </row>
    <row r="245" spans="2:5" ht="15.75" customHeight="1">
      <c r="B245" s="61"/>
      <c r="C245" s="61"/>
      <c r="E245" s="61"/>
    </row>
    <row r="246" spans="2:5" ht="15.75" customHeight="1">
      <c r="B246" s="61"/>
      <c r="C246" s="61"/>
      <c r="E246" s="61"/>
    </row>
    <row r="247" spans="2:5" ht="15.75" customHeight="1">
      <c r="B247" s="61"/>
      <c r="C247" s="61"/>
      <c r="E247" s="61"/>
    </row>
    <row r="248" spans="2:5" ht="15.75" customHeight="1">
      <c r="B248" s="61"/>
      <c r="C248" s="61"/>
      <c r="E248" s="61"/>
    </row>
    <row r="249" spans="2:5" ht="15.75" customHeight="1">
      <c r="B249" s="61"/>
      <c r="C249" s="61"/>
      <c r="E249" s="61"/>
    </row>
    <row r="250" spans="2:5" ht="15.75" customHeight="1">
      <c r="B250" s="61"/>
      <c r="C250" s="61"/>
      <c r="E250" s="61"/>
    </row>
    <row r="251" spans="2:5" ht="15.75" customHeight="1">
      <c r="B251" s="61"/>
      <c r="C251" s="61"/>
      <c r="E251" s="61"/>
    </row>
    <row r="252" spans="2:5" ht="15.75" customHeight="1">
      <c r="B252" s="61"/>
      <c r="C252" s="61"/>
      <c r="E252" s="61"/>
    </row>
    <row r="253" spans="2:5" ht="15.75" customHeight="1">
      <c r="B253" s="61"/>
      <c r="C253" s="61"/>
      <c r="E253" s="61"/>
    </row>
    <row r="254" spans="2:5" ht="15.75" customHeight="1">
      <c r="B254" s="61"/>
      <c r="C254" s="61"/>
      <c r="E254" s="61"/>
    </row>
    <row r="255" spans="2:5" ht="15.75" customHeight="1">
      <c r="B255" s="61"/>
      <c r="C255" s="61"/>
      <c r="E255" s="61"/>
    </row>
    <row r="256" spans="2:5" ht="15.75" customHeight="1">
      <c r="B256" s="61"/>
      <c r="C256" s="61"/>
      <c r="E256" s="61"/>
    </row>
    <row r="257" spans="2:5" ht="15.75" customHeight="1">
      <c r="B257" s="61"/>
      <c r="C257" s="61"/>
      <c r="E257" s="61"/>
    </row>
    <row r="258" spans="2:5" ht="15.75" customHeight="1">
      <c r="B258" s="61"/>
      <c r="C258" s="61"/>
      <c r="E258" s="61"/>
    </row>
    <row r="259" spans="2:5" ht="15.75" customHeight="1">
      <c r="B259" s="61"/>
      <c r="C259" s="61"/>
      <c r="E259" s="61"/>
    </row>
    <row r="260" spans="2:5" ht="15.75" customHeight="1">
      <c r="B260" s="61"/>
      <c r="C260" s="61"/>
      <c r="E260" s="61"/>
    </row>
    <row r="261" spans="2:5" ht="15.75" customHeight="1">
      <c r="B261" s="61"/>
      <c r="C261" s="61"/>
      <c r="E261" s="61"/>
    </row>
    <row r="262" spans="2:5" ht="15.75" customHeight="1">
      <c r="B262" s="61"/>
      <c r="C262" s="61"/>
      <c r="E262" s="61"/>
    </row>
    <row r="263" spans="2:5" ht="15.75" customHeight="1">
      <c r="B263" s="61"/>
      <c r="C263" s="61"/>
      <c r="E263" s="61"/>
    </row>
    <row r="264" spans="2:5" ht="15.75" customHeight="1">
      <c r="B264" s="61"/>
      <c r="C264" s="61"/>
      <c r="E264" s="61"/>
    </row>
    <row r="265" spans="2:5" ht="15.75" customHeight="1">
      <c r="B265" s="61"/>
      <c r="C265" s="61"/>
      <c r="E265" s="61"/>
    </row>
    <row r="266" spans="2:5" ht="15.75" customHeight="1">
      <c r="B266" s="61"/>
      <c r="C266" s="61"/>
      <c r="E266" s="61"/>
    </row>
    <row r="267" spans="2:5" ht="15.75" customHeight="1">
      <c r="B267" s="61"/>
      <c r="C267" s="61"/>
      <c r="E267" s="61"/>
    </row>
    <row r="268" spans="2:5" ht="15.75" customHeight="1">
      <c r="B268" s="61"/>
      <c r="C268" s="61"/>
      <c r="E268" s="61"/>
    </row>
    <row r="269" spans="2:5" ht="15.75" customHeight="1">
      <c r="B269" s="61"/>
      <c r="C269" s="61"/>
      <c r="E269" s="61"/>
    </row>
    <row r="270" spans="2:5" ht="15.75" customHeight="1">
      <c r="B270" s="61"/>
      <c r="C270" s="61"/>
      <c r="E270" s="61"/>
    </row>
    <row r="271" spans="2:5" ht="15.75" customHeight="1">
      <c r="B271" s="61"/>
      <c r="C271" s="61"/>
      <c r="E271" s="61"/>
    </row>
    <row r="272" spans="2:5" ht="15.75" customHeight="1">
      <c r="B272" s="61"/>
      <c r="C272" s="61"/>
      <c r="E272" s="61"/>
    </row>
    <row r="273" spans="2:5" ht="15.75" customHeight="1">
      <c r="B273" s="61"/>
      <c r="C273" s="61"/>
      <c r="E273" s="61"/>
    </row>
    <row r="274" spans="2:5" ht="15.75" customHeight="1">
      <c r="B274" s="61"/>
      <c r="C274" s="61"/>
      <c r="E274" s="61"/>
    </row>
    <row r="275" spans="2:5" ht="15.75" customHeight="1">
      <c r="B275" s="61"/>
      <c r="C275" s="61"/>
      <c r="E275" s="61"/>
    </row>
    <row r="276" spans="2:5" ht="15.75" customHeight="1">
      <c r="B276" s="61"/>
      <c r="C276" s="61"/>
      <c r="E276" s="61"/>
    </row>
    <row r="277" spans="2:5" ht="15.75" customHeight="1">
      <c r="B277" s="61"/>
      <c r="C277" s="61"/>
      <c r="E277" s="61"/>
    </row>
    <row r="278" spans="2:5" ht="15.75" customHeight="1">
      <c r="B278" s="61"/>
      <c r="C278" s="61"/>
      <c r="E278" s="61"/>
    </row>
    <row r="279" spans="2:5" ht="15.75" customHeight="1">
      <c r="B279" s="61"/>
      <c r="C279" s="61"/>
      <c r="E279" s="61"/>
    </row>
    <row r="280" spans="2:5" ht="15.75" customHeight="1">
      <c r="B280" s="61"/>
      <c r="C280" s="61"/>
      <c r="E280" s="61"/>
    </row>
    <row r="281" spans="2:5" ht="15.75" customHeight="1">
      <c r="B281" s="61"/>
      <c r="C281" s="61"/>
      <c r="E281" s="61"/>
    </row>
    <row r="282" spans="2:5" ht="15.75" customHeight="1">
      <c r="B282" s="61"/>
      <c r="C282" s="61"/>
      <c r="E282" s="61"/>
    </row>
    <row r="283" spans="2:5" ht="15.75" customHeight="1">
      <c r="B283" s="61"/>
      <c r="C283" s="61"/>
      <c r="E283" s="61"/>
    </row>
    <row r="284" spans="2:5" ht="15.75" customHeight="1">
      <c r="B284" s="61"/>
      <c r="C284" s="61"/>
      <c r="E284" s="61"/>
    </row>
    <row r="285" spans="2:5" ht="15.75" customHeight="1">
      <c r="B285" s="61"/>
      <c r="C285" s="61"/>
      <c r="E285" s="61"/>
    </row>
    <row r="286" spans="2:5" ht="15.75" customHeight="1">
      <c r="B286" s="61"/>
      <c r="C286" s="61"/>
      <c r="E286" s="61"/>
    </row>
    <row r="287" spans="2:5" ht="15.75" customHeight="1">
      <c r="B287" s="61"/>
      <c r="C287" s="61"/>
      <c r="E287" s="61"/>
    </row>
    <row r="288" spans="2:5" ht="15.75" customHeight="1">
      <c r="B288" s="61"/>
      <c r="C288" s="61"/>
      <c r="E288" s="61"/>
    </row>
    <row r="289" spans="2:5" ht="15.75" customHeight="1">
      <c r="B289" s="61"/>
      <c r="C289" s="61"/>
      <c r="E289" s="61"/>
    </row>
    <row r="290" spans="2:5" ht="15.75" customHeight="1">
      <c r="B290" s="61"/>
      <c r="C290" s="61"/>
      <c r="E290" s="61"/>
    </row>
    <row r="291" spans="2:5" ht="15.75" customHeight="1">
      <c r="B291" s="61"/>
      <c r="C291" s="61"/>
      <c r="E291" s="61"/>
    </row>
    <row r="292" spans="2:5" ht="15.75" customHeight="1">
      <c r="B292" s="61"/>
      <c r="C292" s="61"/>
      <c r="E292" s="61"/>
    </row>
    <row r="293" spans="2:5" ht="15.75" customHeight="1">
      <c r="B293" s="61"/>
      <c r="C293" s="61"/>
      <c r="E293" s="61"/>
    </row>
    <row r="294" spans="2:5" ht="15.75" customHeight="1">
      <c r="B294" s="61"/>
      <c r="C294" s="61"/>
      <c r="E294" s="61"/>
    </row>
    <row r="295" spans="2:5" ht="15.75" customHeight="1">
      <c r="B295" s="61"/>
      <c r="C295" s="61"/>
      <c r="E295" s="61"/>
    </row>
    <row r="296" spans="2:5" ht="15.75" customHeight="1">
      <c r="B296" s="61"/>
      <c r="C296" s="61"/>
      <c r="E296" s="61"/>
    </row>
    <row r="297" spans="2:5" ht="15.75" customHeight="1">
      <c r="B297" s="61"/>
      <c r="C297" s="61"/>
      <c r="E297" s="61"/>
    </row>
    <row r="298" spans="2:5" ht="15.75" customHeight="1">
      <c r="B298" s="61"/>
      <c r="C298" s="61"/>
      <c r="E298" s="61"/>
    </row>
    <row r="299" spans="2:5" ht="15.75" customHeight="1">
      <c r="B299" s="61"/>
      <c r="C299" s="61"/>
      <c r="E299" s="61"/>
    </row>
    <row r="300" spans="2:5" ht="15.75" customHeight="1">
      <c r="B300" s="61"/>
      <c r="C300" s="61"/>
      <c r="E300" s="61"/>
    </row>
    <row r="301" spans="2:5" ht="15.75" customHeight="1">
      <c r="B301" s="61"/>
      <c r="C301" s="61"/>
      <c r="E301" s="61"/>
    </row>
    <row r="302" spans="2:5" ht="15.75" customHeight="1">
      <c r="B302" s="61"/>
      <c r="C302" s="61"/>
      <c r="E302" s="61"/>
    </row>
    <row r="303" spans="2:5" ht="15.75" customHeight="1">
      <c r="B303" s="61"/>
      <c r="C303" s="61"/>
      <c r="E303" s="61"/>
    </row>
    <row r="304" spans="2:5" ht="15.75" customHeight="1">
      <c r="B304" s="61"/>
      <c r="C304" s="61"/>
      <c r="E304" s="61"/>
    </row>
    <row r="305" spans="2:5" ht="15.75" customHeight="1">
      <c r="B305" s="61"/>
      <c r="C305" s="61"/>
      <c r="E305" s="61"/>
    </row>
    <row r="306" spans="2:5" ht="15.75" customHeight="1">
      <c r="B306" s="61"/>
      <c r="C306" s="61"/>
      <c r="E306" s="61"/>
    </row>
    <row r="307" spans="2:5" ht="15.75" customHeight="1">
      <c r="B307" s="61"/>
      <c r="C307" s="61"/>
      <c r="E307" s="61"/>
    </row>
    <row r="308" spans="2:5" ht="15.75" customHeight="1">
      <c r="B308" s="61"/>
      <c r="C308" s="61"/>
      <c r="E308" s="61"/>
    </row>
    <row r="309" spans="2:5" ht="15.75" customHeight="1">
      <c r="B309" s="61"/>
      <c r="C309" s="61"/>
      <c r="E309" s="61"/>
    </row>
    <row r="310" spans="2:5" ht="15.75" customHeight="1">
      <c r="B310" s="61"/>
      <c r="C310" s="61"/>
      <c r="E310" s="61"/>
    </row>
    <row r="311" spans="2:5" ht="15.75" customHeight="1">
      <c r="B311" s="61"/>
      <c r="C311" s="61"/>
      <c r="E311" s="61"/>
    </row>
    <row r="312" spans="2:5" ht="15.75" customHeight="1">
      <c r="B312" s="61"/>
      <c r="C312" s="61"/>
      <c r="E312" s="61"/>
    </row>
    <row r="313" spans="2:5" ht="15.75" customHeight="1">
      <c r="B313" s="61"/>
      <c r="C313" s="61"/>
      <c r="E313" s="61"/>
    </row>
    <row r="314" spans="2:5" ht="15.75" customHeight="1">
      <c r="B314" s="61"/>
      <c r="C314" s="61"/>
      <c r="E314" s="61"/>
    </row>
    <row r="315" spans="2:5" ht="15.75" customHeight="1">
      <c r="B315" s="61"/>
      <c r="C315" s="61"/>
      <c r="E315" s="61"/>
    </row>
    <row r="316" spans="2:5" ht="15.75" customHeight="1">
      <c r="B316" s="61"/>
      <c r="C316" s="61"/>
      <c r="E316" s="61"/>
    </row>
    <row r="317" spans="2:5" ht="15.75" customHeight="1">
      <c r="B317" s="61"/>
      <c r="C317" s="61"/>
      <c r="E317" s="61"/>
    </row>
    <row r="318" spans="2:5" ht="15.75" customHeight="1">
      <c r="B318" s="61"/>
      <c r="C318" s="61"/>
      <c r="E318" s="61"/>
    </row>
    <row r="319" spans="2:5" ht="15.75" customHeight="1">
      <c r="B319" s="61"/>
      <c r="C319" s="61"/>
      <c r="E319" s="61"/>
    </row>
    <row r="320" spans="2:5" ht="15.75" customHeight="1">
      <c r="B320" s="61"/>
      <c r="C320" s="61"/>
      <c r="E320" s="61"/>
    </row>
    <row r="321" spans="2:5" ht="15.75" customHeight="1">
      <c r="B321" s="61"/>
      <c r="C321" s="61"/>
      <c r="E321" s="61"/>
    </row>
    <row r="322" spans="2:5" ht="15.75" customHeight="1">
      <c r="B322" s="61"/>
      <c r="C322" s="61"/>
      <c r="E322" s="61"/>
    </row>
    <row r="323" spans="2:5" ht="15.75" customHeight="1">
      <c r="B323" s="61"/>
      <c r="C323" s="61"/>
      <c r="E323" s="61"/>
    </row>
    <row r="324" spans="2:5" ht="15.75" customHeight="1">
      <c r="B324" s="61"/>
      <c r="C324" s="61"/>
      <c r="E324" s="61"/>
    </row>
    <row r="325" spans="2:5" ht="15.75" customHeight="1">
      <c r="B325" s="61"/>
      <c r="C325" s="61"/>
      <c r="E325" s="61"/>
    </row>
    <row r="326" spans="2:5" ht="15.75" customHeight="1">
      <c r="B326" s="61"/>
      <c r="C326" s="61"/>
      <c r="E326" s="61"/>
    </row>
    <row r="327" spans="2:5" ht="15.75" customHeight="1">
      <c r="B327" s="61"/>
      <c r="C327" s="61"/>
      <c r="E327" s="61"/>
    </row>
    <row r="328" spans="2:5" ht="15.75" customHeight="1">
      <c r="B328" s="61"/>
      <c r="C328" s="61"/>
      <c r="E328" s="61"/>
    </row>
    <row r="329" spans="2:5" ht="15.75" customHeight="1">
      <c r="B329" s="61"/>
      <c r="C329" s="61"/>
      <c r="E329" s="61"/>
    </row>
    <row r="330" spans="2:5" ht="15.75" customHeight="1">
      <c r="B330" s="61"/>
      <c r="C330" s="61"/>
      <c r="E330" s="61"/>
    </row>
    <row r="331" spans="2:5" ht="15.75" customHeight="1">
      <c r="B331" s="61"/>
      <c r="C331" s="61"/>
      <c r="E331" s="61"/>
    </row>
    <row r="332" spans="2:5" ht="15.75" customHeight="1">
      <c r="B332" s="61"/>
      <c r="C332" s="61"/>
      <c r="E332" s="61"/>
    </row>
    <row r="333" spans="2:5" ht="15.75" customHeight="1">
      <c r="B333" s="61"/>
      <c r="C333" s="61"/>
      <c r="E333" s="61"/>
    </row>
    <row r="334" spans="2:5" ht="15.75" customHeight="1">
      <c r="B334" s="61"/>
      <c r="C334" s="61"/>
      <c r="E334" s="61"/>
    </row>
    <row r="335" spans="2:5" ht="15.75" customHeight="1">
      <c r="B335" s="61"/>
      <c r="C335" s="61"/>
      <c r="E335" s="61"/>
    </row>
    <row r="336" spans="2:5" ht="15.75" customHeight="1">
      <c r="B336" s="61"/>
      <c r="C336" s="61"/>
      <c r="E336" s="61"/>
    </row>
    <row r="337" spans="2:5" ht="15.75" customHeight="1">
      <c r="B337" s="61"/>
      <c r="C337" s="61"/>
      <c r="E337" s="61"/>
    </row>
    <row r="338" spans="2:5" ht="15.75" customHeight="1">
      <c r="B338" s="61"/>
      <c r="C338" s="61"/>
      <c r="E338" s="61"/>
    </row>
    <row r="339" spans="2:5" ht="15.75" customHeight="1">
      <c r="B339" s="61"/>
      <c r="C339" s="61"/>
      <c r="E339" s="61"/>
    </row>
    <row r="340" spans="2:5" ht="15.75" customHeight="1">
      <c r="B340" s="61"/>
      <c r="C340" s="61"/>
      <c r="E340" s="61"/>
    </row>
    <row r="341" spans="2:5" ht="15.75" customHeight="1">
      <c r="B341" s="61"/>
      <c r="C341" s="61"/>
      <c r="E341" s="61"/>
    </row>
    <row r="342" spans="2:5" ht="15.75" customHeight="1">
      <c r="B342" s="61"/>
      <c r="C342" s="61"/>
      <c r="E342" s="61"/>
    </row>
    <row r="343" spans="2:5" ht="15.75" customHeight="1">
      <c r="B343" s="61"/>
      <c r="C343" s="61"/>
      <c r="E343" s="61"/>
    </row>
    <row r="344" spans="2:5" ht="15.75" customHeight="1">
      <c r="B344" s="61"/>
      <c r="C344" s="61"/>
      <c r="E344" s="61"/>
    </row>
    <row r="345" spans="2:5" ht="15.75" customHeight="1">
      <c r="B345" s="61"/>
      <c r="C345" s="61"/>
      <c r="E345" s="61"/>
    </row>
    <row r="346" spans="2:5" ht="15.75" customHeight="1">
      <c r="B346" s="61"/>
      <c r="C346" s="61"/>
      <c r="E346" s="61"/>
    </row>
    <row r="347" spans="2:5" ht="15.75" customHeight="1">
      <c r="B347" s="61"/>
      <c r="C347" s="61"/>
      <c r="E347" s="61"/>
    </row>
    <row r="348" spans="2:5" ht="15.75" customHeight="1">
      <c r="B348" s="61"/>
      <c r="C348" s="61"/>
      <c r="E348" s="61"/>
    </row>
    <row r="349" spans="2:5" ht="15.75" customHeight="1">
      <c r="B349" s="61"/>
      <c r="C349" s="61"/>
      <c r="E349" s="61"/>
    </row>
    <row r="350" spans="2:5" ht="15.75" customHeight="1">
      <c r="B350" s="61"/>
      <c r="C350" s="61"/>
      <c r="E350" s="61"/>
    </row>
    <row r="351" spans="2:5" ht="15.75" customHeight="1">
      <c r="B351" s="61"/>
      <c r="C351" s="61"/>
      <c r="E351" s="61"/>
    </row>
    <row r="352" spans="2:5" ht="15.75" customHeight="1">
      <c r="B352" s="61"/>
      <c r="C352" s="61"/>
      <c r="E352" s="61"/>
    </row>
    <row r="353" spans="2:5" ht="15.75" customHeight="1">
      <c r="B353" s="61"/>
      <c r="C353" s="61"/>
      <c r="E353" s="61"/>
    </row>
    <row r="354" spans="2:5" ht="15.75" customHeight="1">
      <c r="B354" s="61"/>
      <c r="C354" s="61"/>
      <c r="E354" s="61"/>
    </row>
    <row r="355" spans="2:5" ht="15.75" customHeight="1">
      <c r="B355" s="61"/>
      <c r="C355" s="61"/>
      <c r="E355" s="61"/>
    </row>
    <row r="356" spans="2:5" ht="15.75" customHeight="1">
      <c r="B356" s="61"/>
      <c r="C356" s="61"/>
      <c r="E356" s="61"/>
    </row>
    <row r="357" spans="2:5" ht="15.75" customHeight="1">
      <c r="B357" s="61"/>
      <c r="C357" s="61"/>
      <c r="E357" s="61"/>
    </row>
    <row r="358" spans="2:5" ht="15.75" customHeight="1">
      <c r="B358" s="61"/>
      <c r="C358" s="61"/>
      <c r="E358" s="61"/>
    </row>
    <row r="359" spans="2:5" ht="15.75" customHeight="1">
      <c r="B359" s="61"/>
      <c r="C359" s="61"/>
      <c r="E359" s="61"/>
    </row>
    <row r="360" spans="2:5" ht="15.75" customHeight="1">
      <c r="B360" s="61"/>
      <c r="C360" s="61"/>
      <c r="E360" s="61"/>
    </row>
    <row r="361" spans="2:5" ht="15.75" customHeight="1">
      <c r="B361" s="61"/>
      <c r="C361" s="61"/>
      <c r="E361" s="61"/>
    </row>
    <row r="362" spans="2:5" ht="15.75" customHeight="1">
      <c r="B362" s="61"/>
      <c r="C362" s="61"/>
      <c r="E362" s="61"/>
    </row>
    <row r="363" spans="2:5" ht="15.75" customHeight="1">
      <c r="B363" s="61"/>
      <c r="C363" s="61"/>
      <c r="E363" s="61"/>
    </row>
    <row r="364" spans="2:5" ht="15.75" customHeight="1">
      <c r="B364" s="61"/>
      <c r="C364" s="61"/>
      <c r="E364" s="61"/>
    </row>
    <row r="365" spans="2:5" ht="15.75" customHeight="1">
      <c r="B365" s="61"/>
      <c r="C365" s="61"/>
      <c r="E365" s="61"/>
    </row>
    <row r="366" spans="2:5" ht="15.75" customHeight="1">
      <c r="B366" s="61"/>
      <c r="C366" s="61"/>
      <c r="E366" s="61"/>
    </row>
    <row r="367" spans="2:5" ht="15.75" customHeight="1">
      <c r="B367" s="61"/>
      <c r="C367" s="61"/>
      <c r="E367" s="61"/>
    </row>
    <row r="368" spans="2:5" ht="15.75" customHeight="1">
      <c r="B368" s="61"/>
      <c r="C368" s="61"/>
      <c r="E368" s="61"/>
    </row>
    <row r="369" spans="2:5" ht="15.75" customHeight="1">
      <c r="B369" s="61"/>
      <c r="C369" s="61"/>
      <c r="E369" s="61"/>
    </row>
    <row r="370" spans="2:5" ht="15.75" customHeight="1">
      <c r="B370" s="61"/>
      <c r="C370" s="61"/>
      <c r="E370" s="61"/>
    </row>
    <row r="371" spans="2:5" ht="15.75" customHeight="1">
      <c r="B371" s="61"/>
      <c r="C371" s="61"/>
      <c r="E371" s="61"/>
    </row>
    <row r="372" spans="2:5" ht="15.75" customHeight="1">
      <c r="B372" s="61"/>
      <c r="C372" s="61"/>
      <c r="E372" s="61"/>
    </row>
    <row r="373" spans="2:5" ht="15.75" customHeight="1">
      <c r="B373" s="61"/>
      <c r="C373" s="61"/>
      <c r="E373" s="61"/>
    </row>
    <row r="374" spans="2:5" ht="15.75" customHeight="1">
      <c r="B374" s="61"/>
      <c r="C374" s="61"/>
      <c r="E374" s="61"/>
    </row>
    <row r="375" spans="2:5" ht="15.75" customHeight="1">
      <c r="B375" s="61"/>
      <c r="C375" s="61"/>
      <c r="E375" s="61"/>
    </row>
    <row r="376" spans="2:5" ht="15.75" customHeight="1">
      <c r="B376" s="61"/>
      <c r="C376" s="61"/>
      <c r="E376" s="61"/>
    </row>
    <row r="377" spans="2:5" ht="15.75" customHeight="1">
      <c r="B377" s="61"/>
      <c r="C377" s="61"/>
      <c r="E377" s="61"/>
    </row>
    <row r="378" spans="2:5" ht="15.75" customHeight="1">
      <c r="B378" s="61"/>
      <c r="C378" s="61"/>
      <c r="E378" s="61"/>
    </row>
    <row r="379" spans="2:5" ht="15.75" customHeight="1">
      <c r="B379" s="61"/>
      <c r="C379" s="61"/>
      <c r="E379" s="61"/>
    </row>
    <row r="380" spans="2:5" ht="15.75" customHeight="1">
      <c r="B380" s="61"/>
      <c r="C380" s="61"/>
      <c r="E380" s="61"/>
    </row>
    <row r="381" spans="2:5" ht="15.75" customHeight="1">
      <c r="B381" s="61"/>
      <c r="C381" s="61"/>
      <c r="E381" s="61"/>
    </row>
    <row r="382" spans="2:5" ht="15.75" customHeight="1">
      <c r="B382" s="61"/>
      <c r="C382" s="61"/>
      <c r="E382" s="61"/>
    </row>
    <row r="383" spans="2:5" ht="15.75" customHeight="1">
      <c r="B383" s="61"/>
      <c r="C383" s="61"/>
      <c r="E383" s="61"/>
    </row>
    <row r="384" spans="2:5" ht="15.75" customHeight="1">
      <c r="B384" s="61"/>
      <c r="C384" s="61"/>
      <c r="E384" s="61"/>
    </row>
    <row r="385" spans="2:5" ht="15.75" customHeight="1">
      <c r="B385" s="61"/>
      <c r="C385" s="61"/>
      <c r="E385" s="61"/>
    </row>
    <row r="386" spans="2:5" ht="15.75" customHeight="1">
      <c r="B386" s="61"/>
      <c r="C386" s="61"/>
      <c r="E386" s="61"/>
    </row>
    <row r="387" spans="2:5" ht="15.75" customHeight="1">
      <c r="B387" s="61"/>
      <c r="C387" s="61"/>
      <c r="E387" s="61"/>
    </row>
    <row r="388" spans="2:5" ht="15.75" customHeight="1">
      <c r="B388" s="61"/>
      <c r="C388" s="61"/>
      <c r="E388" s="61"/>
    </row>
    <row r="389" spans="2:5" ht="15.75" customHeight="1">
      <c r="B389" s="61"/>
      <c r="C389" s="61"/>
      <c r="E389" s="61"/>
    </row>
    <row r="390" spans="2:5" ht="15.75" customHeight="1">
      <c r="B390" s="61"/>
      <c r="C390" s="61"/>
      <c r="E390" s="61"/>
    </row>
    <row r="391" spans="2:5" ht="15.75" customHeight="1">
      <c r="B391" s="61"/>
      <c r="C391" s="61"/>
      <c r="E391" s="61"/>
    </row>
    <row r="392" spans="2:5" ht="15.75" customHeight="1">
      <c r="B392" s="61"/>
      <c r="C392" s="61"/>
      <c r="E392" s="61"/>
    </row>
    <row r="393" spans="2:5" ht="15.75" customHeight="1">
      <c r="B393" s="61"/>
      <c r="C393" s="61"/>
      <c r="E393" s="61"/>
    </row>
    <row r="394" spans="2:5" ht="15.75" customHeight="1">
      <c r="B394" s="61"/>
      <c r="C394" s="61"/>
      <c r="E394" s="61"/>
    </row>
    <row r="395" spans="2:5" ht="15.75" customHeight="1">
      <c r="B395" s="61"/>
      <c r="C395" s="61"/>
      <c r="E395" s="61"/>
    </row>
    <row r="396" spans="2:5" ht="15.75" customHeight="1">
      <c r="B396" s="61"/>
      <c r="C396" s="61"/>
      <c r="E396" s="61"/>
    </row>
    <row r="397" spans="2:5" ht="15.75" customHeight="1">
      <c r="B397" s="61"/>
      <c r="C397" s="61"/>
      <c r="E397" s="61"/>
    </row>
    <row r="398" spans="2:5" ht="15.75" customHeight="1">
      <c r="B398" s="61"/>
      <c r="C398" s="61"/>
      <c r="E398" s="61"/>
    </row>
    <row r="399" spans="2:5" ht="15.75" customHeight="1">
      <c r="B399" s="61"/>
      <c r="C399" s="61"/>
      <c r="E399" s="61"/>
    </row>
    <row r="400" spans="2:5" ht="15.75" customHeight="1">
      <c r="B400" s="61"/>
      <c r="C400" s="61"/>
      <c r="E400" s="61"/>
    </row>
    <row r="401" spans="2:5" ht="15.75" customHeight="1">
      <c r="B401" s="61"/>
      <c r="C401" s="61"/>
      <c r="E401" s="61"/>
    </row>
    <row r="402" spans="2:5" ht="15.75" customHeight="1">
      <c r="B402" s="61"/>
      <c r="C402" s="61"/>
      <c r="E402" s="61"/>
    </row>
    <row r="403" spans="2:5" ht="15.75" customHeight="1">
      <c r="B403" s="61"/>
      <c r="C403" s="61"/>
      <c r="E403" s="61"/>
    </row>
    <row r="404" spans="2:5" ht="15.75" customHeight="1">
      <c r="B404" s="61"/>
      <c r="C404" s="61"/>
      <c r="E404" s="61"/>
    </row>
    <row r="405" spans="2:5" ht="15.75" customHeight="1">
      <c r="B405" s="61"/>
      <c r="C405" s="61"/>
      <c r="E405" s="61"/>
    </row>
    <row r="406" spans="2:5" ht="15.75" customHeight="1">
      <c r="B406" s="61"/>
      <c r="C406" s="61"/>
      <c r="E406" s="61"/>
    </row>
    <row r="407" spans="2:5" ht="15.75" customHeight="1">
      <c r="B407" s="61"/>
      <c r="C407" s="61"/>
      <c r="E407" s="61"/>
    </row>
    <row r="408" spans="2:5" ht="15.75" customHeight="1">
      <c r="B408" s="61"/>
      <c r="C408" s="61"/>
      <c r="E408" s="61"/>
    </row>
    <row r="409" spans="2:5" ht="15.75" customHeight="1">
      <c r="B409" s="61"/>
      <c r="C409" s="61"/>
      <c r="E409" s="61"/>
    </row>
    <row r="410" spans="2:5" ht="15.75" customHeight="1">
      <c r="B410" s="61"/>
      <c r="C410" s="61"/>
      <c r="E410" s="61"/>
    </row>
    <row r="411" spans="2:5" ht="15.75" customHeight="1">
      <c r="B411" s="61"/>
      <c r="C411" s="61"/>
      <c r="E411" s="61"/>
    </row>
    <row r="412" spans="2:5" ht="15.75" customHeight="1">
      <c r="B412" s="61"/>
      <c r="C412" s="61"/>
      <c r="E412" s="61"/>
    </row>
    <row r="413" spans="2:5" ht="15.75" customHeight="1">
      <c r="B413" s="61"/>
      <c r="C413" s="61"/>
      <c r="E413" s="61"/>
    </row>
    <row r="414" spans="2:5" ht="15.75" customHeight="1">
      <c r="B414" s="61"/>
      <c r="C414" s="61"/>
      <c r="E414" s="61"/>
    </row>
    <row r="415" spans="2:5" ht="15.75" customHeight="1">
      <c r="B415" s="61"/>
      <c r="C415" s="61"/>
      <c r="E415" s="61"/>
    </row>
    <row r="416" spans="2:5" ht="15.75" customHeight="1">
      <c r="B416" s="61"/>
      <c r="C416" s="61"/>
      <c r="E416" s="61"/>
    </row>
    <row r="417" spans="2:5" ht="15.75" customHeight="1">
      <c r="B417" s="61"/>
      <c r="C417" s="61"/>
      <c r="E417" s="61"/>
    </row>
    <row r="418" spans="2:5" ht="15.75" customHeight="1">
      <c r="B418" s="61"/>
      <c r="C418" s="61"/>
      <c r="E418" s="61"/>
    </row>
    <row r="419" spans="2:5" ht="15.75" customHeight="1">
      <c r="B419" s="61"/>
      <c r="C419" s="61"/>
      <c r="E419" s="61"/>
    </row>
    <row r="420" spans="2:5" ht="15.75" customHeight="1">
      <c r="B420" s="61"/>
      <c r="C420" s="61"/>
      <c r="E420" s="61"/>
    </row>
    <row r="421" spans="2:5" ht="15.75" customHeight="1">
      <c r="B421" s="61"/>
      <c r="C421" s="61"/>
      <c r="E421" s="61"/>
    </row>
    <row r="422" spans="2:5" ht="15.75" customHeight="1">
      <c r="B422" s="61"/>
      <c r="C422" s="61"/>
      <c r="E422" s="61"/>
    </row>
    <row r="423" spans="2:5" ht="15.75" customHeight="1">
      <c r="B423" s="61"/>
      <c r="C423" s="61"/>
      <c r="E423" s="61"/>
    </row>
    <row r="424" spans="2:5" ht="15.75" customHeight="1">
      <c r="B424" s="61"/>
      <c r="C424" s="61"/>
      <c r="E424" s="61"/>
    </row>
    <row r="425" spans="2:5" ht="15.75" customHeight="1">
      <c r="B425" s="61"/>
      <c r="C425" s="61"/>
      <c r="E425" s="61"/>
    </row>
    <row r="426" spans="2:5" ht="15.75" customHeight="1">
      <c r="B426" s="61"/>
      <c r="C426" s="61"/>
      <c r="E426" s="61"/>
    </row>
    <row r="427" spans="2:5" ht="15.75" customHeight="1">
      <c r="B427" s="61"/>
      <c r="C427" s="61"/>
      <c r="E427" s="61"/>
    </row>
    <row r="428" spans="2:5" ht="15.75" customHeight="1">
      <c r="B428" s="61"/>
      <c r="C428" s="61"/>
      <c r="E428" s="61"/>
    </row>
    <row r="429" spans="2:5" ht="15.75" customHeight="1">
      <c r="B429" s="61"/>
      <c r="C429" s="61"/>
      <c r="E429" s="61"/>
    </row>
    <row r="430" spans="2:5" ht="15.75" customHeight="1">
      <c r="B430" s="61"/>
      <c r="C430" s="61"/>
      <c r="E430" s="61"/>
    </row>
    <row r="431" spans="2:5" ht="15.75" customHeight="1">
      <c r="B431" s="61"/>
      <c r="C431" s="61"/>
      <c r="E431" s="61"/>
    </row>
    <row r="432" spans="2:5" ht="15.75" customHeight="1">
      <c r="B432" s="61"/>
      <c r="C432" s="61"/>
      <c r="E432" s="61"/>
    </row>
    <row r="433" spans="2:5" ht="15.75" customHeight="1">
      <c r="B433" s="61"/>
      <c r="C433" s="61"/>
      <c r="E433" s="61"/>
    </row>
    <row r="434" spans="2:5" ht="15.75" customHeight="1">
      <c r="B434" s="61"/>
      <c r="C434" s="61"/>
      <c r="E434" s="61"/>
    </row>
    <row r="435" spans="2:5" ht="15.75" customHeight="1">
      <c r="B435" s="61"/>
      <c r="C435" s="61"/>
      <c r="E435" s="61"/>
    </row>
    <row r="436" spans="2:5" ht="15.75" customHeight="1">
      <c r="B436" s="61"/>
      <c r="C436" s="61"/>
      <c r="E436" s="61"/>
    </row>
    <row r="437" spans="2:5" ht="15.75" customHeight="1">
      <c r="B437" s="61"/>
      <c r="C437" s="61"/>
      <c r="E437" s="61"/>
    </row>
    <row r="438" spans="2:5" ht="15.75" customHeight="1">
      <c r="B438" s="61"/>
      <c r="C438" s="61"/>
      <c r="E438" s="61"/>
    </row>
    <row r="439" spans="2:5" ht="15.75" customHeight="1">
      <c r="B439" s="61"/>
      <c r="C439" s="61"/>
      <c r="E439" s="61"/>
    </row>
    <row r="440" spans="2:5" ht="15.75" customHeight="1">
      <c r="B440" s="61"/>
      <c r="C440" s="61"/>
      <c r="E440" s="61"/>
    </row>
    <row r="441" spans="2:5" ht="15.75" customHeight="1">
      <c r="B441" s="61"/>
      <c r="C441" s="61"/>
      <c r="E441" s="61"/>
    </row>
    <row r="442" spans="2:5" ht="15.75" customHeight="1">
      <c r="B442" s="61"/>
      <c r="C442" s="61"/>
      <c r="E442" s="61"/>
    </row>
    <row r="443" spans="2:5" ht="15.75" customHeight="1">
      <c r="B443" s="61"/>
      <c r="C443" s="61"/>
      <c r="E443" s="61"/>
    </row>
    <row r="444" spans="2:5" ht="15.75" customHeight="1">
      <c r="B444" s="61"/>
      <c r="C444" s="61"/>
      <c r="E444" s="61"/>
    </row>
    <row r="445" spans="2:5" ht="15.75" customHeight="1">
      <c r="B445" s="61"/>
      <c r="C445" s="61"/>
      <c r="E445" s="61"/>
    </row>
    <row r="446" spans="2:5" ht="15.75" customHeight="1">
      <c r="B446" s="61"/>
      <c r="C446" s="61"/>
      <c r="E446" s="61"/>
    </row>
    <row r="447" spans="2:5" ht="15.75" customHeight="1">
      <c r="B447" s="61"/>
      <c r="C447" s="61"/>
      <c r="E447" s="61"/>
    </row>
    <row r="448" spans="2:5" ht="15.75" customHeight="1">
      <c r="B448" s="61"/>
      <c r="C448" s="61"/>
      <c r="E448" s="61"/>
    </row>
    <row r="449" spans="2:5" ht="15.75" customHeight="1">
      <c r="B449" s="61"/>
      <c r="C449" s="61"/>
      <c r="E449" s="61"/>
    </row>
    <row r="450" spans="2:5" ht="15.75" customHeight="1">
      <c r="B450" s="61"/>
      <c r="C450" s="61"/>
      <c r="E450" s="61"/>
    </row>
    <row r="451" spans="2:5" ht="15.75" customHeight="1">
      <c r="B451" s="61"/>
      <c r="C451" s="61"/>
      <c r="E451" s="61"/>
    </row>
    <row r="452" spans="2:5" ht="15.75" customHeight="1">
      <c r="B452" s="61"/>
      <c r="C452" s="61"/>
      <c r="E452" s="61"/>
    </row>
    <row r="453" spans="2:5" ht="15.75" customHeight="1">
      <c r="B453" s="61"/>
      <c r="C453" s="61"/>
      <c r="E453" s="61"/>
    </row>
    <row r="454" spans="2:5" ht="15.75" customHeight="1">
      <c r="B454" s="61"/>
      <c r="C454" s="61"/>
      <c r="E454" s="61"/>
    </row>
    <row r="455" spans="2:5" ht="15.75" customHeight="1">
      <c r="B455" s="61"/>
      <c r="C455" s="61"/>
      <c r="E455" s="61"/>
    </row>
    <row r="456" spans="2:5" ht="15.75" customHeight="1">
      <c r="B456" s="61"/>
      <c r="C456" s="61"/>
      <c r="E456" s="61"/>
    </row>
    <row r="457" spans="2:5" ht="15.75" customHeight="1">
      <c r="B457" s="61"/>
      <c r="C457" s="61"/>
      <c r="E457" s="61"/>
    </row>
    <row r="458" spans="2:5" ht="15.75" customHeight="1">
      <c r="B458" s="61"/>
      <c r="C458" s="61"/>
      <c r="E458" s="61"/>
    </row>
    <row r="459" spans="2:5" ht="15.75" customHeight="1">
      <c r="B459" s="61"/>
      <c r="C459" s="61"/>
      <c r="E459" s="61"/>
    </row>
    <row r="460" spans="2:5" ht="15.75" customHeight="1">
      <c r="B460" s="61"/>
      <c r="C460" s="61"/>
      <c r="E460" s="61"/>
    </row>
    <row r="461" spans="2:5" ht="15.75" customHeight="1">
      <c r="B461" s="61"/>
      <c r="C461" s="61"/>
      <c r="E461" s="61"/>
    </row>
    <row r="462" spans="2:5" ht="15.75" customHeight="1">
      <c r="B462" s="61"/>
      <c r="C462" s="61"/>
      <c r="E462" s="61"/>
    </row>
    <row r="463" spans="2:5" ht="15.75" customHeight="1">
      <c r="B463" s="61"/>
      <c r="C463" s="61"/>
      <c r="E463" s="61"/>
    </row>
    <row r="464" spans="2:5" ht="15.75" customHeight="1">
      <c r="B464" s="61"/>
      <c r="C464" s="61"/>
      <c r="E464" s="61"/>
    </row>
    <row r="465" spans="2:5" ht="15.75" customHeight="1">
      <c r="B465" s="61"/>
      <c r="C465" s="61"/>
      <c r="E465" s="61"/>
    </row>
    <row r="466" spans="2:5" ht="15.75" customHeight="1">
      <c r="B466" s="61"/>
      <c r="C466" s="61"/>
      <c r="E466" s="61"/>
    </row>
    <row r="467" spans="2:5" ht="15.75" customHeight="1">
      <c r="B467" s="61"/>
      <c r="C467" s="61"/>
      <c r="E467" s="61"/>
    </row>
    <row r="468" spans="2:5" ht="15.75" customHeight="1">
      <c r="B468" s="61"/>
      <c r="C468" s="61"/>
      <c r="E468" s="61"/>
    </row>
    <row r="469" spans="2:5" ht="15.75" customHeight="1">
      <c r="B469" s="61"/>
      <c r="C469" s="61"/>
      <c r="E469" s="61"/>
    </row>
    <row r="470" spans="2:5" ht="15.75" customHeight="1">
      <c r="B470" s="61"/>
      <c r="C470" s="61"/>
      <c r="E470" s="61"/>
    </row>
    <row r="471" spans="2:5" ht="15.75" customHeight="1">
      <c r="B471" s="61"/>
      <c r="C471" s="61"/>
      <c r="E471" s="61"/>
    </row>
    <row r="472" spans="2:5" ht="15.75" customHeight="1">
      <c r="B472" s="61"/>
      <c r="C472" s="61"/>
      <c r="E472" s="61"/>
    </row>
    <row r="473" spans="2:5" ht="15.75" customHeight="1">
      <c r="B473" s="61"/>
      <c r="C473" s="61"/>
      <c r="E473" s="61"/>
    </row>
    <row r="474" spans="2:5" ht="15.75" customHeight="1">
      <c r="B474" s="61"/>
      <c r="C474" s="61"/>
      <c r="E474" s="61"/>
    </row>
    <row r="475" spans="2:5" ht="15.75" customHeight="1">
      <c r="B475" s="61"/>
      <c r="C475" s="61"/>
      <c r="E475" s="61"/>
    </row>
    <row r="476" spans="2:5" ht="15.75" customHeight="1">
      <c r="B476" s="61"/>
      <c r="C476" s="61"/>
      <c r="E476" s="61"/>
    </row>
    <row r="477" spans="2:5" ht="15.75" customHeight="1">
      <c r="B477" s="61"/>
      <c r="C477" s="61"/>
      <c r="E477" s="61"/>
    </row>
    <row r="478" spans="2:5" ht="15.75" customHeight="1">
      <c r="B478" s="61"/>
      <c r="C478" s="61"/>
      <c r="E478" s="61"/>
    </row>
    <row r="479" spans="2:5" ht="15.75" customHeight="1">
      <c r="B479" s="61"/>
      <c r="C479" s="61"/>
      <c r="E479" s="61"/>
    </row>
    <row r="480" spans="2:5" ht="15.75" customHeight="1">
      <c r="B480" s="61"/>
      <c r="C480" s="61"/>
      <c r="E480" s="61"/>
    </row>
    <row r="481" spans="2:5" ht="15.75" customHeight="1">
      <c r="B481" s="61"/>
      <c r="C481" s="61"/>
      <c r="E481" s="61"/>
    </row>
    <row r="482" spans="2:5" ht="15.75" customHeight="1">
      <c r="B482" s="61"/>
      <c r="C482" s="61"/>
      <c r="E482" s="61"/>
    </row>
    <row r="483" spans="2:5" ht="15.75" customHeight="1">
      <c r="B483" s="61"/>
      <c r="C483" s="61"/>
      <c r="E483" s="61"/>
    </row>
    <row r="484" spans="2:5" ht="15.75" customHeight="1">
      <c r="B484" s="61"/>
      <c r="C484" s="61"/>
      <c r="E484" s="61"/>
    </row>
    <row r="485" spans="2:5" ht="15.75" customHeight="1">
      <c r="B485" s="61"/>
      <c r="C485" s="61"/>
      <c r="E485" s="61"/>
    </row>
    <row r="486" spans="2:5" ht="15.75" customHeight="1">
      <c r="B486" s="61"/>
      <c r="C486" s="61"/>
      <c r="E486" s="61"/>
    </row>
    <row r="487" spans="2:5" ht="15.75" customHeight="1">
      <c r="B487" s="61"/>
      <c r="C487" s="61"/>
      <c r="E487" s="61"/>
    </row>
    <row r="488" spans="2:5" ht="15.75" customHeight="1">
      <c r="B488" s="61"/>
      <c r="C488" s="61"/>
      <c r="E488" s="61"/>
    </row>
    <row r="489" spans="2:5" ht="15.75" customHeight="1">
      <c r="B489" s="61"/>
      <c r="C489" s="61"/>
      <c r="E489" s="61"/>
    </row>
    <row r="490" spans="2:5" ht="15.75" customHeight="1">
      <c r="B490" s="61"/>
      <c r="C490" s="61"/>
      <c r="E490" s="61"/>
    </row>
    <row r="491" spans="2:5" ht="15.75" customHeight="1">
      <c r="B491" s="61"/>
      <c r="C491" s="61"/>
      <c r="E491" s="61"/>
    </row>
    <row r="492" spans="2:5" ht="15.75" customHeight="1">
      <c r="B492" s="61"/>
      <c r="C492" s="61"/>
      <c r="E492" s="61"/>
    </row>
    <row r="493" spans="2:5" ht="15.75" customHeight="1">
      <c r="B493" s="61"/>
      <c r="C493" s="61"/>
      <c r="E493" s="61"/>
    </row>
    <row r="494" spans="2:5" ht="15.75" customHeight="1">
      <c r="B494" s="61"/>
      <c r="C494" s="61"/>
      <c r="E494" s="61"/>
    </row>
    <row r="495" spans="2:5" ht="15.75" customHeight="1">
      <c r="B495" s="61"/>
      <c r="C495" s="61"/>
      <c r="E495" s="61"/>
    </row>
    <row r="496" spans="2:5" ht="15.75" customHeight="1">
      <c r="B496" s="61"/>
      <c r="C496" s="61"/>
      <c r="E496" s="61"/>
    </row>
    <row r="497" spans="2:5" ht="15.75" customHeight="1">
      <c r="B497" s="61"/>
      <c r="C497" s="61"/>
      <c r="E497" s="61"/>
    </row>
    <row r="498" spans="2:5" ht="15.75" customHeight="1">
      <c r="B498" s="61"/>
      <c r="C498" s="61"/>
      <c r="E498" s="61"/>
    </row>
    <row r="499" spans="2:5" ht="15.75" customHeight="1">
      <c r="B499" s="61"/>
      <c r="C499" s="61"/>
      <c r="E499" s="61"/>
    </row>
    <row r="500" spans="2:5" ht="15.75" customHeight="1">
      <c r="B500" s="61"/>
      <c r="C500" s="61"/>
      <c r="E500" s="61"/>
    </row>
    <row r="501" spans="2:5" ht="15.75" customHeight="1">
      <c r="B501" s="61"/>
      <c r="C501" s="61"/>
      <c r="E501" s="61"/>
    </row>
    <row r="502" spans="2:5" ht="15.75" customHeight="1">
      <c r="B502" s="61"/>
      <c r="C502" s="61"/>
      <c r="E502" s="61"/>
    </row>
    <row r="503" spans="2:5" ht="15.75" customHeight="1">
      <c r="B503" s="61"/>
      <c r="C503" s="61"/>
      <c r="E503" s="61"/>
    </row>
    <row r="504" spans="2:5" ht="15.75" customHeight="1">
      <c r="B504" s="61"/>
      <c r="C504" s="61"/>
      <c r="E504" s="61"/>
    </row>
    <row r="505" spans="2:5" ht="15.75" customHeight="1">
      <c r="B505" s="61"/>
      <c r="C505" s="61"/>
      <c r="E505" s="61"/>
    </row>
    <row r="506" spans="2:5" ht="15.75" customHeight="1">
      <c r="B506" s="61"/>
      <c r="C506" s="61"/>
      <c r="E506" s="61"/>
    </row>
    <row r="507" spans="2:5" ht="15.75" customHeight="1">
      <c r="B507" s="61"/>
      <c r="C507" s="61"/>
      <c r="E507" s="61"/>
    </row>
    <row r="508" spans="2:5" ht="15.75" customHeight="1">
      <c r="B508" s="61"/>
      <c r="C508" s="61"/>
      <c r="E508" s="61"/>
    </row>
    <row r="509" spans="2:5" ht="15.75" customHeight="1">
      <c r="B509" s="61"/>
      <c r="C509" s="61"/>
      <c r="E509" s="61"/>
    </row>
    <row r="510" spans="2:5" ht="15.75" customHeight="1">
      <c r="B510" s="61"/>
      <c r="C510" s="61"/>
      <c r="E510" s="61"/>
    </row>
    <row r="511" spans="2:5" ht="15.75" customHeight="1">
      <c r="B511" s="61"/>
      <c r="C511" s="61"/>
      <c r="E511" s="61"/>
    </row>
    <row r="512" spans="2:5" ht="15.75" customHeight="1">
      <c r="B512" s="61"/>
      <c r="C512" s="61"/>
      <c r="E512" s="61"/>
    </row>
    <row r="513" spans="2:5" ht="15.75" customHeight="1">
      <c r="B513" s="61"/>
      <c r="C513" s="61"/>
      <c r="E513" s="61"/>
    </row>
    <row r="514" spans="2:5" ht="15.75" customHeight="1">
      <c r="B514" s="61"/>
      <c r="C514" s="61"/>
      <c r="E514" s="61"/>
    </row>
    <row r="515" spans="2:5" ht="15.75" customHeight="1">
      <c r="B515" s="61"/>
      <c r="C515" s="61"/>
      <c r="E515" s="61"/>
    </row>
    <row r="516" spans="2:5" ht="15.75" customHeight="1">
      <c r="B516" s="61"/>
      <c r="C516" s="61"/>
      <c r="E516" s="61"/>
    </row>
    <row r="517" spans="2:5" ht="15.75" customHeight="1">
      <c r="B517" s="61"/>
      <c r="C517" s="61"/>
      <c r="E517" s="61"/>
    </row>
    <row r="518" spans="2:5" ht="15.75" customHeight="1">
      <c r="B518" s="61"/>
      <c r="C518" s="61"/>
      <c r="E518" s="61"/>
    </row>
    <row r="519" spans="2:5" ht="15.75" customHeight="1">
      <c r="B519" s="61"/>
      <c r="C519" s="61"/>
      <c r="E519" s="61"/>
    </row>
    <row r="520" spans="2:5" ht="15.75" customHeight="1">
      <c r="B520" s="61"/>
      <c r="C520" s="61"/>
      <c r="E520" s="61"/>
    </row>
    <row r="521" spans="2:5" ht="15.75" customHeight="1">
      <c r="B521" s="61"/>
      <c r="C521" s="61"/>
      <c r="E521" s="61"/>
    </row>
    <row r="522" spans="2:5" ht="15.75" customHeight="1">
      <c r="B522" s="61"/>
      <c r="C522" s="61"/>
      <c r="E522" s="61"/>
    </row>
    <row r="523" spans="2:5" ht="15.75" customHeight="1">
      <c r="B523" s="61"/>
      <c r="C523" s="61"/>
      <c r="E523" s="61"/>
    </row>
    <row r="524" spans="2:5" ht="15.75" customHeight="1">
      <c r="B524" s="61"/>
      <c r="C524" s="61"/>
      <c r="E524" s="61"/>
    </row>
    <row r="525" spans="2:5" ht="15.75" customHeight="1">
      <c r="B525" s="61"/>
      <c r="C525" s="61"/>
      <c r="E525" s="61"/>
    </row>
    <row r="526" spans="2:5" ht="15.75" customHeight="1">
      <c r="B526" s="61"/>
      <c r="C526" s="61"/>
      <c r="E526" s="61"/>
    </row>
    <row r="527" spans="2:5" ht="15.75" customHeight="1">
      <c r="B527" s="61"/>
      <c r="C527" s="61"/>
      <c r="E527" s="61"/>
    </row>
    <row r="528" spans="2:5" ht="15.75" customHeight="1">
      <c r="B528" s="61"/>
      <c r="C528" s="61"/>
      <c r="E528" s="61"/>
    </row>
    <row r="529" spans="2:5" ht="15.75" customHeight="1">
      <c r="B529" s="61"/>
      <c r="C529" s="61"/>
      <c r="E529" s="61"/>
    </row>
    <row r="530" spans="2:5" ht="15.75" customHeight="1">
      <c r="B530" s="61"/>
      <c r="C530" s="61"/>
      <c r="E530" s="61"/>
    </row>
    <row r="531" spans="2:5" ht="15.75" customHeight="1">
      <c r="B531" s="61"/>
      <c r="C531" s="61"/>
      <c r="E531" s="61"/>
    </row>
    <row r="532" spans="2:5" ht="15.75" customHeight="1">
      <c r="B532" s="61"/>
      <c r="C532" s="61"/>
      <c r="E532" s="61"/>
    </row>
    <row r="533" spans="2:5" ht="15.75" customHeight="1">
      <c r="B533" s="61"/>
      <c r="C533" s="61"/>
      <c r="E533" s="61"/>
    </row>
    <row r="534" spans="2:5" ht="15.75" customHeight="1">
      <c r="B534" s="61"/>
      <c r="C534" s="61"/>
      <c r="E534" s="61"/>
    </row>
    <row r="535" spans="2:5" ht="15.75" customHeight="1">
      <c r="B535" s="61"/>
      <c r="C535" s="61"/>
      <c r="E535" s="61"/>
    </row>
    <row r="536" spans="2:5" ht="15.75" customHeight="1">
      <c r="B536" s="61"/>
      <c r="C536" s="61"/>
      <c r="E536" s="61"/>
    </row>
    <row r="537" spans="2:5" ht="15.75" customHeight="1">
      <c r="B537" s="61"/>
      <c r="C537" s="61"/>
      <c r="E537" s="61"/>
    </row>
    <row r="538" spans="2:5" ht="15.75" customHeight="1">
      <c r="B538" s="61"/>
      <c r="C538" s="61"/>
      <c r="E538" s="61"/>
    </row>
    <row r="539" spans="2:5" ht="15.75" customHeight="1">
      <c r="B539" s="61"/>
      <c r="C539" s="61"/>
      <c r="E539" s="61"/>
    </row>
    <row r="540" spans="2:5" ht="15.75" customHeight="1">
      <c r="B540" s="61"/>
      <c r="C540" s="61"/>
      <c r="E540" s="61"/>
    </row>
    <row r="541" spans="2:5" ht="15.75" customHeight="1">
      <c r="B541" s="61"/>
      <c r="C541" s="61"/>
      <c r="E541" s="61"/>
    </row>
    <row r="542" spans="2:5" ht="15.75" customHeight="1">
      <c r="B542" s="61"/>
      <c r="C542" s="61"/>
      <c r="E542" s="61"/>
    </row>
    <row r="543" spans="2:5" ht="15.75" customHeight="1">
      <c r="B543" s="61"/>
      <c r="C543" s="61"/>
      <c r="E543" s="61"/>
    </row>
    <row r="544" spans="2:5" ht="15.75" customHeight="1">
      <c r="B544" s="61"/>
      <c r="C544" s="61"/>
      <c r="E544" s="61"/>
    </row>
    <row r="545" spans="2:5" ht="15.75" customHeight="1">
      <c r="B545" s="61"/>
      <c r="C545" s="61"/>
      <c r="E545" s="61"/>
    </row>
    <row r="546" spans="2:5" ht="15.75" customHeight="1">
      <c r="B546" s="61"/>
      <c r="C546" s="61"/>
      <c r="E546" s="61"/>
    </row>
    <row r="547" spans="2:5" ht="15.75" customHeight="1">
      <c r="B547" s="61"/>
      <c r="C547" s="61"/>
      <c r="E547" s="61"/>
    </row>
    <row r="548" spans="2:5" ht="15.75" customHeight="1">
      <c r="B548" s="61"/>
      <c r="C548" s="61"/>
      <c r="E548" s="61"/>
    </row>
    <row r="549" spans="2:5" ht="15.75" customHeight="1">
      <c r="B549" s="61"/>
      <c r="C549" s="61"/>
      <c r="E549" s="61"/>
    </row>
    <row r="550" spans="2:5" ht="15.75" customHeight="1">
      <c r="B550" s="61"/>
      <c r="C550" s="61"/>
      <c r="E550" s="61"/>
    </row>
    <row r="551" spans="2:5" ht="15.75" customHeight="1">
      <c r="B551" s="61"/>
      <c r="C551" s="61"/>
      <c r="E551" s="61"/>
    </row>
    <row r="552" spans="2:5" ht="15.75" customHeight="1">
      <c r="B552" s="61"/>
      <c r="C552" s="61"/>
      <c r="E552" s="61"/>
    </row>
    <row r="553" spans="2:5" ht="15.75" customHeight="1">
      <c r="B553" s="61"/>
      <c r="C553" s="61"/>
      <c r="E553" s="61"/>
    </row>
    <row r="554" spans="2:5" ht="15.75" customHeight="1">
      <c r="B554" s="61"/>
      <c r="C554" s="61"/>
      <c r="E554" s="61"/>
    </row>
    <row r="555" spans="2:5" ht="15.75" customHeight="1">
      <c r="B555" s="61"/>
      <c r="C555" s="61"/>
      <c r="E555" s="61"/>
    </row>
    <row r="556" spans="2:5" ht="15.75" customHeight="1">
      <c r="B556" s="61"/>
      <c r="C556" s="61"/>
      <c r="E556" s="61"/>
    </row>
    <row r="557" spans="2:5" ht="15.75" customHeight="1">
      <c r="B557" s="61"/>
      <c r="C557" s="61"/>
      <c r="E557" s="61"/>
    </row>
    <row r="558" spans="2:5" ht="15.75" customHeight="1">
      <c r="B558" s="61"/>
      <c r="C558" s="61"/>
      <c r="E558" s="61"/>
    </row>
    <row r="559" spans="2:5" ht="15.75" customHeight="1">
      <c r="B559" s="61"/>
      <c r="C559" s="61"/>
      <c r="E559" s="61"/>
    </row>
    <row r="560" spans="2:5" ht="15.75" customHeight="1">
      <c r="B560" s="61"/>
      <c r="C560" s="61"/>
      <c r="E560" s="61"/>
    </row>
    <row r="561" spans="2:5" ht="15.75" customHeight="1">
      <c r="B561" s="61"/>
      <c r="C561" s="61"/>
      <c r="E561" s="61"/>
    </row>
    <row r="562" spans="2:5" ht="15.75" customHeight="1">
      <c r="B562" s="61"/>
      <c r="C562" s="61"/>
      <c r="E562" s="61"/>
    </row>
    <row r="563" spans="2:5" ht="15.75" customHeight="1">
      <c r="B563" s="61"/>
      <c r="C563" s="61"/>
      <c r="E563" s="61"/>
    </row>
    <row r="564" spans="2:5" ht="15.75" customHeight="1">
      <c r="B564" s="61"/>
      <c r="C564" s="61"/>
      <c r="E564" s="61"/>
    </row>
    <row r="565" spans="2:5" ht="15.75" customHeight="1">
      <c r="B565" s="61"/>
      <c r="C565" s="61"/>
      <c r="E565" s="61"/>
    </row>
    <row r="566" spans="2:5" ht="15.75" customHeight="1">
      <c r="B566" s="61"/>
      <c r="C566" s="61"/>
      <c r="E566" s="61"/>
    </row>
    <row r="567" spans="2:5" ht="15.75" customHeight="1">
      <c r="B567" s="61"/>
      <c r="C567" s="61"/>
      <c r="E567" s="61"/>
    </row>
    <row r="568" spans="2:5" ht="15.75" customHeight="1">
      <c r="B568" s="61"/>
      <c r="C568" s="61"/>
      <c r="E568" s="61"/>
    </row>
    <row r="569" spans="2:5" ht="15.75" customHeight="1">
      <c r="B569" s="61"/>
      <c r="C569" s="61"/>
      <c r="E569" s="61"/>
    </row>
    <row r="570" spans="2:5" ht="15.75" customHeight="1">
      <c r="B570" s="61"/>
      <c r="C570" s="61"/>
      <c r="E570" s="61"/>
    </row>
    <row r="571" spans="2:5" ht="15.75" customHeight="1">
      <c r="B571" s="61"/>
      <c r="C571" s="61"/>
      <c r="E571" s="61"/>
    </row>
    <row r="572" spans="2:5" ht="15.75" customHeight="1">
      <c r="B572" s="61"/>
      <c r="C572" s="61"/>
      <c r="E572" s="61"/>
    </row>
    <row r="573" spans="2:5" ht="15.75" customHeight="1">
      <c r="B573" s="61"/>
      <c r="C573" s="61"/>
      <c r="E573" s="61"/>
    </row>
    <row r="574" spans="2:5" ht="15.75" customHeight="1">
      <c r="B574" s="61"/>
      <c r="C574" s="61"/>
      <c r="E574" s="61"/>
    </row>
    <row r="575" spans="2:5" ht="15.75" customHeight="1">
      <c r="B575" s="61"/>
      <c r="C575" s="61"/>
      <c r="E575" s="61"/>
    </row>
    <row r="576" spans="2:5" ht="15.75" customHeight="1">
      <c r="B576" s="61"/>
      <c r="C576" s="61"/>
      <c r="E576" s="61"/>
    </row>
    <row r="577" spans="2:5" ht="15.75" customHeight="1">
      <c r="B577" s="61"/>
      <c r="C577" s="61"/>
      <c r="E577" s="61"/>
    </row>
    <row r="578" spans="2:5" ht="15.75" customHeight="1">
      <c r="B578" s="61"/>
      <c r="C578" s="61"/>
      <c r="E578" s="61"/>
    </row>
    <row r="579" spans="2:5" ht="15.75" customHeight="1">
      <c r="B579" s="61"/>
      <c r="C579" s="61"/>
      <c r="E579" s="61"/>
    </row>
    <row r="580" spans="2:5" ht="15.75" customHeight="1">
      <c r="B580" s="61"/>
      <c r="C580" s="61"/>
      <c r="E580" s="61"/>
    </row>
    <row r="581" spans="2:5" ht="15.75" customHeight="1">
      <c r="B581" s="61"/>
      <c r="C581" s="61"/>
      <c r="E581" s="61"/>
    </row>
    <row r="582" spans="2:5" ht="15.75" customHeight="1">
      <c r="B582" s="61"/>
      <c r="C582" s="61"/>
      <c r="E582" s="61"/>
    </row>
    <row r="583" spans="2:5" ht="15.75" customHeight="1">
      <c r="B583" s="61"/>
      <c r="C583" s="61"/>
      <c r="E583" s="61"/>
    </row>
    <row r="584" spans="2:5" ht="15.75" customHeight="1">
      <c r="B584" s="61"/>
      <c r="C584" s="61"/>
      <c r="E584" s="61"/>
    </row>
    <row r="585" spans="2:5" ht="15.75" customHeight="1">
      <c r="B585" s="61"/>
      <c r="C585" s="61"/>
      <c r="E585" s="61"/>
    </row>
    <row r="586" spans="2:5" ht="15.75" customHeight="1">
      <c r="B586" s="61"/>
      <c r="C586" s="61"/>
      <c r="E586" s="61"/>
    </row>
    <row r="587" spans="2:5" ht="15.75" customHeight="1">
      <c r="B587" s="61"/>
      <c r="C587" s="61"/>
      <c r="E587" s="61"/>
    </row>
    <row r="588" spans="2:5" ht="15.75" customHeight="1">
      <c r="B588" s="61"/>
      <c r="C588" s="61"/>
      <c r="E588" s="61"/>
    </row>
    <row r="589" spans="2:5" ht="15.75" customHeight="1">
      <c r="B589" s="61"/>
      <c r="C589" s="61"/>
      <c r="E589" s="61"/>
    </row>
    <row r="590" spans="2:5" ht="15.75" customHeight="1">
      <c r="B590" s="61"/>
      <c r="C590" s="61"/>
      <c r="E590" s="61"/>
    </row>
    <row r="591" spans="2:5" ht="15.75" customHeight="1">
      <c r="B591" s="61"/>
      <c r="C591" s="61"/>
      <c r="E591" s="61"/>
    </row>
    <row r="592" spans="2:5" ht="15.75" customHeight="1">
      <c r="B592" s="61"/>
      <c r="C592" s="61"/>
      <c r="E592" s="61"/>
    </row>
    <row r="593" spans="2:5" ht="15.75" customHeight="1">
      <c r="B593" s="61"/>
      <c r="C593" s="61"/>
      <c r="E593" s="61"/>
    </row>
    <row r="594" spans="2:5" ht="15.75" customHeight="1">
      <c r="B594" s="61"/>
      <c r="C594" s="61"/>
      <c r="E594" s="61"/>
    </row>
    <row r="595" spans="2:5" ht="15.75" customHeight="1">
      <c r="B595" s="61"/>
      <c r="C595" s="61"/>
      <c r="E595" s="61"/>
    </row>
    <row r="596" spans="2:5" ht="15.75" customHeight="1">
      <c r="B596" s="61"/>
      <c r="C596" s="61"/>
      <c r="E596" s="61"/>
    </row>
    <row r="597" spans="2:5" ht="15.75" customHeight="1">
      <c r="B597" s="61"/>
      <c r="C597" s="61"/>
      <c r="E597" s="61"/>
    </row>
    <row r="598" spans="2:5" ht="15.75" customHeight="1">
      <c r="B598" s="61"/>
      <c r="C598" s="61"/>
      <c r="E598" s="61"/>
    </row>
    <row r="599" spans="2:5" ht="15.75" customHeight="1">
      <c r="B599" s="61"/>
      <c r="C599" s="61"/>
      <c r="E599" s="61"/>
    </row>
    <row r="600" spans="2:5" ht="15.75" customHeight="1">
      <c r="B600" s="61"/>
      <c r="C600" s="61"/>
      <c r="E600" s="61"/>
    </row>
    <row r="601" spans="2:5" ht="15.75" customHeight="1">
      <c r="B601" s="61"/>
      <c r="C601" s="61"/>
      <c r="E601" s="61"/>
    </row>
    <row r="602" spans="2:5" ht="15.75" customHeight="1">
      <c r="B602" s="61"/>
      <c r="C602" s="61"/>
      <c r="E602" s="61"/>
    </row>
    <row r="603" spans="2:5" ht="15.75" customHeight="1">
      <c r="B603" s="61"/>
      <c r="C603" s="61"/>
      <c r="E603" s="61"/>
    </row>
    <row r="604" spans="2:5" ht="15.75" customHeight="1">
      <c r="B604" s="61"/>
      <c r="C604" s="61"/>
      <c r="E604" s="61"/>
    </row>
    <row r="605" spans="2:5" ht="15.75" customHeight="1">
      <c r="B605" s="61"/>
      <c r="C605" s="61"/>
      <c r="E605" s="61"/>
    </row>
    <row r="606" spans="2:5" ht="15.75" customHeight="1">
      <c r="B606" s="61"/>
      <c r="C606" s="61"/>
      <c r="E606" s="61"/>
    </row>
    <row r="607" spans="2:5" ht="15.75" customHeight="1">
      <c r="B607" s="61"/>
      <c r="C607" s="61"/>
      <c r="E607" s="61"/>
    </row>
    <row r="608" spans="2:5" ht="15.75" customHeight="1">
      <c r="B608" s="61"/>
      <c r="C608" s="61"/>
      <c r="E608" s="61"/>
    </row>
    <row r="609" spans="2:5" ht="15.75" customHeight="1">
      <c r="B609" s="61"/>
      <c r="C609" s="61"/>
      <c r="E609" s="61"/>
    </row>
    <row r="610" spans="2:5" ht="15.75" customHeight="1">
      <c r="B610" s="61"/>
      <c r="C610" s="61"/>
      <c r="E610" s="61"/>
    </row>
    <row r="611" spans="2:5" ht="15.75" customHeight="1">
      <c r="B611" s="61"/>
      <c r="C611" s="61"/>
      <c r="E611" s="61"/>
    </row>
    <row r="612" spans="2:5" ht="15.75" customHeight="1">
      <c r="B612" s="61"/>
      <c r="C612" s="61"/>
      <c r="E612" s="61"/>
    </row>
    <row r="613" spans="2:5" ht="15.75" customHeight="1">
      <c r="B613" s="61"/>
      <c r="C613" s="61"/>
      <c r="E613" s="61"/>
    </row>
    <row r="614" spans="2:5" ht="15.75" customHeight="1">
      <c r="B614" s="61"/>
      <c r="C614" s="61"/>
      <c r="E614" s="61"/>
    </row>
    <row r="615" spans="2:5" ht="15.75" customHeight="1">
      <c r="B615" s="61"/>
      <c r="C615" s="61"/>
      <c r="E615" s="61"/>
    </row>
    <row r="616" spans="2:5" ht="15.75" customHeight="1">
      <c r="B616" s="61"/>
      <c r="C616" s="61"/>
      <c r="E616" s="61"/>
    </row>
    <row r="617" spans="2:5" ht="15.75" customHeight="1">
      <c r="B617" s="61"/>
      <c r="C617" s="61"/>
      <c r="E617" s="61"/>
    </row>
    <row r="618" spans="2:5" ht="15.75" customHeight="1">
      <c r="B618" s="61"/>
      <c r="C618" s="61"/>
      <c r="E618" s="61"/>
    </row>
    <row r="619" spans="2:5" ht="15.75" customHeight="1">
      <c r="B619" s="61"/>
      <c r="C619" s="61"/>
      <c r="E619" s="61"/>
    </row>
    <row r="620" spans="2:5" ht="15.75" customHeight="1">
      <c r="B620" s="61"/>
      <c r="C620" s="61"/>
      <c r="E620" s="61"/>
    </row>
    <row r="621" spans="2:5" ht="15.75" customHeight="1">
      <c r="B621" s="61"/>
      <c r="C621" s="61"/>
      <c r="E621" s="61"/>
    </row>
    <row r="622" spans="2:5" ht="15.75" customHeight="1">
      <c r="B622" s="61"/>
      <c r="C622" s="61"/>
      <c r="E622" s="61"/>
    </row>
    <row r="623" spans="2:5" ht="15.75" customHeight="1">
      <c r="B623" s="61"/>
      <c r="C623" s="61"/>
      <c r="E623" s="61"/>
    </row>
    <row r="624" spans="2:5" ht="15.75" customHeight="1">
      <c r="B624" s="61"/>
      <c r="C624" s="61"/>
      <c r="E624" s="61"/>
    </row>
    <row r="625" spans="2:5" ht="15.75" customHeight="1">
      <c r="B625" s="61"/>
      <c r="C625" s="61"/>
      <c r="E625" s="61"/>
    </row>
    <row r="626" spans="2:5" ht="15.75" customHeight="1">
      <c r="B626" s="61"/>
      <c r="C626" s="61"/>
      <c r="E626" s="61"/>
    </row>
    <row r="627" spans="2:5" ht="15.75" customHeight="1">
      <c r="B627" s="61"/>
      <c r="C627" s="61"/>
      <c r="E627" s="61"/>
    </row>
    <row r="628" spans="2:5" ht="15.75" customHeight="1">
      <c r="B628" s="61"/>
      <c r="C628" s="61"/>
      <c r="E628" s="61"/>
    </row>
    <row r="629" spans="2:5" ht="15.75" customHeight="1">
      <c r="B629" s="61"/>
      <c r="C629" s="61"/>
      <c r="E629" s="61"/>
    </row>
    <row r="630" spans="2:5" ht="15.75" customHeight="1">
      <c r="B630" s="61"/>
      <c r="C630" s="61"/>
      <c r="E630" s="61"/>
    </row>
    <row r="631" spans="2:5" ht="15.75" customHeight="1">
      <c r="B631" s="61"/>
      <c r="C631" s="61"/>
      <c r="E631" s="61"/>
    </row>
    <row r="632" spans="2:5" ht="15.75" customHeight="1">
      <c r="B632" s="61"/>
      <c r="C632" s="61"/>
      <c r="E632" s="61"/>
    </row>
    <row r="633" spans="2:5" ht="15.75" customHeight="1">
      <c r="B633" s="61"/>
      <c r="C633" s="61"/>
      <c r="E633" s="61"/>
    </row>
    <row r="634" spans="2:5" ht="15.75" customHeight="1">
      <c r="B634" s="61"/>
      <c r="C634" s="61"/>
      <c r="E634" s="61"/>
    </row>
    <row r="635" spans="2:5" ht="15.75" customHeight="1">
      <c r="B635" s="61"/>
      <c r="C635" s="61"/>
      <c r="E635" s="61"/>
    </row>
    <row r="636" spans="2:5" ht="15.75" customHeight="1">
      <c r="B636" s="61"/>
      <c r="C636" s="61"/>
      <c r="E636" s="61"/>
    </row>
    <row r="637" spans="2:5" ht="15.75" customHeight="1">
      <c r="B637" s="61"/>
      <c r="C637" s="61"/>
      <c r="E637" s="61"/>
    </row>
    <row r="638" spans="2:5" ht="15.75" customHeight="1">
      <c r="B638" s="61"/>
      <c r="C638" s="61"/>
      <c r="E638" s="61"/>
    </row>
    <row r="639" spans="2:5" ht="15.75" customHeight="1">
      <c r="B639" s="61"/>
      <c r="C639" s="61"/>
      <c r="E639" s="61"/>
    </row>
    <row r="640" spans="2:5" ht="15.75" customHeight="1">
      <c r="B640" s="61"/>
      <c r="C640" s="61"/>
      <c r="E640" s="61"/>
    </row>
    <row r="641" spans="2:5" ht="15.75" customHeight="1">
      <c r="B641" s="61"/>
      <c r="C641" s="61"/>
      <c r="E641" s="61"/>
    </row>
    <row r="642" spans="2:5" ht="15.75" customHeight="1">
      <c r="B642" s="61"/>
      <c r="C642" s="61"/>
      <c r="E642" s="61"/>
    </row>
    <row r="643" spans="2:5" ht="15.75" customHeight="1">
      <c r="B643" s="61"/>
      <c r="C643" s="61"/>
      <c r="E643" s="61"/>
    </row>
    <row r="644" spans="2:5" ht="15.75" customHeight="1">
      <c r="B644" s="61"/>
      <c r="C644" s="61"/>
      <c r="E644" s="61"/>
    </row>
    <row r="645" spans="2:5" ht="15.75" customHeight="1">
      <c r="B645" s="61"/>
      <c r="C645" s="61"/>
      <c r="E645" s="61"/>
    </row>
    <row r="646" spans="2:5" ht="15.75" customHeight="1">
      <c r="B646" s="61"/>
      <c r="C646" s="61"/>
      <c r="E646" s="61"/>
    </row>
    <row r="647" spans="2:5" ht="15.75" customHeight="1">
      <c r="B647" s="61"/>
      <c r="C647" s="61"/>
      <c r="E647" s="61"/>
    </row>
    <row r="648" spans="2:5" ht="15.75" customHeight="1">
      <c r="B648" s="61"/>
      <c r="C648" s="61"/>
      <c r="E648" s="61"/>
    </row>
    <row r="649" spans="2:5" ht="15.75" customHeight="1">
      <c r="B649" s="61"/>
      <c r="C649" s="61"/>
      <c r="E649" s="61"/>
    </row>
    <row r="650" spans="2:5" ht="15.75" customHeight="1">
      <c r="B650" s="61"/>
      <c r="C650" s="61"/>
      <c r="E650" s="61"/>
    </row>
    <row r="651" spans="2:5" ht="15.75" customHeight="1">
      <c r="B651" s="61"/>
      <c r="C651" s="61"/>
      <c r="E651" s="61"/>
    </row>
    <row r="652" spans="2:5" ht="15.75" customHeight="1">
      <c r="B652" s="61"/>
      <c r="C652" s="61"/>
      <c r="E652" s="61"/>
    </row>
    <row r="653" spans="2:5" ht="15.75" customHeight="1">
      <c r="B653" s="61"/>
      <c r="C653" s="61"/>
      <c r="E653" s="61"/>
    </row>
    <row r="654" spans="2:5" ht="15.75" customHeight="1">
      <c r="B654" s="61"/>
      <c r="C654" s="61"/>
      <c r="E654" s="61"/>
    </row>
    <row r="655" spans="2:5" ht="15.75" customHeight="1">
      <c r="B655" s="61"/>
      <c r="C655" s="61"/>
      <c r="E655" s="61"/>
    </row>
    <row r="656" spans="2:5" ht="15.75" customHeight="1">
      <c r="B656" s="61"/>
      <c r="C656" s="61"/>
      <c r="E656" s="61"/>
    </row>
    <row r="657" spans="2:5" ht="15.75" customHeight="1">
      <c r="B657" s="61"/>
      <c r="C657" s="61"/>
      <c r="E657" s="61"/>
    </row>
    <row r="658" spans="2:5" ht="15.75" customHeight="1">
      <c r="B658" s="61"/>
      <c r="C658" s="61"/>
      <c r="E658" s="61"/>
    </row>
    <row r="659" spans="2:5" ht="15.75" customHeight="1">
      <c r="B659" s="61"/>
      <c r="C659" s="61"/>
      <c r="E659" s="61"/>
    </row>
    <row r="660" spans="2:5" ht="15.75" customHeight="1">
      <c r="B660" s="61"/>
      <c r="C660" s="61"/>
      <c r="E660" s="61"/>
    </row>
    <row r="661" spans="2:5" ht="15.75" customHeight="1">
      <c r="B661" s="61"/>
      <c r="C661" s="61"/>
      <c r="E661" s="61"/>
    </row>
    <row r="662" spans="2:5" ht="15.75" customHeight="1">
      <c r="B662" s="61"/>
      <c r="C662" s="61"/>
      <c r="E662" s="61"/>
    </row>
    <row r="663" spans="2:5" ht="15.75" customHeight="1">
      <c r="B663" s="61"/>
      <c r="C663" s="61"/>
      <c r="E663" s="61"/>
    </row>
    <row r="664" spans="2:5" ht="15.75" customHeight="1">
      <c r="B664" s="61"/>
      <c r="C664" s="61"/>
      <c r="E664" s="61"/>
    </row>
    <row r="665" spans="2:5" ht="15.75" customHeight="1">
      <c r="B665" s="61"/>
      <c r="C665" s="61"/>
      <c r="E665" s="61"/>
    </row>
    <row r="666" spans="2:5" ht="15.75" customHeight="1">
      <c r="B666" s="61"/>
      <c r="C666" s="61"/>
      <c r="E666" s="61"/>
    </row>
    <row r="667" spans="2:5" ht="15.75" customHeight="1">
      <c r="B667" s="61"/>
      <c r="C667" s="61"/>
      <c r="E667" s="61"/>
    </row>
    <row r="668" spans="2:5" ht="15.75" customHeight="1">
      <c r="B668" s="61"/>
      <c r="C668" s="61"/>
      <c r="E668" s="61"/>
    </row>
    <row r="669" spans="2:5" ht="15.75" customHeight="1">
      <c r="B669" s="61"/>
      <c r="C669" s="61"/>
      <c r="E669" s="61"/>
    </row>
    <row r="670" spans="2:5" ht="15.75" customHeight="1">
      <c r="B670" s="61"/>
      <c r="C670" s="61"/>
      <c r="E670" s="61"/>
    </row>
    <row r="671" spans="2:5" ht="15.75" customHeight="1">
      <c r="B671" s="61"/>
      <c r="C671" s="61"/>
      <c r="E671" s="61"/>
    </row>
    <row r="672" spans="2:5" ht="15.75" customHeight="1">
      <c r="B672" s="61"/>
      <c r="C672" s="61"/>
      <c r="E672" s="61"/>
    </row>
    <row r="673" spans="2:5" ht="15.75" customHeight="1">
      <c r="B673" s="61"/>
      <c r="C673" s="61"/>
      <c r="E673" s="61"/>
    </row>
    <row r="674" spans="2:5" ht="15.75" customHeight="1">
      <c r="B674" s="61"/>
      <c r="C674" s="61"/>
      <c r="E674" s="61"/>
    </row>
    <row r="675" spans="2:5" ht="15.75" customHeight="1">
      <c r="B675" s="61"/>
      <c r="C675" s="61"/>
      <c r="E675" s="61"/>
    </row>
    <row r="676" spans="2:5" ht="15.75" customHeight="1">
      <c r="B676" s="61"/>
      <c r="C676" s="61"/>
      <c r="E676" s="61"/>
    </row>
    <row r="677" spans="2:5" ht="15.75" customHeight="1">
      <c r="B677" s="61"/>
      <c r="C677" s="61"/>
      <c r="E677" s="61"/>
    </row>
    <row r="678" spans="2:5" ht="15.75" customHeight="1">
      <c r="B678" s="61"/>
      <c r="C678" s="61"/>
      <c r="E678" s="61"/>
    </row>
    <row r="679" spans="2:5" ht="15.75" customHeight="1">
      <c r="B679" s="61"/>
      <c r="C679" s="61"/>
      <c r="E679" s="61"/>
    </row>
    <row r="680" spans="2:5" ht="15.75" customHeight="1">
      <c r="B680" s="61"/>
      <c r="C680" s="61"/>
      <c r="E680" s="61"/>
    </row>
    <row r="681" spans="2:5" ht="15.75" customHeight="1">
      <c r="B681" s="61"/>
      <c r="C681" s="61"/>
      <c r="E681" s="61"/>
    </row>
    <row r="682" spans="2:5" ht="15.75" customHeight="1">
      <c r="B682" s="61"/>
      <c r="C682" s="61"/>
      <c r="E682" s="61"/>
    </row>
    <row r="683" spans="2:5" ht="15.75" customHeight="1">
      <c r="B683" s="61"/>
      <c r="C683" s="61"/>
      <c r="E683" s="61"/>
    </row>
    <row r="684" spans="2:5" ht="15.75" customHeight="1">
      <c r="B684" s="61"/>
      <c r="C684" s="61"/>
      <c r="E684" s="61"/>
    </row>
    <row r="685" spans="2:5" ht="15.75" customHeight="1">
      <c r="B685" s="61"/>
      <c r="C685" s="61"/>
      <c r="E685" s="61"/>
    </row>
    <row r="686" spans="2:5" ht="15.75" customHeight="1">
      <c r="B686" s="61"/>
      <c r="C686" s="61"/>
      <c r="E686" s="61"/>
    </row>
    <row r="687" spans="2:5" ht="15.75" customHeight="1">
      <c r="B687" s="61"/>
      <c r="C687" s="61"/>
      <c r="E687" s="61"/>
    </row>
    <row r="688" spans="2:5" ht="15.75" customHeight="1">
      <c r="B688" s="61"/>
      <c r="C688" s="61"/>
      <c r="E688" s="61"/>
    </row>
    <row r="689" spans="2:5" ht="15.75" customHeight="1">
      <c r="B689" s="61"/>
      <c r="C689" s="61"/>
      <c r="E689" s="61"/>
    </row>
    <row r="690" spans="2:5" ht="15.75" customHeight="1">
      <c r="B690" s="61"/>
      <c r="C690" s="61"/>
      <c r="E690" s="61"/>
    </row>
    <row r="691" spans="2:5" ht="15.75" customHeight="1">
      <c r="B691" s="61"/>
      <c r="C691" s="61"/>
      <c r="E691" s="61"/>
    </row>
    <row r="692" spans="2:5" ht="15.75" customHeight="1">
      <c r="B692" s="61"/>
      <c r="C692" s="61"/>
      <c r="E692" s="61"/>
    </row>
    <row r="693" spans="2:5" ht="15.75" customHeight="1">
      <c r="B693" s="61"/>
      <c r="C693" s="61"/>
      <c r="E693" s="61"/>
    </row>
    <row r="694" spans="2:5" ht="15.75" customHeight="1">
      <c r="B694" s="61"/>
      <c r="C694" s="61"/>
      <c r="E694" s="61"/>
    </row>
    <row r="695" spans="2:5" ht="15.75" customHeight="1">
      <c r="B695" s="61"/>
      <c r="C695" s="61"/>
      <c r="E695" s="61"/>
    </row>
    <row r="696" spans="2:5" ht="15.75" customHeight="1">
      <c r="B696" s="61"/>
      <c r="C696" s="61"/>
      <c r="E696" s="61"/>
    </row>
    <row r="697" spans="2:5" ht="15.75" customHeight="1">
      <c r="B697" s="61"/>
      <c r="C697" s="61"/>
      <c r="E697" s="61"/>
    </row>
    <row r="698" spans="2:5" ht="15.75" customHeight="1">
      <c r="B698" s="61"/>
      <c r="C698" s="61"/>
      <c r="E698" s="61"/>
    </row>
    <row r="699" spans="2:5" ht="15.75" customHeight="1">
      <c r="B699" s="61"/>
      <c r="C699" s="61"/>
      <c r="E699" s="61"/>
    </row>
    <row r="700" spans="2:5" ht="15.75" customHeight="1">
      <c r="B700" s="61"/>
      <c r="C700" s="61"/>
      <c r="E700" s="61"/>
    </row>
    <row r="701" spans="2:5" ht="15.75" customHeight="1">
      <c r="B701" s="61"/>
      <c r="C701" s="61"/>
      <c r="E701" s="61"/>
    </row>
    <row r="702" spans="2:5" ht="15.75" customHeight="1">
      <c r="B702" s="61"/>
      <c r="C702" s="61"/>
      <c r="E702" s="61"/>
    </row>
    <row r="703" spans="2:5" ht="15.75" customHeight="1">
      <c r="B703" s="61"/>
      <c r="C703" s="61"/>
      <c r="E703" s="61"/>
    </row>
    <row r="704" spans="2:5" ht="15.75" customHeight="1">
      <c r="B704" s="61"/>
      <c r="C704" s="61"/>
      <c r="E704" s="61"/>
    </row>
    <row r="705" spans="2:5" ht="15.75" customHeight="1">
      <c r="B705" s="61"/>
      <c r="C705" s="61"/>
      <c r="E705" s="61"/>
    </row>
    <row r="706" spans="2:5" ht="15.75" customHeight="1">
      <c r="B706" s="61"/>
      <c r="C706" s="61"/>
      <c r="E706" s="61"/>
    </row>
    <row r="707" spans="2:5" ht="15.75" customHeight="1">
      <c r="B707" s="61"/>
      <c r="C707" s="61"/>
      <c r="E707" s="61"/>
    </row>
    <row r="708" spans="2:5" ht="15.75" customHeight="1">
      <c r="B708" s="61"/>
      <c r="C708" s="61"/>
      <c r="E708" s="61"/>
    </row>
    <row r="709" spans="2:5" ht="15.75" customHeight="1">
      <c r="B709" s="61"/>
      <c r="C709" s="61"/>
      <c r="E709" s="61"/>
    </row>
    <row r="710" spans="2:5" ht="15.75" customHeight="1">
      <c r="B710" s="61"/>
      <c r="C710" s="61"/>
      <c r="E710" s="61"/>
    </row>
    <row r="711" spans="2:5" ht="15.75" customHeight="1">
      <c r="B711" s="61"/>
      <c r="C711" s="61"/>
      <c r="E711" s="61"/>
    </row>
    <row r="712" spans="2:5" ht="15.75" customHeight="1">
      <c r="B712" s="61"/>
      <c r="C712" s="61"/>
      <c r="E712" s="61"/>
    </row>
    <row r="713" spans="2:5" ht="15.75" customHeight="1">
      <c r="B713" s="61"/>
      <c r="C713" s="61"/>
      <c r="E713" s="61"/>
    </row>
    <row r="714" spans="2:5" ht="15.75" customHeight="1">
      <c r="B714" s="61"/>
      <c r="C714" s="61"/>
      <c r="E714" s="61"/>
    </row>
    <row r="715" spans="2:5" ht="15.75" customHeight="1">
      <c r="B715" s="61"/>
      <c r="C715" s="61"/>
      <c r="E715" s="61"/>
    </row>
    <row r="716" spans="2:5" ht="15.75" customHeight="1">
      <c r="B716" s="61"/>
      <c r="C716" s="61"/>
      <c r="E716" s="61"/>
    </row>
    <row r="717" spans="2:5" ht="15.75" customHeight="1">
      <c r="B717" s="61"/>
      <c r="C717" s="61"/>
      <c r="E717" s="61"/>
    </row>
    <row r="718" spans="2:5" ht="15.75" customHeight="1">
      <c r="B718" s="61"/>
      <c r="C718" s="61"/>
      <c r="E718" s="61"/>
    </row>
    <row r="719" spans="2:5" ht="15.75" customHeight="1">
      <c r="B719" s="61"/>
      <c r="C719" s="61"/>
      <c r="E719" s="61"/>
    </row>
    <row r="720" spans="2:5" ht="15.75" customHeight="1">
      <c r="B720" s="61"/>
      <c r="C720" s="61"/>
      <c r="E720" s="61"/>
    </row>
    <row r="721" spans="2:5" ht="15.75" customHeight="1">
      <c r="B721" s="61"/>
      <c r="C721" s="61"/>
      <c r="E721" s="61"/>
    </row>
    <row r="722" spans="2:5" ht="15.75" customHeight="1">
      <c r="B722" s="61"/>
      <c r="C722" s="61"/>
      <c r="E722" s="61"/>
    </row>
    <row r="723" spans="2:5" ht="15.75" customHeight="1">
      <c r="B723" s="61"/>
      <c r="C723" s="61"/>
      <c r="E723" s="61"/>
    </row>
    <row r="724" spans="2:5" ht="15.75" customHeight="1">
      <c r="B724" s="61"/>
      <c r="C724" s="61"/>
      <c r="E724" s="61"/>
    </row>
    <row r="725" spans="2:5" ht="15.75" customHeight="1">
      <c r="B725" s="61"/>
      <c r="C725" s="61"/>
      <c r="E725" s="61"/>
    </row>
    <row r="726" spans="2:5" ht="15.75" customHeight="1">
      <c r="B726" s="61"/>
      <c r="C726" s="61"/>
      <c r="E726" s="61"/>
    </row>
    <row r="727" spans="2:5" ht="15.75" customHeight="1">
      <c r="B727" s="61"/>
      <c r="C727" s="61"/>
      <c r="E727" s="61"/>
    </row>
    <row r="728" spans="2:5" ht="15.75" customHeight="1">
      <c r="B728" s="61"/>
      <c r="C728" s="61"/>
      <c r="E728" s="61"/>
    </row>
    <row r="729" spans="2:5" ht="15.75" customHeight="1">
      <c r="B729" s="61"/>
      <c r="C729" s="61"/>
      <c r="E729" s="61"/>
    </row>
    <row r="730" spans="2:5" ht="15.75" customHeight="1">
      <c r="B730" s="61"/>
      <c r="C730" s="61"/>
      <c r="E730" s="61"/>
    </row>
    <row r="731" spans="2:5" ht="15.75" customHeight="1">
      <c r="B731" s="61"/>
      <c r="C731" s="61"/>
      <c r="E731" s="61"/>
    </row>
    <row r="732" spans="2:5" ht="15.75" customHeight="1">
      <c r="B732" s="61"/>
      <c r="C732" s="61"/>
      <c r="E732" s="61"/>
    </row>
    <row r="733" spans="2:5" ht="15.75" customHeight="1">
      <c r="B733" s="61"/>
      <c r="C733" s="61"/>
      <c r="E733" s="61"/>
    </row>
    <row r="734" spans="2:5" ht="15.75" customHeight="1">
      <c r="B734" s="61"/>
      <c r="C734" s="61"/>
      <c r="E734" s="61"/>
    </row>
    <row r="735" spans="2:5" ht="15.75" customHeight="1">
      <c r="B735" s="61"/>
      <c r="C735" s="61"/>
      <c r="E735" s="61"/>
    </row>
    <row r="736" spans="2:5" ht="15.75" customHeight="1">
      <c r="B736" s="61"/>
      <c r="C736" s="61"/>
      <c r="E736" s="61"/>
    </row>
    <row r="737" spans="2:5" ht="15.75" customHeight="1">
      <c r="B737" s="61"/>
      <c r="C737" s="61"/>
      <c r="E737" s="61"/>
    </row>
    <row r="738" spans="2:5" ht="15.75" customHeight="1">
      <c r="B738" s="61"/>
      <c r="C738" s="61"/>
      <c r="E738" s="61"/>
    </row>
    <row r="739" spans="2:5" ht="15.75" customHeight="1">
      <c r="B739" s="61"/>
      <c r="C739" s="61"/>
      <c r="E739" s="61"/>
    </row>
    <row r="740" spans="2:5" ht="15.75" customHeight="1">
      <c r="B740" s="61"/>
      <c r="C740" s="61"/>
      <c r="E740" s="61"/>
    </row>
    <row r="741" spans="2:5" ht="15.75" customHeight="1">
      <c r="B741" s="61"/>
      <c r="C741" s="61"/>
      <c r="E741" s="61"/>
    </row>
    <row r="742" spans="2:5" ht="15.75" customHeight="1">
      <c r="B742" s="61"/>
      <c r="C742" s="61"/>
      <c r="E742" s="61"/>
    </row>
    <row r="743" spans="2:5" ht="15.75" customHeight="1">
      <c r="B743" s="61"/>
      <c r="C743" s="61"/>
      <c r="E743" s="61"/>
    </row>
    <row r="744" spans="2:5" ht="15.75" customHeight="1">
      <c r="B744" s="61"/>
      <c r="C744" s="61"/>
      <c r="E744" s="61"/>
    </row>
    <row r="745" spans="2:5" ht="15.75" customHeight="1">
      <c r="B745" s="61"/>
      <c r="C745" s="61"/>
      <c r="E745" s="61"/>
    </row>
    <row r="746" spans="2:5" ht="15.75" customHeight="1">
      <c r="B746" s="61"/>
      <c r="C746" s="61"/>
      <c r="E746" s="61"/>
    </row>
    <row r="747" spans="2:5" ht="15.75" customHeight="1">
      <c r="B747" s="61"/>
      <c r="C747" s="61"/>
      <c r="E747" s="61"/>
    </row>
    <row r="748" spans="2:5" ht="15.75" customHeight="1">
      <c r="B748" s="61"/>
      <c r="C748" s="61"/>
      <c r="E748" s="61"/>
    </row>
    <row r="749" spans="2:5" ht="15.75" customHeight="1">
      <c r="B749" s="61"/>
      <c r="C749" s="61"/>
      <c r="E749" s="61"/>
    </row>
    <row r="750" spans="2:5" ht="15.75" customHeight="1">
      <c r="B750" s="61"/>
      <c r="C750" s="61"/>
      <c r="E750" s="61"/>
    </row>
    <row r="751" spans="2:5" ht="15.75" customHeight="1">
      <c r="B751" s="61"/>
      <c r="C751" s="61"/>
      <c r="E751" s="61"/>
    </row>
    <row r="752" spans="2:5" ht="15.75" customHeight="1">
      <c r="B752" s="61"/>
      <c r="C752" s="61"/>
      <c r="E752" s="61"/>
    </row>
    <row r="753" spans="2:5" ht="15.75" customHeight="1">
      <c r="B753" s="61"/>
      <c r="C753" s="61"/>
      <c r="E753" s="61"/>
    </row>
    <row r="754" spans="2:5" ht="15.75" customHeight="1">
      <c r="B754" s="61"/>
      <c r="C754" s="61"/>
      <c r="E754" s="61"/>
    </row>
    <row r="755" spans="2:5" ht="15.75" customHeight="1">
      <c r="B755" s="61"/>
      <c r="C755" s="61"/>
      <c r="E755" s="61"/>
    </row>
    <row r="756" spans="2:5" ht="15.75" customHeight="1">
      <c r="B756" s="61"/>
      <c r="C756" s="61"/>
      <c r="E756" s="61"/>
    </row>
    <row r="757" spans="2:5" ht="15.75" customHeight="1">
      <c r="B757" s="61"/>
      <c r="C757" s="61"/>
      <c r="E757" s="61"/>
    </row>
    <row r="758" spans="2:5" ht="15.75" customHeight="1">
      <c r="B758" s="61"/>
      <c r="C758" s="61"/>
      <c r="E758" s="61"/>
    </row>
    <row r="759" spans="2:5" ht="15.75" customHeight="1">
      <c r="B759" s="61"/>
      <c r="C759" s="61"/>
      <c r="E759" s="61"/>
    </row>
    <row r="760" spans="2:5" ht="15.75" customHeight="1">
      <c r="B760" s="61"/>
      <c r="C760" s="61"/>
      <c r="E760" s="61"/>
    </row>
    <row r="761" spans="2:5" ht="15.75" customHeight="1">
      <c r="B761" s="61"/>
      <c r="C761" s="61"/>
      <c r="E761" s="61"/>
    </row>
    <row r="762" spans="2:5" ht="15.75" customHeight="1">
      <c r="B762" s="61"/>
      <c r="C762" s="61"/>
      <c r="E762" s="61"/>
    </row>
    <row r="763" spans="2:5" ht="15.75" customHeight="1">
      <c r="B763" s="61"/>
      <c r="C763" s="61"/>
      <c r="E763" s="61"/>
    </row>
    <row r="764" spans="2:5" ht="15.75" customHeight="1">
      <c r="B764" s="61"/>
      <c r="C764" s="61"/>
      <c r="E764" s="61"/>
    </row>
    <row r="765" spans="2:5" ht="15.75" customHeight="1">
      <c r="B765" s="61"/>
      <c r="C765" s="61"/>
      <c r="E765" s="61"/>
    </row>
    <row r="766" spans="2:5" ht="15.75" customHeight="1">
      <c r="B766" s="61"/>
      <c r="C766" s="61"/>
      <c r="E766" s="61"/>
    </row>
    <row r="767" spans="2:5" ht="15.75" customHeight="1">
      <c r="B767" s="61"/>
      <c r="C767" s="61"/>
      <c r="E767" s="61"/>
    </row>
    <row r="768" spans="2:5" ht="15.75" customHeight="1">
      <c r="B768" s="61"/>
      <c r="C768" s="61"/>
      <c r="E768" s="61"/>
    </row>
    <row r="769" spans="2:5" ht="15.75" customHeight="1">
      <c r="B769" s="61"/>
      <c r="C769" s="61"/>
      <c r="E769" s="61"/>
    </row>
    <row r="770" spans="2:5" ht="15.75" customHeight="1">
      <c r="B770" s="61"/>
      <c r="C770" s="61"/>
      <c r="E770" s="61"/>
    </row>
    <row r="771" spans="2:5" ht="15.75" customHeight="1">
      <c r="B771" s="61"/>
      <c r="C771" s="61"/>
      <c r="E771" s="61"/>
    </row>
    <row r="772" spans="2:5" ht="15.75" customHeight="1">
      <c r="B772" s="61"/>
      <c r="C772" s="61"/>
      <c r="E772" s="61"/>
    </row>
    <row r="773" spans="2:5" ht="15.75" customHeight="1">
      <c r="B773" s="61"/>
      <c r="C773" s="61"/>
      <c r="E773" s="61"/>
    </row>
    <row r="774" spans="2:5" ht="15.75" customHeight="1">
      <c r="B774" s="61"/>
      <c r="C774" s="61"/>
      <c r="E774" s="61"/>
    </row>
    <row r="775" spans="2:5" ht="15.75" customHeight="1">
      <c r="B775" s="61"/>
      <c r="C775" s="61"/>
      <c r="E775" s="61"/>
    </row>
    <row r="776" spans="2:5" ht="15.75" customHeight="1">
      <c r="B776" s="61"/>
      <c r="C776" s="61"/>
      <c r="E776" s="61"/>
    </row>
    <row r="777" spans="2:5" ht="15.75" customHeight="1">
      <c r="B777" s="61"/>
      <c r="C777" s="61"/>
      <c r="E777" s="61"/>
    </row>
    <row r="778" spans="2:5" ht="15.75" customHeight="1">
      <c r="B778" s="61"/>
      <c r="C778" s="61"/>
      <c r="E778" s="61"/>
    </row>
    <row r="779" spans="2:5" ht="15.75" customHeight="1">
      <c r="B779" s="61"/>
      <c r="C779" s="61"/>
      <c r="E779" s="61"/>
    </row>
    <row r="780" spans="2:5" ht="15.75" customHeight="1">
      <c r="B780" s="61"/>
      <c r="C780" s="61"/>
      <c r="E780" s="61"/>
    </row>
    <row r="781" spans="2:5" ht="15.75" customHeight="1">
      <c r="B781" s="61"/>
      <c r="C781" s="61"/>
      <c r="E781" s="61"/>
    </row>
    <row r="782" spans="2:5" ht="15.75" customHeight="1">
      <c r="B782" s="61"/>
      <c r="C782" s="61"/>
      <c r="E782" s="61"/>
    </row>
    <row r="783" spans="2:5" ht="15.75" customHeight="1">
      <c r="B783" s="61"/>
      <c r="C783" s="61"/>
      <c r="E783" s="61"/>
    </row>
    <row r="784" spans="2:5" ht="15.75" customHeight="1">
      <c r="B784" s="61"/>
      <c r="C784" s="61"/>
      <c r="E784" s="61"/>
    </row>
    <row r="785" spans="2:5" ht="15.75" customHeight="1">
      <c r="B785" s="61"/>
      <c r="C785" s="61"/>
      <c r="E785" s="61"/>
    </row>
    <row r="786" spans="2:5" ht="15.75" customHeight="1">
      <c r="B786" s="61"/>
      <c r="C786" s="61"/>
      <c r="E786" s="61"/>
    </row>
    <row r="787" spans="2:5" ht="15.75" customHeight="1">
      <c r="B787" s="61"/>
      <c r="C787" s="61"/>
      <c r="E787" s="61"/>
    </row>
    <row r="788" spans="2:5" ht="15.75" customHeight="1">
      <c r="B788" s="61"/>
      <c r="C788" s="61"/>
      <c r="E788" s="61"/>
    </row>
    <row r="789" spans="2:5" ht="15.75" customHeight="1">
      <c r="B789" s="61"/>
      <c r="C789" s="61"/>
      <c r="E789" s="61"/>
    </row>
    <row r="790" spans="2:5" ht="15.75" customHeight="1">
      <c r="B790" s="61"/>
      <c r="C790" s="61"/>
      <c r="E790" s="61"/>
    </row>
    <row r="791" spans="2:5" ht="15.75" customHeight="1">
      <c r="B791" s="61"/>
      <c r="C791" s="61"/>
      <c r="E791" s="61"/>
    </row>
    <row r="792" spans="2:5" ht="15.75" customHeight="1">
      <c r="B792" s="61"/>
      <c r="C792" s="61"/>
      <c r="E792" s="61"/>
    </row>
    <row r="793" spans="2:5" ht="15.75" customHeight="1">
      <c r="B793" s="61"/>
      <c r="C793" s="61"/>
      <c r="E793" s="61"/>
    </row>
    <row r="794" spans="2:5" ht="15.75" customHeight="1">
      <c r="B794" s="61"/>
      <c r="C794" s="61"/>
      <c r="E794" s="61"/>
    </row>
    <row r="795" spans="2:5" ht="15.75" customHeight="1">
      <c r="B795" s="61"/>
      <c r="C795" s="61"/>
      <c r="E795" s="61"/>
    </row>
    <row r="796" spans="2:5" ht="15.75" customHeight="1">
      <c r="B796" s="61"/>
      <c r="C796" s="61"/>
      <c r="E796" s="61"/>
    </row>
    <row r="797" spans="2:5" ht="15.75" customHeight="1">
      <c r="B797" s="61"/>
      <c r="C797" s="61"/>
      <c r="E797" s="61"/>
    </row>
    <row r="798" spans="2:5" ht="15.75" customHeight="1">
      <c r="B798" s="61"/>
      <c r="C798" s="61"/>
      <c r="E798" s="61"/>
    </row>
    <row r="799" spans="2:5" ht="15.75" customHeight="1">
      <c r="B799" s="61"/>
      <c r="C799" s="61"/>
      <c r="E799" s="61"/>
    </row>
    <row r="800" spans="2:5" ht="15.75" customHeight="1">
      <c r="B800" s="61"/>
      <c r="C800" s="61"/>
      <c r="E800" s="61"/>
    </row>
    <row r="801" spans="2:5" ht="15.75" customHeight="1">
      <c r="B801" s="61"/>
      <c r="C801" s="61"/>
      <c r="E801" s="61"/>
    </row>
    <row r="802" spans="2:5" ht="15.75" customHeight="1">
      <c r="B802" s="61"/>
      <c r="C802" s="61"/>
      <c r="E802" s="61"/>
    </row>
    <row r="803" spans="2:5" ht="15.75" customHeight="1">
      <c r="B803" s="61"/>
      <c r="C803" s="61"/>
      <c r="E803" s="61"/>
    </row>
    <row r="804" spans="2:5" ht="15.75" customHeight="1">
      <c r="B804" s="61"/>
      <c r="C804" s="61"/>
      <c r="E804" s="61"/>
    </row>
    <row r="805" spans="2:5" ht="15.75" customHeight="1">
      <c r="B805" s="61"/>
      <c r="C805" s="61"/>
      <c r="E805" s="61"/>
    </row>
    <row r="806" spans="2:5" ht="15.75" customHeight="1">
      <c r="B806" s="61"/>
      <c r="C806" s="61"/>
      <c r="E806" s="61"/>
    </row>
    <row r="807" spans="2:5" ht="15.75" customHeight="1">
      <c r="B807" s="61"/>
      <c r="C807" s="61"/>
      <c r="E807" s="61"/>
    </row>
    <row r="808" spans="2:5" ht="15.75" customHeight="1">
      <c r="B808" s="61"/>
      <c r="C808" s="61"/>
      <c r="E808" s="61"/>
    </row>
    <row r="809" spans="2:5" ht="15.75" customHeight="1">
      <c r="B809" s="61"/>
      <c r="C809" s="61"/>
      <c r="E809" s="61"/>
    </row>
    <row r="810" spans="2:5" ht="15.75" customHeight="1">
      <c r="B810" s="61"/>
      <c r="C810" s="61"/>
      <c r="E810" s="61"/>
    </row>
    <row r="811" spans="2:5" ht="15.75" customHeight="1">
      <c r="B811" s="61"/>
      <c r="C811" s="61"/>
      <c r="E811" s="61"/>
    </row>
    <row r="812" spans="2:5" ht="15.75" customHeight="1">
      <c r="B812" s="61"/>
      <c r="C812" s="61"/>
      <c r="E812" s="61"/>
    </row>
    <row r="813" spans="2:5" ht="15.75" customHeight="1">
      <c r="B813" s="61"/>
      <c r="C813" s="61"/>
      <c r="E813" s="61"/>
    </row>
    <row r="814" spans="2:5" ht="15.75" customHeight="1">
      <c r="B814" s="61"/>
      <c r="C814" s="61"/>
      <c r="E814" s="61"/>
    </row>
    <row r="815" spans="2:5" ht="15.75" customHeight="1">
      <c r="B815" s="61"/>
      <c r="C815" s="61"/>
      <c r="E815" s="61"/>
    </row>
    <row r="816" spans="2:5" ht="15.75" customHeight="1">
      <c r="B816" s="61"/>
      <c r="C816" s="61"/>
      <c r="E816" s="61"/>
    </row>
    <row r="817" spans="2:5" ht="15.75" customHeight="1">
      <c r="B817" s="61"/>
      <c r="C817" s="61"/>
      <c r="E817" s="61"/>
    </row>
    <row r="818" spans="2:5" ht="15.75" customHeight="1">
      <c r="B818" s="61"/>
      <c r="C818" s="61"/>
      <c r="E818" s="61"/>
    </row>
    <row r="819" spans="2:5" ht="15.75" customHeight="1">
      <c r="B819" s="61"/>
      <c r="C819" s="61"/>
      <c r="E819" s="61"/>
    </row>
    <row r="820" spans="2:5" ht="15.75" customHeight="1">
      <c r="B820" s="61"/>
      <c r="C820" s="61"/>
      <c r="E820" s="61"/>
    </row>
    <row r="821" spans="2:5" ht="15.75" customHeight="1">
      <c r="B821" s="61"/>
      <c r="C821" s="61"/>
      <c r="E821" s="61"/>
    </row>
    <row r="822" spans="2:5" ht="15.75" customHeight="1">
      <c r="B822" s="61"/>
      <c r="C822" s="61"/>
      <c r="E822" s="61"/>
    </row>
    <row r="823" spans="2:5" ht="15.75" customHeight="1">
      <c r="B823" s="61"/>
      <c r="C823" s="61"/>
      <c r="E823" s="61"/>
    </row>
    <row r="824" spans="2:5" ht="15.75" customHeight="1">
      <c r="B824" s="61"/>
      <c r="C824" s="61"/>
      <c r="E824" s="61"/>
    </row>
    <row r="825" spans="2:5" ht="15.75" customHeight="1">
      <c r="B825" s="61"/>
      <c r="C825" s="61"/>
      <c r="E825" s="61"/>
    </row>
    <row r="826" spans="2:5" ht="15.75" customHeight="1">
      <c r="B826" s="61"/>
      <c r="C826" s="61"/>
      <c r="E826" s="61"/>
    </row>
    <row r="827" spans="2:5" ht="15.75" customHeight="1">
      <c r="B827" s="61"/>
      <c r="C827" s="61"/>
      <c r="E827" s="61"/>
    </row>
    <row r="828" spans="2:5" ht="15.75" customHeight="1">
      <c r="B828" s="61"/>
      <c r="C828" s="61"/>
      <c r="E828" s="61"/>
    </row>
    <row r="829" spans="2:5" ht="15.75" customHeight="1">
      <c r="B829" s="61"/>
      <c r="C829" s="61"/>
      <c r="E829" s="61"/>
    </row>
    <row r="830" spans="2:5" ht="15.75" customHeight="1">
      <c r="B830" s="61"/>
      <c r="C830" s="61"/>
      <c r="E830" s="61"/>
    </row>
    <row r="831" spans="2:5" ht="15.75" customHeight="1">
      <c r="B831" s="61"/>
      <c r="C831" s="61"/>
      <c r="E831" s="61"/>
    </row>
    <row r="832" spans="2:5" ht="15.75" customHeight="1">
      <c r="B832" s="61"/>
      <c r="C832" s="61"/>
      <c r="E832" s="61"/>
    </row>
    <row r="833" spans="2:5" ht="15.75" customHeight="1">
      <c r="B833" s="61"/>
      <c r="C833" s="61"/>
      <c r="E833" s="61"/>
    </row>
    <row r="834" spans="2:5" ht="15.75" customHeight="1">
      <c r="B834" s="61"/>
      <c r="C834" s="61"/>
      <c r="E834" s="61"/>
    </row>
    <row r="835" spans="2:5" ht="15.75" customHeight="1">
      <c r="B835" s="61"/>
      <c r="C835" s="61"/>
      <c r="E835" s="61"/>
    </row>
    <row r="836" spans="2:5" ht="15.75" customHeight="1">
      <c r="B836" s="61"/>
      <c r="C836" s="61"/>
      <c r="E836" s="61"/>
    </row>
    <row r="837" spans="2:5" ht="15.75" customHeight="1">
      <c r="B837" s="61"/>
      <c r="C837" s="61"/>
      <c r="E837" s="61"/>
    </row>
    <row r="838" spans="2:5" ht="15.75" customHeight="1">
      <c r="B838" s="61"/>
      <c r="C838" s="61"/>
      <c r="E838" s="61"/>
    </row>
    <row r="839" spans="2:5" ht="15.75" customHeight="1">
      <c r="B839" s="61"/>
      <c r="C839" s="61"/>
      <c r="E839" s="61"/>
    </row>
    <row r="840" spans="2:5" ht="15.75" customHeight="1">
      <c r="B840" s="61"/>
      <c r="C840" s="61"/>
      <c r="E840" s="61"/>
    </row>
    <row r="841" spans="2:5" ht="15.75" customHeight="1">
      <c r="B841" s="61"/>
      <c r="C841" s="61"/>
      <c r="E841" s="61"/>
    </row>
    <row r="842" spans="2:5" ht="15.75" customHeight="1">
      <c r="B842" s="61"/>
      <c r="C842" s="61"/>
      <c r="E842" s="61"/>
    </row>
    <row r="843" spans="2:5" ht="15.75" customHeight="1">
      <c r="B843" s="61"/>
      <c r="C843" s="61"/>
      <c r="E843" s="61"/>
    </row>
    <row r="844" spans="2:5" ht="15.75" customHeight="1">
      <c r="B844" s="61"/>
      <c r="C844" s="61"/>
      <c r="E844" s="61"/>
    </row>
    <row r="845" spans="2:5" ht="15.75" customHeight="1">
      <c r="B845" s="61"/>
      <c r="C845" s="61"/>
      <c r="E845" s="61"/>
    </row>
    <row r="846" spans="2:5" ht="15.75" customHeight="1">
      <c r="B846" s="61"/>
      <c r="C846" s="61"/>
      <c r="E846" s="61"/>
    </row>
    <row r="847" spans="2:5" ht="15.75" customHeight="1">
      <c r="B847" s="61"/>
      <c r="C847" s="61"/>
      <c r="E847" s="61"/>
    </row>
    <row r="848" spans="2:5" ht="15.75" customHeight="1">
      <c r="B848" s="61"/>
      <c r="C848" s="61"/>
      <c r="E848" s="61"/>
    </row>
    <row r="849" spans="2:5" ht="15.75" customHeight="1">
      <c r="B849" s="61"/>
      <c r="C849" s="61"/>
      <c r="E849" s="61"/>
    </row>
    <row r="850" spans="2:5" ht="15.75" customHeight="1">
      <c r="B850" s="61"/>
      <c r="C850" s="61"/>
      <c r="E850" s="61"/>
    </row>
    <row r="851" spans="2:5" ht="15.75" customHeight="1">
      <c r="B851" s="61"/>
      <c r="C851" s="61"/>
      <c r="E851" s="61"/>
    </row>
    <row r="852" spans="2:5" ht="15.75" customHeight="1">
      <c r="B852" s="61"/>
      <c r="C852" s="61"/>
      <c r="E852" s="61"/>
    </row>
    <row r="853" spans="2:5" ht="15.75" customHeight="1">
      <c r="B853" s="61"/>
      <c r="C853" s="61"/>
      <c r="E853" s="61"/>
    </row>
    <row r="854" spans="2:5" ht="15.75" customHeight="1">
      <c r="B854" s="61"/>
      <c r="C854" s="61"/>
      <c r="E854" s="61"/>
    </row>
    <row r="855" spans="2:5" ht="15.75" customHeight="1">
      <c r="B855" s="61"/>
      <c r="C855" s="61"/>
      <c r="E855" s="61"/>
    </row>
    <row r="856" spans="2:5" ht="15.75" customHeight="1">
      <c r="B856" s="61"/>
      <c r="C856" s="61"/>
      <c r="E856" s="61"/>
    </row>
    <row r="857" spans="2:5" ht="15.75" customHeight="1">
      <c r="B857" s="61"/>
      <c r="C857" s="61"/>
      <c r="E857" s="61"/>
    </row>
    <row r="858" spans="2:5" ht="15.75" customHeight="1">
      <c r="B858" s="61"/>
      <c r="C858" s="61"/>
      <c r="E858" s="61"/>
    </row>
    <row r="859" spans="2:5" ht="15.75" customHeight="1">
      <c r="B859" s="61"/>
      <c r="C859" s="61"/>
      <c r="E859" s="61"/>
    </row>
    <row r="860" spans="2:5" ht="15.75" customHeight="1">
      <c r="B860" s="61"/>
      <c r="C860" s="61"/>
      <c r="E860" s="61"/>
    </row>
    <row r="861" spans="2:5" ht="15.75" customHeight="1">
      <c r="B861" s="61"/>
      <c r="C861" s="61"/>
      <c r="E861" s="61"/>
    </row>
    <row r="862" spans="2:5" ht="15.75" customHeight="1">
      <c r="B862" s="61"/>
      <c r="C862" s="61"/>
      <c r="E862" s="61"/>
    </row>
    <row r="863" spans="2:5" ht="15.75" customHeight="1">
      <c r="B863" s="61"/>
      <c r="C863" s="61"/>
      <c r="E863" s="61"/>
    </row>
    <row r="864" spans="2:5" ht="15.75" customHeight="1">
      <c r="B864" s="61"/>
      <c r="C864" s="61"/>
      <c r="E864" s="61"/>
    </row>
    <row r="865" spans="2:5" ht="15.75" customHeight="1">
      <c r="B865" s="61"/>
      <c r="C865" s="61"/>
      <c r="E865" s="61"/>
    </row>
    <row r="866" spans="2:5" ht="15.75" customHeight="1">
      <c r="B866" s="61"/>
      <c r="C866" s="61"/>
      <c r="E866" s="61"/>
    </row>
    <row r="867" spans="2:5" ht="15.75" customHeight="1">
      <c r="B867" s="61"/>
      <c r="C867" s="61"/>
      <c r="E867" s="61"/>
    </row>
    <row r="868" spans="2:5" ht="15.75" customHeight="1">
      <c r="B868" s="61"/>
      <c r="C868" s="61"/>
      <c r="E868" s="61"/>
    </row>
    <row r="869" spans="2:5" ht="15.75" customHeight="1">
      <c r="B869" s="61"/>
      <c r="C869" s="61"/>
      <c r="E869" s="61"/>
    </row>
    <row r="870" spans="2:5" ht="15.75" customHeight="1">
      <c r="B870" s="61"/>
      <c r="C870" s="61"/>
      <c r="E870" s="61"/>
    </row>
    <row r="871" spans="2:5" ht="15.75" customHeight="1">
      <c r="B871" s="61"/>
      <c r="C871" s="61"/>
      <c r="E871" s="61"/>
    </row>
    <row r="872" spans="2:5" ht="15.75" customHeight="1">
      <c r="B872" s="61"/>
      <c r="C872" s="61"/>
      <c r="E872" s="61"/>
    </row>
    <row r="873" spans="2:5" ht="15.75" customHeight="1">
      <c r="B873" s="61"/>
      <c r="C873" s="61"/>
      <c r="E873" s="61"/>
    </row>
    <row r="874" spans="2:5" ht="15.75" customHeight="1">
      <c r="B874" s="61"/>
      <c r="C874" s="61"/>
      <c r="E874" s="61"/>
    </row>
    <row r="875" spans="2:5" ht="15.75" customHeight="1">
      <c r="B875" s="61"/>
      <c r="C875" s="61"/>
      <c r="E875" s="61"/>
    </row>
    <row r="876" spans="2:5" ht="15.75" customHeight="1">
      <c r="B876" s="61"/>
      <c r="C876" s="61"/>
      <c r="E876" s="61"/>
    </row>
    <row r="877" spans="2:5" ht="15.75" customHeight="1">
      <c r="B877" s="61"/>
      <c r="C877" s="61"/>
      <c r="E877" s="61"/>
    </row>
    <row r="878" spans="2:5" ht="15.75" customHeight="1">
      <c r="B878" s="61"/>
      <c r="C878" s="61"/>
      <c r="E878" s="61"/>
    </row>
    <row r="879" spans="2:5" ht="15.75" customHeight="1">
      <c r="B879" s="61"/>
      <c r="C879" s="61"/>
      <c r="E879" s="61"/>
    </row>
    <row r="880" spans="2:5" ht="15.75" customHeight="1">
      <c r="B880" s="61"/>
      <c r="C880" s="61"/>
      <c r="E880" s="61"/>
    </row>
    <row r="881" spans="2:5" ht="15.75" customHeight="1">
      <c r="B881" s="61"/>
      <c r="C881" s="61"/>
      <c r="E881" s="61"/>
    </row>
    <row r="882" spans="2:5" ht="15.75" customHeight="1">
      <c r="B882" s="61"/>
      <c r="C882" s="61"/>
      <c r="E882" s="61"/>
    </row>
    <row r="883" spans="2:5" ht="15.75" customHeight="1">
      <c r="B883" s="61"/>
      <c r="C883" s="61"/>
      <c r="E883" s="61"/>
    </row>
    <row r="884" spans="2:5" ht="15.75" customHeight="1">
      <c r="B884" s="61"/>
      <c r="C884" s="61"/>
      <c r="E884" s="61"/>
    </row>
    <row r="885" spans="2:5" ht="15.75" customHeight="1">
      <c r="B885" s="61"/>
      <c r="C885" s="61"/>
      <c r="E885" s="61"/>
    </row>
    <row r="886" spans="2:5" ht="15.75" customHeight="1">
      <c r="B886" s="61"/>
      <c r="C886" s="61"/>
      <c r="E886" s="61"/>
    </row>
    <row r="887" spans="2:5" ht="15.75" customHeight="1">
      <c r="B887" s="61"/>
      <c r="C887" s="61"/>
      <c r="E887" s="61"/>
    </row>
    <row r="888" spans="2:5" ht="15.75" customHeight="1">
      <c r="B888" s="61"/>
      <c r="C888" s="61"/>
      <c r="E888" s="61"/>
    </row>
    <row r="889" spans="2:5" ht="15.75" customHeight="1">
      <c r="B889" s="61"/>
      <c r="C889" s="61"/>
      <c r="E889" s="61"/>
    </row>
    <row r="890" spans="2:5" ht="15.75" customHeight="1">
      <c r="B890" s="61"/>
      <c r="C890" s="61"/>
      <c r="E890" s="61"/>
    </row>
    <row r="891" spans="2:5" ht="15.75" customHeight="1">
      <c r="B891" s="61"/>
      <c r="C891" s="61"/>
      <c r="E891" s="61"/>
    </row>
    <row r="892" spans="2:5" ht="15.75" customHeight="1">
      <c r="B892" s="61"/>
      <c r="C892" s="61"/>
      <c r="E892" s="61"/>
    </row>
    <row r="893" spans="2:5" ht="15.75" customHeight="1">
      <c r="B893" s="61"/>
      <c r="C893" s="61"/>
      <c r="E893" s="61"/>
    </row>
    <row r="894" spans="2:5" ht="15.75" customHeight="1">
      <c r="B894" s="61"/>
      <c r="C894" s="61"/>
      <c r="E894" s="61"/>
    </row>
    <row r="895" spans="2:5" ht="15.75" customHeight="1">
      <c r="B895" s="61"/>
      <c r="C895" s="61"/>
      <c r="E895" s="61"/>
    </row>
    <row r="896" spans="2:5" ht="15.75" customHeight="1">
      <c r="B896" s="61"/>
      <c r="C896" s="61"/>
      <c r="E896" s="61"/>
    </row>
    <row r="897" spans="2:5" ht="15.75" customHeight="1">
      <c r="B897" s="61"/>
      <c r="C897" s="61"/>
      <c r="E897" s="61"/>
    </row>
    <row r="898" spans="2:5" ht="15.75" customHeight="1">
      <c r="B898" s="61"/>
      <c r="C898" s="61"/>
      <c r="E898" s="61"/>
    </row>
    <row r="899" spans="2:5" ht="15.75" customHeight="1">
      <c r="B899" s="61"/>
      <c r="C899" s="61"/>
      <c r="E899" s="61"/>
    </row>
    <row r="900" spans="2:5" ht="15.75" customHeight="1">
      <c r="B900" s="61"/>
      <c r="C900" s="61"/>
      <c r="E900" s="61"/>
    </row>
    <row r="901" spans="2:5" ht="15.75" customHeight="1">
      <c r="B901" s="61"/>
      <c r="C901" s="61"/>
      <c r="E901" s="61"/>
    </row>
    <row r="902" spans="2:5" ht="15.75" customHeight="1">
      <c r="B902" s="61"/>
      <c r="C902" s="61"/>
      <c r="E902" s="61"/>
    </row>
    <row r="903" spans="2:5" ht="15.75" customHeight="1">
      <c r="B903" s="61"/>
      <c r="C903" s="61"/>
      <c r="E903" s="61"/>
    </row>
    <row r="904" spans="2:5" ht="15.75" customHeight="1">
      <c r="B904" s="61"/>
      <c r="C904" s="61"/>
      <c r="E904" s="61"/>
    </row>
    <row r="905" spans="2:5" ht="15.75" customHeight="1">
      <c r="B905" s="61"/>
      <c r="C905" s="61"/>
      <c r="E905" s="61"/>
    </row>
    <row r="906" spans="2:5" ht="15.75" customHeight="1">
      <c r="B906" s="61"/>
      <c r="C906" s="61"/>
      <c r="E906" s="61"/>
    </row>
    <row r="907" spans="2:5" ht="15.75" customHeight="1">
      <c r="B907" s="61"/>
      <c r="C907" s="61"/>
      <c r="E907" s="61"/>
    </row>
    <row r="908" spans="2:5" ht="15.75" customHeight="1">
      <c r="B908" s="61"/>
      <c r="C908" s="61"/>
      <c r="E908" s="61"/>
    </row>
    <row r="909" spans="2:5" ht="15.75" customHeight="1">
      <c r="B909" s="61"/>
      <c r="C909" s="61"/>
      <c r="E909" s="61"/>
    </row>
    <row r="910" spans="2:5" ht="15.75" customHeight="1">
      <c r="B910" s="61"/>
      <c r="C910" s="61"/>
      <c r="E910" s="61"/>
    </row>
    <row r="911" spans="2:5" ht="15.75" customHeight="1">
      <c r="B911" s="61"/>
      <c r="C911" s="61"/>
      <c r="E911" s="61"/>
    </row>
    <row r="912" spans="2:5" ht="15.75" customHeight="1">
      <c r="B912" s="61"/>
      <c r="C912" s="61"/>
      <c r="E912" s="61"/>
    </row>
    <row r="913" spans="2:5" ht="15.75" customHeight="1">
      <c r="B913" s="61"/>
      <c r="C913" s="61"/>
      <c r="E913" s="61"/>
    </row>
    <row r="914" spans="2:5" ht="15.75" customHeight="1">
      <c r="B914" s="61"/>
      <c r="C914" s="61"/>
      <c r="E914" s="61"/>
    </row>
    <row r="915" spans="2:5" ht="15.75" customHeight="1">
      <c r="B915" s="61"/>
      <c r="C915" s="61"/>
      <c r="E915" s="61"/>
    </row>
    <row r="916" spans="2:5" ht="15.75" customHeight="1">
      <c r="B916" s="61"/>
      <c r="C916" s="61"/>
      <c r="E916" s="61"/>
    </row>
    <row r="917" spans="2:5" ht="15.75" customHeight="1">
      <c r="B917" s="61"/>
      <c r="C917" s="61"/>
      <c r="E917" s="61"/>
    </row>
    <row r="918" spans="2:5" ht="15.75" customHeight="1">
      <c r="B918" s="61"/>
      <c r="C918" s="61"/>
      <c r="E918" s="61"/>
    </row>
    <row r="919" spans="2:5" ht="15.75" customHeight="1">
      <c r="B919" s="61"/>
      <c r="C919" s="61"/>
      <c r="E919" s="61"/>
    </row>
    <row r="920" spans="2:5" ht="15.75" customHeight="1">
      <c r="B920" s="61"/>
      <c r="C920" s="61"/>
      <c r="E920" s="61"/>
    </row>
    <row r="921" spans="2:5" ht="15.75" customHeight="1">
      <c r="B921" s="61"/>
      <c r="C921" s="61"/>
      <c r="E921" s="61"/>
    </row>
    <row r="922" spans="2:5" ht="15.75" customHeight="1">
      <c r="B922" s="61"/>
      <c r="C922" s="61"/>
      <c r="E922" s="61"/>
    </row>
    <row r="923" spans="2:5" ht="15.75" customHeight="1">
      <c r="B923" s="61"/>
      <c r="C923" s="61"/>
      <c r="E923" s="61"/>
    </row>
    <row r="924" spans="2:5" ht="15.75" customHeight="1">
      <c r="B924" s="61"/>
      <c r="C924" s="61"/>
      <c r="E924" s="61"/>
    </row>
    <row r="925" spans="2:5" ht="15.75" customHeight="1">
      <c r="B925" s="61"/>
      <c r="C925" s="61"/>
      <c r="E925" s="61"/>
    </row>
    <row r="926" spans="2:5" ht="15.75" customHeight="1">
      <c r="B926" s="61"/>
      <c r="C926" s="61"/>
      <c r="E926" s="61"/>
    </row>
    <row r="927" spans="2:5" ht="15.75" customHeight="1">
      <c r="B927" s="61"/>
      <c r="C927" s="61"/>
      <c r="E927" s="61"/>
    </row>
    <row r="928" spans="2:5" ht="15.75" customHeight="1">
      <c r="B928" s="61"/>
      <c r="C928" s="61"/>
      <c r="E928" s="61"/>
    </row>
    <row r="929" spans="2:5" ht="15.75" customHeight="1">
      <c r="B929" s="61"/>
      <c r="C929" s="61"/>
      <c r="E929" s="61"/>
    </row>
    <row r="930" spans="2:5" ht="15.75" customHeight="1">
      <c r="B930" s="61"/>
      <c r="C930" s="61"/>
      <c r="E930" s="61"/>
    </row>
    <row r="931" spans="2:5" ht="15.75" customHeight="1">
      <c r="B931" s="61"/>
      <c r="C931" s="61"/>
      <c r="E931" s="61"/>
    </row>
    <row r="932" spans="2:5" ht="15.75" customHeight="1">
      <c r="B932" s="61"/>
      <c r="C932" s="61"/>
      <c r="E932" s="61"/>
    </row>
    <row r="933" spans="2:5" ht="15.75" customHeight="1">
      <c r="B933" s="61"/>
      <c r="C933" s="61"/>
      <c r="E933" s="61"/>
    </row>
    <row r="934" spans="2:5" ht="15.75" customHeight="1">
      <c r="B934" s="61"/>
      <c r="C934" s="61"/>
      <c r="E934" s="61"/>
    </row>
    <row r="935" spans="2:5" ht="15.75" customHeight="1">
      <c r="B935" s="61"/>
      <c r="C935" s="61"/>
      <c r="E935" s="61"/>
    </row>
    <row r="936" spans="2:5" ht="15.75" customHeight="1">
      <c r="B936" s="61"/>
      <c r="C936" s="61"/>
      <c r="E936" s="61"/>
    </row>
    <row r="937" spans="2:5" ht="15.75" customHeight="1">
      <c r="B937" s="61"/>
      <c r="C937" s="61"/>
      <c r="E937" s="61"/>
    </row>
    <row r="938" spans="2:5" ht="15.75" customHeight="1">
      <c r="B938" s="61"/>
      <c r="C938" s="61"/>
      <c r="E938" s="61"/>
    </row>
    <row r="939" spans="2:5" ht="15.75" customHeight="1">
      <c r="B939" s="61"/>
      <c r="C939" s="61"/>
      <c r="E939" s="61"/>
    </row>
    <row r="940" spans="2:5" ht="15.75" customHeight="1">
      <c r="B940" s="61"/>
      <c r="C940" s="61"/>
      <c r="E940" s="61"/>
    </row>
    <row r="941" spans="2:5" ht="15.75" customHeight="1">
      <c r="B941" s="61"/>
      <c r="C941" s="61"/>
      <c r="E941" s="61"/>
    </row>
    <row r="942" spans="2:5" ht="15.75" customHeight="1">
      <c r="B942" s="61"/>
      <c r="C942" s="61"/>
      <c r="E942" s="61"/>
    </row>
    <row r="943" spans="2:5" ht="15.75" customHeight="1">
      <c r="B943" s="61"/>
      <c r="C943" s="61"/>
      <c r="E943" s="61"/>
    </row>
    <row r="944" spans="2:5" ht="15.75" customHeight="1">
      <c r="B944" s="61"/>
      <c r="C944" s="61"/>
      <c r="E944" s="61"/>
    </row>
    <row r="945" spans="2:5" ht="15.75" customHeight="1">
      <c r="B945" s="61"/>
      <c r="C945" s="61"/>
      <c r="E945" s="61"/>
    </row>
    <row r="946" spans="2:5" ht="15.75" customHeight="1">
      <c r="B946" s="61"/>
      <c r="C946" s="61"/>
      <c r="E946" s="61"/>
    </row>
    <row r="947" spans="2:5" ht="15.75" customHeight="1">
      <c r="B947" s="61"/>
      <c r="C947" s="61"/>
      <c r="E947" s="61"/>
    </row>
    <row r="948" spans="2:5" ht="15.75" customHeight="1">
      <c r="B948" s="61"/>
      <c r="C948" s="61"/>
      <c r="E948" s="61"/>
    </row>
    <row r="949" spans="2:5" ht="15.75" customHeight="1">
      <c r="B949" s="61"/>
      <c r="C949" s="61"/>
      <c r="E949" s="61"/>
    </row>
    <row r="950" spans="2:5" ht="15.75" customHeight="1">
      <c r="B950" s="61"/>
      <c r="C950" s="61"/>
      <c r="E950" s="61"/>
    </row>
    <row r="951" spans="2:5" ht="15.75" customHeight="1">
      <c r="B951" s="61"/>
      <c r="C951" s="61"/>
      <c r="E951" s="61"/>
    </row>
    <row r="952" spans="2:5" ht="15.75" customHeight="1">
      <c r="B952" s="61"/>
      <c r="C952" s="61"/>
      <c r="E952" s="61"/>
    </row>
    <row r="953" spans="2:5" ht="15.75" customHeight="1">
      <c r="B953" s="61"/>
      <c r="C953" s="61"/>
      <c r="E953" s="61"/>
    </row>
    <row r="954" spans="2:5" ht="15.75" customHeight="1">
      <c r="B954" s="61"/>
      <c r="C954" s="61"/>
      <c r="E954" s="61"/>
    </row>
    <row r="955" spans="2:5" ht="15.75" customHeight="1">
      <c r="B955" s="61"/>
      <c r="C955" s="61"/>
      <c r="E955" s="61"/>
    </row>
    <row r="956" spans="2:5" ht="15.75" customHeight="1">
      <c r="B956" s="61"/>
      <c r="C956" s="61"/>
      <c r="E956" s="61"/>
    </row>
    <row r="957" spans="2:5" ht="15.75" customHeight="1">
      <c r="B957" s="61"/>
      <c r="C957" s="61"/>
      <c r="E957" s="61"/>
    </row>
    <row r="958" spans="2:5" ht="15.75" customHeight="1">
      <c r="B958" s="61"/>
      <c r="C958" s="61"/>
      <c r="E958" s="61"/>
    </row>
    <row r="959" spans="2:5" ht="15.75" customHeight="1">
      <c r="B959" s="61"/>
      <c r="C959" s="61"/>
      <c r="E959" s="61"/>
    </row>
    <row r="960" spans="2:5" ht="15.75" customHeight="1">
      <c r="B960" s="61"/>
      <c r="C960" s="61"/>
      <c r="E960" s="61"/>
    </row>
    <row r="961" spans="2:5" ht="15.75" customHeight="1">
      <c r="B961" s="61"/>
      <c r="C961" s="61"/>
      <c r="E961" s="61"/>
    </row>
    <row r="962" spans="2:5" ht="15.75" customHeight="1">
      <c r="B962" s="61"/>
      <c r="C962" s="61"/>
      <c r="E962" s="61"/>
    </row>
    <row r="963" spans="2:5" ht="15.75" customHeight="1">
      <c r="B963" s="61"/>
      <c r="C963" s="61"/>
      <c r="E963" s="61"/>
    </row>
    <row r="964" spans="2:5" ht="15.75" customHeight="1">
      <c r="B964" s="61"/>
      <c r="C964" s="61"/>
      <c r="E964" s="61"/>
    </row>
    <row r="965" spans="2:5" ht="15.75" customHeight="1">
      <c r="B965" s="61"/>
      <c r="C965" s="61"/>
      <c r="E965" s="61"/>
    </row>
    <row r="966" spans="2:5" ht="15.75" customHeight="1">
      <c r="B966" s="61"/>
      <c r="C966" s="61"/>
      <c r="E966" s="61"/>
    </row>
    <row r="967" spans="2:5" ht="15.75" customHeight="1">
      <c r="B967" s="61"/>
      <c r="C967" s="61"/>
      <c r="E967" s="61"/>
    </row>
    <row r="968" spans="2:5" ht="15.75" customHeight="1">
      <c r="B968" s="61"/>
      <c r="C968" s="61"/>
      <c r="E968" s="61"/>
    </row>
    <row r="969" spans="2:5" ht="15.75" customHeight="1">
      <c r="B969" s="61"/>
      <c r="C969" s="61"/>
      <c r="E969" s="61"/>
    </row>
    <row r="970" spans="2:5" ht="15.75" customHeight="1">
      <c r="B970" s="61"/>
      <c r="C970" s="61"/>
      <c r="E970" s="61"/>
    </row>
    <row r="971" spans="2:5" ht="15.75" customHeight="1">
      <c r="B971" s="61"/>
      <c r="C971" s="61"/>
      <c r="E971" s="61"/>
    </row>
    <row r="972" spans="2:5" ht="15.75" customHeight="1">
      <c r="B972" s="61"/>
      <c r="C972" s="61"/>
      <c r="E972" s="61"/>
    </row>
    <row r="973" spans="2:5" ht="15.75" customHeight="1">
      <c r="B973" s="61"/>
      <c r="C973" s="61"/>
      <c r="E973" s="61"/>
    </row>
    <row r="974" spans="2:5" ht="15.75" customHeight="1">
      <c r="B974" s="61"/>
      <c r="C974" s="61"/>
      <c r="E974" s="61"/>
    </row>
    <row r="975" spans="2:5" ht="15.75" customHeight="1">
      <c r="B975" s="61"/>
      <c r="C975" s="61"/>
      <c r="E975" s="61"/>
    </row>
    <row r="976" spans="2:5" ht="15.75" customHeight="1">
      <c r="B976" s="61"/>
      <c r="C976" s="61"/>
      <c r="E976" s="61"/>
    </row>
    <row r="977" spans="2:5" ht="15.75" customHeight="1">
      <c r="B977" s="61"/>
      <c r="C977" s="61"/>
      <c r="E977" s="61"/>
    </row>
    <row r="978" spans="2:5" ht="15.75" customHeight="1">
      <c r="B978" s="61"/>
      <c r="C978" s="61"/>
      <c r="E978" s="61"/>
    </row>
    <row r="979" spans="2:5" ht="15.75" customHeight="1">
      <c r="B979" s="61"/>
      <c r="C979" s="61"/>
      <c r="E979" s="61"/>
    </row>
    <row r="980" spans="2:5" ht="15.75" customHeight="1">
      <c r="B980" s="61"/>
      <c r="C980" s="61"/>
      <c r="E980" s="61"/>
    </row>
    <row r="981" spans="2:5" ht="15.75" customHeight="1">
      <c r="B981" s="61"/>
      <c r="C981" s="61"/>
      <c r="E981" s="61"/>
    </row>
    <row r="982" spans="2:5" ht="15.75" customHeight="1">
      <c r="B982" s="61"/>
      <c r="C982" s="61"/>
      <c r="E982" s="61"/>
    </row>
    <row r="983" spans="2:5" ht="15.75" customHeight="1">
      <c r="B983" s="61"/>
      <c r="C983" s="61"/>
      <c r="E983" s="61"/>
    </row>
    <row r="984" spans="2:5" ht="15.75" customHeight="1">
      <c r="B984" s="61"/>
      <c r="C984" s="61"/>
      <c r="E984" s="61"/>
    </row>
    <row r="985" spans="2:5" ht="15.75" customHeight="1">
      <c r="B985" s="61"/>
      <c r="C985" s="61"/>
      <c r="E985" s="61"/>
    </row>
    <row r="986" spans="2:5" ht="15.75" customHeight="1">
      <c r="B986" s="61"/>
      <c r="C986" s="61"/>
      <c r="E986" s="61"/>
    </row>
    <row r="987" spans="2:5" ht="15.75" customHeight="1">
      <c r="B987" s="61"/>
      <c r="C987" s="61"/>
      <c r="E987" s="61"/>
    </row>
    <row r="988" spans="2:5" ht="15.75" customHeight="1">
      <c r="B988" s="61"/>
      <c r="C988" s="61"/>
      <c r="E988" s="61"/>
    </row>
    <row r="989" spans="2:5" ht="15.75" customHeight="1">
      <c r="B989" s="61"/>
      <c r="C989" s="61"/>
      <c r="E989" s="61"/>
    </row>
    <row r="990" spans="2:5" ht="15.75" customHeight="1">
      <c r="B990" s="61"/>
      <c r="C990" s="61"/>
      <c r="E990" s="61"/>
    </row>
    <row r="991" spans="2:5" ht="15.75" customHeight="1">
      <c r="B991" s="61"/>
      <c r="C991" s="61"/>
      <c r="E991" s="61"/>
    </row>
    <row r="992" spans="2:5" ht="15.75" customHeight="1">
      <c r="B992" s="61"/>
      <c r="C992" s="61"/>
      <c r="E992" s="61"/>
    </row>
    <row r="993" spans="2:5" ht="15.75" customHeight="1">
      <c r="B993" s="61"/>
      <c r="C993" s="61"/>
      <c r="E993" s="61"/>
    </row>
    <row r="994" spans="2:5" ht="15.75" customHeight="1">
      <c r="B994" s="61"/>
      <c r="C994" s="61"/>
      <c r="E994" s="61"/>
    </row>
    <row r="995" spans="2:5" ht="15.75" customHeight="1">
      <c r="B995" s="61"/>
      <c r="C995" s="61"/>
      <c r="E995" s="61"/>
    </row>
    <row r="996" spans="2:5" ht="15.75" customHeight="1">
      <c r="B996" s="61"/>
      <c r="C996" s="61"/>
      <c r="E996" s="61"/>
    </row>
    <row r="997" spans="2:5" ht="15.75" customHeight="1">
      <c r="B997" s="61"/>
      <c r="C997" s="61"/>
      <c r="E997" s="61"/>
    </row>
    <row r="998" spans="2:5" ht="15.75" customHeight="1">
      <c r="B998" s="61"/>
      <c r="C998" s="61"/>
      <c r="E998" s="61"/>
    </row>
    <row r="999" spans="2:5" ht="15.75" customHeight="1">
      <c r="B999" s="61"/>
      <c r="C999" s="61"/>
      <c r="E999" s="61"/>
    </row>
    <row r="1000" spans="2:5" ht="15.75" customHeight="1">
      <c r="B1000" s="61"/>
      <c r="C1000" s="61"/>
      <c r="E1000" s="61"/>
    </row>
  </sheetData>
  <sheetProtection algorithmName="SHA-512" hashValue="rU9ztOIgQFZ3RG6726h3cJaMibRcRX4brELvLwXaIv0pwPZkAj4J+WUBulm3wqvDjOcocnX67pdgK/xUvHMo/w==" saltValue="mdKZJ5mlOcCDO/+x4br70w==" spinCount="100000" sheet="1" objects="1" scenarios="1" insertColumns="0" insertRows="0"/>
  <mergeCells count="13">
    <mergeCell ref="A38:F38"/>
    <mergeCell ref="A2:F2"/>
    <mergeCell ref="B3:C3"/>
    <mergeCell ref="B6:C6"/>
    <mergeCell ref="B8:C8"/>
    <mergeCell ref="B10:C10"/>
    <mergeCell ref="B11:C11"/>
    <mergeCell ref="B15:C15"/>
    <mergeCell ref="B16:C16"/>
    <mergeCell ref="A17:F17"/>
    <mergeCell ref="A22:F22"/>
    <mergeCell ref="A26:F26"/>
    <mergeCell ref="A30:F30"/>
  </mergeCells>
  <hyperlinks>
    <hyperlink ref="C13" r:id="rId1" xr:uid="{00000000-0004-0000-0200-000000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1000"/>
  <sheetViews>
    <sheetView topLeftCell="A19" workbookViewId="0">
      <selection activeCell="B21" sqref="B21"/>
    </sheetView>
  </sheetViews>
  <sheetFormatPr defaultColWidth="14.3984375" defaultRowHeight="15" customHeight="1"/>
  <cols>
    <col min="1" max="1" width="7.3984375" customWidth="1"/>
    <col min="2" max="2" width="5" customWidth="1"/>
    <col min="3" max="3" width="22.3984375" customWidth="1"/>
    <col min="4" max="4" width="27.73046875" customWidth="1"/>
    <col min="5" max="5" width="24" customWidth="1"/>
    <col min="6" max="6" width="22.53125" customWidth="1"/>
    <col min="7" max="7" width="15.3984375" customWidth="1"/>
    <col min="8" max="8" width="10" customWidth="1"/>
    <col min="9" max="9" width="28.86328125" customWidth="1"/>
    <col min="10" max="10" width="25.53125" customWidth="1"/>
    <col min="11" max="11" width="13.1328125" customWidth="1"/>
    <col min="12" max="12" width="24.73046875" customWidth="1"/>
    <col min="13" max="13" width="29.86328125" customWidth="1"/>
    <col min="14" max="14" width="7.265625" customWidth="1"/>
    <col min="15" max="26" width="8.86328125" customWidth="1"/>
  </cols>
  <sheetData>
    <row r="1" spans="1:14" ht="14.25" customHeight="1">
      <c r="D1" s="290" t="s">
        <v>128</v>
      </c>
      <c r="E1" s="247"/>
      <c r="F1" s="107" t="s">
        <v>129</v>
      </c>
      <c r="G1" s="291" t="s">
        <v>130</v>
      </c>
      <c r="H1" s="247"/>
      <c r="I1" s="108"/>
      <c r="J1" s="292" t="s">
        <v>131</v>
      </c>
      <c r="K1" s="247"/>
      <c r="L1" s="109" t="s">
        <v>132</v>
      </c>
      <c r="N1" s="108"/>
    </row>
    <row r="2" spans="1:14" ht="14.25" customHeight="1">
      <c r="C2" s="110"/>
      <c r="D2" s="293" t="s">
        <v>133</v>
      </c>
      <c r="E2" s="252"/>
      <c r="F2" s="111" t="s">
        <v>134</v>
      </c>
      <c r="G2" s="294" t="s">
        <v>135</v>
      </c>
      <c r="H2" s="269"/>
      <c r="I2" s="31"/>
      <c r="J2" s="297" t="s">
        <v>136</v>
      </c>
      <c r="K2" s="252"/>
      <c r="L2" s="112" t="s">
        <v>137</v>
      </c>
      <c r="N2" s="31"/>
    </row>
    <row r="3" spans="1:14" ht="14.25" customHeight="1">
      <c r="D3" s="268" t="s">
        <v>138</v>
      </c>
      <c r="E3" s="269"/>
      <c r="F3" s="113" t="s">
        <v>139</v>
      </c>
      <c r="G3" s="294" t="s">
        <v>140</v>
      </c>
      <c r="H3" s="269"/>
      <c r="I3" s="31"/>
      <c r="J3" s="295" t="s">
        <v>141</v>
      </c>
      <c r="K3" s="269"/>
      <c r="L3" s="112" t="s">
        <v>142</v>
      </c>
      <c r="N3" s="31"/>
    </row>
    <row r="4" spans="1:14" ht="14.25" customHeight="1">
      <c r="D4" s="268" t="s">
        <v>143</v>
      </c>
      <c r="E4" s="269"/>
      <c r="F4" s="113" t="s">
        <v>144</v>
      </c>
      <c r="G4" s="294" t="s">
        <v>145</v>
      </c>
      <c r="H4" s="269"/>
      <c r="I4" s="31"/>
      <c r="J4" s="295" t="s">
        <v>146</v>
      </c>
      <c r="K4" s="269"/>
      <c r="L4" s="112" t="s">
        <v>147</v>
      </c>
      <c r="N4" s="31"/>
    </row>
    <row r="5" spans="1:14" ht="14.25" customHeight="1">
      <c r="D5" s="268" t="s">
        <v>148</v>
      </c>
      <c r="E5" s="269"/>
      <c r="F5" s="113" t="s">
        <v>149</v>
      </c>
      <c r="G5" s="294" t="s">
        <v>150</v>
      </c>
      <c r="H5" s="269"/>
      <c r="I5" s="31"/>
      <c r="J5" s="295" t="s">
        <v>151</v>
      </c>
      <c r="K5" s="269"/>
      <c r="L5" s="112" t="s">
        <v>152</v>
      </c>
      <c r="N5" s="31"/>
    </row>
    <row r="6" spans="1:14" ht="14.25" customHeight="1">
      <c r="D6" s="268" t="s">
        <v>153</v>
      </c>
      <c r="E6" s="269"/>
      <c r="F6" s="113" t="s">
        <v>154</v>
      </c>
      <c r="G6" s="294" t="s">
        <v>155</v>
      </c>
      <c r="H6" s="269"/>
      <c r="I6" s="31"/>
      <c r="J6" s="295" t="s">
        <v>156</v>
      </c>
      <c r="K6" s="269"/>
      <c r="L6" s="114" t="s">
        <v>157</v>
      </c>
      <c r="N6" s="31"/>
    </row>
    <row r="7" spans="1:14" ht="14.25" customHeight="1">
      <c r="D7" s="268" t="s">
        <v>158</v>
      </c>
      <c r="E7" s="269"/>
      <c r="F7" s="113" t="s">
        <v>159</v>
      </c>
      <c r="G7" s="296" t="s">
        <v>160</v>
      </c>
      <c r="H7" s="275"/>
      <c r="I7" s="31"/>
      <c r="J7" s="295" t="s">
        <v>161</v>
      </c>
      <c r="K7" s="269"/>
      <c r="L7" s="31"/>
    </row>
    <row r="8" spans="1:14" ht="14.25" customHeight="1">
      <c r="D8" s="268" t="s">
        <v>162</v>
      </c>
      <c r="E8" s="269"/>
      <c r="F8" s="113" t="s">
        <v>163</v>
      </c>
      <c r="G8" s="277"/>
      <c r="H8" s="244"/>
      <c r="J8" s="298" t="s">
        <v>164</v>
      </c>
      <c r="K8" s="275"/>
      <c r="L8" s="31"/>
    </row>
    <row r="9" spans="1:14" ht="14.25" customHeight="1">
      <c r="C9" s="54" t="s">
        <v>165</v>
      </c>
      <c r="D9" s="268" t="s">
        <v>166</v>
      </c>
      <c r="E9" s="269"/>
      <c r="F9" s="113" t="s">
        <v>167</v>
      </c>
      <c r="G9" s="277"/>
      <c r="H9" s="244"/>
      <c r="J9" s="277"/>
      <c r="K9" s="244"/>
    </row>
    <row r="10" spans="1:14" ht="14.25" customHeight="1">
      <c r="D10" s="268" t="s">
        <v>168</v>
      </c>
      <c r="E10" s="269"/>
      <c r="F10" s="113" t="s">
        <v>169</v>
      </c>
      <c r="G10" s="277"/>
      <c r="H10" s="244"/>
      <c r="J10" s="277"/>
      <c r="K10" s="244"/>
    </row>
    <row r="11" spans="1:14" ht="14.25" customHeight="1">
      <c r="D11" s="274" t="s">
        <v>170</v>
      </c>
      <c r="E11" s="275"/>
      <c r="F11" s="113" t="s">
        <v>171</v>
      </c>
      <c r="G11" s="277"/>
      <c r="H11" s="244"/>
      <c r="J11" s="277"/>
      <c r="K11" s="244"/>
    </row>
    <row r="12" spans="1:14" ht="14.25" customHeight="1">
      <c r="F12" s="113" t="s">
        <v>172</v>
      </c>
      <c r="G12" s="277"/>
      <c r="H12" s="244"/>
      <c r="J12" s="277"/>
      <c r="K12" s="244"/>
    </row>
    <row r="13" spans="1:14" ht="14.25" customHeight="1">
      <c r="F13" s="113" t="s">
        <v>173</v>
      </c>
      <c r="G13" s="277"/>
      <c r="H13" s="244"/>
      <c r="J13" s="277"/>
      <c r="K13" s="244"/>
    </row>
    <row r="14" spans="1:14" ht="14.25" customHeight="1">
      <c r="F14" s="113" t="s">
        <v>174</v>
      </c>
      <c r="G14" s="277"/>
      <c r="H14" s="244"/>
      <c r="J14" s="277"/>
      <c r="K14" s="244"/>
    </row>
    <row r="15" spans="1:14" ht="14.25" customHeight="1">
      <c r="A15" s="299" t="s">
        <v>175</v>
      </c>
      <c r="B15" s="262"/>
      <c r="C15" s="262"/>
      <c r="D15" s="300"/>
      <c r="F15" s="116" t="s">
        <v>176</v>
      </c>
      <c r="G15" s="277"/>
      <c r="H15" s="244"/>
      <c r="J15" s="277"/>
      <c r="K15" s="244"/>
    </row>
    <row r="16" spans="1:14" ht="14.25" customHeight="1">
      <c r="A16" s="301"/>
      <c r="B16" s="244"/>
      <c r="C16" s="244"/>
      <c r="D16" s="302"/>
      <c r="F16" s="117"/>
      <c r="G16" s="276">
        <f>6.5*15</f>
        <v>97.5</v>
      </c>
      <c r="H16" s="244"/>
      <c r="I16" s="304" t="s">
        <v>177</v>
      </c>
      <c r="J16" s="247"/>
      <c r="K16" s="305" t="s">
        <v>178</v>
      </c>
      <c r="L16" s="247"/>
    </row>
    <row r="17" spans="1:18" ht="14.25" customHeight="1">
      <c r="A17" s="303"/>
      <c r="B17" s="254"/>
      <c r="C17" s="254"/>
      <c r="D17" s="255"/>
      <c r="F17" s="31"/>
      <c r="G17" s="277"/>
      <c r="H17" s="244"/>
      <c r="J17" s="277"/>
      <c r="K17" s="244"/>
    </row>
    <row r="18" spans="1:18" ht="14.25" customHeight="1">
      <c r="G18" s="278"/>
      <c r="H18" s="279"/>
      <c r="I18" s="280"/>
      <c r="J18" s="278"/>
      <c r="K18" s="280"/>
    </row>
    <row r="19" spans="1:18" ht="14.25" customHeight="1">
      <c r="B19" s="48">
        <v>4</v>
      </c>
      <c r="C19" s="118"/>
      <c r="D19" s="8" t="s">
        <v>179</v>
      </c>
      <c r="E19" s="119">
        <f>Inputs!$E$13</f>
        <v>70</v>
      </c>
      <c r="F19" s="120">
        <f>(E19*0.25)</f>
        <v>17.5</v>
      </c>
      <c r="G19" s="281">
        <f>IF(I20&gt;F19, I20, F19)/9</f>
        <v>1.9444444444444444</v>
      </c>
      <c r="H19" s="244"/>
      <c r="I19" s="121"/>
      <c r="J19" s="8" t="s">
        <v>180</v>
      </c>
      <c r="K19" s="122">
        <f>0.5*Inputs!$C$7</f>
        <v>0</v>
      </c>
      <c r="L19" s="123" t="e">
        <f>L21/Inputs!$C$7</f>
        <v>#DIV/0!</v>
      </c>
      <c r="M19" s="306">
        <f>IF(K22&lt;L22, L22,K22)</f>
        <v>0</v>
      </c>
      <c r="N19" s="244"/>
      <c r="O19" s="48"/>
      <c r="P19" s="48">
        <f>IF((E19-E20-I22)-K19*4 &gt;0, (E19-E20-I22)/4, K19)</f>
        <v>13.125</v>
      </c>
    </row>
    <row r="20" spans="1:18" ht="14.25" customHeight="1">
      <c r="B20" s="48">
        <v>5</v>
      </c>
      <c r="D20" s="48">
        <f>F22*4</f>
        <v>0</v>
      </c>
      <c r="E20" s="125">
        <f>$E$21*4</f>
        <v>0</v>
      </c>
      <c r="F20" s="48">
        <f>IF((D20-G20)&gt;E19, E19, (E19-G20)/4)</f>
        <v>17.5</v>
      </c>
      <c r="G20" s="282">
        <f>H21*9</f>
        <v>0</v>
      </c>
      <c r="H20" s="244"/>
      <c r="I20" s="121">
        <f>IF(H21&gt;I19, H21, I19)*9</f>
        <v>0</v>
      </c>
      <c r="J20" s="307">
        <f>IF((E19-E20-G20)&gt;E19, 0, (E19-E20-G20))</f>
        <v>70</v>
      </c>
      <c r="K20" s="244"/>
      <c r="L20" s="126">
        <f>IF(K21&gt;K19, K19, K21)</f>
        <v>0</v>
      </c>
      <c r="M20" s="276">
        <f>IF(M19&lt;P19, P19, M19)</f>
        <v>13.125</v>
      </c>
      <c r="N20" s="244"/>
      <c r="O20" s="127">
        <f>(E19-E20-I22)-L21*4</f>
        <v>0</v>
      </c>
      <c r="P20" s="127"/>
    </row>
    <row r="21" spans="1:18" ht="14.25" customHeight="1">
      <c r="A21" s="8" t="s">
        <v>181</v>
      </c>
      <c r="B21" s="341">
        <v>4</v>
      </c>
      <c r="C21" s="38" t="s">
        <v>182</v>
      </c>
      <c r="D21" s="8" t="s">
        <v>183</v>
      </c>
      <c r="E21" s="122">
        <f>IF(F20&lt;F22, F20, F22)</f>
        <v>0</v>
      </c>
      <c r="F21" s="8" t="s">
        <v>184</v>
      </c>
      <c r="G21" s="128" t="s">
        <v>185</v>
      </c>
      <c r="H21" s="129">
        <f>Inputs!$C$7*0.3</f>
        <v>0</v>
      </c>
      <c r="I21" s="130">
        <f>IF(I23&gt;G19, G19, I23)</f>
        <v>1.9444444444444444</v>
      </c>
      <c r="J21" s="8" t="s">
        <v>186</v>
      </c>
      <c r="K21" s="131">
        <f>J20/4</f>
        <v>17.5</v>
      </c>
      <c r="L21" s="132">
        <f>M20</f>
        <v>13.125</v>
      </c>
      <c r="M21" s="133">
        <f>E19-E20</f>
        <v>70</v>
      </c>
      <c r="N21" s="134"/>
      <c r="O21" s="48"/>
      <c r="P21" s="48"/>
    </row>
    <row r="22" spans="1:18" ht="14.25" customHeight="1">
      <c r="A22" s="52"/>
      <c r="B22" s="52"/>
      <c r="C22" s="72"/>
      <c r="D22" s="52" t="s">
        <v>187</v>
      </c>
      <c r="E22" s="135">
        <f>E21/B21</f>
        <v>0</v>
      </c>
      <c r="F22" s="60">
        <f>Inputs!$C$7*Inputs!$B$19</f>
        <v>0</v>
      </c>
      <c r="G22" s="283">
        <f>IF(K21&lt;K19, H21, (E19-E20-K19*4)/9)</f>
        <v>7.7777777777777777</v>
      </c>
      <c r="H22" s="244"/>
      <c r="I22" s="120">
        <f>I21*9</f>
        <v>17.5</v>
      </c>
      <c r="J22" s="126">
        <f>IF(L22&lt;L20, L22, L20)</f>
        <v>0</v>
      </c>
      <c r="K22" s="126">
        <f>IF(J22&lt;L20, J22, L20)</f>
        <v>0</v>
      </c>
      <c r="L22" s="125">
        <f>IF((E19-E20)/4&gt;K19, K19, M22)</f>
        <v>0</v>
      </c>
      <c r="M22" s="281">
        <f>M21/4</f>
        <v>17.5</v>
      </c>
      <c r="N22" s="244"/>
      <c r="O22" s="48"/>
      <c r="P22" s="48"/>
    </row>
    <row r="23" spans="1:18" ht="14.25" customHeight="1">
      <c r="A23" s="52"/>
      <c r="B23" s="52"/>
      <c r="C23" s="72"/>
      <c r="D23" s="52"/>
      <c r="E23" s="135"/>
      <c r="F23" s="60"/>
      <c r="G23" s="60"/>
      <c r="H23" s="60"/>
      <c r="I23" s="120">
        <f>IF(M23&gt;0, M23/9, I21)</f>
        <v>7.7777777777777777</v>
      </c>
      <c r="J23" s="126"/>
      <c r="K23" s="48"/>
      <c r="L23" s="125"/>
      <c r="M23" s="120">
        <f>E19-E20-(K19*4)</f>
        <v>70</v>
      </c>
      <c r="N23" s="48"/>
      <c r="O23" s="48"/>
      <c r="P23" s="48"/>
    </row>
    <row r="24" spans="1:18" ht="14.25" customHeight="1">
      <c r="A24" s="136" t="s">
        <v>188</v>
      </c>
      <c r="B24" s="137"/>
      <c r="C24" s="138" t="s">
        <v>189</v>
      </c>
      <c r="D24" s="270">
        <f>E21/B21</f>
        <v>0</v>
      </c>
      <c r="E24" s="247"/>
      <c r="F24" s="139" t="s">
        <v>190</v>
      </c>
      <c r="G24" s="284">
        <f>IF(B21=4,IF(I21&lt;H21,H21*0.25,I21*0.25),IF(I21&lt;H21,H21*0.2,I21*0.2))</f>
        <v>0.4861111111111111</v>
      </c>
      <c r="H24" s="247"/>
      <c r="I24" s="140">
        <f>ROUND(G24/5,0)*5</f>
        <v>0</v>
      </c>
      <c r="J24" s="286">
        <f>IF(B21=4,IF(I21&lt;H21,K21*0.25,L21*0.25),IF(I21&lt;H21,K21*0.2,213*0.2))</f>
        <v>3.28125</v>
      </c>
      <c r="K24" s="247"/>
      <c r="L24" s="141">
        <f>ROUND(J24/5,)*5</f>
        <v>5</v>
      </c>
      <c r="M24" s="287">
        <f>IF((E19-E20-I22)-K19*4 &gt;0, (E19-E20-I22)/4, K19)</f>
        <v>13.125</v>
      </c>
      <c r="N24" s="244"/>
      <c r="O24" s="48"/>
      <c r="P24" s="48"/>
    </row>
    <row r="25" spans="1:18" ht="14.25" customHeight="1">
      <c r="A25" s="52"/>
      <c r="B25" s="52"/>
      <c r="C25" s="72"/>
      <c r="D25" s="271"/>
      <c r="E25" s="244"/>
      <c r="F25" s="52"/>
      <c r="G25" s="283"/>
      <c r="H25" s="244"/>
      <c r="I25" s="52"/>
      <c r="J25" s="283"/>
      <c r="K25" s="244"/>
      <c r="L25" s="52"/>
      <c r="M25" s="277"/>
      <c r="N25" s="244"/>
    </row>
    <row r="26" spans="1:18" ht="14.25" customHeight="1">
      <c r="A26" s="136" t="s">
        <v>191</v>
      </c>
      <c r="B26" s="137"/>
      <c r="C26" s="138" t="s">
        <v>192</v>
      </c>
      <c r="D26" s="270">
        <f>E21/B21</f>
        <v>0</v>
      </c>
      <c r="E26" s="247"/>
      <c r="F26" s="139" t="s">
        <v>190</v>
      </c>
      <c r="G26" s="284">
        <f>IF(B21=4,IF(I21&lt;H21,H21*0.25,I21*0.25),IF(I21&lt;H21,H21*0.2,I21*0.2))</f>
        <v>0.4861111111111111</v>
      </c>
      <c r="H26" s="247"/>
      <c r="I26" s="140">
        <f>ROUND(G26/5,0)*5</f>
        <v>0</v>
      </c>
      <c r="J26" s="286">
        <f>IF(B21=4,IF(I21&lt;H21,K21*0.25,L21*0.25),IF(I21&lt;H21,K21*0.2,213*0.2))</f>
        <v>3.28125</v>
      </c>
      <c r="K26" s="247"/>
      <c r="L26" s="142">
        <f>ROUND(J26/5,)*5</f>
        <v>5</v>
      </c>
      <c r="M26" s="288"/>
      <c r="N26" s="244"/>
    </row>
    <row r="27" spans="1:18" ht="14.25" customHeight="1">
      <c r="A27" s="52"/>
      <c r="B27" s="52"/>
      <c r="C27" s="72"/>
      <c r="D27" s="271"/>
      <c r="E27" s="244"/>
      <c r="F27" s="52"/>
      <c r="G27" s="283"/>
      <c r="H27" s="244"/>
      <c r="I27" s="52"/>
      <c r="J27" s="283"/>
      <c r="K27" s="244"/>
      <c r="L27" s="52"/>
      <c r="M27" s="277"/>
      <c r="N27" s="244"/>
    </row>
    <row r="28" spans="1:18" ht="14.25" customHeight="1">
      <c r="A28" s="136" t="s">
        <v>193</v>
      </c>
      <c r="B28" s="56"/>
      <c r="C28" s="143" t="str">
        <f>IF(B21=4,"Dinner","Snack")</f>
        <v>Dinner</v>
      </c>
      <c r="D28" s="270">
        <f>E21/B21</f>
        <v>0</v>
      </c>
      <c r="E28" s="247"/>
      <c r="F28" s="139" t="s">
        <v>190</v>
      </c>
      <c r="G28" s="284">
        <f>IF(B21=4,IF(I21&lt;H21,H21*0.25,I21*0.25),IF(I21&lt;H21,H21*0.2,I21*0.2))</f>
        <v>0.4861111111111111</v>
      </c>
      <c r="H28" s="247"/>
      <c r="I28" s="140">
        <f>ROUND(G28/5,0)*5</f>
        <v>0</v>
      </c>
      <c r="J28" s="286">
        <f>IF(B21=4,IF(I21&lt;H21,K21*0.25,L21*0.25),IF(I21&lt;H21,K21*0.2,213*0.2))</f>
        <v>3.28125</v>
      </c>
      <c r="K28" s="247"/>
      <c r="L28" s="142">
        <f>ROUND(J28/5,)*5</f>
        <v>5</v>
      </c>
      <c r="M28" s="288"/>
      <c r="N28" s="244"/>
    </row>
    <row r="29" spans="1:18" ht="14.25" customHeight="1">
      <c r="A29" s="52"/>
      <c r="B29" s="52"/>
      <c r="C29" s="72"/>
      <c r="D29" s="271"/>
      <c r="E29" s="244"/>
      <c r="F29" s="52"/>
      <c r="G29" s="283"/>
      <c r="H29" s="244"/>
      <c r="I29" s="52"/>
      <c r="J29" s="283"/>
      <c r="K29" s="244"/>
      <c r="L29" s="52"/>
      <c r="M29" s="277"/>
      <c r="N29" s="244"/>
    </row>
    <row r="30" spans="1:18" ht="14.25" customHeight="1">
      <c r="A30" s="136" t="s">
        <v>194</v>
      </c>
      <c r="B30" s="56"/>
      <c r="C30" s="143" t="str">
        <f>IF(B21=4,"End of Day","Dinner")</f>
        <v>End of Day</v>
      </c>
      <c r="D30" s="270" t="str">
        <f>IF(B21=4,ROUND(E22/1,0)&amp;"g casein protein in water",E21/B21)</f>
        <v>0g casein protein in water</v>
      </c>
      <c r="E30" s="247"/>
      <c r="F30" s="139" t="s">
        <v>190</v>
      </c>
      <c r="G30" s="284">
        <f>IF(B21=4,IF(I21&lt;H21,H21*0.25,I21*0.25),IF(I21&lt;H21,H21*0.2,I21*0.2))</f>
        <v>0.4861111111111111</v>
      </c>
      <c r="H30" s="247"/>
      <c r="I30" s="140">
        <f>ROUND(G30/5,0)*5</f>
        <v>0</v>
      </c>
      <c r="J30" s="286">
        <f>IF(B21=4,IF(I21&lt;H21,K21*0.25,L21*0.25),IF(I21&lt;H21,K21*0.2,213*0.2))</f>
        <v>3.28125</v>
      </c>
      <c r="K30" s="247"/>
      <c r="L30" s="142">
        <f>ROUND(J30/5,)*5</f>
        <v>5</v>
      </c>
      <c r="M30" s="288"/>
      <c r="N30" s="244"/>
    </row>
    <row r="31" spans="1:18" ht="14.25" customHeight="1">
      <c r="A31" s="52"/>
      <c r="B31" s="52"/>
      <c r="C31" s="72"/>
      <c r="D31" s="271"/>
      <c r="E31" s="244"/>
      <c r="F31" s="52"/>
      <c r="G31" s="283" t="s">
        <v>165</v>
      </c>
      <c r="H31" s="244"/>
      <c r="I31" s="52"/>
      <c r="J31" s="283"/>
      <c r="K31" s="244"/>
      <c r="L31" s="52"/>
      <c r="M31" s="277"/>
      <c r="N31" s="244"/>
    </row>
    <row r="32" spans="1:18" ht="14.25" customHeight="1">
      <c r="A32" s="136" t="str">
        <f>IF(B21=4," ","Meal 5")</f>
        <v xml:space="preserve"> </v>
      </c>
      <c r="B32" s="56"/>
      <c r="C32" s="144" t="str">
        <f>IF(B21=4," ","End of Day")</f>
        <v xml:space="preserve"> </v>
      </c>
      <c r="D32" s="272" t="str">
        <f>IF(B21=4," ",E22)</f>
        <v xml:space="preserve"> </v>
      </c>
      <c r="E32" s="273"/>
      <c r="F32" s="45"/>
      <c r="G32" s="285" t="str">
        <f>IF(B21=4," ",IF(I21&lt;H21,H21*0.2,I21*0.2))</f>
        <v xml:space="preserve"> </v>
      </c>
      <c r="H32" s="273"/>
      <c r="I32" s="145" t="str">
        <f>IF(B21=4," ",ROUND(G32/5,0)*5)</f>
        <v xml:space="preserve"> </v>
      </c>
      <c r="J32" s="289" t="str">
        <f>IF(B21=4," ",IF(I21&lt;H21,K21*0.2,213*0.2))</f>
        <v xml:space="preserve"> </v>
      </c>
      <c r="K32" s="273"/>
      <c r="L32" s="146" t="str">
        <f>IF(B21=4," ",ROUND(J32/5,0)*5)</f>
        <v xml:space="preserve"> </v>
      </c>
      <c r="M32" s="288"/>
      <c r="N32" s="244"/>
      <c r="R32" s="54" t="s">
        <v>165</v>
      </c>
    </row>
    <row r="33" spans="1:14" ht="14.25" customHeight="1">
      <c r="A33" s="52"/>
      <c r="B33" s="52"/>
      <c r="C33" s="72"/>
      <c r="D33" s="147"/>
      <c r="E33" s="52"/>
      <c r="F33" s="52"/>
      <c r="G33" s="271"/>
      <c r="H33" s="244"/>
      <c r="J33" s="277"/>
      <c r="K33" s="244"/>
      <c r="M33" s="277"/>
      <c r="N33" s="244"/>
    </row>
    <row r="34" spans="1:14" ht="14.25" customHeight="1">
      <c r="G34" s="277"/>
      <c r="H34" s="244"/>
      <c r="J34" s="277"/>
      <c r="K34" s="244"/>
      <c r="M34" s="277"/>
      <c r="N34" s="244"/>
    </row>
    <row r="35" spans="1:14" ht="14.25" customHeight="1">
      <c r="G35" s="277"/>
      <c r="H35" s="244"/>
      <c r="J35" s="277" t="s">
        <v>165</v>
      </c>
      <c r="K35" s="244"/>
      <c r="M35" s="277"/>
      <c r="N35" s="244"/>
    </row>
    <row r="36" spans="1:14" ht="14.25" customHeight="1">
      <c r="G36" s="277"/>
      <c r="H36" s="244"/>
      <c r="J36" s="277"/>
      <c r="K36" s="244"/>
    </row>
    <row r="37" spans="1:14" ht="14.25" customHeight="1">
      <c r="G37" s="277"/>
      <c r="H37" s="244"/>
      <c r="J37" s="277"/>
      <c r="K37" s="244"/>
    </row>
    <row r="38" spans="1:14" ht="14.25" customHeight="1">
      <c r="G38" s="277"/>
      <c r="H38" s="244"/>
      <c r="J38" s="277"/>
      <c r="K38" s="244"/>
    </row>
    <row r="39" spans="1:14" ht="14.25" customHeight="1">
      <c r="G39" s="277"/>
      <c r="H39" s="244"/>
      <c r="J39" s="277"/>
      <c r="K39" s="244"/>
    </row>
    <row r="40" spans="1:14" ht="14.25" customHeight="1">
      <c r="G40" s="277"/>
      <c r="H40" s="244"/>
      <c r="J40" s="277"/>
      <c r="K40" s="244"/>
    </row>
    <row r="41" spans="1:14" ht="14.25" customHeight="1">
      <c r="G41" s="277"/>
      <c r="H41" s="244"/>
      <c r="J41" s="277"/>
      <c r="K41" s="244"/>
    </row>
    <row r="42" spans="1:14" ht="14.25" customHeight="1">
      <c r="G42" s="277"/>
      <c r="H42" s="244"/>
      <c r="J42" s="277"/>
      <c r="K42" s="244"/>
    </row>
    <row r="43" spans="1:14" ht="14.25" customHeight="1">
      <c r="G43" s="277"/>
      <c r="H43" s="244"/>
      <c r="J43" s="277"/>
      <c r="K43" s="244"/>
    </row>
    <row r="44" spans="1:14" ht="14.25" customHeight="1">
      <c r="G44" s="277" t="s">
        <v>165</v>
      </c>
      <c r="H44" s="244"/>
      <c r="J44" s="277"/>
      <c r="K44" s="244"/>
    </row>
    <row r="45" spans="1:14" ht="14.25" customHeight="1">
      <c r="G45" s="277"/>
      <c r="H45" s="244"/>
      <c r="J45" s="277"/>
      <c r="K45" s="244"/>
    </row>
    <row r="46" spans="1:14" ht="14.25" customHeight="1">
      <c r="G46" s="277"/>
      <c r="H46" s="244"/>
      <c r="J46" s="277"/>
      <c r="K46" s="244"/>
    </row>
    <row r="47" spans="1:14" ht="14.25" customHeight="1">
      <c r="G47" s="277"/>
      <c r="H47" s="244"/>
      <c r="J47" s="277"/>
      <c r="K47" s="244"/>
    </row>
    <row r="48" spans="1:14" ht="14.25" customHeight="1">
      <c r="G48" s="277"/>
      <c r="H48" s="244"/>
      <c r="J48" s="277"/>
      <c r="K48" s="244"/>
    </row>
    <row r="49" spans="7:11" ht="14.25" customHeight="1">
      <c r="G49" s="277"/>
      <c r="H49" s="244"/>
      <c r="J49" s="277"/>
      <c r="K49" s="244"/>
    </row>
    <row r="50" spans="7:11" ht="14.25" customHeight="1">
      <c r="G50" s="277"/>
      <c r="H50" s="244"/>
      <c r="J50" s="277"/>
      <c r="K50" s="244"/>
    </row>
    <row r="51" spans="7:11" ht="14.25" customHeight="1">
      <c r="G51" s="277"/>
      <c r="H51" s="244"/>
      <c r="J51" s="277"/>
      <c r="K51" s="244"/>
    </row>
    <row r="52" spans="7:11" ht="14.25" customHeight="1">
      <c r="G52" s="277"/>
      <c r="H52" s="244"/>
      <c r="J52" s="277"/>
      <c r="K52" s="244"/>
    </row>
    <row r="53" spans="7:11" ht="14.25" customHeight="1">
      <c r="G53" s="277"/>
      <c r="H53" s="244"/>
      <c r="J53" s="277"/>
      <c r="K53" s="244"/>
    </row>
    <row r="54" spans="7:11" ht="14.25" customHeight="1">
      <c r="G54" s="277"/>
      <c r="H54" s="244"/>
      <c r="J54" s="277"/>
      <c r="K54" s="244"/>
    </row>
    <row r="55" spans="7:11" ht="14.25" customHeight="1">
      <c r="G55" s="277"/>
      <c r="H55" s="244"/>
      <c r="J55" s="277"/>
      <c r="K55" s="244"/>
    </row>
    <row r="56" spans="7:11" ht="14.25" customHeight="1">
      <c r="G56" s="277"/>
      <c r="H56" s="244"/>
      <c r="J56" s="277"/>
      <c r="K56" s="244"/>
    </row>
    <row r="57" spans="7:11" ht="14.25" customHeight="1">
      <c r="G57" s="277"/>
      <c r="H57" s="244"/>
      <c r="J57" s="277"/>
      <c r="K57" s="244"/>
    </row>
    <row r="58" spans="7:11" ht="14.25" customHeight="1"/>
    <row r="59" spans="7:11" ht="14.25" customHeight="1"/>
    <row r="60" spans="7:11" ht="14.25" customHeight="1"/>
    <row r="61" spans="7:11" ht="14.25" customHeight="1"/>
    <row r="62" spans="7:11" ht="14.25" customHeight="1"/>
    <row r="63" spans="7:11" ht="14.25" customHeight="1"/>
    <row r="64" spans="7:11"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algorithmName="SHA-512" hashValue="XMyyhW1YVaebZtnidwkgI+YdC3YLW0IqTcFAYyfY0HYP+jEKldAFd5Hw1bYW+GwYS6Cp1u+Qxyg01e9aRvXaxA==" saltValue="JvGISWRy+5LeffNuWAL9rQ==" spinCount="100000" sheet="1" objects="1" scenarios="1"/>
  <mergeCells count="145">
    <mergeCell ref="J18:K18"/>
    <mergeCell ref="M19:N19"/>
    <mergeCell ref="J20:K20"/>
    <mergeCell ref="M20:N20"/>
    <mergeCell ref="M22:N22"/>
    <mergeCell ref="M28:N28"/>
    <mergeCell ref="M29:N29"/>
    <mergeCell ref="G10:H10"/>
    <mergeCell ref="G11:H11"/>
    <mergeCell ref="G12:H12"/>
    <mergeCell ref="G13:H13"/>
    <mergeCell ref="G14:H14"/>
    <mergeCell ref="A15:D17"/>
    <mergeCell ref="G15:H15"/>
    <mergeCell ref="J10:K10"/>
    <mergeCell ref="J11:K11"/>
    <mergeCell ref="J12:K12"/>
    <mergeCell ref="J13:K13"/>
    <mergeCell ref="J14:K14"/>
    <mergeCell ref="J15:K15"/>
    <mergeCell ref="I16:J16"/>
    <mergeCell ref="K16:L16"/>
    <mergeCell ref="J17:K17"/>
    <mergeCell ref="G5:H5"/>
    <mergeCell ref="G6:H6"/>
    <mergeCell ref="G7:H7"/>
    <mergeCell ref="G8:H8"/>
    <mergeCell ref="G9:H9"/>
    <mergeCell ref="J2:K2"/>
    <mergeCell ref="J3:K3"/>
    <mergeCell ref="J5:K5"/>
    <mergeCell ref="J6:K6"/>
    <mergeCell ref="J7:K7"/>
    <mergeCell ref="J8:K8"/>
    <mergeCell ref="J9:K9"/>
    <mergeCell ref="D1:E1"/>
    <mergeCell ref="G1:H1"/>
    <mergeCell ref="J1:K1"/>
    <mergeCell ref="D2:E2"/>
    <mergeCell ref="G2:H2"/>
    <mergeCell ref="D3:E3"/>
    <mergeCell ref="J4:K4"/>
    <mergeCell ref="G3:H3"/>
    <mergeCell ref="G4:H4"/>
    <mergeCell ref="J55:K55"/>
    <mergeCell ref="J56:K56"/>
    <mergeCell ref="J57:K57"/>
    <mergeCell ref="J44:K44"/>
    <mergeCell ref="J45:K45"/>
    <mergeCell ref="J46:K46"/>
    <mergeCell ref="J47:K47"/>
    <mergeCell ref="J48:K48"/>
    <mergeCell ref="J49:K49"/>
    <mergeCell ref="J50:K50"/>
    <mergeCell ref="J39:K39"/>
    <mergeCell ref="J40:K40"/>
    <mergeCell ref="J41:K41"/>
    <mergeCell ref="J42:K42"/>
    <mergeCell ref="J43:K43"/>
    <mergeCell ref="J51:K51"/>
    <mergeCell ref="J52:K52"/>
    <mergeCell ref="J53:K53"/>
    <mergeCell ref="J54:K54"/>
    <mergeCell ref="J33:K33"/>
    <mergeCell ref="M33:N33"/>
    <mergeCell ref="J34:K34"/>
    <mergeCell ref="M34:N34"/>
    <mergeCell ref="J35:K35"/>
    <mergeCell ref="M35:N35"/>
    <mergeCell ref="J36:K36"/>
    <mergeCell ref="J37:K37"/>
    <mergeCell ref="J38:K38"/>
    <mergeCell ref="J24:K24"/>
    <mergeCell ref="M24:N24"/>
    <mergeCell ref="J25:K25"/>
    <mergeCell ref="M25:N25"/>
    <mergeCell ref="J26:K26"/>
    <mergeCell ref="M26:N26"/>
    <mergeCell ref="M27:N27"/>
    <mergeCell ref="M31:N31"/>
    <mergeCell ref="M32:N32"/>
    <mergeCell ref="J27:K27"/>
    <mergeCell ref="J28:K28"/>
    <mergeCell ref="J29:K29"/>
    <mergeCell ref="J30:K30"/>
    <mergeCell ref="M30:N30"/>
    <mergeCell ref="J31:K31"/>
    <mergeCell ref="J32:K32"/>
    <mergeCell ref="G42:H42"/>
    <mergeCell ref="G43:H43"/>
    <mergeCell ref="G44:H44"/>
    <mergeCell ref="G45:H45"/>
    <mergeCell ref="G53:H53"/>
    <mergeCell ref="G54:H54"/>
    <mergeCell ref="G55:H55"/>
    <mergeCell ref="G56:H56"/>
    <mergeCell ref="G57:H57"/>
    <mergeCell ref="G46:H46"/>
    <mergeCell ref="G47:H47"/>
    <mergeCell ref="G48:H48"/>
    <mergeCell ref="G49:H49"/>
    <mergeCell ref="G50:H50"/>
    <mergeCell ref="G51:H51"/>
    <mergeCell ref="G52:H52"/>
    <mergeCell ref="G33:H33"/>
    <mergeCell ref="G34:H34"/>
    <mergeCell ref="G35:H35"/>
    <mergeCell ref="G36:H36"/>
    <mergeCell ref="G37:H37"/>
    <mergeCell ref="G38:H38"/>
    <mergeCell ref="G39:H39"/>
    <mergeCell ref="G40:H40"/>
    <mergeCell ref="G41:H41"/>
    <mergeCell ref="D32:E32"/>
    <mergeCell ref="D11:E11"/>
    <mergeCell ref="D24:E24"/>
    <mergeCell ref="D25:E25"/>
    <mergeCell ref="D26:E26"/>
    <mergeCell ref="D27:E27"/>
    <mergeCell ref="D28:E28"/>
    <mergeCell ref="D29:E29"/>
    <mergeCell ref="G16:H16"/>
    <mergeCell ref="G17:H17"/>
    <mergeCell ref="G18:I18"/>
    <mergeCell ref="G19:H19"/>
    <mergeCell ref="G20:H20"/>
    <mergeCell ref="G22:H22"/>
    <mergeCell ref="G24:H24"/>
    <mergeCell ref="G25:H25"/>
    <mergeCell ref="G26:H26"/>
    <mergeCell ref="G27:H27"/>
    <mergeCell ref="G28:H28"/>
    <mergeCell ref="G29:H29"/>
    <mergeCell ref="G30:H30"/>
    <mergeCell ref="G31:H31"/>
    <mergeCell ref="G32:H32"/>
    <mergeCell ref="D4:E4"/>
    <mergeCell ref="D5:E5"/>
    <mergeCell ref="D6:E6"/>
    <mergeCell ref="D7:E7"/>
    <mergeCell ref="D8:E8"/>
    <mergeCell ref="D9:E9"/>
    <mergeCell ref="D10:E10"/>
    <mergeCell ref="D30:E30"/>
    <mergeCell ref="D31:E31"/>
  </mergeCells>
  <dataValidations count="1">
    <dataValidation type="list" allowBlank="1" showErrorMessage="1" sqref="B21" xr:uid="{00000000-0002-0000-0300-000000000000}">
      <formula1>$B$19:$B$20</formula1>
    </dataValidation>
  </dataValidations>
  <pageMargins left="0.25" right="0.25" top="0.75" bottom="0.75" header="0" footer="0"/>
  <pageSetup paperSize="9" fitToWidth="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R1000"/>
  <sheetViews>
    <sheetView topLeftCell="A50" workbookViewId="0">
      <selection activeCell="B53" sqref="B53"/>
    </sheetView>
  </sheetViews>
  <sheetFormatPr defaultColWidth="14.3984375" defaultRowHeight="15" customHeight="1"/>
  <cols>
    <col min="1" max="1" width="7.3984375" customWidth="1"/>
    <col min="2" max="2" width="5" customWidth="1"/>
    <col min="3" max="3" width="32.1328125" customWidth="1"/>
    <col min="4" max="4" width="27.1328125" customWidth="1"/>
    <col min="5" max="5" width="26.53125" customWidth="1"/>
    <col min="6" max="6" width="22.53125" customWidth="1"/>
    <col min="7" max="7" width="15.3984375" customWidth="1"/>
    <col min="8" max="8" width="10" customWidth="1"/>
    <col min="9" max="9" width="30.1328125" customWidth="1"/>
    <col min="10" max="10" width="22.1328125" customWidth="1"/>
    <col min="11" max="11" width="12.1328125" customWidth="1"/>
    <col min="12" max="12" width="25.73046875" customWidth="1"/>
    <col min="13" max="13" width="25.86328125" customWidth="1"/>
    <col min="14" max="14" width="7.265625" customWidth="1"/>
    <col min="15" max="26" width="8.86328125" customWidth="1"/>
  </cols>
  <sheetData>
    <row r="1" spans="1:14" ht="14.25" customHeight="1">
      <c r="D1" s="290" t="s">
        <v>128</v>
      </c>
      <c r="E1" s="247"/>
      <c r="F1" s="107" t="s">
        <v>129</v>
      </c>
      <c r="G1" s="108"/>
      <c r="H1" s="291" t="s">
        <v>130</v>
      </c>
      <c r="I1" s="247"/>
      <c r="J1" s="108"/>
      <c r="K1" s="108"/>
      <c r="L1" s="148" t="s">
        <v>131</v>
      </c>
      <c r="M1" s="149" t="s">
        <v>132</v>
      </c>
      <c r="N1" s="108"/>
    </row>
    <row r="2" spans="1:14" ht="14.25" customHeight="1">
      <c r="C2" s="110"/>
      <c r="D2" s="268" t="s">
        <v>133</v>
      </c>
      <c r="E2" s="280"/>
      <c r="F2" s="111" t="s">
        <v>134</v>
      </c>
      <c r="G2" s="108"/>
      <c r="H2" s="310" t="s">
        <v>135</v>
      </c>
      <c r="I2" s="269"/>
      <c r="J2" s="31"/>
      <c r="K2" s="31"/>
      <c r="L2" s="150" t="s">
        <v>136</v>
      </c>
      <c r="M2" s="151" t="s">
        <v>137</v>
      </c>
      <c r="N2" s="31"/>
    </row>
    <row r="3" spans="1:14" ht="14.25" customHeight="1">
      <c r="D3" s="268" t="s">
        <v>138</v>
      </c>
      <c r="E3" s="280"/>
      <c r="F3" s="113" t="s">
        <v>139</v>
      </c>
      <c r="G3" s="108"/>
      <c r="H3" s="310" t="s">
        <v>140</v>
      </c>
      <c r="I3" s="269"/>
      <c r="J3" s="31"/>
      <c r="K3" s="31"/>
      <c r="L3" s="152" t="s">
        <v>141</v>
      </c>
      <c r="M3" s="151" t="s">
        <v>142</v>
      </c>
      <c r="N3" s="31"/>
    </row>
    <row r="4" spans="1:14" ht="14.25" customHeight="1">
      <c r="D4" s="268" t="s">
        <v>143</v>
      </c>
      <c r="E4" s="280"/>
      <c r="F4" s="113" t="s">
        <v>144</v>
      </c>
      <c r="G4" s="108"/>
      <c r="H4" s="310" t="s">
        <v>145</v>
      </c>
      <c r="I4" s="269"/>
      <c r="J4" s="31"/>
      <c r="K4" s="31"/>
      <c r="L4" s="152" t="s">
        <v>146</v>
      </c>
      <c r="M4" s="151" t="s">
        <v>147</v>
      </c>
      <c r="N4" s="31"/>
    </row>
    <row r="5" spans="1:14" ht="14.25" customHeight="1">
      <c r="D5" s="268" t="s">
        <v>148</v>
      </c>
      <c r="E5" s="280"/>
      <c r="F5" s="113" t="s">
        <v>149</v>
      </c>
      <c r="G5" s="108"/>
      <c r="H5" s="310" t="s">
        <v>150</v>
      </c>
      <c r="I5" s="269"/>
      <c r="J5" s="31"/>
      <c r="K5" s="31"/>
      <c r="L5" s="152" t="s">
        <v>151</v>
      </c>
      <c r="M5" s="151" t="s">
        <v>152</v>
      </c>
      <c r="N5" s="31"/>
    </row>
    <row r="6" spans="1:14" ht="14.25" customHeight="1">
      <c r="D6" s="268" t="s">
        <v>153</v>
      </c>
      <c r="E6" s="280"/>
      <c r="F6" s="113" t="s">
        <v>154</v>
      </c>
      <c r="G6" s="108"/>
      <c r="H6" s="310" t="s">
        <v>155</v>
      </c>
      <c r="I6" s="269"/>
      <c r="J6" s="31"/>
      <c r="K6" s="31"/>
      <c r="L6" s="152" t="s">
        <v>156</v>
      </c>
      <c r="M6" s="153" t="s">
        <v>157</v>
      </c>
      <c r="N6" s="31"/>
    </row>
    <row r="7" spans="1:14" ht="14.25" customHeight="1">
      <c r="D7" s="268" t="s">
        <v>158</v>
      </c>
      <c r="E7" s="280"/>
      <c r="F7" s="113" t="s">
        <v>159</v>
      </c>
      <c r="G7" s="108"/>
      <c r="H7" s="311" t="s">
        <v>160</v>
      </c>
      <c r="I7" s="275"/>
      <c r="J7" s="31"/>
      <c r="K7" s="31"/>
      <c r="L7" s="152" t="s">
        <v>161</v>
      </c>
    </row>
    <row r="8" spans="1:14" ht="14.25" customHeight="1">
      <c r="D8" s="268" t="s">
        <v>162</v>
      </c>
      <c r="E8" s="280"/>
      <c r="F8" s="113" t="s">
        <v>163</v>
      </c>
      <c r="G8" s="277"/>
      <c r="H8" s="244"/>
      <c r="J8" s="31"/>
      <c r="K8" s="31"/>
      <c r="L8" s="154" t="s">
        <v>164</v>
      </c>
    </row>
    <row r="9" spans="1:14" ht="14.25" customHeight="1">
      <c r="C9" s="54" t="s">
        <v>165</v>
      </c>
      <c r="D9" s="268" t="s">
        <v>166</v>
      </c>
      <c r="E9" s="280"/>
      <c r="F9" s="113" t="s">
        <v>167</v>
      </c>
      <c r="G9" s="277"/>
      <c r="H9" s="244"/>
      <c r="J9" s="277"/>
      <c r="K9" s="244"/>
    </row>
    <row r="10" spans="1:14" ht="14.25" customHeight="1">
      <c r="D10" s="268" t="s">
        <v>168</v>
      </c>
      <c r="E10" s="280"/>
      <c r="F10" s="113" t="s">
        <v>169</v>
      </c>
      <c r="G10" s="277"/>
      <c r="H10" s="244"/>
      <c r="J10" s="277"/>
      <c r="K10" s="244"/>
    </row>
    <row r="11" spans="1:14" ht="14.25" customHeight="1">
      <c r="D11" s="274" t="s">
        <v>170</v>
      </c>
      <c r="E11" s="265"/>
      <c r="F11" s="113" t="s">
        <v>171</v>
      </c>
      <c r="G11" s="277"/>
      <c r="H11" s="244"/>
      <c r="J11" s="277"/>
      <c r="K11" s="244"/>
    </row>
    <row r="12" spans="1:14" ht="14.25" customHeight="1">
      <c r="F12" s="113" t="s">
        <v>172</v>
      </c>
      <c r="G12" s="277"/>
      <c r="H12" s="244"/>
      <c r="J12" s="277"/>
      <c r="K12" s="244"/>
    </row>
    <row r="13" spans="1:14" ht="14.25" customHeight="1">
      <c r="F13" s="113" t="s">
        <v>173</v>
      </c>
      <c r="G13" s="277"/>
      <c r="H13" s="244"/>
      <c r="J13" s="277"/>
      <c r="K13" s="244"/>
    </row>
    <row r="14" spans="1:14" ht="14.25" customHeight="1">
      <c r="F14" s="113" t="s">
        <v>174</v>
      </c>
      <c r="J14" s="277"/>
      <c r="K14" s="244"/>
    </row>
    <row r="15" spans="1:14" ht="14.25" customHeight="1">
      <c r="A15" s="299" t="s">
        <v>195</v>
      </c>
      <c r="B15" s="262"/>
      <c r="C15" s="262"/>
      <c r="D15" s="300"/>
      <c r="F15" s="116" t="s">
        <v>176</v>
      </c>
      <c r="G15" s="277"/>
      <c r="H15" s="244"/>
      <c r="I15" s="304" t="s">
        <v>177</v>
      </c>
      <c r="J15" s="247"/>
      <c r="K15" s="304" t="s">
        <v>178</v>
      </c>
      <c r="L15" s="247"/>
    </row>
    <row r="16" spans="1:14" ht="14.25" customHeight="1">
      <c r="A16" s="301"/>
      <c r="B16" s="244"/>
      <c r="C16" s="244"/>
      <c r="D16" s="302"/>
      <c r="F16" s="117"/>
      <c r="G16" s="277"/>
      <c r="H16" s="244"/>
      <c r="J16" s="277"/>
      <c r="K16" s="244"/>
    </row>
    <row r="17" spans="1:18" ht="14.25" customHeight="1">
      <c r="A17" s="303"/>
      <c r="B17" s="254"/>
      <c r="C17" s="254"/>
      <c r="D17" s="255"/>
      <c r="F17" s="31"/>
      <c r="G17" s="277"/>
      <c r="H17" s="244"/>
      <c r="J17" s="308"/>
      <c r="K17" s="244"/>
    </row>
    <row r="18" spans="1:18" ht="14.25" customHeight="1">
      <c r="G18" s="278"/>
      <c r="H18" s="279"/>
      <c r="I18" s="280"/>
      <c r="J18" s="278"/>
      <c r="K18" s="279"/>
      <c r="L18" s="280"/>
    </row>
    <row r="19" spans="1:18" ht="14.25" customHeight="1">
      <c r="B19" s="48">
        <v>4</v>
      </c>
      <c r="C19" s="156" t="s">
        <v>196</v>
      </c>
      <c r="D19" s="157" t="s">
        <v>179</v>
      </c>
      <c r="E19" s="119">
        <f>Inputs!$E$14</f>
        <v>370</v>
      </c>
      <c r="F19" s="120">
        <f>(E19*0.25)</f>
        <v>92.5</v>
      </c>
      <c r="G19" s="281">
        <f>IF(I20&gt;F19, I20, F19)/9</f>
        <v>10.277777777777779</v>
      </c>
      <c r="H19" s="244"/>
      <c r="I19" s="121"/>
      <c r="J19" s="8" t="s">
        <v>180</v>
      </c>
      <c r="K19" s="122">
        <f>1*Inputs!$C$7</f>
        <v>0</v>
      </c>
      <c r="L19" s="123" t="e">
        <f>L21/Inputs!$C$7</f>
        <v>#DIV/0!</v>
      </c>
      <c r="M19" s="306">
        <f>IF(K22&lt;L22, L22,K22)</f>
        <v>0</v>
      </c>
      <c r="N19" s="244"/>
      <c r="O19" s="48"/>
      <c r="P19" s="48">
        <f>IF((E19-E20-I22)-K19*4 &gt;0, (E19-E20-I22)/4, K19)</f>
        <v>69.375</v>
      </c>
    </row>
    <row r="20" spans="1:18" ht="14.25" customHeight="1">
      <c r="B20" s="48">
        <v>5</v>
      </c>
      <c r="D20" s="48">
        <f>F22*4</f>
        <v>0</v>
      </c>
      <c r="E20" s="125">
        <f>$E$21*4</f>
        <v>0</v>
      </c>
      <c r="F20" s="48">
        <f>IF((D20-G20)&gt;E19, E19, (E19-G20)/4)</f>
        <v>92.5</v>
      </c>
      <c r="G20" s="282">
        <f>H21*9</f>
        <v>0</v>
      </c>
      <c r="H20" s="244"/>
      <c r="I20" s="121">
        <f>IF(H21&gt;I19, H21, I19)*9</f>
        <v>0</v>
      </c>
      <c r="J20" s="307">
        <f>IF((E19-E20-G20)&gt;E19, 0, (E19-E20-G20))</f>
        <v>370</v>
      </c>
      <c r="K20" s="244"/>
      <c r="L20" s="126">
        <f>IF(K21&gt;K19, K19, K21)</f>
        <v>0</v>
      </c>
      <c r="M20" s="276">
        <f>IF(M19&lt;P19, P19, M19)</f>
        <v>69.375</v>
      </c>
      <c r="N20" s="244"/>
      <c r="O20" s="127">
        <f>(E19-E20-I22)-L21*4</f>
        <v>0</v>
      </c>
      <c r="P20" s="127"/>
    </row>
    <row r="21" spans="1:18" ht="14.25" customHeight="1">
      <c r="A21" s="8" t="s">
        <v>181</v>
      </c>
      <c r="B21" s="342">
        <v>4</v>
      </c>
      <c r="C21" s="159" t="s">
        <v>182</v>
      </c>
      <c r="D21" s="8" t="s">
        <v>183</v>
      </c>
      <c r="E21" s="160">
        <f>IF(F20&lt;F22, F20, F22)</f>
        <v>0</v>
      </c>
      <c r="F21" s="128" t="s">
        <v>184</v>
      </c>
      <c r="G21" s="8" t="s">
        <v>185</v>
      </c>
      <c r="H21" s="129">
        <f>Inputs!$C$7*0.3</f>
        <v>0</v>
      </c>
      <c r="I21" s="130">
        <f>IF(I23&gt;G19, G19, I23)</f>
        <v>10.277777777777779</v>
      </c>
      <c r="J21" s="8" t="s">
        <v>197</v>
      </c>
      <c r="K21" s="131">
        <f>J20/4</f>
        <v>92.5</v>
      </c>
      <c r="L21" s="161">
        <f>M20</f>
        <v>69.375</v>
      </c>
      <c r="M21" s="133">
        <f>E19-E20</f>
        <v>370</v>
      </c>
      <c r="N21" s="134"/>
      <c r="O21" s="48"/>
      <c r="P21" s="48"/>
    </row>
    <row r="22" spans="1:18" ht="14.25" customHeight="1">
      <c r="C22" s="72"/>
      <c r="D22" s="52" t="s">
        <v>187</v>
      </c>
      <c r="E22" s="135">
        <f>E21/B21</f>
        <v>0</v>
      </c>
      <c r="F22" s="48">
        <f>Inputs!$C$7*Inputs!$B$19</f>
        <v>0</v>
      </c>
      <c r="G22" s="283">
        <f>IF(K21&lt;K19, H21, (E19-E20-K19*4)/9)</f>
        <v>41.111111111111114</v>
      </c>
      <c r="H22" s="244"/>
      <c r="I22" s="162">
        <f>I21*9</f>
        <v>92.5</v>
      </c>
      <c r="J22" s="163">
        <f>IF(L22&lt;L20, L22, L20)</f>
        <v>0</v>
      </c>
      <c r="K22" s="163">
        <f>IF(J22&lt;L20, J22, L20)</f>
        <v>0</v>
      </c>
      <c r="L22" s="164">
        <f>IF((E19-E20)/4&gt;K19, K19, M22)</f>
        <v>0</v>
      </c>
      <c r="M22" s="281">
        <f>M21/4</f>
        <v>92.5</v>
      </c>
      <c r="N22" s="244"/>
      <c r="O22" s="48"/>
      <c r="P22" s="48"/>
    </row>
    <row r="23" spans="1:18" ht="14.25" customHeight="1">
      <c r="C23" s="72"/>
      <c r="D23" s="115"/>
      <c r="E23" s="165"/>
      <c r="F23" s="115"/>
      <c r="G23" s="60"/>
      <c r="H23" s="60"/>
      <c r="I23" s="162">
        <f>IF(M23&gt;0, M23/9, I21)</f>
        <v>41.111111111111114</v>
      </c>
      <c r="J23" s="163"/>
      <c r="K23" s="60"/>
      <c r="L23" s="164"/>
      <c r="M23" s="120">
        <f>E19-E20-(K19*4)</f>
        <v>370</v>
      </c>
      <c r="N23" s="48"/>
      <c r="O23" s="48"/>
      <c r="P23" s="48"/>
    </row>
    <row r="24" spans="1:18" ht="14.25" customHeight="1">
      <c r="A24" s="49" t="s">
        <v>188</v>
      </c>
      <c r="B24" s="166"/>
      <c r="C24" s="138" t="s">
        <v>37</v>
      </c>
      <c r="D24" s="270">
        <f>E21/B21</f>
        <v>0</v>
      </c>
      <c r="E24" s="247"/>
      <c r="F24" s="167" t="str">
        <f>IF(C24="Workout shake"," ","1 small handful greens")</f>
        <v xml:space="preserve"> </v>
      </c>
      <c r="G24" s="309">
        <f>I21*0</f>
        <v>0</v>
      </c>
      <c r="H24" s="247"/>
      <c r="I24" s="140">
        <f>ROUND(G24/5,0)*5</f>
        <v>0</v>
      </c>
      <c r="J24" s="286">
        <f>IF(I21&lt;H21,K21*0.2,L21*0.2)</f>
        <v>13.875</v>
      </c>
      <c r="K24" s="247"/>
      <c r="L24" s="146">
        <f>ROUND(J24/5,)*5</f>
        <v>15</v>
      </c>
      <c r="M24" s="288"/>
      <c r="N24" s="244"/>
    </row>
    <row r="25" spans="1:18" ht="14.25" customHeight="1">
      <c r="A25" s="52"/>
      <c r="C25" s="72"/>
      <c r="D25" s="271"/>
      <c r="E25" s="244"/>
      <c r="F25" s="52"/>
      <c r="G25" s="283"/>
      <c r="H25" s="244"/>
      <c r="I25" s="52"/>
      <c r="J25" s="283"/>
      <c r="K25" s="244"/>
      <c r="L25" s="52"/>
      <c r="M25" s="277"/>
      <c r="N25" s="244"/>
    </row>
    <row r="26" spans="1:18" ht="14.25" customHeight="1">
      <c r="A26" s="49" t="s">
        <v>191</v>
      </c>
      <c r="B26" s="166"/>
      <c r="C26" s="138" t="s">
        <v>198</v>
      </c>
      <c r="D26" s="270">
        <f>E21/B21</f>
        <v>0</v>
      </c>
      <c r="E26" s="247"/>
      <c r="F26" s="139" t="s">
        <v>190</v>
      </c>
      <c r="G26" s="309">
        <f>IF(I21&lt;H21,H21*0.1,I21*0.1)</f>
        <v>1.0277777777777779</v>
      </c>
      <c r="H26" s="247"/>
      <c r="I26" s="140">
        <f>ROUND(G26/5,0)*5</f>
        <v>0</v>
      </c>
      <c r="J26" s="286">
        <f>IF(B21=4,IF(I21&lt;H21,K21*0.35,L21*0.35),IF(I21&lt;H21,K21*0.3,L21*0.3))</f>
        <v>24.28125</v>
      </c>
      <c r="K26" s="247"/>
      <c r="L26" s="146">
        <f>ROUND(J26/5,)*5</f>
        <v>25</v>
      </c>
      <c r="M26" s="288"/>
      <c r="N26" s="244"/>
    </row>
    <row r="27" spans="1:18" ht="14.25" customHeight="1">
      <c r="A27" s="52"/>
      <c r="C27" s="72"/>
      <c r="D27" s="271"/>
      <c r="E27" s="244"/>
      <c r="F27" s="52"/>
      <c r="G27" s="283"/>
      <c r="H27" s="244"/>
      <c r="I27" s="52"/>
      <c r="J27" s="283"/>
      <c r="K27" s="244"/>
      <c r="L27" s="52"/>
      <c r="M27" s="277"/>
      <c r="N27" s="244"/>
    </row>
    <row r="28" spans="1:18" ht="14.25" customHeight="1">
      <c r="A28" s="49" t="s">
        <v>193</v>
      </c>
      <c r="B28" s="166"/>
      <c r="C28" s="138" t="s">
        <v>199</v>
      </c>
      <c r="D28" s="270">
        <f>E21/B21</f>
        <v>0</v>
      </c>
      <c r="E28" s="247"/>
      <c r="F28" s="139" t="s">
        <v>190</v>
      </c>
      <c r="G28" s="309">
        <f>IF(B21=4,IF(I21&lt;H21,H21*0.45,I21*0.45),IF(I21&lt;H21,H21*0.2,I21*0.2))</f>
        <v>4.6250000000000009</v>
      </c>
      <c r="H28" s="247"/>
      <c r="I28" s="140">
        <f>ROUND(G28/5,0)*5</f>
        <v>5</v>
      </c>
      <c r="J28" s="286">
        <f>IF(B21=4,IF(I21&lt;H21,K21*0.2,L21*0.2),IF(I21&lt;H21,K21*0.15,L21*0.15))</f>
        <v>13.875</v>
      </c>
      <c r="K28" s="247"/>
      <c r="L28" s="146">
        <f>ROUND(J28/5,)*5</f>
        <v>15</v>
      </c>
      <c r="M28" s="288"/>
      <c r="N28" s="244"/>
    </row>
    <row r="29" spans="1:18" ht="14.25" customHeight="1">
      <c r="A29" s="52"/>
      <c r="C29" s="72"/>
      <c r="D29" s="271"/>
      <c r="E29" s="244"/>
      <c r="F29" s="52"/>
      <c r="G29" s="283"/>
      <c r="H29" s="244"/>
      <c r="I29" s="52"/>
      <c r="J29" s="283"/>
      <c r="K29" s="244"/>
      <c r="L29" s="52"/>
      <c r="M29" s="277"/>
      <c r="N29" s="244"/>
    </row>
    <row r="30" spans="1:18" ht="14.25" customHeight="1">
      <c r="A30" s="49" t="s">
        <v>194</v>
      </c>
      <c r="B30" s="166"/>
      <c r="C30" s="138" t="str">
        <f>IF(B21=4,"End of Day","3-5 hours after last meal")</f>
        <v>End of Day</v>
      </c>
      <c r="D30" s="270" t="str">
        <f>IF(B21=4,ROUND(E22/1,0)&amp;"g casein protein in water",E21/B21)</f>
        <v>0g casein protein in water</v>
      </c>
      <c r="E30" s="247"/>
      <c r="F30" s="139" t="str">
        <f>IF(B21=4," ","1 small handful greens")</f>
        <v xml:space="preserve"> </v>
      </c>
      <c r="G30" s="309">
        <f>IF(B21=4, IF(I21&lt;H21,H21*0.45,I21*0.45),IF(I21&lt;H21,H21*0.3,I21*0.3))</f>
        <v>4.6250000000000009</v>
      </c>
      <c r="H30" s="247"/>
      <c r="I30" s="140">
        <f>ROUND(G30/5,0)*5</f>
        <v>5</v>
      </c>
      <c r="J30" s="286">
        <f>IF(B21=4,IF(I21&lt;H21,K21*0.25,L21*0.25),IF(I21&lt;H21,K21*0.15,L21*0.15))</f>
        <v>17.34375</v>
      </c>
      <c r="K30" s="247"/>
      <c r="L30" s="146">
        <f>ROUND(J30/5,)*5</f>
        <v>15</v>
      </c>
      <c r="M30" s="288"/>
      <c r="N30" s="244"/>
    </row>
    <row r="31" spans="1:18" ht="14.25" customHeight="1">
      <c r="A31" s="52"/>
      <c r="C31" s="72"/>
      <c r="D31" s="271"/>
      <c r="E31" s="244"/>
      <c r="F31" s="52"/>
      <c r="G31" s="283" t="s">
        <v>165</v>
      </c>
      <c r="H31" s="244"/>
      <c r="I31" s="52"/>
      <c r="J31" s="283"/>
      <c r="K31" s="244"/>
      <c r="L31" s="52"/>
      <c r="M31" s="277"/>
      <c r="N31" s="244"/>
    </row>
    <row r="32" spans="1:18" ht="14.25" customHeight="1">
      <c r="A32" s="49" t="str">
        <f>IF(B21=4," ","Meal 5")</f>
        <v xml:space="preserve"> </v>
      </c>
      <c r="B32" s="168"/>
      <c r="C32" s="138" t="str">
        <f>IF(B21=4," ", "End of Day")</f>
        <v xml:space="preserve"> </v>
      </c>
      <c r="D32" s="312" t="str">
        <f>IF(B21=4," ",E21/B21)</f>
        <v xml:space="preserve"> </v>
      </c>
      <c r="E32" s="273"/>
      <c r="F32" s="169"/>
      <c r="G32" s="315" t="str">
        <f>IF(B21=4," ",IF(I21&lt;H21,H21*0.4,I21*0.4))</f>
        <v xml:space="preserve"> </v>
      </c>
      <c r="H32" s="316"/>
      <c r="I32" s="170" t="str">
        <f>IF(B21=4," ",ROUND(G32/5,0)*5)</f>
        <v xml:space="preserve"> </v>
      </c>
      <c r="J32" s="317" t="str">
        <f>IF(B21=4," ",IF(I21&lt;H21,K21*0.2,L21*0.2))</f>
        <v xml:space="preserve"> </v>
      </c>
      <c r="K32" s="273"/>
      <c r="L32" s="146" t="str">
        <f>IF(B21=4," ",ROUND(J32/5,)*5)</f>
        <v xml:space="preserve"> </v>
      </c>
      <c r="M32" s="277"/>
      <c r="N32" s="244"/>
      <c r="R32" s="54" t="s">
        <v>165</v>
      </c>
    </row>
    <row r="33" spans="1:16" ht="14.25" customHeight="1">
      <c r="D33" s="31"/>
      <c r="G33" s="277"/>
      <c r="H33" s="244"/>
      <c r="J33" s="277"/>
      <c r="K33" s="244"/>
      <c r="M33" s="277"/>
      <c r="N33" s="244"/>
    </row>
    <row r="34" spans="1:16" ht="14.25" customHeight="1">
      <c r="G34" s="277"/>
      <c r="H34" s="244"/>
      <c r="J34" s="277"/>
      <c r="K34" s="244"/>
      <c r="M34" s="277"/>
      <c r="N34" s="244"/>
    </row>
    <row r="35" spans="1:16" ht="14.25" customHeight="1">
      <c r="B35" s="48">
        <v>4</v>
      </c>
      <c r="C35" s="171" t="s">
        <v>200</v>
      </c>
      <c r="D35" s="8" t="s">
        <v>179</v>
      </c>
      <c r="E35" s="119">
        <f>Inputs!$E$14</f>
        <v>370</v>
      </c>
      <c r="F35" s="120">
        <f>(E35*0.25)</f>
        <v>92.5</v>
      </c>
      <c r="G35" s="281">
        <f>IF(I36&gt;F35, I36, F35)/9</f>
        <v>10.277777777777779</v>
      </c>
      <c r="H35" s="244"/>
      <c r="I35" s="121"/>
      <c r="J35" s="8" t="s">
        <v>180</v>
      </c>
      <c r="K35" s="172">
        <f>1*Inputs!$C$7</f>
        <v>0</v>
      </c>
      <c r="L35" s="123" t="e">
        <f>L37/Inputs!$C$7</f>
        <v>#DIV/0!</v>
      </c>
      <c r="M35" s="306">
        <f>IF(K38&lt;L38, L38,K38)</f>
        <v>0</v>
      </c>
      <c r="N35" s="244"/>
      <c r="O35" s="48"/>
      <c r="P35" s="48">
        <f>IF((E35-E36-I38)-K35*4 &gt;0, (E35-E36-I38)/4, K35)</f>
        <v>69.375</v>
      </c>
    </row>
    <row r="36" spans="1:16" ht="14.25" customHeight="1">
      <c r="B36" s="48">
        <v>5</v>
      </c>
      <c r="D36" s="48">
        <f>F38*4</f>
        <v>0</v>
      </c>
      <c r="E36" s="125">
        <f>$E$21*4</f>
        <v>0</v>
      </c>
      <c r="F36" s="48">
        <f>IF((D36-G36)&gt;E35, E35, (E35-G36)/4)</f>
        <v>92.5</v>
      </c>
      <c r="G36" s="282">
        <f>H37*9</f>
        <v>0</v>
      </c>
      <c r="H36" s="244"/>
      <c r="I36" s="121">
        <f>IF(H37&gt;I35, H37, I35)*9</f>
        <v>0</v>
      </c>
      <c r="J36" s="307">
        <f>IF((E35-E36-G36)&gt;E35, 0, (E35-E36-G36))</f>
        <v>370</v>
      </c>
      <c r="K36" s="244"/>
      <c r="L36" s="126">
        <f>IF(K37&gt;K35, K35, K37)</f>
        <v>0</v>
      </c>
      <c r="M36" s="276">
        <f>IF(M35&lt;P35, P35, M35)</f>
        <v>69.375</v>
      </c>
      <c r="N36" s="244"/>
      <c r="O36" s="127">
        <f>(E35-E36-I38)-L37*4</f>
        <v>0</v>
      </c>
      <c r="P36" s="127"/>
    </row>
    <row r="37" spans="1:16" ht="14.25" customHeight="1">
      <c r="A37" s="8" t="s">
        <v>181</v>
      </c>
      <c r="B37" s="343">
        <v>4</v>
      </c>
      <c r="C37" s="38" t="s">
        <v>182</v>
      </c>
      <c r="D37" s="173" t="s">
        <v>183</v>
      </c>
      <c r="E37" s="122">
        <f>IF(F36&lt;F38, F36, F38)</f>
        <v>0</v>
      </c>
      <c r="F37" s="157" t="s">
        <v>184</v>
      </c>
      <c r="G37" s="128" t="s">
        <v>185</v>
      </c>
      <c r="H37" s="129">
        <f>Inputs!$C$7*0.3</f>
        <v>0</v>
      </c>
      <c r="I37" s="174">
        <f>IF(I39&gt;G35, G35, I39)</f>
        <v>10.277777777777779</v>
      </c>
      <c r="J37" s="128" t="s">
        <v>197</v>
      </c>
      <c r="K37" s="131">
        <f>J36/4</f>
        <v>92.5</v>
      </c>
      <c r="L37" s="161">
        <f>M36</f>
        <v>69.375</v>
      </c>
      <c r="M37" s="133">
        <f>E35-E36</f>
        <v>370</v>
      </c>
      <c r="N37" s="134"/>
      <c r="O37" s="48"/>
      <c r="P37" s="48"/>
    </row>
    <row r="38" spans="1:16" ht="14.25" customHeight="1">
      <c r="A38" s="52"/>
      <c r="C38" s="72"/>
      <c r="D38" s="52" t="s">
        <v>187</v>
      </c>
      <c r="E38" s="135">
        <f>E37/B37</f>
        <v>0</v>
      </c>
      <c r="F38" s="48">
        <f>Inputs!$C$7*Inputs!$B$19</f>
        <v>0</v>
      </c>
      <c r="G38" s="276">
        <f>IF(K37&lt;K35, H37, (E35-E36-K35*4)/9)</f>
        <v>41.111111111111114</v>
      </c>
      <c r="H38" s="244"/>
      <c r="I38" s="175">
        <f>I37*9</f>
        <v>92.5</v>
      </c>
      <c r="J38" s="126">
        <f>IF(L38&lt;L36, L38, L36)</f>
        <v>0</v>
      </c>
      <c r="K38" s="126">
        <f>IF(J38&lt;L36, J38, L36)</f>
        <v>0</v>
      </c>
      <c r="L38" s="125">
        <f>IF((E35-E36)/4&gt;K35, K35, M38)</f>
        <v>0</v>
      </c>
      <c r="M38" s="281">
        <f>M37/4</f>
        <v>92.5</v>
      </c>
      <c r="N38" s="244"/>
      <c r="O38" s="48"/>
      <c r="P38" s="48"/>
    </row>
    <row r="39" spans="1:16" ht="14.25" customHeight="1">
      <c r="A39" s="52"/>
      <c r="C39" s="72"/>
      <c r="D39" s="52"/>
      <c r="E39" s="135"/>
      <c r="F39" s="115"/>
      <c r="G39" s="115"/>
      <c r="H39" s="115"/>
      <c r="I39" s="175">
        <f>IF(M39&gt;0, M39/9, I37)</f>
        <v>41.111111111111114</v>
      </c>
      <c r="J39" s="155"/>
      <c r="K39" s="115"/>
      <c r="L39" s="176"/>
      <c r="M39" s="120">
        <f>E35-E36-(K35*4)</f>
        <v>370</v>
      </c>
      <c r="N39" s="48"/>
      <c r="O39" s="48"/>
      <c r="P39" s="48"/>
    </row>
    <row r="40" spans="1:16" ht="14.25" customHeight="1">
      <c r="A40" s="49" t="s">
        <v>188</v>
      </c>
      <c r="B40" s="166"/>
      <c r="C40" s="138" t="s">
        <v>201</v>
      </c>
      <c r="D40" s="270">
        <f>E37/B37</f>
        <v>0</v>
      </c>
      <c r="E40" s="247"/>
      <c r="F40" s="139" t="s">
        <v>190</v>
      </c>
      <c r="G40" s="284">
        <f>IF(B37=4,IF(I37&lt;H37,H37*0.15,I37*0.15),IF(I37&lt;H37,H37*0.1,I37*0.1))</f>
        <v>1.5416666666666667</v>
      </c>
      <c r="H40" s="247"/>
      <c r="I40" s="140">
        <f>ROUND(G40/5,0)*5</f>
        <v>0</v>
      </c>
      <c r="J40" s="286">
        <f>IF(B37=4,IF(I37&lt;H37,K37*0.25,L37*0.25),IF(I37&lt;H37,K37*0.2,L37*0.2))</f>
        <v>17.34375</v>
      </c>
      <c r="K40" s="247"/>
      <c r="L40" s="146">
        <f>ROUND(J40/5,)*5</f>
        <v>15</v>
      </c>
    </row>
    <row r="41" spans="1:16" ht="14.25" customHeight="1">
      <c r="A41" s="52"/>
      <c r="C41" s="72"/>
      <c r="D41" s="271"/>
      <c r="E41" s="244"/>
      <c r="F41" s="52"/>
      <c r="G41" s="271"/>
      <c r="H41" s="244"/>
      <c r="I41" s="52"/>
      <c r="J41" s="283"/>
      <c r="K41" s="244"/>
      <c r="L41" s="60"/>
    </row>
    <row r="42" spans="1:16" ht="14.25" customHeight="1">
      <c r="A42" s="49" t="s">
        <v>191</v>
      </c>
      <c r="B42" s="166"/>
      <c r="C42" s="138" t="s">
        <v>202</v>
      </c>
      <c r="D42" s="270">
        <f>E37/B37</f>
        <v>0</v>
      </c>
      <c r="E42" s="247"/>
      <c r="F42" s="139" t="s">
        <v>190</v>
      </c>
      <c r="G42" s="284">
        <f>IF(I37&lt;H37,H37*0.1,I37*0.1)</f>
        <v>1.0277777777777779</v>
      </c>
      <c r="H42" s="247"/>
      <c r="I42" s="140">
        <f>ROUND(G42/5,0)*5</f>
        <v>0</v>
      </c>
      <c r="J42" s="286">
        <f>IF(B37=4,IF(I37&lt;H37,K37*0.35,L37*0.35),IF(I37&lt;H37,K37*0.3,L37*0.3))</f>
        <v>24.28125</v>
      </c>
      <c r="K42" s="247"/>
      <c r="L42" s="146">
        <f>ROUND(J42/5,)*5</f>
        <v>25</v>
      </c>
    </row>
    <row r="43" spans="1:16" ht="14.25" customHeight="1">
      <c r="A43" s="52"/>
      <c r="C43" s="72"/>
      <c r="D43" s="271"/>
      <c r="E43" s="244"/>
      <c r="F43" s="52"/>
      <c r="G43" s="271"/>
      <c r="H43" s="244"/>
      <c r="I43" s="52"/>
      <c r="J43" s="283"/>
      <c r="K43" s="244"/>
      <c r="L43" s="52"/>
    </row>
    <row r="44" spans="1:16" ht="14.25" customHeight="1">
      <c r="A44" s="49" t="s">
        <v>193</v>
      </c>
      <c r="B44" s="166"/>
      <c r="C44" s="138" t="s">
        <v>199</v>
      </c>
      <c r="D44" s="270">
        <f>E37/B37</f>
        <v>0</v>
      </c>
      <c r="E44" s="247"/>
      <c r="F44" s="139" t="s">
        <v>190</v>
      </c>
      <c r="G44" s="284">
        <f>IF(B37=4,IF(I37&lt;H37,H37*0.35,I37*0.35),IF(I37&lt;H37,H37*0.2,I37*0.2))</f>
        <v>3.5972222222222223</v>
      </c>
      <c r="H44" s="247"/>
      <c r="I44" s="140">
        <f>ROUND(G44/5,0)*5</f>
        <v>5</v>
      </c>
      <c r="J44" s="286">
        <f>IF(B37=4,IF(I37&lt;H37,K37*0.2,L37*0.2),IF(I37&lt;H37,K37*0.15,L37*0.15))</f>
        <v>13.875</v>
      </c>
      <c r="K44" s="247"/>
      <c r="L44" s="146">
        <f>ROUND(J44/5,)*5</f>
        <v>15</v>
      </c>
    </row>
    <row r="45" spans="1:16" ht="14.25" customHeight="1">
      <c r="A45" s="52"/>
      <c r="C45" s="72"/>
      <c r="D45" s="271"/>
      <c r="E45" s="244"/>
      <c r="F45" s="52"/>
      <c r="G45" s="271"/>
      <c r="H45" s="244"/>
      <c r="I45" s="52"/>
      <c r="J45" s="283"/>
      <c r="K45" s="244"/>
      <c r="L45" s="52"/>
    </row>
    <row r="46" spans="1:16" ht="14.25" customHeight="1">
      <c r="A46" s="49" t="s">
        <v>194</v>
      </c>
      <c r="B46" s="177"/>
      <c r="C46" s="138" t="str">
        <f>IF(B37=4,"End of day","3-5 hours after last meal")</f>
        <v>End of day</v>
      </c>
      <c r="D46" s="270" t="str">
        <f>IF(B37=4,ROUND(E38/1,0)&amp;"g casein protein in water",E37/B37)</f>
        <v>0g casein protein in water</v>
      </c>
      <c r="E46" s="247"/>
      <c r="F46" s="139" t="str">
        <f>IF(B37=4," ","1 small handful greens")</f>
        <v xml:space="preserve"> </v>
      </c>
      <c r="G46" s="284">
        <f>IF(B37=4,IF(I37&lt;H37,H37*0.4,I37*0.4),IF(I37&lt;H37,H37*0.2,I37*0.2))</f>
        <v>4.1111111111111116</v>
      </c>
      <c r="H46" s="247"/>
      <c r="I46" s="140">
        <f>ROUND(G46/5,0)*5</f>
        <v>5</v>
      </c>
      <c r="J46" s="286">
        <f>IF(B37=4,IF(I37&lt;H37,K37*0.2,L37*0.2),IF(I37&lt;H37,K37*0.15,L37*0.15))</f>
        <v>13.875</v>
      </c>
      <c r="K46" s="247"/>
      <c r="L46" s="146">
        <f>ROUND(J46/5,)*5</f>
        <v>15</v>
      </c>
    </row>
    <row r="47" spans="1:16" ht="14.25" customHeight="1">
      <c r="A47" s="52"/>
      <c r="D47" s="271"/>
      <c r="E47" s="244"/>
      <c r="F47" s="52"/>
      <c r="G47" s="271" t="s">
        <v>165</v>
      </c>
      <c r="H47" s="244"/>
      <c r="I47" s="52"/>
      <c r="J47" s="283"/>
      <c r="K47" s="244"/>
      <c r="L47" s="52"/>
    </row>
    <row r="48" spans="1:16" ht="14.25" customHeight="1">
      <c r="A48" s="49" t="str">
        <f>IF(B37=4," ","Meal 5")</f>
        <v xml:space="preserve"> </v>
      </c>
      <c r="B48" s="177"/>
      <c r="C48" s="138" t="str">
        <f>IF(B37=4," ", "End of Day")</f>
        <v xml:space="preserve"> </v>
      </c>
      <c r="D48" s="312" t="str">
        <f>IF(B37=4," ",E37/B37)</f>
        <v xml:space="preserve"> </v>
      </c>
      <c r="E48" s="247"/>
      <c r="F48" s="139"/>
      <c r="G48" s="284" t="str">
        <f>IF(B37=4," ",IF(I37&lt;H37,H37*0.4,I37*0.4))</f>
        <v xml:space="preserve"> </v>
      </c>
      <c r="H48" s="247"/>
      <c r="I48" s="140" t="str">
        <f>IF(B37=4," ",ROUND(G48/5,0)*5)</f>
        <v xml:space="preserve"> </v>
      </c>
      <c r="J48" s="286" t="str">
        <f>IF(B37=4," ",IF(I37&lt;H37,K37*0.2,L37*0.2))</f>
        <v xml:space="preserve"> </v>
      </c>
      <c r="K48" s="247"/>
      <c r="L48" s="146" t="str">
        <f>IF(B37=4," ",ROUND(J48/5,)*5)</f>
        <v xml:space="preserve"> </v>
      </c>
    </row>
    <row r="49" spans="1:16" ht="14.25" customHeight="1">
      <c r="D49" s="31"/>
      <c r="G49" s="277"/>
      <c r="H49" s="244"/>
      <c r="J49" s="277"/>
      <c r="K49" s="244"/>
    </row>
    <row r="50" spans="1:16" ht="14.25" customHeight="1">
      <c r="G50" s="277"/>
      <c r="H50" s="244"/>
      <c r="J50" s="277"/>
      <c r="K50" s="244"/>
    </row>
    <row r="51" spans="1:16" ht="14.25" customHeight="1">
      <c r="B51" s="48">
        <v>4</v>
      </c>
      <c r="C51" s="156" t="s">
        <v>203</v>
      </c>
      <c r="D51" s="157" t="s">
        <v>179</v>
      </c>
      <c r="E51" s="178">
        <f>Inputs!$E$14</f>
        <v>370</v>
      </c>
      <c r="F51" s="120">
        <f>(E51*0.25)</f>
        <v>92.5</v>
      </c>
      <c r="G51" s="281">
        <f>IF(I52&gt;F51, I52, F51)/9</f>
        <v>10.277777777777779</v>
      </c>
      <c r="H51" s="244"/>
      <c r="I51" s="121"/>
      <c r="J51" s="128" t="s">
        <v>180</v>
      </c>
      <c r="K51" s="122">
        <f>1*Inputs!$C$7</f>
        <v>0</v>
      </c>
      <c r="L51" s="123" t="e">
        <f>L53/Inputs!$C$7</f>
        <v>#DIV/0!</v>
      </c>
      <c r="M51" s="306">
        <f>IF(K54&lt;L54, L54,K54)</f>
        <v>0</v>
      </c>
      <c r="N51" s="244"/>
      <c r="O51" s="48"/>
      <c r="P51" s="48">
        <f>IF((E51-E52-I54)-K51*4 &gt;0, (E51-E52-I54)/4, K51)</f>
        <v>69.375</v>
      </c>
    </row>
    <row r="52" spans="1:16" ht="14.25" customHeight="1">
      <c r="B52" s="48">
        <v>5</v>
      </c>
      <c r="D52" s="48">
        <f>F54*4</f>
        <v>0</v>
      </c>
      <c r="E52" s="125">
        <f>$E$21*4</f>
        <v>0</v>
      </c>
      <c r="F52" s="48">
        <f>IF((D52-G52)&gt;E51, E51, (E51-G52)/4)</f>
        <v>92.5</v>
      </c>
      <c r="G52" s="282">
        <f>H53*9</f>
        <v>0</v>
      </c>
      <c r="H52" s="244"/>
      <c r="I52" s="121">
        <f>IF(H53&gt;I51, H53, I51)*9</f>
        <v>0</v>
      </c>
      <c r="J52" s="307">
        <f>IF((E51-E52-G52)&gt;E51, 0, (E51-E52-G52))</f>
        <v>370</v>
      </c>
      <c r="K52" s="244"/>
      <c r="L52" s="126">
        <f>IF(K53&gt;K51, K51, K53)</f>
        <v>0</v>
      </c>
      <c r="M52" s="276">
        <f>IF(M51&lt;P51, P51, M51)</f>
        <v>69.375</v>
      </c>
      <c r="N52" s="244"/>
      <c r="O52" s="127">
        <f>(E51-E52-I54)-L53*4</f>
        <v>0</v>
      </c>
      <c r="P52" s="127"/>
    </row>
    <row r="53" spans="1:16" ht="14.25" customHeight="1">
      <c r="A53" s="8" t="s">
        <v>181</v>
      </c>
      <c r="B53" s="342">
        <v>4</v>
      </c>
      <c r="C53" s="159" t="s">
        <v>182</v>
      </c>
      <c r="D53" s="8" t="s">
        <v>183</v>
      </c>
      <c r="E53" s="172">
        <f>IF(F52&lt;F54, F52, F54)</f>
        <v>0</v>
      </c>
      <c r="F53" s="8" t="s">
        <v>184</v>
      </c>
      <c r="G53" s="8" t="s">
        <v>185</v>
      </c>
      <c r="H53" s="129">
        <f>Inputs!$C$7*0.3</f>
        <v>0</v>
      </c>
      <c r="I53" s="179">
        <f>IF(I55&gt;G51, G51, I55)</f>
        <v>10.277777777777779</v>
      </c>
      <c r="J53" s="8" t="s">
        <v>186</v>
      </c>
      <c r="K53" s="180">
        <f>J52/4</f>
        <v>92.5</v>
      </c>
      <c r="L53" s="161">
        <f>M52</f>
        <v>69.375</v>
      </c>
      <c r="M53" s="133">
        <f>E51-E52</f>
        <v>370</v>
      </c>
      <c r="N53" s="134"/>
      <c r="O53" s="48"/>
      <c r="P53" s="48"/>
    </row>
    <row r="54" spans="1:16" ht="14.25" customHeight="1">
      <c r="A54" s="52"/>
      <c r="C54" s="72"/>
      <c r="D54" s="52" t="s">
        <v>187</v>
      </c>
      <c r="E54" s="135">
        <f>E53/B53</f>
        <v>0</v>
      </c>
      <c r="F54" s="48">
        <f>Inputs!$C$7*Inputs!$B$19</f>
        <v>0</v>
      </c>
      <c r="G54" s="276">
        <f>IF(K53&lt;K51, H53, (E51-E52-K51*4)/9)</f>
        <v>41.111111111111114</v>
      </c>
      <c r="H54" s="244"/>
      <c r="I54" s="175">
        <f>I53*9</f>
        <v>92.5</v>
      </c>
      <c r="J54" s="126">
        <f>IF(L54&lt;L52, L54, L52)</f>
        <v>0</v>
      </c>
      <c r="K54" s="126">
        <f>IF(J54&lt;L52, J54, L52)</f>
        <v>0</v>
      </c>
      <c r="L54" s="125">
        <f>IF((E51-E52)/4&gt;K51, K51, M54)</f>
        <v>0</v>
      </c>
      <c r="M54" s="281">
        <f>M53/4</f>
        <v>92.5</v>
      </c>
      <c r="N54" s="244"/>
      <c r="O54" s="48"/>
      <c r="P54" s="48"/>
    </row>
    <row r="55" spans="1:16" ht="14.25" customHeight="1">
      <c r="A55" s="52"/>
      <c r="C55" s="72"/>
      <c r="D55" s="115"/>
      <c r="E55" s="165"/>
      <c r="F55" s="115"/>
      <c r="G55" s="115"/>
      <c r="H55" s="115"/>
      <c r="I55" s="175">
        <f>IF(M55&gt;0, M55/9, I53)</f>
        <v>41.111111111111114</v>
      </c>
      <c r="J55" s="155"/>
      <c r="K55" s="115"/>
      <c r="L55" s="176"/>
      <c r="M55" s="120">
        <f>E51-E52-(K51*4)</f>
        <v>370</v>
      </c>
      <c r="N55" s="48"/>
      <c r="O55" s="48"/>
      <c r="P55" s="48"/>
    </row>
    <row r="56" spans="1:16" ht="14.25" customHeight="1">
      <c r="A56" s="49" t="s">
        <v>188</v>
      </c>
      <c r="B56" s="177"/>
      <c r="C56" s="138" t="s">
        <v>189</v>
      </c>
      <c r="D56" s="313">
        <f>E53/B53</f>
        <v>0</v>
      </c>
      <c r="E56" s="273"/>
      <c r="F56" s="45" t="s">
        <v>190</v>
      </c>
      <c r="G56" s="284">
        <f>IF(B53=4,IF(I53&lt;H53,H53*0.35,I53*0.35),IF(I53&lt;H53,H53*0.2,I53*0.2))</f>
        <v>3.5972222222222223</v>
      </c>
      <c r="H56" s="247"/>
      <c r="I56" s="140">
        <f>ROUND(G56/5,0)*5</f>
        <v>5</v>
      </c>
      <c r="J56" s="286">
        <f>IF(B53=4,IF(I53&lt;H53,K53*0.2,L53*0.2),IF(I53&lt;H53,K53*0.15,L53*0.15))</f>
        <v>13.875</v>
      </c>
      <c r="K56" s="247"/>
      <c r="L56" s="142">
        <f>ROUND(J56/5,)*5</f>
        <v>15</v>
      </c>
    </row>
    <row r="57" spans="1:16" ht="14.25" customHeight="1">
      <c r="A57" s="52"/>
      <c r="C57" s="72"/>
      <c r="D57" s="271"/>
      <c r="E57" s="244"/>
      <c r="F57" s="52"/>
      <c r="G57" s="271"/>
      <c r="H57" s="244"/>
      <c r="I57" s="52"/>
      <c r="J57" s="283"/>
      <c r="K57" s="244"/>
      <c r="L57" s="52"/>
    </row>
    <row r="58" spans="1:16" ht="14.25" customHeight="1">
      <c r="A58" s="49" t="s">
        <v>191</v>
      </c>
      <c r="B58" s="177"/>
      <c r="C58" s="143" t="s">
        <v>201</v>
      </c>
      <c r="D58" s="270">
        <f>E53/B53</f>
        <v>0</v>
      </c>
      <c r="E58" s="247"/>
      <c r="F58" s="139" t="s">
        <v>190</v>
      </c>
      <c r="G58" s="284">
        <f>IF(B53=4,IF(I53&lt;H53,H53*0.15,I53*0.15),IF(I53&lt;H53,H53*0.1,I53*0.1))</f>
        <v>1.5416666666666667</v>
      </c>
      <c r="H58" s="247"/>
      <c r="I58" s="140">
        <f>ROUND(G58/5,0)*5</f>
        <v>0</v>
      </c>
      <c r="J58" s="286">
        <f>IF(B53=4,IF(I53&lt;H53,K53*0.25,L53*0.25),IF(I53&lt;H53,K53*0.2,L53*0.2))</f>
        <v>17.34375</v>
      </c>
      <c r="K58" s="247"/>
      <c r="L58" s="142">
        <f>ROUND(J58/5,)*5</f>
        <v>15</v>
      </c>
    </row>
    <row r="59" spans="1:16" ht="14.25" customHeight="1">
      <c r="A59" s="52"/>
      <c r="C59" s="72"/>
      <c r="D59" s="271"/>
      <c r="E59" s="244"/>
      <c r="F59" s="52"/>
      <c r="G59" s="271"/>
      <c r="H59" s="244"/>
      <c r="I59" s="52"/>
      <c r="J59" s="283"/>
      <c r="K59" s="244"/>
      <c r="L59" s="52"/>
    </row>
    <row r="60" spans="1:16" ht="14.25" customHeight="1">
      <c r="A60" s="49" t="s">
        <v>193</v>
      </c>
      <c r="B60" s="177"/>
      <c r="C60" s="143" t="s">
        <v>202</v>
      </c>
      <c r="D60" s="270">
        <f>E53/B53</f>
        <v>0</v>
      </c>
      <c r="E60" s="247"/>
      <c r="F60" s="139" t="s">
        <v>190</v>
      </c>
      <c r="G60" s="284">
        <f>IF(I53&lt;H53,H53*0.1,I53*0.1)</f>
        <v>1.0277777777777779</v>
      </c>
      <c r="H60" s="247"/>
      <c r="I60" s="140">
        <f>ROUND(G60/5,0)*5</f>
        <v>0</v>
      </c>
      <c r="J60" s="286">
        <f>IF(B53=4,IF(I53&lt;H53,K53*0.35,L53*0.35),IF(I53&lt;H53,K53*0.3,L53*0.3))</f>
        <v>24.28125</v>
      </c>
      <c r="K60" s="247"/>
      <c r="L60" s="142">
        <f>ROUND(J60/5,)*5</f>
        <v>25</v>
      </c>
    </row>
    <row r="61" spans="1:16" ht="14.25" customHeight="1">
      <c r="A61" s="52"/>
      <c r="C61" s="72"/>
      <c r="D61" s="271"/>
      <c r="E61" s="244"/>
      <c r="F61" s="52"/>
      <c r="G61" s="271"/>
      <c r="H61" s="244"/>
      <c r="I61" s="52"/>
      <c r="J61" s="283"/>
      <c r="K61" s="244"/>
      <c r="L61" s="52"/>
    </row>
    <row r="62" spans="1:16" ht="14.25" customHeight="1">
      <c r="A62" s="49" t="s">
        <v>194</v>
      </c>
      <c r="B62" s="177"/>
      <c r="C62" s="143" t="str">
        <f>IF(B53=4,"End of Day","3-5 hours after last meal")</f>
        <v>End of Day</v>
      </c>
      <c r="D62" s="270" t="str">
        <f>IF(B53=4,ROUND(E54/1,0)&amp;"g casein protein in water",E53/B53)</f>
        <v>0g casein protein in water</v>
      </c>
      <c r="E62" s="247"/>
      <c r="F62" s="139" t="str">
        <f>IF(B53=4," ","2 small handful greens")</f>
        <v xml:space="preserve"> </v>
      </c>
      <c r="G62" s="284">
        <f>IF(B53=4,IF(I53&lt;H53,H53*0.4,I53*0.4),IF(I53&lt;H53,H53*0.2,I53*0.2))</f>
        <v>4.1111111111111116</v>
      </c>
      <c r="H62" s="247"/>
      <c r="I62" s="140">
        <f>ROUND(G62/5,0)*5</f>
        <v>5</v>
      </c>
      <c r="J62" s="286">
        <f>IF(B53=4,IF(I53&lt;H53,K53*0.2,L53*0.2),IF(I53&lt;H53,K53*0.15,L53*0.15))</f>
        <v>13.875</v>
      </c>
      <c r="K62" s="247"/>
      <c r="L62" s="142">
        <f>ROUND(J62/5,)*5</f>
        <v>15</v>
      </c>
    </row>
    <row r="63" spans="1:16" ht="14.25" customHeight="1">
      <c r="A63" s="52"/>
      <c r="C63" s="72"/>
      <c r="D63" s="271"/>
      <c r="E63" s="244"/>
      <c r="F63" s="52"/>
      <c r="G63" s="271" t="s">
        <v>165</v>
      </c>
      <c r="H63" s="244"/>
      <c r="I63" s="52"/>
      <c r="J63" s="283"/>
      <c r="K63" s="244"/>
      <c r="L63" s="52"/>
    </row>
    <row r="64" spans="1:16" ht="14.25" customHeight="1">
      <c r="A64" s="49" t="str">
        <f>IF(B53=4," ","Meal 5")</f>
        <v xml:space="preserve"> </v>
      </c>
      <c r="B64" s="177"/>
      <c r="C64" s="143" t="str">
        <f>IF(B53=4," ", "End of Day")</f>
        <v xml:space="preserve"> </v>
      </c>
      <c r="D64" s="312" t="str">
        <f>IF(B53=4," ",E53/B53)</f>
        <v xml:space="preserve"> </v>
      </c>
      <c r="E64" s="247"/>
      <c r="F64" s="139"/>
      <c r="G64" s="284" t="str">
        <f>IF(B53=4," ",IF(I53&lt;H53,H53*0.4,I53*0.4))</f>
        <v xml:space="preserve"> </v>
      </c>
      <c r="H64" s="247"/>
      <c r="I64" s="140" t="str">
        <f>IF(B53=4," ",ROUND(G64/5,0)*5)</f>
        <v xml:space="preserve"> </v>
      </c>
      <c r="J64" s="286" t="str">
        <f>IF(B53=4," ",IF(I53&lt;H53,K53*0.2,L53*0.2))</f>
        <v xml:space="preserve"> </v>
      </c>
      <c r="K64" s="247"/>
      <c r="L64" s="142" t="str">
        <f>IF(B53=4," ",ROUND(J64/5,)*5)</f>
        <v xml:space="preserve"> </v>
      </c>
    </row>
    <row r="65" spans="1:16" ht="14.25" customHeight="1">
      <c r="D65" s="31"/>
      <c r="G65" s="277"/>
      <c r="H65" s="244"/>
      <c r="J65" s="277"/>
      <c r="K65" s="244"/>
    </row>
    <row r="66" spans="1:16" ht="14.25" customHeight="1"/>
    <row r="67" spans="1:16" ht="14.25" customHeight="1">
      <c r="C67" s="171" t="s">
        <v>204</v>
      </c>
      <c r="D67" s="8" t="s">
        <v>179</v>
      </c>
      <c r="E67" s="178">
        <f>Inputs!$E$14</f>
        <v>370</v>
      </c>
      <c r="F67" s="120">
        <f>(E67*0.25)</f>
        <v>92.5</v>
      </c>
      <c r="G67" s="281">
        <f>IF(I68&gt;F67, I68, F67)/9</f>
        <v>10.277777777777779</v>
      </c>
      <c r="H67" s="244"/>
      <c r="I67" s="121"/>
      <c r="J67" s="8" t="s">
        <v>180</v>
      </c>
      <c r="K67" s="122">
        <f>1*Inputs!$C$7</f>
        <v>0</v>
      </c>
      <c r="L67" s="123" t="e">
        <f>L69/Inputs!$C$7</f>
        <v>#DIV/0!</v>
      </c>
      <c r="M67" s="282">
        <f>IF(K70&lt;L70, L70,K70)</f>
        <v>0</v>
      </c>
      <c r="N67" s="244"/>
      <c r="O67" s="48"/>
      <c r="P67" s="48">
        <f>IF((E67-E68-I70)-K67*4 &gt;0, (E67-E68-I70)/4, K67)</f>
        <v>69.375</v>
      </c>
    </row>
    <row r="68" spans="1:16" ht="14.25" customHeight="1">
      <c r="D68" s="48">
        <f>F70*4</f>
        <v>0</v>
      </c>
      <c r="E68" s="125">
        <f>$E$21*4</f>
        <v>0</v>
      </c>
      <c r="F68" s="48">
        <f>IF((D68-G68)&gt;E67, E67, (E67-G68)/4)</f>
        <v>92.5</v>
      </c>
      <c r="G68" s="282">
        <f>H69*9</f>
        <v>0</v>
      </c>
      <c r="H68" s="244"/>
      <c r="I68" s="121">
        <f>IF(H69&gt;I67, H69, I67)*9</f>
        <v>0</v>
      </c>
      <c r="J68" s="307">
        <f>IF((E67-E68-G68)&gt;E67, 0, (E67-E68-G68))</f>
        <v>370</v>
      </c>
      <c r="K68" s="244"/>
      <c r="L68" s="126">
        <f>IF(K69&gt;K67, K67, K69)</f>
        <v>0</v>
      </c>
      <c r="M68" s="276">
        <f>IF(M67&lt;P67, P67, M67)</f>
        <v>69.375</v>
      </c>
      <c r="N68" s="244"/>
      <c r="O68" s="127">
        <f>(E67-E68-I70)-L69*4</f>
        <v>0</v>
      </c>
      <c r="P68" s="127"/>
    </row>
    <row r="69" spans="1:16" ht="14.25" customHeight="1">
      <c r="A69" s="128" t="s">
        <v>181</v>
      </c>
      <c r="B69" s="158">
        <v>5</v>
      </c>
      <c r="C69" s="159" t="s">
        <v>182</v>
      </c>
      <c r="D69" s="8" t="s">
        <v>183</v>
      </c>
      <c r="E69" s="172">
        <f>IF(F68&lt;F70, F68, F70)</f>
        <v>0</v>
      </c>
      <c r="F69" s="8" t="s">
        <v>184</v>
      </c>
      <c r="G69" s="173" t="s">
        <v>185</v>
      </c>
      <c r="H69" s="129">
        <f>Inputs!$C$7*0.3</f>
        <v>0</v>
      </c>
      <c r="I69" s="179">
        <f>IF(I71&gt;G67, G67, I71)</f>
        <v>10.277777777777779</v>
      </c>
      <c r="J69" s="8" t="s">
        <v>186</v>
      </c>
      <c r="K69" s="181">
        <f>J68/4</f>
        <v>92.5</v>
      </c>
      <c r="L69" s="161">
        <f>M68</f>
        <v>69.375</v>
      </c>
      <c r="M69" s="133">
        <f>E67-E68</f>
        <v>370</v>
      </c>
      <c r="N69" s="134"/>
      <c r="O69" s="48"/>
      <c r="P69" s="48"/>
    </row>
    <row r="70" spans="1:16" ht="14.25" customHeight="1">
      <c r="A70" s="52"/>
      <c r="C70" s="72"/>
      <c r="D70" s="52" t="s">
        <v>187</v>
      </c>
      <c r="E70" s="135">
        <f>E69/B69</f>
        <v>0</v>
      </c>
      <c r="F70" s="60">
        <f>Inputs!$C$7*Inputs!$B$19</f>
        <v>0</v>
      </c>
      <c r="G70" s="283">
        <f>IF(K69&lt;K67, H69, (E67-E68-K67*4)/9)</f>
        <v>41.111111111111114</v>
      </c>
      <c r="H70" s="244"/>
      <c r="I70" s="162">
        <f>I69*9</f>
        <v>92.5</v>
      </c>
      <c r="J70" s="163">
        <f>IF(L70&lt;L68, L70, L68)</f>
        <v>0</v>
      </c>
      <c r="K70" s="163">
        <f>IF(J70&lt;L68, J70, L68)</f>
        <v>0</v>
      </c>
      <c r="L70" s="164">
        <f>IF((E67-E68)/4&gt;K67, K67, M70)</f>
        <v>0</v>
      </c>
      <c r="M70" s="281">
        <f>M69/4</f>
        <v>92.5</v>
      </c>
      <c r="N70" s="244"/>
      <c r="O70" s="48"/>
      <c r="P70" s="48"/>
    </row>
    <row r="71" spans="1:16" ht="14.25" customHeight="1">
      <c r="A71" s="52"/>
      <c r="C71" s="72"/>
      <c r="D71" s="115"/>
      <c r="E71" s="165"/>
      <c r="F71" s="115"/>
      <c r="G71" s="115"/>
      <c r="H71" s="115"/>
      <c r="I71" s="175">
        <f>IF(M71&gt;0, M71/9, I69)</f>
        <v>41.111111111111114</v>
      </c>
      <c r="J71" s="155"/>
      <c r="K71" s="115"/>
      <c r="L71" s="176"/>
      <c r="M71" s="120">
        <f>E67-E68-(K67*4)</f>
        <v>370</v>
      </c>
      <c r="N71" s="48"/>
      <c r="O71" s="48"/>
      <c r="P71" s="48"/>
    </row>
    <row r="72" spans="1:16" ht="14.25" customHeight="1">
      <c r="A72" s="49" t="s">
        <v>188</v>
      </c>
      <c r="B72" s="182"/>
      <c r="C72" s="138" t="s">
        <v>205</v>
      </c>
      <c r="D72" s="270">
        <f>E69/B69</f>
        <v>0</v>
      </c>
      <c r="E72" s="247"/>
      <c r="F72" s="45" t="s">
        <v>190</v>
      </c>
      <c r="G72" s="284">
        <f>IF(I69&lt;H69,H69*0.265,I69*0.265)</f>
        <v>2.7236111111111114</v>
      </c>
      <c r="H72" s="247"/>
      <c r="I72" s="145">
        <f>ROUND(G72/5,0)*5</f>
        <v>5</v>
      </c>
      <c r="J72" s="286">
        <f>IF(I69&lt;H69,K69*0.15,L69*0.15)</f>
        <v>10.40625</v>
      </c>
      <c r="K72" s="247"/>
      <c r="L72" s="146">
        <f>ROUND(J72/5,)*5</f>
        <v>10</v>
      </c>
    </row>
    <row r="73" spans="1:16" ht="14.25" customHeight="1">
      <c r="A73" s="52"/>
      <c r="C73" s="72"/>
      <c r="D73" s="314"/>
      <c r="E73" s="244"/>
      <c r="F73" s="52"/>
      <c r="G73" s="283"/>
      <c r="H73" s="244"/>
      <c r="I73" s="52"/>
      <c r="J73" s="283"/>
      <c r="K73" s="244"/>
      <c r="L73" s="52"/>
    </row>
    <row r="74" spans="1:16" ht="14.25" customHeight="1">
      <c r="A74" s="49" t="s">
        <v>191</v>
      </c>
      <c r="B74" s="182"/>
      <c r="C74" s="138" t="s">
        <v>199</v>
      </c>
      <c r="D74" s="270">
        <f>E69/B69</f>
        <v>0</v>
      </c>
      <c r="E74" s="247"/>
      <c r="F74" s="45" t="s">
        <v>190</v>
      </c>
      <c r="G74" s="284">
        <f>IF(I69&lt;H69,H69*0.265,I69*0.265)</f>
        <v>2.7236111111111114</v>
      </c>
      <c r="H74" s="247"/>
      <c r="I74" s="145">
        <f>ROUND(G74/5,0)*5</f>
        <v>5</v>
      </c>
      <c r="J74" s="286">
        <f>IF(I69&lt;H69,K69*0.15,L69*0.15)</f>
        <v>10.40625</v>
      </c>
      <c r="K74" s="247"/>
      <c r="L74" s="146">
        <f>ROUND(J74/5,)*5</f>
        <v>10</v>
      </c>
    </row>
    <row r="75" spans="1:16" ht="14.25" customHeight="1">
      <c r="A75" s="52"/>
      <c r="C75" s="72"/>
      <c r="D75" s="314"/>
      <c r="E75" s="244"/>
      <c r="F75" s="52"/>
      <c r="G75" s="283"/>
      <c r="H75" s="244"/>
      <c r="I75" s="52"/>
      <c r="J75" s="283"/>
      <c r="K75" s="244"/>
      <c r="L75" s="52"/>
    </row>
    <row r="76" spans="1:16" ht="14.25" customHeight="1">
      <c r="A76" s="49" t="s">
        <v>193</v>
      </c>
      <c r="B76" s="182"/>
      <c r="C76" s="138" t="s">
        <v>201</v>
      </c>
      <c r="D76" s="270">
        <f>E69/B69</f>
        <v>0</v>
      </c>
      <c r="E76" s="247"/>
      <c r="F76" s="45" t="s">
        <v>190</v>
      </c>
      <c r="G76" s="284">
        <f>IF(I69&lt;H69,H69*0.1,I69*0.1)</f>
        <v>1.0277777777777779</v>
      </c>
      <c r="H76" s="247"/>
      <c r="I76" s="145">
        <f>ROUND(G76/5,0)*5</f>
        <v>0</v>
      </c>
      <c r="J76" s="286">
        <f>IF(I69&lt;H69,K69*0.2,L69*0.2)</f>
        <v>13.875</v>
      </c>
      <c r="K76" s="247"/>
      <c r="L76" s="146">
        <f>ROUND(J76/5,)*5</f>
        <v>15</v>
      </c>
    </row>
    <row r="77" spans="1:16" ht="14.25" customHeight="1">
      <c r="A77" s="52"/>
      <c r="C77" s="72"/>
      <c r="D77" s="314"/>
      <c r="E77" s="244"/>
      <c r="F77" s="52"/>
      <c r="G77" s="283"/>
      <c r="H77" s="244"/>
      <c r="I77" s="52"/>
      <c r="J77" s="283"/>
      <c r="K77" s="244"/>
      <c r="L77" s="52"/>
    </row>
    <row r="78" spans="1:16" ht="14.25" customHeight="1">
      <c r="A78" s="49" t="s">
        <v>194</v>
      </c>
      <c r="B78" s="182"/>
      <c r="C78" s="138" t="s">
        <v>202</v>
      </c>
      <c r="D78" s="270">
        <f>E69/B69</f>
        <v>0</v>
      </c>
      <c r="E78" s="247"/>
      <c r="F78" s="45" t="s">
        <v>190</v>
      </c>
      <c r="G78" s="284">
        <f>IF(I69&lt;H69,H69*0.1,I69*0.1)</f>
        <v>1.0277777777777779</v>
      </c>
      <c r="H78" s="247"/>
      <c r="I78" s="145">
        <f>ROUND(G78/5,0)*5</f>
        <v>0</v>
      </c>
      <c r="J78" s="286">
        <f>IF(I69&lt;H69,K69*0.3,L69*0.3)</f>
        <v>20.8125</v>
      </c>
      <c r="K78" s="247"/>
      <c r="L78" s="146">
        <f>ROUND(J78/5,)*5</f>
        <v>20</v>
      </c>
    </row>
    <row r="79" spans="1:16" ht="14.25" customHeight="1">
      <c r="A79" s="52"/>
      <c r="C79" s="72"/>
      <c r="D79" s="314"/>
      <c r="E79" s="244"/>
      <c r="F79" s="52"/>
      <c r="G79" s="283" t="s">
        <v>165</v>
      </c>
      <c r="H79" s="244"/>
      <c r="I79" s="52"/>
      <c r="J79" s="283"/>
      <c r="K79" s="244"/>
      <c r="L79" s="52"/>
    </row>
    <row r="80" spans="1:16" ht="14.25" customHeight="1">
      <c r="A80" s="49" t="s">
        <v>206</v>
      </c>
      <c r="B80" s="182"/>
      <c r="C80" s="138" t="s">
        <v>207</v>
      </c>
      <c r="D80" s="312">
        <f>E69/B69</f>
        <v>0</v>
      </c>
      <c r="E80" s="247"/>
      <c r="F80" s="45"/>
      <c r="G80" s="284">
        <f>IF(I69&lt;H69,H69*0.27,I69*0.27)</f>
        <v>2.7750000000000004</v>
      </c>
      <c r="H80" s="247"/>
      <c r="I80" s="145">
        <f>ROUND(G80/5,0)*5</f>
        <v>5</v>
      </c>
      <c r="J80" s="286">
        <f>IF(I69&lt;H69,K69*0.2,L69*0.2)</f>
        <v>13.875</v>
      </c>
      <c r="K80" s="247"/>
      <c r="L80" s="146">
        <f>ROUND(J80/5,)*5</f>
        <v>15</v>
      </c>
    </row>
    <row r="81" spans="4:11" ht="14.25" customHeight="1">
      <c r="D81" s="31"/>
      <c r="G81" s="277"/>
      <c r="H81" s="244"/>
      <c r="J81" s="277"/>
      <c r="K81" s="244"/>
    </row>
    <row r="82" spans="4:11" ht="14.25" customHeight="1"/>
    <row r="83" spans="4:11" ht="14.25" customHeight="1"/>
    <row r="84" spans="4:11" ht="14.25" customHeight="1"/>
    <row r="85" spans="4:11" ht="14.25" customHeight="1"/>
    <row r="86" spans="4:11" ht="14.25" customHeight="1"/>
    <row r="87" spans="4:11" ht="14.25" customHeight="1"/>
    <row r="88" spans="4:11" ht="14.25" customHeight="1"/>
    <row r="89" spans="4:11" ht="14.25" customHeight="1"/>
    <row r="90" spans="4:11" ht="14.25" customHeight="1"/>
    <row r="91" spans="4:11" ht="14.25" customHeight="1"/>
    <row r="92" spans="4:11" ht="14.25" customHeight="1"/>
    <row r="93" spans="4:11" ht="14.25" customHeight="1"/>
    <row r="94" spans="4:11" ht="14.25" customHeight="1"/>
    <row r="95" spans="4:11" ht="14.25" customHeight="1"/>
    <row r="96" spans="4:11"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algorithmName="SHA-512" hashValue="TgT5U1pHYV5RD9cOmZiNAHoNx/FQB0Bz0HiqEitLqsih0CsM1jgqttAjN8EuhSl1Ij5p8FlFKe+S6ilkXcI1kw==" saltValue="pdwA27V+Sx88nQxD02WM1A==" spinCount="100000" sheet="1" objects="1" scenarios="1"/>
  <mergeCells count="199">
    <mergeCell ref="G47:H47"/>
    <mergeCell ref="G48:H48"/>
    <mergeCell ref="J47:K47"/>
    <mergeCell ref="J48:K48"/>
    <mergeCell ref="J49:K49"/>
    <mergeCell ref="J50:K50"/>
    <mergeCell ref="J52:K52"/>
    <mergeCell ref="J56:K56"/>
    <mergeCell ref="J57:K57"/>
    <mergeCell ref="G41:H41"/>
    <mergeCell ref="D40:E40"/>
    <mergeCell ref="D41:E41"/>
    <mergeCell ref="D42:E42"/>
    <mergeCell ref="D43:E43"/>
    <mergeCell ref="D44:E44"/>
    <mergeCell ref="D45:E45"/>
    <mergeCell ref="D46:E46"/>
    <mergeCell ref="J40:K40"/>
    <mergeCell ref="J41:K41"/>
    <mergeCell ref="J42:K42"/>
    <mergeCell ref="J43:K43"/>
    <mergeCell ref="J44:K44"/>
    <mergeCell ref="J45:K45"/>
    <mergeCell ref="J46:K46"/>
    <mergeCell ref="G42:H42"/>
    <mergeCell ref="G43:H43"/>
    <mergeCell ref="G44:H44"/>
    <mergeCell ref="G45:H45"/>
    <mergeCell ref="G46:H46"/>
    <mergeCell ref="D79:E79"/>
    <mergeCell ref="D80:E80"/>
    <mergeCell ref="D61:E61"/>
    <mergeCell ref="D62:E62"/>
    <mergeCell ref="D63:E63"/>
    <mergeCell ref="D64:E64"/>
    <mergeCell ref="D72:E72"/>
    <mergeCell ref="D73:E73"/>
    <mergeCell ref="D74:E74"/>
    <mergeCell ref="D56:E56"/>
    <mergeCell ref="D57:E57"/>
    <mergeCell ref="D58:E58"/>
    <mergeCell ref="D59:E59"/>
    <mergeCell ref="D60:E60"/>
    <mergeCell ref="D75:E75"/>
    <mergeCell ref="D76:E76"/>
    <mergeCell ref="D77:E77"/>
    <mergeCell ref="D78:E78"/>
    <mergeCell ref="G67:H67"/>
    <mergeCell ref="G77:H77"/>
    <mergeCell ref="G78:H78"/>
    <mergeCell ref="G79:H79"/>
    <mergeCell ref="G80:H80"/>
    <mergeCell ref="G81:H81"/>
    <mergeCell ref="G68:H68"/>
    <mergeCell ref="G70:H70"/>
    <mergeCell ref="G72:H72"/>
    <mergeCell ref="G73:H73"/>
    <mergeCell ref="G74:H74"/>
    <mergeCell ref="G75:H75"/>
    <mergeCell ref="G76:H76"/>
    <mergeCell ref="G54:H54"/>
    <mergeCell ref="G56:H56"/>
    <mergeCell ref="G57:H57"/>
    <mergeCell ref="G58:H58"/>
    <mergeCell ref="G59:H59"/>
    <mergeCell ref="G62:H62"/>
    <mergeCell ref="G63:H63"/>
    <mergeCell ref="G64:H64"/>
    <mergeCell ref="G65:H65"/>
    <mergeCell ref="G60:H60"/>
    <mergeCell ref="G61:H61"/>
    <mergeCell ref="D30:E30"/>
    <mergeCell ref="D31:E31"/>
    <mergeCell ref="D32:E32"/>
    <mergeCell ref="J34:K34"/>
    <mergeCell ref="J36:K36"/>
    <mergeCell ref="G49:H49"/>
    <mergeCell ref="G50:H50"/>
    <mergeCell ref="G51:H51"/>
    <mergeCell ref="G52:H52"/>
    <mergeCell ref="D47:E47"/>
    <mergeCell ref="D48:E48"/>
    <mergeCell ref="G30:H30"/>
    <mergeCell ref="J30:K30"/>
    <mergeCell ref="G31:H31"/>
    <mergeCell ref="J31:K31"/>
    <mergeCell ref="G32:H32"/>
    <mergeCell ref="J32:K32"/>
    <mergeCell ref="J33:K33"/>
    <mergeCell ref="G33:H33"/>
    <mergeCell ref="G34:H34"/>
    <mergeCell ref="G35:H35"/>
    <mergeCell ref="G36:H36"/>
    <mergeCell ref="G38:H38"/>
    <mergeCell ref="G40:H40"/>
    <mergeCell ref="H7:I7"/>
    <mergeCell ref="G8:H8"/>
    <mergeCell ref="G9:H9"/>
    <mergeCell ref="J9:K9"/>
    <mergeCell ref="J10:K10"/>
    <mergeCell ref="D11:E11"/>
    <mergeCell ref="A15:D17"/>
    <mergeCell ref="D4:E4"/>
    <mergeCell ref="D5:E5"/>
    <mergeCell ref="D6:E6"/>
    <mergeCell ref="D7:E7"/>
    <mergeCell ref="D8:E8"/>
    <mergeCell ref="D9:E9"/>
    <mergeCell ref="D10:E10"/>
    <mergeCell ref="J11:K11"/>
    <mergeCell ref="J12:K12"/>
    <mergeCell ref="J13:K13"/>
    <mergeCell ref="J14:K14"/>
    <mergeCell ref="I15:J15"/>
    <mergeCell ref="K15:L15"/>
    <mergeCell ref="J16:K16"/>
    <mergeCell ref="D1:E1"/>
    <mergeCell ref="H1:I1"/>
    <mergeCell ref="D2:E2"/>
    <mergeCell ref="H2:I2"/>
    <mergeCell ref="D3:E3"/>
    <mergeCell ref="H3:I3"/>
    <mergeCell ref="H4:I4"/>
    <mergeCell ref="H5:I5"/>
    <mergeCell ref="H6:I6"/>
    <mergeCell ref="G20:H20"/>
    <mergeCell ref="G22:H22"/>
    <mergeCell ref="G24:H24"/>
    <mergeCell ref="G25:H25"/>
    <mergeCell ref="G26:H26"/>
    <mergeCell ref="J28:K28"/>
    <mergeCell ref="J29:K29"/>
    <mergeCell ref="D25:E25"/>
    <mergeCell ref="D26:E26"/>
    <mergeCell ref="J26:K26"/>
    <mergeCell ref="G27:H27"/>
    <mergeCell ref="J27:K27"/>
    <mergeCell ref="G28:H28"/>
    <mergeCell ref="G29:H29"/>
    <mergeCell ref="D24:E24"/>
    <mergeCell ref="D27:E27"/>
    <mergeCell ref="D28:E28"/>
    <mergeCell ref="D29:E29"/>
    <mergeCell ref="G10:H10"/>
    <mergeCell ref="G11:H11"/>
    <mergeCell ref="G12:H12"/>
    <mergeCell ref="G13:H13"/>
    <mergeCell ref="G15:H15"/>
    <mergeCell ref="G16:H16"/>
    <mergeCell ref="G17:H17"/>
    <mergeCell ref="G18:I18"/>
    <mergeCell ref="G19:H19"/>
    <mergeCell ref="M70:N70"/>
    <mergeCell ref="J72:K72"/>
    <mergeCell ref="J80:K80"/>
    <mergeCell ref="J81:K81"/>
    <mergeCell ref="J73:K73"/>
    <mergeCell ref="J74:K74"/>
    <mergeCell ref="J75:K75"/>
    <mergeCell ref="J76:K76"/>
    <mergeCell ref="J77:K77"/>
    <mergeCell ref="J78:K78"/>
    <mergeCell ref="J79:K79"/>
    <mergeCell ref="M35:N35"/>
    <mergeCell ref="M36:N36"/>
    <mergeCell ref="M38:N38"/>
    <mergeCell ref="M51:N51"/>
    <mergeCell ref="M52:N52"/>
    <mergeCell ref="M54:N54"/>
    <mergeCell ref="M67:N67"/>
    <mergeCell ref="J68:K68"/>
    <mergeCell ref="M68:N68"/>
    <mergeCell ref="J63:K63"/>
    <mergeCell ref="J64:K64"/>
    <mergeCell ref="J65:K65"/>
    <mergeCell ref="J58:K58"/>
    <mergeCell ref="J59:K59"/>
    <mergeCell ref="J60:K60"/>
    <mergeCell ref="J61:K61"/>
    <mergeCell ref="J62:K62"/>
    <mergeCell ref="M26:N26"/>
    <mergeCell ref="M27:N27"/>
    <mergeCell ref="M28:N28"/>
    <mergeCell ref="M29:N29"/>
    <mergeCell ref="M30:N30"/>
    <mergeCell ref="M31:N31"/>
    <mergeCell ref="M32:N32"/>
    <mergeCell ref="M33:N33"/>
    <mergeCell ref="M34:N34"/>
    <mergeCell ref="J24:K24"/>
    <mergeCell ref="J25:K25"/>
    <mergeCell ref="J17:K17"/>
    <mergeCell ref="J18:L18"/>
    <mergeCell ref="M19:N19"/>
    <mergeCell ref="J20:K20"/>
    <mergeCell ref="M20:N20"/>
    <mergeCell ref="M22:N22"/>
    <mergeCell ref="M24:N24"/>
    <mergeCell ref="M25:N25"/>
  </mergeCells>
  <dataValidations count="3">
    <dataValidation type="list" allowBlank="1" showErrorMessage="1" sqref="B37" xr:uid="{00000000-0002-0000-0400-000000000000}">
      <formula1>$B$35:$B$36</formula1>
    </dataValidation>
    <dataValidation type="list" allowBlank="1" showErrorMessage="1" sqref="B21" xr:uid="{00000000-0002-0000-0400-000001000000}">
      <formula1>$B$19:$B$20</formula1>
    </dataValidation>
    <dataValidation type="list" allowBlank="1" showErrorMessage="1" sqref="B53" xr:uid="{00000000-0002-0000-0400-000002000000}">
      <formula1>$B$51:$B$52</formula1>
    </dataValidation>
  </dataValidations>
  <pageMargins left="0.25" right="0.25" top="0.75" bottom="0.75" header="0" footer="0"/>
  <pageSetup paperSize="9" fitToWidth="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R1000"/>
  <sheetViews>
    <sheetView topLeftCell="A44" workbookViewId="0">
      <selection activeCell="B53" sqref="B53"/>
    </sheetView>
  </sheetViews>
  <sheetFormatPr defaultColWidth="14.3984375" defaultRowHeight="15" customHeight="1"/>
  <cols>
    <col min="1" max="1" width="7.3984375" customWidth="1"/>
    <col min="2" max="2" width="5" customWidth="1"/>
    <col min="3" max="3" width="32" customWidth="1"/>
    <col min="4" max="4" width="27.73046875" customWidth="1"/>
    <col min="5" max="5" width="27.1328125" customWidth="1"/>
    <col min="6" max="6" width="22.53125" customWidth="1"/>
    <col min="7" max="7" width="16.265625" customWidth="1"/>
    <col min="8" max="8" width="10" customWidth="1"/>
    <col min="9" max="9" width="29.73046875" customWidth="1"/>
    <col min="10" max="10" width="22.1328125" customWidth="1"/>
    <col min="11" max="11" width="13.265625" customWidth="1"/>
    <col min="12" max="12" width="24.73046875" customWidth="1"/>
    <col min="13" max="13" width="29.1328125" customWidth="1"/>
    <col min="14" max="14" width="7.265625" customWidth="1"/>
    <col min="15" max="26" width="8.86328125" customWidth="1"/>
  </cols>
  <sheetData>
    <row r="1" spans="1:14" ht="14.25" customHeight="1">
      <c r="D1" s="290" t="s">
        <v>128</v>
      </c>
      <c r="E1" s="247"/>
      <c r="F1" s="107" t="s">
        <v>129</v>
      </c>
      <c r="G1" s="108"/>
      <c r="H1" s="291" t="s">
        <v>130</v>
      </c>
      <c r="I1" s="247"/>
      <c r="J1" s="108"/>
      <c r="K1" s="108"/>
      <c r="L1" s="148" t="s">
        <v>131</v>
      </c>
      <c r="M1" s="149" t="s">
        <v>132</v>
      </c>
      <c r="N1" s="108"/>
    </row>
    <row r="2" spans="1:14" ht="14.25" customHeight="1">
      <c r="C2" s="110"/>
      <c r="D2" s="293" t="s">
        <v>133</v>
      </c>
      <c r="E2" s="252"/>
      <c r="F2" s="111" t="s">
        <v>134</v>
      </c>
      <c r="G2" s="108"/>
      <c r="H2" s="310" t="s">
        <v>135</v>
      </c>
      <c r="I2" s="269"/>
      <c r="J2" s="31"/>
      <c r="K2" s="31"/>
      <c r="L2" s="150" t="s">
        <v>136</v>
      </c>
      <c r="M2" s="151" t="s">
        <v>137</v>
      </c>
      <c r="N2" s="31"/>
    </row>
    <row r="3" spans="1:14" ht="14.25" customHeight="1">
      <c r="D3" s="268" t="s">
        <v>138</v>
      </c>
      <c r="E3" s="269"/>
      <c r="F3" s="113" t="s">
        <v>139</v>
      </c>
      <c r="G3" s="108"/>
      <c r="H3" s="310" t="s">
        <v>140</v>
      </c>
      <c r="I3" s="269"/>
      <c r="J3" s="31"/>
      <c r="K3" s="31"/>
      <c r="L3" s="152" t="s">
        <v>141</v>
      </c>
      <c r="M3" s="151" t="s">
        <v>142</v>
      </c>
      <c r="N3" s="31"/>
    </row>
    <row r="4" spans="1:14" ht="14.25" customHeight="1">
      <c r="D4" s="268" t="s">
        <v>143</v>
      </c>
      <c r="E4" s="269"/>
      <c r="F4" s="113" t="s">
        <v>144</v>
      </c>
      <c r="G4" s="108"/>
      <c r="H4" s="310" t="s">
        <v>145</v>
      </c>
      <c r="I4" s="269"/>
      <c r="J4" s="31"/>
      <c r="K4" s="31"/>
      <c r="L4" s="152" t="s">
        <v>146</v>
      </c>
      <c r="M4" s="151" t="s">
        <v>147</v>
      </c>
      <c r="N4" s="31"/>
    </row>
    <row r="5" spans="1:14" ht="14.25" customHeight="1">
      <c r="D5" s="268" t="s">
        <v>148</v>
      </c>
      <c r="E5" s="269"/>
      <c r="F5" s="113" t="s">
        <v>149</v>
      </c>
      <c r="G5" s="108"/>
      <c r="H5" s="310" t="s">
        <v>150</v>
      </c>
      <c r="I5" s="269"/>
      <c r="J5" s="31"/>
      <c r="K5" s="31"/>
      <c r="L5" s="152" t="s">
        <v>151</v>
      </c>
      <c r="M5" s="151" t="s">
        <v>152</v>
      </c>
      <c r="N5" s="31"/>
    </row>
    <row r="6" spans="1:14" ht="14.25" customHeight="1">
      <c r="D6" s="268" t="s">
        <v>153</v>
      </c>
      <c r="E6" s="269"/>
      <c r="F6" s="113" t="s">
        <v>154</v>
      </c>
      <c r="G6" s="108"/>
      <c r="H6" s="310" t="s">
        <v>155</v>
      </c>
      <c r="I6" s="269"/>
      <c r="J6" s="31"/>
      <c r="K6" s="31"/>
      <c r="L6" s="152" t="s">
        <v>156</v>
      </c>
      <c r="M6" s="153" t="s">
        <v>157</v>
      </c>
      <c r="N6" s="31"/>
    </row>
    <row r="7" spans="1:14" ht="14.25" customHeight="1">
      <c r="D7" s="268" t="s">
        <v>158</v>
      </c>
      <c r="E7" s="269"/>
      <c r="F7" s="113" t="s">
        <v>159</v>
      </c>
      <c r="G7" s="108"/>
      <c r="H7" s="311" t="s">
        <v>160</v>
      </c>
      <c r="I7" s="275"/>
      <c r="J7" s="31"/>
      <c r="K7" s="31"/>
      <c r="L7" s="152" t="s">
        <v>161</v>
      </c>
    </row>
    <row r="8" spans="1:14" ht="14.25" customHeight="1">
      <c r="D8" s="268" t="s">
        <v>162</v>
      </c>
      <c r="E8" s="269"/>
      <c r="F8" s="113" t="s">
        <v>163</v>
      </c>
      <c r="G8" s="277"/>
      <c r="H8" s="244"/>
      <c r="J8" s="31"/>
      <c r="K8" s="31"/>
      <c r="L8" s="154" t="s">
        <v>164</v>
      </c>
    </row>
    <row r="9" spans="1:14" ht="14.25" customHeight="1">
      <c r="C9" s="54" t="s">
        <v>165</v>
      </c>
      <c r="D9" s="268" t="s">
        <v>166</v>
      </c>
      <c r="E9" s="269"/>
      <c r="F9" s="113" t="s">
        <v>167</v>
      </c>
      <c r="G9" s="277"/>
      <c r="H9" s="244"/>
      <c r="J9" s="277"/>
      <c r="K9" s="244"/>
    </row>
    <row r="10" spans="1:14" ht="14.25" customHeight="1">
      <c r="D10" s="268" t="s">
        <v>168</v>
      </c>
      <c r="E10" s="269"/>
      <c r="F10" s="113" t="s">
        <v>169</v>
      </c>
      <c r="G10" s="277"/>
      <c r="H10" s="244"/>
      <c r="J10" s="277"/>
      <c r="K10" s="244"/>
    </row>
    <row r="11" spans="1:14" ht="14.25" customHeight="1">
      <c r="D11" s="274" t="s">
        <v>170</v>
      </c>
      <c r="E11" s="275"/>
      <c r="F11" s="113" t="s">
        <v>171</v>
      </c>
      <c r="G11" s="277"/>
      <c r="H11" s="244"/>
      <c r="J11" s="277"/>
      <c r="K11" s="244"/>
    </row>
    <row r="12" spans="1:14" ht="14.25" customHeight="1">
      <c r="F12" s="113" t="s">
        <v>172</v>
      </c>
      <c r="G12" s="277"/>
      <c r="H12" s="244"/>
      <c r="J12" s="277"/>
      <c r="K12" s="244"/>
    </row>
    <row r="13" spans="1:14" ht="14.25" customHeight="1">
      <c r="F13" s="113" t="s">
        <v>173</v>
      </c>
      <c r="G13" s="277"/>
      <c r="H13" s="244"/>
      <c r="J13" s="277"/>
      <c r="K13" s="244"/>
    </row>
    <row r="14" spans="1:14" ht="14.25" customHeight="1">
      <c r="F14" s="113" t="s">
        <v>174</v>
      </c>
      <c r="G14" s="277"/>
      <c r="H14" s="244"/>
      <c r="J14" s="277"/>
      <c r="K14" s="244"/>
    </row>
    <row r="15" spans="1:14" ht="14.25" customHeight="1">
      <c r="A15" s="299" t="s">
        <v>208</v>
      </c>
      <c r="B15" s="262"/>
      <c r="C15" s="262"/>
      <c r="D15" s="300"/>
      <c r="F15" s="116" t="s">
        <v>176</v>
      </c>
      <c r="G15" s="277"/>
      <c r="H15" s="244"/>
      <c r="I15" s="304" t="s">
        <v>177</v>
      </c>
      <c r="J15" s="247"/>
      <c r="K15" s="304" t="s">
        <v>178</v>
      </c>
      <c r="L15" s="247"/>
    </row>
    <row r="16" spans="1:14" ht="14.25" customHeight="1">
      <c r="A16" s="301"/>
      <c r="B16" s="244"/>
      <c r="C16" s="244"/>
      <c r="D16" s="302"/>
      <c r="F16" s="117"/>
      <c r="G16" s="277"/>
      <c r="H16" s="244"/>
      <c r="J16" s="277"/>
      <c r="K16" s="244"/>
    </row>
    <row r="17" spans="1:18" ht="14.25" customHeight="1">
      <c r="A17" s="303"/>
      <c r="B17" s="254"/>
      <c r="C17" s="254"/>
      <c r="D17" s="255"/>
      <c r="F17" s="117"/>
      <c r="G17" s="277"/>
      <c r="H17" s="244"/>
      <c r="J17" s="277"/>
      <c r="K17" s="244"/>
    </row>
    <row r="18" spans="1:18" ht="14.25" customHeight="1">
      <c r="F18" s="72"/>
      <c r="G18" s="278"/>
      <c r="H18" s="279"/>
      <c r="I18" s="280"/>
      <c r="J18" s="278"/>
      <c r="K18" s="279"/>
      <c r="L18" s="280"/>
    </row>
    <row r="19" spans="1:18" ht="14.25" customHeight="1">
      <c r="B19" s="48">
        <v>4</v>
      </c>
      <c r="C19" s="156" t="s">
        <v>196</v>
      </c>
      <c r="D19" s="157" t="s">
        <v>179</v>
      </c>
      <c r="E19" s="119">
        <f>Inputs!$E$15</f>
        <v>670</v>
      </c>
      <c r="F19" s="183">
        <f>(E19*0.25)</f>
        <v>167.5</v>
      </c>
      <c r="G19" s="281">
        <f>IF(I20&gt;F19, I20, F19)/9</f>
        <v>18.611111111111111</v>
      </c>
      <c r="H19" s="244"/>
      <c r="I19" s="121"/>
      <c r="J19" s="184" t="s">
        <v>180</v>
      </c>
      <c r="K19" s="122">
        <f>1.5*Inputs!$C$7</f>
        <v>0</v>
      </c>
      <c r="L19" s="123" t="e">
        <f>L21/Inputs!$C$7</f>
        <v>#DIV/0!</v>
      </c>
      <c r="M19" s="306">
        <f>IF(K22&lt;L22, L22,K22)</f>
        <v>0</v>
      </c>
      <c r="N19" s="244"/>
      <c r="O19" s="48"/>
      <c r="P19" s="48">
        <f>IF((E19-E20-I22)-K19*4 &gt;0, (E19-E20-I22)/4, K19)</f>
        <v>125.625</v>
      </c>
    </row>
    <row r="20" spans="1:18" ht="14.25" customHeight="1">
      <c r="B20" s="48">
        <v>5</v>
      </c>
      <c r="D20" s="48">
        <f>F22*4</f>
        <v>0</v>
      </c>
      <c r="E20" s="125">
        <f>$E$21*4</f>
        <v>0</v>
      </c>
      <c r="F20" s="185">
        <f>IF((D20-G20)&gt;E19, E19, (E19-G20)/4)</f>
        <v>167.5</v>
      </c>
      <c r="G20" s="323">
        <f>H21*9</f>
        <v>0</v>
      </c>
      <c r="H20" s="324"/>
      <c r="I20" s="186">
        <f>IF(H21&gt;I19, H21, I19)*9</f>
        <v>0</v>
      </c>
      <c r="J20" s="320">
        <f>IF((E19-E20-G20)&gt;E19, 0, (E19-E20-G20))</f>
        <v>670</v>
      </c>
      <c r="K20" s="321"/>
      <c r="L20" s="126">
        <f>IF(K21&gt;K19, K19, K21)</f>
        <v>0</v>
      </c>
      <c r="M20" s="276">
        <f>IF(M19&lt;P19, P19, M19)</f>
        <v>125.625</v>
      </c>
      <c r="N20" s="244"/>
      <c r="O20" s="127">
        <f>(E19-E20-I22)-L21*4</f>
        <v>0</v>
      </c>
      <c r="P20" s="127"/>
    </row>
    <row r="21" spans="1:18" ht="14.25" customHeight="1">
      <c r="A21" s="8" t="s">
        <v>181</v>
      </c>
      <c r="B21" s="342">
        <v>4</v>
      </c>
      <c r="C21" s="159" t="s">
        <v>182</v>
      </c>
      <c r="D21" s="8" t="s">
        <v>183</v>
      </c>
      <c r="E21" s="160">
        <f>IF(F20&lt;F22, F20, F22)</f>
        <v>0</v>
      </c>
      <c r="F21" s="128" t="s">
        <v>184</v>
      </c>
      <c r="G21" s="8" t="s">
        <v>185</v>
      </c>
      <c r="H21" s="129">
        <f>Inputs!$C$7*0.3</f>
        <v>0</v>
      </c>
      <c r="I21" s="130">
        <f>IF(I23&gt;G19, G19, I23)</f>
        <v>18.611111111111111</v>
      </c>
      <c r="J21" s="8" t="s">
        <v>197</v>
      </c>
      <c r="K21" s="131">
        <f>J20/4</f>
        <v>167.5</v>
      </c>
      <c r="L21" s="161">
        <f>M20</f>
        <v>125.625</v>
      </c>
      <c r="M21" s="133">
        <f>E19-E20</f>
        <v>670</v>
      </c>
      <c r="N21" s="134"/>
      <c r="O21" s="48"/>
      <c r="P21" s="48"/>
    </row>
    <row r="22" spans="1:18" ht="14.25" customHeight="1">
      <c r="C22" s="72"/>
      <c r="D22" s="52" t="s">
        <v>187</v>
      </c>
      <c r="E22" s="135">
        <f>E21/B21</f>
        <v>0</v>
      </c>
      <c r="F22" s="185">
        <f>Inputs!$C$7*Inputs!$B$19</f>
        <v>0</v>
      </c>
      <c r="G22" s="276">
        <f>IF(K21&lt;K19, H21, (E19-E20-K19*4)/9)</f>
        <v>74.444444444444443</v>
      </c>
      <c r="H22" s="244"/>
      <c r="I22" s="175">
        <f>I21*9</f>
        <v>167.5</v>
      </c>
      <c r="J22" s="126">
        <f>IF(L22&lt;L20, L22, L20)</f>
        <v>0</v>
      </c>
      <c r="K22" s="126">
        <f>IF(J22&lt;L20, J22, L20)</f>
        <v>0</v>
      </c>
      <c r="L22" s="125">
        <f>IF((E19-E20)/4&gt;K19, K19, M22)</f>
        <v>0</v>
      </c>
      <c r="M22" s="281">
        <f>M21/4</f>
        <v>167.5</v>
      </c>
      <c r="N22" s="244"/>
      <c r="O22" s="48"/>
      <c r="P22" s="48"/>
    </row>
    <row r="23" spans="1:18" ht="14.25" customHeight="1">
      <c r="C23" s="72"/>
      <c r="D23" s="115"/>
      <c r="E23" s="165"/>
      <c r="F23" s="72"/>
      <c r="G23" s="115"/>
      <c r="H23" s="115"/>
      <c r="I23" s="175">
        <f>IF(M23&gt;0, M23/9, I21)</f>
        <v>74.444444444444443</v>
      </c>
      <c r="J23" s="155"/>
      <c r="K23" s="115"/>
      <c r="L23" s="176"/>
      <c r="M23" s="120">
        <f>E19-E20-(K19*4)</f>
        <v>670</v>
      </c>
      <c r="N23" s="48"/>
      <c r="O23" s="48"/>
      <c r="P23" s="48"/>
    </row>
    <row r="24" spans="1:18" ht="14.25" customHeight="1">
      <c r="A24" s="49" t="s">
        <v>188</v>
      </c>
      <c r="B24" s="187"/>
      <c r="C24" s="138" t="s">
        <v>37</v>
      </c>
      <c r="D24" s="270">
        <f>E21/B21</f>
        <v>0</v>
      </c>
      <c r="E24" s="247"/>
      <c r="F24" s="167" t="str">
        <f>IF(C24="Workout shake"," ","1 small handful greens")</f>
        <v xml:space="preserve"> </v>
      </c>
      <c r="G24" s="284">
        <f>I21*0</f>
        <v>0</v>
      </c>
      <c r="H24" s="247"/>
      <c r="I24" s="140">
        <f>ROUND(G24/5,0)*5</f>
        <v>0</v>
      </c>
      <c r="J24" s="286">
        <f>IF(I21&lt;H21,K21*0.2,L21*0.2)</f>
        <v>25.125</v>
      </c>
      <c r="K24" s="247"/>
      <c r="L24" s="142">
        <f>ROUND(J24/5,)*5</f>
        <v>25</v>
      </c>
      <c r="M24" s="288"/>
      <c r="N24" s="244"/>
    </row>
    <row r="25" spans="1:18" ht="14.25" customHeight="1">
      <c r="A25" s="52"/>
      <c r="C25" s="72"/>
      <c r="D25" s="271"/>
      <c r="E25" s="244"/>
      <c r="F25" s="72"/>
      <c r="G25" s="318"/>
      <c r="H25" s="319"/>
      <c r="I25" s="188"/>
      <c r="J25" s="318"/>
      <c r="K25" s="319"/>
      <c r="M25" s="277"/>
      <c r="N25" s="244"/>
    </row>
    <row r="26" spans="1:18" ht="14.25" customHeight="1">
      <c r="A26" s="49" t="s">
        <v>191</v>
      </c>
      <c r="B26" s="187"/>
      <c r="C26" s="138" t="s">
        <v>198</v>
      </c>
      <c r="D26" s="270">
        <f>E21/B21</f>
        <v>0</v>
      </c>
      <c r="E26" s="247"/>
      <c r="F26" s="139" t="s">
        <v>190</v>
      </c>
      <c r="G26" s="284">
        <f>IF(I21&lt;H21,H21*0.1,I21*0.1)</f>
        <v>1.8611111111111112</v>
      </c>
      <c r="H26" s="247"/>
      <c r="I26" s="140">
        <f>ROUND(G26/5,0)*5</f>
        <v>0</v>
      </c>
      <c r="J26" s="286">
        <f>IF(B21=4,IF(I21&lt;H21,K21*0.35,L21*0.35),IF(I21&lt;H21,K21*0.3,L21*0.3))</f>
        <v>43.96875</v>
      </c>
      <c r="K26" s="247"/>
      <c r="L26" s="142">
        <f>ROUND(J26/5,)*5</f>
        <v>45</v>
      </c>
      <c r="M26" s="288"/>
      <c r="N26" s="244"/>
    </row>
    <row r="27" spans="1:18" ht="14.25" customHeight="1">
      <c r="A27" s="52"/>
      <c r="C27" s="72"/>
      <c r="D27" s="271"/>
      <c r="E27" s="244"/>
      <c r="F27" s="72"/>
      <c r="G27" s="318"/>
      <c r="H27" s="319"/>
      <c r="I27" s="188"/>
      <c r="J27" s="318"/>
      <c r="K27" s="319"/>
      <c r="M27" s="277"/>
      <c r="N27" s="244"/>
    </row>
    <row r="28" spans="1:18" ht="14.25" customHeight="1">
      <c r="A28" s="49" t="s">
        <v>193</v>
      </c>
      <c r="B28" s="187"/>
      <c r="C28" s="138" t="s">
        <v>199</v>
      </c>
      <c r="D28" s="270">
        <f>E21/B21</f>
        <v>0</v>
      </c>
      <c r="E28" s="247"/>
      <c r="F28" s="139" t="s">
        <v>190</v>
      </c>
      <c r="G28" s="284">
        <f>IF(B21=4,IF(I21&lt;H21,H21*0.45,I21*0.45),IF(I21&lt;H21,H21*0.2,I21*0.2))</f>
        <v>8.375</v>
      </c>
      <c r="H28" s="247"/>
      <c r="I28" s="140">
        <f>ROUND(G28/5,0)*5</f>
        <v>10</v>
      </c>
      <c r="J28" s="286">
        <f>IF(B21=4,IF(I21&lt;H21,K21*0.2,L21*0.2),IF(I21&lt;H21,K21*0.15,L21*0.15))</f>
        <v>25.125</v>
      </c>
      <c r="K28" s="247"/>
      <c r="L28" s="142">
        <f>ROUND(J28/5,)*5</f>
        <v>25</v>
      </c>
      <c r="M28" s="288"/>
      <c r="N28" s="244"/>
    </row>
    <row r="29" spans="1:18" ht="14.25" customHeight="1">
      <c r="A29" s="52"/>
      <c r="C29" s="72"/>
      <c r="D29" s="271"/>
      <c r="E29" s="244"/>
      <c r="F29" s="72"/>
      <c r="G29" s="318"/>
      <c r="H29" s="319"/>
      <c r="I29" s="188"/>
      <c r="J29" s="322"/>
      <c r="K29" s="321"/>
      <c r="M29" s="277"/>
      <c r="N29" s="244"/>
    </row>
    <row r="30" spans="1:18" ht="14.25" customHeight="1">
      <c r="A30" s="49" t="s">
        <v>194</v>
      </c>
      <c r="B30" s="187"/>
      <c r="C30" s="138" t="str">
        <f>IF(B21=4,"End of Day","3-5 hours after last meal")</f>
        <v>End of Day</v>
      </c>
      <c r="D30" s="270" t="str">
        <f>IF(B21=4,ROUND(E22/1,0)&amp;"g casein protein in water",E21/B21)</f>
        <v>0g casein protein in water</v>
      </c>
      <c r="E30" s="247"/>
      <c r="F30" s="139" t="str">
        <f>IF(B21=4," ","1 small handful greens")</f>
        <v xml:space="preserve"> </v>
      </c>
      <c r="G30" s="284">
        <f>IF(B21=4, IF(I21&lt;H21,H21*0.45,I21*0.45),IF(I21&lt;H21,H21*0.3,I21*0.3))</f>
        <v>8.375</v>
      </c>
      <c r="H30" s="247"/>
      <c r="I30" s="140">
        <f>ROUND(G30/5,0)*5</f>
        <v>10</v>
      </c>
      <c r="J30" s="286">
        <f>IF(B21=4,IF(I21&lt;H21,K21*0.25,L21*0.25),IF(I21&lt;H21,K21*0.15,L21*0.15))</f>
        <v>31.40625</v>
      </c>
      <c r="K30" s="247"/>
      <c r="L30" s="142">
        <f>ROUND(J30/5,)*5</f>
        <v>30</v>
      </c>
      <c r="M30" s="288"/>
      <c r="N30" s="244"/>
    </row>
    <row r="31" spans="1:18" ht="14.25" customHeight="1">
      <c r="A31" s="52"/>
      <c r="C31" s="72"/>
      <c r="D31" s="271"/>
      <c r="E31" s="244"/>
      <c r="F31" s="72"/>
      <c r="G31" s="318" t="s">
        <v>165</v>
      </c>
      <c r="H31" s="319"/>
      <c r="I31" s="188"/>
      <c r="J31" s="322"/>
      <c r="K31" s="321"/>
      <c r="M31" s="277"/>
      <c r="N31" s="244"/>
    </row>
    <row r="32" spans="1:18" ht="14.25" customHeight="1">
      <c r="A32" s="49" t="str">
        <f>IF(B21=4," ","Meal 5")</f>
        <v xml:space="preserve"> </v>
      </c>
      <c r="B32" s="187"/>
      <c r="C32" s="138" t="str">
        <f>IF(B21=4," ", "End of Day")</f>
        <v xml:space="preserve"> </v>
      </c>
      <c r="D32" s="312" t="str">
        <f>IF(B21=4," ",E21/B21)</f>
        <v xml:space="preserve"> </v>
      </c>
      <c r="E32" s="273"/>
      <c r="F32" s="169"/>
      <c r="G32" s="325" t="str">
        <f>IF(B21=4," ",IF(I21&lt;H21,H21*0.4,I21*0.4))</f>
        <v xml:space="preserve"> </v>
      </c>
      <c r="H32" s="316"/>
      <c r="I32" s="170" t="str">
        <f>IF(B21=4," ",ROUND(G32/5,0)*5)</f>
        <v xml:space="preserve"> </v>
      </c>
      <c r="J32" s="317" t="str">
        <f>IF(B21=4," ",IF(I21&lt;H21,K21*0.2,L21*0.2))</f>
        <v xml:space="preserve"> </v>
      </c>
      <c r="K32" s="316"/>
      <c r="L32" s="190" t="str">
        <f>IF(B21=4," ",ROUND(J32/5,)*5)</f>
        <v xml:space="preserve"> </v>
      </c>
      <c r="M32" s="288"/>
      <c r="N32" s="244"/>
      <c r="R32" s="54" t="s">
        <v>165</v>
      </c>
    </row>
    <row r="33" spans="1:16" ht="14.25" customHeight="1">
      <c r="D33" s="31"/>
      <c r="F33" s="72"/>
      <c r="G33" s="277"/>
      <c r="H33" s="244"/>
      <c r="J33" s="277"/>
      <c r="K33" s="244"/>
      <c r="M33" s="277"/>
      <c r="N33" s="244"/>
    </row>
    <row r="34" spans="1:16" ht="14.25" customHeight="1">
      <c r="F34" s="72"/>
      <c r="G34" s="277"/>
      <c r="H34" s="244"/>
      <c r="J34" s="277"/>
      <c r="K34" s="244"/>
      <c r="M34" s="277"/>
      <c r="N34" s="244"/>
    </row>
    <row r="35" spans="1:16" ht="14.25" customHeight="1">
      <c r="B35" s="48">
        <v>4</v>
      </c>
      <c r="C35" s="171" t="s">
        <v>200</v>
      </c>
      <c r="D35" s="8" t="s">
        <v>179</v>
      </c>
      <c r="E35" s="119">
        <f>Inputs!$E$15</f>
        <v>670</v>
      </c>
      <c r="F35" s="120">
        <f>(E35*0.25)</f>
        <v>167.5</v>
      </c>
      <c r="G35" s="281">
        <f>IF(I36&gt;F35, I36, F35)/9</f>
        <v>18.611111111111111</v>
      </c>
      <c r="H35" s="244"/>
      <c r="I35" s="121"/>
      <c r="J35" s="8" t="s">
        <v>180</v>
      </c>
      <c r="K35" s="172">
        <f>1.5*Inputs!$C$7</f>
        <v>0</v>
      </c>
      <c r="L35" s="123" t="e">
        <f>L37/Inputs!$C$7</f>
        <v>#DIV/0!</v>
      </c>
      <c r="M35" s="306">
        <f>IF(K38&lt;L38, L38,K38)</f>
        <v>0</v>
      </c>
      <c r="N35" s="244"/>
      <c r="O35" s="48"/>
      <c r="P35" s="48">
        <f>IF((E35-E36-I38)-K35*4 &gt;0, (E35-E36-I38)/4, K35)</f>
        <v>125.625</v>
      </c>
    </row>
    <row r="36" spans="1:16" ht="14.25" customHeight="1">
      <c r="B36" s="48">
        <v>5</v>
      </c>
      <c r="D36" s="48">
        <f>F38*4</f>
        <v>0</v>
      </c>
      <c r="E36" s="125">
        <f>$E$21*4</f>
        <v>0</v>
      </c>
      <c r="F36" s="48">
        <f>IF((D36-G36)&gt;E35, E35, (E35-G36)/4)</f>
        <v>167.5</v>
      </c>
      <c r="G36" s="282">
        <f>H37*9</f>
        <v>0</v>
      </c>
      <c r="H36" s="244"/>
      <c r="I36" s="121">
        <f>IF(H37&gt;I35, H37, I35)*9</f>
        <v>0</v>
      </c>
      <c r="J36" s="320">
        <f>IF((E35-E36-G36)&gt;E35, 0, (E35-E36-G36))</f>
        <v>670</v>
      </c>
      <c r="K36" s="321"/>
      <c r="L36" s="163">
        <f>IF(K37&gt;K35, K35, K37)</f>
        <v>0</v>
      </c>
      <c r="M36" s="276">
        <f>IF(M35&lt;P35, P35, M35)</f>
        <v>125.625</v>
      </c>
      <c r="N36" s="244"/>
      <c r="O36" s="127">
        <f>(E35-E36-I38)-L37*4</f>
        <v>0</v>
      </c>
      <c r="P36" s="127"/>
    </row>
    <row r="37" spans="1:16" ht="14.25" customHeight="1">
      <c r="A37" s="8" t="s">
        <v>181</v>
      </c>
      <c r="B37" s="343">
        <v>4</v>
      </c>
      <c r="C37" s="38" t="s">
        <v>182</v>
      </c>
      <c r="D37" s="173" t="s">
        <v>183</v>
      </c>
      <c r="E37" s="122">
        <f>IF(F36&lt;F38, F36, F38)</f>
        <v>0</v>
      </c>
      <c r="F37" s="157" t="s">
        <v>184</v>
      </c>
      <c r="G37" s="128" t="s">
        <v>185</v>
      </c>
      <c r="H37" s="129">
        <f>Inputs!$C$7*0.3</f>
        <v>0</v>
      </c>
      <c r="I37" s="174">
        <f>IF(I39&gt;G35, G35, I39)</f>
        <v>18.611111111111111</v>
      </c>
      <c r="J37" s="128" t="s">
        <v>197</v>
      </c>
      <c r="K37" s="131">
        <f>J36/4</f>
        <v>167.5</v>
      </c>
      <c r="L37" s="161">
        <f>M36</f>
        <v>125.625</v>
      </c>
      <c r="M37" s="133">
        <f>E35-E36</f>
        <v>670</v>
      </c>
      <c r="N37" s="134"/>
      <c r="O37" s="48"/>
      <c r="P37" s="48"/>
    </row>
    <row r="38" spans="1:16" ht="14.25" customHeight="1">
      <c r="A38" s="52"/>
      <c r="C38" s="72"/>
      <c r="D38" s="52" t="s">
        <v>187</v>
      </c>
      <c r="E38" s="135">
        <f>E37/B37</f>
        <v>0</v>
      </c>
      <c r="F38" s="48">
        <f>Inputs!$C$7*Inputs!$B$19</f>
        <v>0</v>
      </c>
      <c r="G38" s="276">
        <f>IF(K37&lt;K35, H37, (E35-E36-K35*4)/9)</f>
        <v>74.444444444444443</v>
      </c>
      <c r="H38" s="244"/>
      <c r="I38" s="175">
        <f>I37*9</f>
        <v>167.5</v>
      </c>
      <c r="J38" s="126">
        <f>IF(L38&lt;L36, L38, L36)</f>
        <v>0</v>
      </c>
      <c r="K38" s="126">
        <f>IF(J38&lt;L36, J38, L36)</f>
        <v>0</v>
      </c>
      <c r="L38" s="125">
        <f>IF((E35-E36)/4&gt;K35, K35, M38)</f>
        <v>0</v>
      </c>
      <c r="M38" s="281">
        <f>M37/4</f>
        <v>167.5</v>
      </c>
      <c r="N38" s="244"/>
      <c r="O38" s="48"/>
      <c r="P38" s="48"/>
    </row>
    <row r="39" spans="1:16" ht="14.25" customHeight="1">
      <c r="A39" s="52"/>
      <c r="C39" s="72"/>
      <c r="D39" s="52"/>
      <c r="E39" s="135"/>
      <c r="F39" s="115"/>
      <c r="G39" s="115"/>
      <c r="H39" s="115"/>
      <c r="I39" s="175">
        <f>IF(M39&gt;0, M39/9, I37)</f>
        <v>74.444444444444443</v>
      </c>
      <c r="J39" s="155"/>
      <c r="K39" s="115"/>
      <c r="L39" s="176"/>
      <c r="M39" s="120">
        <f>E35-E36-(K35*4)</f>
        <v>670</v>
      </c>
      <c r="N39" s="48"/>
      <c r="O39" s="48"/>
      <c r="P39" s="48"/>
    </row>
    <row r="40" spans="1:16" ht="14.25" customHeight="1">
      <c r="A40" s="49" t="s">
        <v>188</v>
      </c>
      <c r="B40" s="191"/>
      <c r="C40" s="138" t="s">
        <v>201</v>
      </c>
      <c r="D40" s="270">
        <f>E37/B37</f>
        <v>0</v>
      </c>
      <c r="E40" s="247"/>
      <c r="F40" s="139" t="s">
        <v>190</v>
      </c>
      <c r="G40" s="284">
        <f>IF(B37=4,IF(I37&lt;H37,H37*0.15,I37*0.15),IF(I37&lt;H37,H37*0.1,I37*0.1))</f>
        <v>2.7916666666666665</v>
      </c>
      <c r="H40" s="247"/>
      <c r="I40" s="140">
        <f>ROUND(G40/5,0)*5</f>
        <v>5</v>
      </c>
      <c r="J40" s="286">
        <f>IF(B37=4,IF(I37&lt;H37,K37*0.25,L37*0.25),IF(I37&lt;H37,K37*0.2,L37*0.2))</f>
        <v>31.40625</v>
      </c>
      <c r="K40" s="247"/>
      <c r="L40" s="146">
        <f>ROUND(J40/5,)*5</f>
        <v>30</v>
      </c>
    </row>
    <row r="41" spans="1:16" ht="14.25" customHeight="1">
      <c r="A41" s="52"/>
      <c r="C41" s="72"/>
      <c r="D41" s="271"/>
      <c r="E41" s="244"/>
      <c r="F41" s="52"/>
      <c r="G41" s="318"/>
      <c r="H41" s="319"/>
      <c r="I41" s="188"/>
      <c r="J41" s="318"/>
      <c r="K41" s="319"/>
    </row>
    <row r="42" spans="1:16" ht="14.25" customHeight="1">
      <c r="A42" s="49" t="s">
        <v>191</v>
      </c>
      <c r="B42" s="191"/>
      <c r="C42" s="138" t="s">
        <v>202</v>
      </c>
      <c r="D42" s="270">
        <f>E37/B37</f>
        <v>0</v>
      </c>
      <c r="E42" s="247"/>
      <c r="F42" s="139" t="s">
        <v>190</v>
      </c>
      <c r="G42" s="284">
        <f>IF(I37&lt;H37,H37*0.1,I37*0.1)</f>
        <v>1.8611111111111112</v>
      </c>
      <c r="H42" s="247"/>
      <c r="I42" s="140">
        <f>ROUND(G42/5,0)*5</f>
        <v>0</v>
      </c>
      <c r="J42" s="286">
        <f>IF(B37=4,IF(I37&lt;H37,K37*0.35,L37*0.35),IF(I37&lt;H37,K37*0.3,L37*0.3))</f>
        <v>43.96875</v>
      </c>
      <c r="K42" s="247"/>
      <c r="L42" s="146">
        <f>ROUND(J42/5,)*5</f>
        <v>45</v>
      </c>
    </row>
    <row r="43" spans="1:16" ht="14.25" customHeight="1">
      <c r="A43" s="52"/>
      <c r="C43" s="72"/>
      <c r="D43" s="271"/>
      <c r="E43" s="244"/>
      <c r="F43" s="52"/>
      <c r="G43" s="318"/>
      <c r="H43" s="319"/>
      <c r="I43" s="188"/>
      <c r="J43" s="318"/>
      <c r="K43" s="319"/>
    </row>
    <row r="44" spans="1:16" ht="14.25" customHeight="1">
      <c r="A44" s="49" t="s">
        <v>193</v>
      </c>
      <c r="B44" s="191"/>
      <c r="C44" s="138" t="s">
        <v>199</v>
      </c>
      <c r="D44" s="270">
        <f>E37/B37</f>
        <v>0</v>
      </c>
      <c r="E44" s="247"/>
      <c r="F44" s="139" t="s">
        <v>190</v>
      </c>
      <c r="G44" s="284">
        <f>IF(B37=4,IF(I37&lt;H37,H37*0.35,I37*0.35),IF(I37&lt;H37,H37*0.2,I37*0.2))</f>
        <v>6.5138888888888884</v>
      </c>
      <c r="H44" s="247"/>
      <c r="I44" s="140">
        <f>ROUND(G44/5,0)*5</f>
        <v>5</v>
      </c>
      <c r="J44" s="286">
        <f>IF(B37=4,IF(I37&lt;H37,K37*0.2,L37*0.2),IF(I37&lt;H37,K37*0.15,L37*0.15))</f>
        <v>25.125</v>
      </c>
      <c r="K44" s="247"/>
      <c r="L44" s="146">
        <f>ROUND(J44/5,)*5</f>
        <v>25</v>
      </c>
    </row>
    <row r="45" spans="1:16" ht="14.25" customHeight="1">
      <c r="A45" s="52"/>
      <c r="C45" s="72"/>
      <c r="D45" s="271"/>
      <c r="E45" s="244"/>
      <c r="F45" s="52"/>
      <c r="G45" s="318"/>
      <c r="H45" s="319"/>
      <c r="I45" s="188"/>
      <c r="J45" s="322"/>
      <c r="K45" s="321"/>
    </row>
    <row r="46" spans="1:16" ht="14.25" customHeight="1">
      <c r="A46" s="49" t="s">
        <v>194</v>
      </c>
      <c r="B46" s="192"/>
      <c r="C46" s="138" t="str">
        <f>IF(B37=4,"End of day","3-5 hours after last meal")</f>
        <v>End of day</v>
      </c>
      <c r="D46" s="270" t="str">
        <f>IF(B37=4,ROUND(E38/1,0)&amp;"g casein protein in water",E37/B37)</f>
        <v>0g casein protein in water</v>
      </c>
      <c r="E46" s="247"/>
      <c r="F46" s="139" t="str">
        <f>IF(B37=4," ","1 small handful greens")</f>
        <v xml:space="preserve"> </v>
      </c>
      <c r="G46" s="284">
        <f>IF(B37=4,IF(I37&lt;H37,H37*0.4,I37*0.4),IF(I37&lt;H37,H37*0.2,I37*0.2))</f>
        <v>7.4444444444444446</v>
      </c>
      <c r="H46" s="247"/>
      <c r="I46" s="140">
        <f>ROUND(G46/5,0)*5</f>
        <v>5</v>
      </c>
      <c r="J46" s="286">
        <f>IF(B37=4,IF(I37&lt;H37,K37*0.2,L37*0.2),IF(I37&lt;H37,K37*0.15,L37*0.15))</f>
        <v>25.125</v>
      </c>
      <c r="K46" s="247"/>
      <c r="L46" s="146">
        <f>ROUND(J46/5,)*5</f>
        <v>25</v>
      </c>
    </row>
    <row r="47" spans="1:16" ht="14.25" customHeight="1">
      <c r="A47" s="52"/>
      <c r="D47" s="271"/>
      <c r="E47" s="244"/>
      <c r="F47" s="52"/>
      <c r="G47" s="318" t="s">
        <v>165</v>
      </c>
      <c r="H47" s="319"/>
      <c r="I47" s="188"/>
      <c r="J47" s="322"/>
      <c r="K47" s="321"/>
    </row>
    <row r="48" spans="1:16" ht="14.25" customHeight="1">
      <c r="A48" s="49" t="str">
        <f>IF(B37=4," ","Meal 5")</f>
        <v xml:space="preserve"> </v>
      </c>
      <c r="B48" s="192"/>
      <c r="C48" s="138" t="str">
        <f>IF(B37=4," ", "End of Day")</f>
        <v xml:space="preserve"> </v>
      </c>
      <c r="D48" s="312" t="str">
        <f>IF(B37=4," ",E37/B37)</f>
        <v xml:space="preserve"> </v>
      </c>
      <c r="E48" s="247"/>
      <c r="F48" s="139"/>
      <c r="G48" s="284" t="str">
        <f>IF(B37=4," ",IF(I37&lt;H37,H37*0.4,I37*0.4))</f>
        <v xml:space="preserve"> </v>
      </c>
      <c r="H48" s="247"/>
      <c r="I48" s="140" t="str">
        <f>IF(B37=4," ",ROUND(G48/5,0)*5)</f>
        <v xml:space="preserve"> </v>
      </c>
      <c r="J48" s="286" t="str">
        <f>IF(B37=4," ",IF(I37&lt;H37,K37*0.2,L37*0.2))</f>
        <v xml:space="preserve"> </v>
      </c>
      <c r="K48" s="247"/>
      <c r="L48" s="146" t="str">
        <f>IF(B37=4," ",ROUND(J48/5,)*5)</f>
        <v xml:space="preserve"> </v>
      </c>
    </row>
    <row r="49" spans="1:16" ht="14.25" customHeight="1">
      <c r="D49" s="31"/>
      <c r="F49" s="72"/>
      <c r="G49" s="277"/>
      <c r="H49" s="244"/>
      <c r="J49" s="277"/>
      <c r="K49" s="244"/>
    </row>
    <row r="50" spans="1:16" ht="14.25" customHeight="1">
      <c r="F50" s="72"/>
      <c r="G50" s="277"/>
      <c r="H50" s="244"/>
      <c r="J50" s="277"/>
      <c r="K50" s="244"/>
      <c r="M50" s="193"/>
    </row>
    <row r="51" spans="1:16" ht="14.25" customHeight="1">
      <c r="B51" s="48">
        <v>4</v>
      </c>
      <c r="C51" s="156" t="s">
        <v>203</v>
      </c>
      <c r="D51" s="157" t="s">
        <v>179</v>
      </c>
      <c r="E51" s="178">
        <f>Inputs!$E$15</f>
        <v>670</v>
      </c>
      <c r="F51" s="120">
        <f>(E51*0.25)</f>
        <v>167.5</v>
      </c>
      <c r="G51" s="281">
        <f>IF(I52&gt;F51, I52, F51)/9</f>
        <v>18.611111111111111</v>
      </c>
      <c r="H51" s="244"/>
      <c r="I51" s="121"/>
      <c r="J51" s="128" t="s">
        <v>180</v>
      </c>
      <c r="K51" s="122">
        <f>1.5*Inputs!$C$7</f>
        <v>0</v>
      </c>
      <c r="L51" s="123" t="e">
        <f>L53/Inputs!$C$7</f>
        <v>#DIV/0!</v>
      </c>
      <c r="M51" s="306">
        <f>IF(K54&lt;L54, L54,K54)</f>
        <v>0</v>
      </c>
      <c r="N51" s="244"/>
      <c r="O51" s="48"/>
      <c r="P51" s="48">
        <f>IF((E51-E52-I54)-K51*4 &gt;0, (E51-E52-I54)/4, K51)</f>
        <v>125.625</v>
      </c>
    </row>
    <row r="52" spans="1:16" ht="14.25" customHeight="1">
      <c r="B52" s="48">
        <v>5</v>
      </c>
      <c r="D52" s="48">
        <f>F54*4</f>
        <v>0</v>
      </c>
      <c r="E52" s="125">
        <f>$E$21*4</f>
        <v>0</v>
      </c>
      <c r="F52" s="48">
        <f>IF((D52-G52)&gt;E51, E51, (E51-G52)/4)</f>
        <v>167.5</v>
      </c>
      <c r="G52" s="282">
        <f>H53*9</f>
        <v>0</v>
      </c>
      <c r="H52" s="244"/>
      <c r="I52" s="121">
        <f>IF(H53&gt;I51, H53, I51)*9</f>
        <v>0</v>
      </c>
      <c r="J52" s="307">
        <f>IF((E51-E52-G52)&gt;E51, 0, (E51-E52-G52))</f>
        <v>670</v>
      </c>
      <c r="K52" s="244"/>
      <c r="L52" s="126">
        <f>IF(K53&gt;K51, K51, K53)</f>
        <v>0</v>
      </c>
      <c r="M52" s="276">
        <f>IF(M51&lt;P51, P51, M51)</f>
        <v>125.625</v>
      </c>
      <c r="N52" s="244"/>
      <c r="O52" s="127">
        <f>(E51-E52-I54)-L53*4</f>
        <v>0</v>
      </c>
      <c r="P52" s="127"/>
    </row>
    <row r="53" spans="1:16" ht="14.25" customHeight="1">
      <c r="A53" s="8" t="s">
        <v>181</v>
      </c>
      <c r="B53" s="342">
        <v>4</v>
      </c>
      <c r="C53" s="159" t="s">
        <v>182</v>
      </c>
      <c r="D53" s="8" t="s">
        <v>183</v>
      </c>
      <c r="E53" s="172">
        <f>IF(F52&lt;F54, F52, F54)</f>
        <v>0</v>
      </c>
      <c r="F53" s="8" t="s">
        <v>184</v>
      </c>
      <c r="G53" s="8" t="s">
        <v>185</v>
      </c>
      <c r="H53" s="129">
        <f>Inputs!$C$7*0.3</f>
        <v>0</v>
      </c>
      <c r="I53" s="179">
        <f>IF(I55&gt;G51, G51, I55)</f>
        <v>18.611111111111111</v>
      </c>
      <c r="J53" s="8" t="s">
        <v>186</v>
      </c>
      <c r="K53" s="180">
        <f>J52/4</f>
        <v>167.5</v>
      </c>
      <c r="L53" s="161">
        <f>M52</f>
        <v>125.625</v>
      </c>
      <c r="M53" s="133">
        <f>E51-E52</f>
        <v>670</v>
      </c>
      <c r="N53" s="134"/>
      <c r="O53" s="48"/>
      <c r="P53" s="48"/>
    </row>
    <row r="54" spans="1:16" ht="14.25" customHeight="1">
      <c r="A54" s="52"/>
      <c r="C54" s="72"/>
      <c r="D54" s="52" t="s">
        <v>187</v>
      </c>
      <c r="E54" s="135">
        <f>E53/B53</f>
        <v>0</v>
      </c>
      <c r="F54" s="48">
        <f>Inputs!$C$7*Inputs!$B$19</f>
        <v>0</v>
      </c>
      <c r="G54" s="276">
        <f>IF(K53&lt;K51, H53, (E51-E52-K51*4)/9)</f>
        <v>74.444444444444443</v>
      </c>
      <c r="H54" s="244"/>
      <c r="I54" s="175">
        <f>I53*9</f>
        <v>167.5</v>
      </c>
      <c r="J54" s="126">
        <f>IF(L54&lt;L52, L54, L52)</f>
        <v>0</v>
      </c>
      <c r="K54" s="126">
        <f>IF(J54&lt;L52, J54, L52)</f>
        <v>0</v>
      </c>
      <c r="L54" s="125">
        <f>IF((E51-E52)/4&gt;K51, K51, M54)</f>
        <v>0</v>
      </c>
      <c r="M54" s="281">
        <f>M53/4</f>
        <v>167.5</v>
      </c>
      <c r="N54" s="244"/>
      <c r="O54" s="48"/>
      <c r="P54" s="48"/>
    </row>
    <row r="55" spans="1:16" ht="14.25" customHeight="1">
      <c r="A55" s="52"/>
      <c r="C55" s="72"/>
      <c r="D55" s="115"/>
      <c r="E55" s="165"/>
      <c r="F55" s="115"/>
      <c r="G55" s="115"/>
      <c r="H55" s="115"/>
      <c r="I55" s="175">
        <f>IF(M55&gt;0, M55/9, I53)</f>
        <v>74.444444444444443</v>
      </c>
      <c r="J55" s="155"/>
      <c r="K55" s="115"/>
      <c r="L55" s="176"/>
      <c r="M55" s="120">
        <f>E51-E52-(K51*4)</f>
        <v>670</v>
      </c>
      <c r="N55" s="48"/>
      <c r="O55" s="48"/>
      <c r="P55" s="48"/>
    </row>
    <row r="56" spans="1:16" ht="14.25" customHeight="1">
      <c r="A56" s="49" t="s">
        <v>188</v>
      </c>
      <c r="B56" s="192"/>
      <c r="C56" s="138" t="s">
        <v>189</v>
      </c>
      <c r="D56" s="313">
        <f>E53/B53</f>
        <v>0</v>
      </c>
      <c r="E56" s="273"/>
      <c r="F56" s="45" t="s">
        <v>190</v>
      </c>
      <c r="G56" s="284">
        <f>IF(B53=4,IF(I53&lt;H53,H53*0.35,I53*0.35),IF(I53&lt;H53,H53*0.2,I53*0.2))</f>
        <v>6.5138888888888884</v>
      </c>
      <c r="H56" s="247"/>
      <c r="I56" s="140">
        <f>ROUND(G56/5,0)*5</f>
        <v>5</v>
      </c>
      <c r="J56" s="286">
        <f>IF(B53=4,IF(I53&lt;H53,K53*0.2,L53*0.2),IF(I53&lt;H53,K53*0.15,L53*0.15))</f>
        <v>25.125</v>
      </c>
      <c r="K56" s="247"/>
      <c r="L56" s="142">
        <f>ROUND(J56/5,)*5</f>
        <v>25</v>
      </c>
    </row>
    <row r="57" spans="1:16" ht="14.25" customHeight="1">
      <c r="A57" s="52"/>
      <c r="C57" s="72"/>
      <c r="D57" s="271"/>
      <c r="E57" s="244"/>
      <c r="F57" s="52"/>
      <c r="G57" s="318"/>
      <c r="H57" s="319"/>
      <c r="I57" s="188"/>
      <c r="J57" s="318"/>
      <c r="K57" s="319"/>
    </row>
    <row r="58" spans="1:16" ht="14.25" customHeight="1">
      <c r="A58" s="49" t="s">
        <v>191</v>
      </c>
      <c r="B58" s="192"/>
      <c r="C58" s="143" t="s">
        <v>201</v>
      </c>
      <c r="D58" s="270">
        <f>E53/B53</f>
        <v>0</v>
      </c>
      <c r="E58" s="247"/>
      <c r="F58" s="139" t="s">
        <v>190</v>
      </c>
      <c r="G58" s="284">
        <f>IF(B53=4,IF(I53&lt;H53,H53*0.15,I53*0.15),IF(I53&lt;H53,H53*0.1,I53*0.1))</f>
        <v>2.7916666666666665</v>
      </c>
      <c r="H58" s="247"/>
      <c r="I58" s="140">
        <f>ROUND(G58/5,0)*5</f>
        <v>5</v>
      </c>
      <c r="J58" s="286">
        <f>IF(B53=4,IF(I53&lt;H53,K53*0.25,L53*0.25),IF(I53&lt;H53,K53*0.2,L53*0.2))</f>
        <v>31.40625</v>
      </c>
      <c r="K58" s="247"/>
      <c r="L58" s="142">
        <f>ROUND(J58/5,)*5</f>
        <v>30</v>
      </c>
    </row>
    <row r="59" spans="1:16" ht="14.25" customHeight="1">
      <c r="A59" s="52"/>
      <c r="C59" s="72"/>
      <c r="D59" s="271"/>
      <c r="E59" s="244"/>
      <c r="F59" s="52"/>
      <c r="G59" s="318"/>
      <c r="H59" s="319"/>
      <c r="I59" s="188"/>
      <c r="J59" s="318"/>
      <c r="K59" s="319"/>
    </row>
    <row r="60" spans="1:16" ht="14.25" customHeight="1">
      <c r="A60" s="49" t="s">
        <v>193</v>
      </c>
      <c r="B60" s="192"/>
      <c r="C60" s="143" t="s">
        <v>202</v>
      </c>
      <c r="D60" s="270">
        <f>E53/B53</f>
        <v>0</v>
      </c>
      <c r="E60" s="247"/>
      <c r="F60" s="139" t="s">
        <v>190</v>
      </c>
      <c r="G60" s="284">
        <f>IF(I53&lt;H53,H53*0.1,I53*0.1)</f>
        <v>1.8611111111111112</v>
      </c>
      <c r="H60" s="247"/>
      <c r="I60" s="140">
        <f>ROUND(G60/5,0)*5</f>
        <v>0</v>
      </c>
      <c r="J60" s="286">
        <f>IF(B53=4,IF(I53&lt;H53,K53*0.35,L53*0.35),IF(I53&lt;H53,K53*0.3,L53*0.3))</f>
        <v>43.96875</v>
      </c>
      <c r="K60" s="247"/>
      <c r="L60" s="142">
        <f>ROUND(J60/5,)*5</f>
        <v>45</v>
      </c>
    </row>
    <row r="61" spans="1:16" ht="14.25" customHeight="1">
      <c r="A61" s="52"/>
      <c r="C61" s="72"/>
      <c r="D61" s="271"/>
      <c r="E61" s="244"/>
      <c r="F61" s="52"/>
      <c r="G61" s="318"/>
      <c r="H61" s="319"/>
      <c r="I61" s="188"/>
      <c r="J61" s="322"/>
      <c r="K61" s="321"/>
    </row>
    <row r="62" spans="1:16" ht="14.25" customHeight="1">
      <c r="A62" s="49" t="s">
        <v>194</v>
      </c>
      <c r="B62" s="192"/>
      <c r="C62" s="143" t="str">
        <f>IF(B53=4,"End of Day","3-5 hours after last meal")</f>
        <v>End of Day</v>
      </c>
      <c r="D62" s="270" t="str">
        <f>IF(B53=4,ROUND(E54/1,0)&amp;"g casein protein in water",E53/B53)</f>
        <v>0g casein protein in water</v>
      </c>
      <c r="E62" s="247"/>
      <c r="F62" s="139" t="str">
        <f>IF(B53=4," ","2 small handful greens")</f>
        <v xml:space="preserve"> </v>
      </c>
      <c r="G62" s="284">
        <f>IF(B53=4,IF(I53&lt;H53,H53*0.4,I53*0.4),IF(I53&lt;H53,H53*0.2,I53*0.2))</f>
        <v>7.4444444444444446</v>
      </c>
      <c r="H62" s="247"/>
      <c r="I62" s="140">
        <f>ROUND(G62/5,0)*5</f>
        <v>5</v>
      </c>
      <c r="J62" s="286">
        <f>IF(B53=4,IF(I53&lt;H53,K53*0.2,L53*0.2),IF(I53&lt;H53,K53*0.15,L53*0.15))</f>
        <v>25.125</v>
      </c>
      <c r="K62" s="247"/>
      <c r="L62" s="142">
        <f>ROUND(J62/5,)*5</f>
        <v>25</v>
      </c>
    </row>
    <row r="63" spans="1:16" ht="14.25" customHeight="1">
      <c r="A63" s="52"/>
      <c r="C63" s="72"/>
      <c r="D63" s="271"/>
      <c r="E63" s="244"/>
      <c r="F63" s="52"/>
      <c r="G63" s="318" t="s">
        <v>165</v>
      </c>
      <c r="H63" s="319"/>
      <c r="I63" s="188"/>
      <c r="J63" s="322"/>
      <c r="K63" s="321"/>
    </row>
    <row r="64" spans="1:16" ht="14.25" customHeight="1">
      <c r="A64" s="49" t="str">
        <f>IF(B53=4," ","Meal 5")</f>
        <v xml:space="preserve"> </v>
      </c>
      <c r="B64" s="192"/>
      <c r="C64" s="143" t="str">
        <f>IF(B53=4," ", "End of Day")</f>
        <v xml:space="preserve"> </v>
      </c>
      <c r="D64" s="312" t="str">
        <f>IF(B53=4," ",E53/B53)</f>
        <v xml:space="preserve"> </v>
      </c>
      <c r="E64" s="247"/>
      <c r="F64" s="139"/>
      <c r="G64" s="284" t="str">
        <f>IF(B53=4," ",IF(I53&lt;H53,H53*0.4,I53*0.4))</f>
        <v xml:space="preserve"> </v>
      </c>
      <c r="H64" s="247"/>
      <c r="I64" s="140" t="str">
        <f>IF(B53=4," ",ROUND(G64/5,0)*5)</f>
        <v xml:space="preserve"> </v>
      </c>
      <c r="J64" s="286" t="str">
        <f>IF(B53=4," ",IF(I53&lt;H53,K53*0.2,L53*0.2))</f>
        <v xml:space="preserve"> </v>
      </c>
      <c r="K64" s="247"/>
      <c r="L64" s="142" t="str">
        <f>IF(B53=4," ",ROUND(J64/5,)*5)</f>
        <v xml:space="preserve"> </v>
      </c>
    </row>
    <row r="65" spans="1:16" ht="14.25" customHeight="1">
      <c r="A65" s="52"/>
      <c r="D65" s="31"/>
      <c r="F65" s="72"/>
      <c r="G65" s="277"/>
      <c r="H65" s="244"/>
      <c r="J65" s="277"/>
      <c r="K65" s="244"/>
    </row>
    <row r="66" spans="1:16" ht="14.25" customHeight="1">
      <c r="F66" s="72"/>
    </row>
    <row r="67" spans="1:16" ht="14.25" customHeight="1">
      <c r="C67" s="171" t="s">
        <v>204</v>
      </c>
      <c r="D67" s="8" t="s">
        <v>179</v>
      </c>
      <c r="E67" s="178">
        <f>Inputs!$E$15</f>
        <v>670</v>
      </c>
      <c r="F67" s="120">
        <f>(E67*0.25)</f>
        <v>167.5</v>
      </c>
      <c r="G67" s="281">
        <f>IF(I68&gt;F67, I68, F67)/9</f>
        <v>18.611111111111111</v>
      </c>
      <c r="H67" s="244"/>
      <c r="I67" s="121"/>
      <c r="J67" s="8" t="s">
        <v>180</v>
      </c>
      <c r="K67" s="122">
        <f>1.5*Inputs!$C$7</f>
        <v>0</v>
      </c>
      <c r="L67" s="123" t="e">
        <f>L69/Inputs!$C$7</f>
        <v>#DIV/0!</v>
      </c>
      <c r="M67" s="282">
        <f>IF(K70&lt;L70, L70,K70)</f>
        <v>0</v>
      </c>
      <c r="N67" s="244"/>
      <c r="O67" s="48"/>
      <c r="P67" s="48">
        <f>IF((E67-E68-I70)-K67*4 &gt;0, (E67-E68-I70)/4, K67)</f>
        <v>125.625</v>
      </c>
    </row>
    <row r="68" spans="1:16" ht="14.25" customHeight="1">
      <c r="D68" s="48">
        <f>F70*4</f>
        <v>0</v>
      </c>
      <c r="E68" s="125">
        <f>$E$21*4</f>
        <v>0</v>
      </c>
      <c r="F68" s="48">
        <f>IF((D68-G68)&gt;E67, E67, (E67-G68)/4)</f>
        <v>167.5</v>
      </c>
      <c r="G68" s="282">
        <f>H69*9</f>
        <v>0</v>
      </c>
      <c r="H68" s="244"/>
      <c r="I68" s="121">
        <f>IF(H69&gt;I67, H69, I67)*9</f>
        <v>0</v>
      </c>
      <c r="J68" s="307">
        <f>IF((E67-E68-G68)&gt;E67, 0, (E67-E68-G68))</f>
        <v>670</v>
      </c>
      <c r="K68" s="244"/>
      <c r="L68" s="126">
        <f>IF(K69&gt;K67, K67, K69)</f>
        <v>0</v>
      </c>
      <c r="M68" s="276">
        <f>IF(M67&lt;P67, P67, M67)</f>
        <v>125.625</v>
      </c>
      <c r="N68" s="244"/>
      <c r="O68" s="127">
        <f>(E67-E68-I70)-L69*4</f>
        <v>0</v>
      </c>
      <c r="P68" s="127"/>
    </row>
    <row r="69" spans="1:16" ht="14.25" customHeight="1">
      <c r="A69" s="128" t="s">
        <v>181</v>
      </c>
      <c r="B69" s="158">
        <v>5</v>
      </c>
      <c r="C69" s="159" t="s">
        <v>182</v>
      </c>
      <c r="D69" s="8" t="s">
        <v>183</v>
      </c>
      <c r="E69" s="172">
        <f>IF(F68&lt;F70, F68, F70)</f>
        <v>0</v>
      </c>
      <c r="F69" s="8" t="s">
        <v>184</v>
      </c>
      <c r="G69" s="173" t="s">
        <v>185</v>
      </c>
      <c r="H69" s="129">
        <f>Inputs!$C$7*0.3</f>
        <v>0</v>
      </c>
      <c r="I69" s="179">
        <f>IF(I71&gt;G67, G67, I71)</f>
        <v>18.611111111111111</v>
      </c>
      <c r="J69" s="8" t="s">
        <v>186</v>
      </c>
      <c r="K69" s="181">
        <f>J68/4</f>
        <v>167.5</v>
      </c>
      <c r="L69" s="161">
        <f>M68</f>
        <v>125.625</v>
      </c>
      <c r="M69" s="133">
        <f>E67-E68</f>
        <v>670</v>
      </c>
      <c r="N69" s="134"/>
      <c r="O69" s="48"/>
      <c r="P69" s="48"/>
    </row>
    <row r="70" spans="1:16" ht="14.25" customHeight="1">
      <c r="A70" s="52"/>
      <c r="B70" s="52"/>
      <c r="C70" s="72"/>
      <c r="D70" s="52" t="s">
        <v>187</v>
      </c>
      <c r="E70" s="135">
        <f>E69/B69</f>
        <v>0</v>
      </c>
      <c r="F70" s="60">
        <f>Inputs!$C$7*Inputs!$B$19</f>
        <v>0</v>
      </c>
      <c r="G70" s="276">
        <f>IF(K69&lt;K67, H69, (E67-E68-K67*4)/9)</f>
        <v>74.444444444444443</v>
      </c>
      <c r="H70" s="244"/>
      <c r="I70" s="175">
        <f>I69*9</f>
        <v>167.5</v>
      </c>
      <c r="J70" s="126">
        <f>IF(L70&lt;L68, L70, L68)</f>
        <v>0</v>
      </c>
      <c r="K70" s="126">
        <f>IF(J70&lt;L68, J70, L68)</f>
        <v>0</v>
      </c>
      <c r="L70" s="125">
        <f>IF((E67-E68)/4&gt;K67, K67, M70)</f>
        <v>0</v>
      </c>
      <c r="M70" s="281">
        <f>M69/4</f>
        <v>167.5</v>
      </c>
      <c r="N70" s="244"/>
      <c r="O70" s="48"/>
      <c r="P70" s="48"/>
    </row>
    <row r="71" spans="1:16" ht="14.25" customHeight="1">
      <c r="A71" s="52"/>
      <c r="B71" s="52"/>
      <c r="C71" s="72"/>
      <c r="D71" s="194"/>
      <c r="E71" s="165"/>
      <c r="F71" s="115"/>
      <c r="G71" s="115"/>
      <c r="H71" s="115"/>
      <c r="I71" s="175">
        <f>IF(M71&gt;0, M71/9, I69)</f>
        <v>74.444444444444443</v>
      </c>
      <c r="J71" s="155"/>
      <c r="K71" s="115"/>
      <c r="L71" s="176"/>
      <c r="M71" s="120">
        <f>E67-E68-(K67*4)</f>
        <v>670</v>
      </c>
      <c r="N71" s="48"/>
      <c r="O71" s="48"/>
      <c r="P71" s="48"/>
    </row>
    <row r="72" spans="1:16" ht="14.25" customHeight="1">
      <c r="A72" s="49" t="s">
        <v>188</v>
      </c>
      <c r="B72" s="49"/>
      <c r="C72" s="138" t="s">
        <v>205</v>
      </c>
      <c r="D72" s="270">
        <f>E69/B69</f>
        <v>0</v>
      </c>
      <c r="E72" s="247"/>
      <c r="F72" s="45" t="s">
        <v>190</v>
      </c>
      <c r="G72" s="284">
        <f>IF(I69&lt;H69,H69*0.265,I69*0.265)</f>
        <v>4.9319444444444445</v>
      </c>
      <c r="H72" s="247"/>
      <c r="I72" s="145">
        <f>ROUND(G72/5,0)*5</f>
        <v>5</v>
      </c>
      <c r="J72" s="286">
        <f>IF(I69&lt;H69,K69*0.15,L69*0.15)</f>
        <v>18.84375</v>
      </c>
      <c r="K72" s="247"/>
      <c r="L72" s="146">
        <f>ROUND(J72/5,)*5</f>
        <v>20</v>
      </c>
    </row>
    <row r="73" spans="1:16" ht="14.25" customHeight="1">
      <c r="A73" s="52"/>
      <c r="B73" s="52"/>
      <c r="C73" s="72"/>
      <c r="D73" s="314"/>
      <c r="E73" s="244"/>
      <c r="F73" s="52"/>
      <c r="G73" s="283"/>
      <c r="H73" s="244"/>
      <c r="I73" s="52"/>
      <c r="J73" s="283"/>
      <c r="K73" s="244"/>
      <c r="L73" s="52"/>
    </row>
    <row r="74" spans="1:16" ht="14.25" customHeight="1">
      <c r="A74" s="49" t="s">
        <v>191</v>
      </c>
      <c r="B74" s="49"/>
      <c r="C74" s="138" t="s">
        <v>199</v>
      </c>
      <c r="D74" s="270">
        <f>E69/B69</f>
        <v>0</v>
      </c>
      <c r="E74" s="247"/>
      <c r="F74" s="45" t="s">
        <v>190</v>
      </c>
      <c r="G74" s="284">
        <f>IF(I69&lt;H69,H69*0.265,I69*0.265)</f>
        <v>4.9319444444444445</v>
      </c>
      <c r="H74" s="247"/>
      <c r="I74" s="145">
        <f>ROUND(G74/5,0)*5</f>
        <v>5</v>
      </c>
      <c r="J74" s="286">
        <f>IF(I69&lt;H69,K69*0.15,L69*0.15)</f>
        <v>18.84375</v>
      </c>
      <c r="K74" s="247"/>
      <c r="L74" s="146">
        <f>ROUND(J74/5,)*5</f>
        <v>20</v>
      </c>
    </row>
    <row r="75" spans="1:16" ht="14.25" customHeight="1">
      <c r="A75" s="52"/>
      <c r="B75" s="52"/>
      <c r="C75" s="72"/>
      <c r="D75" s="314"/>
      <c r="E75" s="244"/>
      <c r="F75" s="52"/>
      <c r="G75" s="283"/>
      <c r="H75" s="244"/>
      <c r="I75" s="52"/>
      <c r="J75" s="283"/>
      <c r="K75" s="244"/>
      <c r="L75" s="52"/>
    </row>
    <row r="76" spans="1:16" ht="14.25" customHeight="1">
      <c r="A76" s="49" t="s">
        <v>193</v>
      </c>
      <c r="B76" s="49"/>
      <c r="C76" s="138" t="s">
        <v>201</v>
      </c>
      <c r="D76" s="270">
        <f>E69/B69</f>
        <v>0</v>
      </c>
      <c r="E76" s="247"/>
      <c r="F76" s="45" t="s">
        <v>190</v>
      </c>
      <c r="G76" s="284">
        <f>IF(I69&lt;H69,H69*0.1,I69*0.1)</f>
        <v>1.8611111111111112</v>
      </c>
      <c r="H76" s="247"/>
      <c r="I76" s="145">
        <f>ROUND(G76/5,0)*5</f>
        <v>0</v>
      </c>
      <c r="J76" s="286">
        <f>IF(I69&lt;H69,K69*0.2,L69*0.2)</f>
        <v>25.125</v>
      </c>
      <c r="K76" s="247"/>
      <c r="L76" s="146">
        <f>ROUND(J76/5,)*5</f>
        <v>25</v>
      </c>
    </row>
    <row r="77" spans="1:16" ht="14.25" customHeight="1">
      <c r="A77" s="52"/>
      <c r="B77" s="52"/>
      <c r="C77" s="72"/>
      <c r="D77" s="314"/>
      <c r="E77" s="244"/>
      <c r="F77" s="52"/>
      <c r="G77" s="283"/>
      <c r="H77" s="244"/>
      <c r="I77" s="52"/>
      <c r="J77" s="283"/>
      <c r="K77" s="244"/>
      <c r="L77" s="52"/>
    </row>
    <row r="78" spans="1:16" ht="14.25" customHeight="1">
      <c r="A78" s="49" t="s">
        <v>194</v>
      </c>
      <c r="B78" s="49"/>
      <c r="C78" s="138" t="s">
        <v>202</v>
      </c>
      <c r="D78" s="270">
        <f>E69/B69</f>
        <v>0</v>
      </c>
      <c r="E78" s="247"/>
      <c r="F78" s="45" t="s">
        <v>190</v>
      </c>
      <c r="G78" s="284">
        <f>IF(I69&lt;H69,H69*0.1,I69*0.1)</f>
        <v>1.8611111111111112</v>
      </c>
      <c r="H78" s="247"/>
      <c r="I78" s="145">
        <f>ROUND(G78/5,0)*5</f>
        <v>0</v>
      </c>
      <c r="J78" s="286">
        <f>IF(I69&lt;H69,K69*0.3,L69*0.3)</f>
        <v>37.6875</v>
      </c>
      <c r="K78" s="247"/>
      <c r="L78" s="146">
        <f>ROUND(J78/5,)*5</f>
        <v>40</v>
      </c>
    </row>
    <row r="79" spans="1:16" ht="14.25" customHeight="1">
      <c r="A79" s="52"/>
      <c r="B79" s="52"/>
      <c r="C79" s="72"/>
      <c r="D79" s="314"/>
      <c r="E79" s="244"/>
      <c r="F79" s="52"/>
      <c r="G79" s="283" t="s">
        <v>165</v>
      </c>
      <c r="H79" s="244"/>
      <c r="I79" s="52"/>
      <c r="J79" s="283"/>
      <c r="K79" s="244"/>
      <c r="L79" s="52"/>
    </row>
    <row r="80" spans="1:16" ht="14.25" customHeight="1">
      <c r="A80" s="49" t="s">
        <v>206</v>
      </c>
      <c r="B80" s="49"/>
      <c r="C80" s="138" t="s">
        <v>207</v>
      </c>
      <c r="D80" s="312">
        <f>E69/B69</f>
        <v>0</v>
      </c>
      <c r="E80" s="247"/>
      <c r="F80" s="45"/>
      <c r="G80" s="284">
        <f>IF(I69&lt;H69,H69*0.27,I69*0.27)</f>
        <v>5.0250000000000004</v>
      </c>
      <c r="H80" s="247"/>
      <c r="I80" s="145">
        <f>ROUND(G80/5,0)*5</f>
        <v>5</v>
      </c>
      <c r="J80" s="286">
        <f>IF(I69&lt;H69,K69*0.2,L69*0.2)</f>
        <v>25.125</v>
      </c>
      <c r="K80" s="247"/>
      <c r="L80" s="146">
        <f>ROUND(J80/5,)*5</f>
        <v>25</v>
      </c>
    </row>
    <row r="81" spans="4:11" ht="14.25" customHeight="1">
      <c r="D81" s="31"/>
      <c r="F81" s="72"/>
      <c r="G81" s="277"/>
      <c r="H81" s="244"/>
      <c r="J81" s="277"/>
      <c r="K81" s="244"/>
    </row>
    <row r="82" spans="4:11" ht="14.25" customHeight="1">
      <c r="F82" s="72"/>
    </row>
    <row r="83" spans="4:11" ht="14.25" customHeight="1">
      <c r="F83" s="72"/>
    </row>
    <row r="84" spans="4:11" ht="14.25" customHeight="1">
      <c r="F84" s="72"/>
    </row>
    <row r="85" spans="4:11" ht="14.25" customHeight="1">
      <c r="F85" s="72"/>
    </row>
    <row r="86" spans="4:11" ht="14.25" customHeight="1">
      <c r="F86" s="72"/>
    </row>
    <row r="87" spans="4:11" ht="14.25" customHeight="1">
      <c r="F87" s="72"/>
    </row>
    <row r="88" spans="4:11" ht="14.25" customHeight="1">
      <c r="F88" s="72"/>
    </row>
    <row r="89" spans="4:11" ht="14.25" customHeight="1">
      <c r="F89" s="72"/>
    </row>
    <row r="90" spans="4:11" ht="14.25" customHeight="1">
      <c r="F90" s="72"/>
    </row>
    <row r="91" spans="4:11" ht="14.25" customHeight="1">
      <c r="F91" s="72"/>
    </row>
    <row r="92" spans="4:11" ht="14.25" customHeight="1">
      <c r="F92" s="72"/>
    </row>
    <row r="93" spans="4:11" ht="14.25" customHeight="1">
      <c r="F93" s="72"/>
    </row>
    <row r="94" spans="4:11" ht="14.25" customHeight="1">
      <c r="F94" s="72"/>
    </row>
    <row r="95" spans="4:11" ht="14.25" customHeight="1">
      <c r="F95" s="72"/>
    </row>
    <row r="96" spans="4:11" ht="14.25" customHeight="1">
      <c r="F96" s="72"/>
    </row>
    <row r="97" spans="6:6" ht="14.25" customHeight="1">
      <c r="F97" s="72"/>
    </row>
    <row r="98" spans="6:6" ht="14.25" customHeight="1">
      <c r="F98" s="72"/>
    </row>
    <row r="99" spans="6:6" ht="14.25" customHeight="1">
      <c r="F99" s="72"/>
    </row>
    <row r="100" spans="6:6" ht="14.25" customHeight="1">
      <c r="F100" s="72"/>
    </row>
    <row r="101" spans="6:6" ht="14.25" customHeight="1">
      <c r="F101" s="72"/>
    </row>
    <row r="102" spans="6:6" ht="14.25" customHeight="1">
      <c r="F102" s="72"/>
    </row>
    <row r="103" spans="6:6" ht="14.25" customHeight="1">
      <c r="F103" s="72"/>
    </row>
    <row r="104" spans="6:6" ht="14.25" customHeight="1">
      <c r="F104" s="72"/>
    </row>
    <row r="105" spans="6:6" ht="14.25" customHeight="1">
      <c r="F105" s="72"/>
    </row>
    <row r="106" spans="6:6" ht="14.25" customHeight="1">
      <c r="F106" s="72"/>
    </row>
    <row r="107" spans="6:6" ht="14.25" customHeight="1">
      <c r="F107" s="72"/>
    </row>
    <row r="108" spans="6:6" ht="14.25" customHeight="1">
      <c r="F108" s="72"/>
    </row>
    <row r="109" spans="6:6" ht="14.25" customHeight="1">
      <c r="F109" s="72"/>
    </row>
    <row r="110" spans="6:6" ht="14.25" customHeight="1">
      <c r="F110" s="72"/>
    </row>
    <row r="111" spans="6:6" ht="14.25" customHeight="1">
      <c r="F111" s="72"/>
    </row>
    <row r="112" spans="6:6" ht="14.25" customHeight="1">
      <c r="F112" s="72"/>
    </row>
    <row r="113" spans="6:6" ht="14.25" customHeight="1">
      <c r="F113" s="72"/>
    </row>
    <row r="114" spans="6:6" ht="14.25" customHeight="1">
      <c r="F114" s="72"/>
    </row>
    <row r="115" spans="6:6" ht="14.25" customHeight="1">
      <c r="F115" s="72"/>
    </row>
    <row r="116" spans="6:6" ht="14.25" customHeight="1">
      <c r="F116" s="72"/>
    </row>
    <row r="117" spans="6:6" ht="14.25" customHeight="1">
      <c r="F117" s="72"/>
    </row>
    <row r="118" spans="6:6" ht="14.25" customHeight="1">
      <c r="F118" s="72"/>
    </row>
    <row r="119" spans="6:6" ht="14.25" customHeight="1">
      <c r="F119" s="72"/>
    </row>
    <row r="120" spans="6:6" ht="14.25" customHeight="1">
      <c r="F120" s="72"/>
    </row>
    <row r="121" spans="6:6" ht="14.25" customHeight="1">
      <c r="F121" s="72"/>
    </row>
    <row r="122" spans="6:6" ht="14.25" customHeight="1">
      <c r="F122" s="72"/>
    </row>
    <row r="123" spans="6:6" ht="14.25" customHeight="1">
      <c r="F123" s="72"/>
    </row>
    <row r="124" spans="6:6" ht="14.25" customHeight="1">
      <c r="F124" s="72"/>
    </row>
    <row r="125" spans="6:6" ht="14.25" customHeight="1">
      <c r="F125" s="72"/>
    </row>
    <row r="126" spans="6:6" ht="14.25" customHeight="1">
      <c r="F126" s="72"/>
    </row>
    <row r="127" spans="6:6" ht="14.25" customHeight="1">
      <c r="F127" s="72"/>
    </row>
    <row r="128" spans="6:6" ht="14.25" customHeight="1">
      <c r="F128" s="72"/>
    </row>
    <row r="129" spans="6:6" ht="14.25" customHeight="1">
      <c r="F129" s="72"/>
    </row>
    <row r="130" spans="6:6" ht="14.25" customHeight="1">
      <c r="F130" s="72"/>
    </row>
    <row r="131" spans="6:6" ht="14.25" customHeight="1">
      <c r="F131" s="72"/>
    </row>
    <row r="132" spans="6:6" ht="14.25" customHeight="1">
      <c r="F132" s="72"/>
    </row>
    <row r="133" spans="6:6" ht="14.25" customHeight="1">
      <c r="F133" s="72"/>
    </row>
    <row r="134" spans="6:6" ht="14.25" customHeight="1">
      <c r="F134" s="72"/>
    </row>
    <row r="135" spans="6:6" ht="14.25" customHeight="1">
      <c r="F135" s="72"/>
    </row>
    <row r="136" spans="6:6" ht="14.25" customHeight="1">
      <c r="F136" s="72"/>
    </row>
    <row r="137" spans="6:6" ht="14.25" customHeight="1">
      <c r="F137" s="72"/>
    </row>
    <row r="138" spans="6:6" ht="14.25" customHeight="1">
      <c r="F138" s="72"/>
    </row>
    <row r="139" spans="6:6" ht="14.25" customHeight="1">
      <c r="F139" s="72"/>
    </row>
    <row r="140" spans="6:6" ht="14.25" customHeight="1">
      <c r="F140" s="72"/>
    </row>
    <row r="141" spans="6:6" ht="14.25" customHeight="1">
      <c r="F141" s="72"/>
    </row>
    <row r="142" spans="6:6" ht="14.25" customHeight="1">
      <c r="F142" s="72"/>
    </row>
    <row r="143" spans="6:6" ht="14.25" customHeight="1">
      <c r="F143" s="72"/>
    </row>
    <row r="144" spans="6:6" ht="14.25" customHeight="1">
      <c r="F144" s="72"/>
    </row>
    <row r="145" spans="6:6" ht="14.25" customHeight="1">
      <c r="F145" s="72"/>
    </row>
    <row r="146" spans="6:6" ht="14.25" customHeight="1">
      <c r="F146" s="72"/>
    </row>
    <row r="147" spans="6:6" ht="14.25" customHeight="1">
      <c r="F147" s="72"/>
    </row>
    <row r="148" spans="6:6" ht="14.25" customHeight="1">
      <c r="F148" s="72"/>
    </row>
    <row r="149" spans="6:6" ht="14.25" customHeight="1">
      <c r="F149" s="72"/>
    </row>
    <row r="150" spans="6:6" ht="14.25" customHeight="1">
      <c r="F150" s="72"/>
    </row>
    <row r="151" spans="6:6" ht="14.25" customHeight="1">
      <c r="F151" s="72"/>
    </row>
    <row r="152" spans="6:6" ht="14.25" customHeight="1">
      <c r="F152" s="72"/>
    </row>
    <row r="153" spans="6:6" ht="14.25" customHeight="1">
      <c r="F153" s="72"/>
    </row>
    <row r="154" spans="6:6" ht="14.25" customHeight="1">
      <c r="F154" s="72"/>
    </row>
    <row r="155" spans="6:6" ht="14.25" customHeight="1">
      <c r="F155" s="72"/>
    </row>
    <row r="156" spans="6:6" ht="14.25" customHeight="1">
      <c r="F156" s="72"/>
    </row>
    <row r="157" spans="6:6" ht="14.25" customHeight="1">
      <c r="F157" s="72"/>
    </row>
    <row r="158" spans="6:6" ht="14.25" customHeight="1">
      <c r="F158" s="72"/>
    </row>
    <row r="159" spans="6:6" ht="14.25" customHeight="1">
      <c r="F159" s="72"/>
    </row>
    <row r="160" spans="6:6" ht="14.25" customHeight="1">
      <c r="F160" s="72"/>
    </row>
    <row r="161" spans="6:6" ht="14.25" customHeight="1">
      <c r="F161" s="72"/>
    </row>
    <row r="162" spans="6:6" ht="14.25" customHeight="1">
      <c r="F162" s="72"/>
    </row>
    <row r="163" spans="6:6" ht="14.25" customHeight="1">
      <c r="F163" s="72"/>
    </row>
    <row r="164" spans="6:6" ht="14.25" customHeight="1">
      <c r="F164" s="72"/>
    </row>
    <row r="165" spans="6:6" ht="14.25" customHeight="1">
      <c r="F165" s="72"/>
    </row>
    <row r="166" spans="6:6" ht="14.25" customHeight="1">
      <c r="F166" s="72"/>
    </row>
    <row r="167" spans="6:6" ht="14.25" customHeight="1">
      <c r="F167" s="72"/>
    </row>
    <row r="168" spans="6:6" ht="14.25" customHeight="1">
      <c r="F168" s="72"/>
    </row>
    <row r="169" spans="6:6" ht="14.25" customHeight="1">
      <c r="F169" s="72"/>
    </row>
    <row r="170" spans="6:6" ht="14.25" customHeight="1">
      <c r="F170" s="72"/>
    </row>
    <row r="171" spans="6:6" ht="14.25" customHeight="1">
      <c r="F171" s="72"/>
    </row>
    <row r="172" spans="6:6" ht="14.25" customHeight="1">
      <c r="F172" s="72"/>
    </row>
    <row r="173" spans="6:6" ht="14.25" customHeight="1">
      <c r="F173" s="72"/>
    </row>
    <row r="174" spans="6:6" ht="14.25" customHeight="1">
      <c r="F174" s="72"/>
    </row>
    <row r="175" spans="6:6" ht="14.25" customHeight="1">
      <c r="F175" s="72"/>
    </row>
    <row r="176" spans="6:6" ht="14.25" customHeight="1">
      <c r="F176" s="72"/>
    </row>
    <row r="177" spans="6:6" ht="14.25" customHeight="1">
      <c r="F177" s="72"/>
    </row>
    <row r="178" spans="6:6" ht="14.25" customHeight="1">
      <c r="F178" s="72"/>
    </row>
    <row r="179" spans="6:6" ht="14.25" customHeight="1">
      <c r="F179" s="72"/>
    </row>
    <row r="180" spans="6:6" ht="14.25" customHeight="1">
      <c r="F180" s="72"/>
    </row>
    <row r="181" spans="6:6" ht="14.25" customHeight="1">
      <c r="F181" s="72"/>
    </row>
    <row r="182" spans="6:6" ht="14.25" customHeight="1">
      <c r="F182" s="72"/>
    </row>
    <row r="183" spans="6:6" ht="14.25" customHeight="1">
      <c r="F183" s="72"/>
    </row>
    <row r="184" spans="6:6" ht="14.25" customHeight="1">
      <c r="F184" s="72"/>
    </row>
    <row r="185" spans="6:6" ht="14.25" customHeight="1">
      <c r="F185" s="72"/>
    </row>
    <row r="186" spans="6:6" ht="14.25" customHeight="1">
      <c r="F186" s="72"/>
    </row>
    <row r="187" spans="6:6" ht="14.25" customHeight="1">
      <c r="F187" s="72"/>
    </row>
    <row r="188" spans="6:6" ht="14.25" customHeight="1">
      <c r="F188" s="72"/>
    </row>
    <row r="189" spans="6:6" ht="14.25" customHeight="1">
      <c r="F189" s="72"/>
    </row>
    <row r="190" spans="6:6" ht="14.25" customHeight="1">
      <c r="F190" s="72"/>
    </row>
    <row r="191" spans="6:6" ht="14.25" customHeight="1">
      <c r="F191" s="72"/>
    </row>
    <row r="192" spans="6:6" ht="14.25" customHeight="1">
      <c r="F192" s="72"/>
    </row>
    <row r="193" spans="6:6" ht="14.25" customHeight="1">
      <c r="F193" s="72"/>
    </row>
    <row r="194" spans="6:6" ht="14.25" customHeight="1">
      <c r="F194" s="72"/>
    </row>
    <row r="195" spans="6:6" ht="14.25" customHeight="1">
      <c r="F195" s="72"/>
    </row>
    <row r="196" spans="6:6" ht="14.25" customHeight="1">
      <c r="F196" s="72"/>
    </row>
    <row r="197" spans="6:6" ht="14.25" customHeight="1">
      <c r="F197" s="72"/>
    </row>
    <row r="198" spans="6:6" ht="14.25" customHeight="1">
      <c r="F198" s="72"/>
    </row>
    <row r="199" spans="6:6" ht="14.25" customHeight="1">
      <c r="F199" s="72"/>
    </row>
    <row r="200" spans="6:6" ht="14.25" customHeight="1">
      <c r="F200" s="72"/>
    </row>
    <row r="201" spans="6:6" ht="14.25" customHeight="1">
      <c r="F201" s="72"/>
    </row>
    <row r="202" spans="6:6" ht="14.25" customHeight="1">
      <c r="F202" s="72"/>
    </row>
    <row r="203" spans="6:6" ht="14.25" customHeight="1">
      <c r="F203" s="72"/>
    </row>
    <row r="204" spans="6:6" ht="14.25" customHeight="1">
      <c r="F204" s="72"/>
    </row>
    <row r="205" spans="6:6" ht="14.25" customHeight="1">
      <c r="F205" s="72"/>
    </row>
    <row r="206" spans="6:6" ht="14.25" customHeight="1">
      <c r="F206" s="72"/>
    </row>
    <row r="207" spans="6:6" ht="14.25" customHeight="1">
      <c r="F207" s="72"/>
    </row>
    <row r="208" spans="6:6" ht="14.25" customHeight="1">
      <c r="F208" s="72"/>
    </row>
    <row r="209" spans="6:6" ht="14.25" customHeight="1">
      <c r="F209" s="72"/>
    </row>
    <row r="210" spans="6:6" ht="14.25" customHeight="1">
      <c r="F210" s="72"/>
    </row>
    <row r="211" spans="6:6" ht="14.25" customHeight="1">
      <c r="F211" s="72"/>
    </row>
    <row r="212" spans="6:6" ht="14.25" customHeight="1">
      <c r="F212" s="72"/>
    </row>
    <row r="213" spans="6:6" ht="14.25" customHeight="1">
      <c r="F213" s="72"/>
    </row>
    <row r="214" spans="6:6" ht="14.25" customHeight="1">
      <c r="F214" s="72"/>
    </row>
    <row r="215" spans="6:6" ht="14.25" customHeight="1">
      <c r="F215" s="72"/>
    </row>
    <row r="216" spans="6:6" ht="14.25" customHeight="1">
      <c r="F216" s="72"/>
    </row>
    <row r="217" spans="6:6" ht="14.25" customHeight="1">
      <c r="F217" s="72"/>
    </row>
    <row r="218" spans="6:6" ht="14.25" customHeight="1">
      <c r="F218" s="72"/>
    </row>
    <row r="219" spans="6:6" ht="14.25" customHeight="1">
      <c r="F219" s="72"/>
    </row>
    <row r="220" spans="6:6" ht="14.25" customHeight="1">
      <c r="F220" s="72"/>
    </row>
    <row r="221" spans="6:6" ht="14.25" customHeight="1">
      <c r="F221" s="72"/>
    </row>
    <row r="222" spans="6:6" ht="14.25" customHeight="1">
      <c r="F222" s="72"/>
    </row>
    <row r="223" spans="6:6" ht="14.25" customHeight="1">
      <c r="F223" s="72"/>
    </row>
    <row r="224" spans="6:6" ht="14.25" customHeight="1">
      <c r="F224" s="72"/>
    </row>
    <row r="225" spans="6:6" ht="14.25" customHeight="1">
      <c r="F225" s="72"/>
    </row>
    <row r="226" spans="6:6" ht="14.25" customHeight="1">
      <c r="F226" s="72"/>
    </row>
    <row r="227" spans="6:6" ht="14.25" customHeight="1">
      <c r="F227" s="72"/>
    </row>
    <row r="228" spans="6:6" ht="14.25" customHeight="1">
      <c r="F228" s="72"/>
    </row>
    <row r="229" spans="6:6" ht="14.25" customHeight="1">
      <c r="F229" s="72"/>
    </row>
    <row r="230" spans="6:6" ht="14.25" customHeight="1">
      <c r="F230" s="72"/>
    </row>
    <row r="231" spans="6:6" ht="14.25" customHeight="1">
      <c r="F231" s="72"/>
    </row>
    <row r="232" spans="6:6" ht="14.25" customHeight="1">
      <c r="F232" s="72"/>
    </row>
    <row r="233" spans="6:6" ht="14.25" customHeight="1">
      <c r="F233" s="72"/>
    </row>
    <row r="234" spans="6:6" ht="14.25" customHeight="1">
      <c r="F234" s="72"/>
    </row>
    <row r="235" spans="6:6" ht="14.25" customHeight="1">
      <c r="F235" s="72"/>
    </row>
    <row r="236" spans="6:6" ht="14.25" customHeight="1">
      <c r="F236" s="72"/>
    </row>
    <row r="237" spans="6:6" ht="14.25" customHeight="1">
      <c r="F237" s="72"/>
    </row>
    <row r="238" spans="6:6" ht="14.25" customHeight="1">
      <c r="F238" s="72"/>
    </row>
    <row r="239" spans="6:6" ht="14.25" customHeight="1">
      <c r="F239" s="72"/>
    </row>
    <row r="240" spans="6:6" ht="14.25" customHeight="1">
      <c r="F240" s="72"/>
    </row>
    <row r="241" spans="6:6" ht="14.25" customHeight="1">
      <c r="F241" s="72"/>
    </row>
    <row r="242" spans="6:6" ht="14.25" customHeight="1">
      <c r="F242" s="72"/>
    </row>
    <row r="243" spans="6:6" ht="14.25" customHeight="1">
      <c r="F243" s="72"/>
    </row>
    <row r="244" spans="6:6" ht="14.25" customHeight="1">
      <c r="F244" s="72"/>
    </row>
    <row r="245" spans="6:6" ht="14.25" customHeight="1">
      <c r="F245" s="72"/>
    </row>
    <row r="246" spans="6:6" ht="14.25" customHeight="1">
      <c r="F246" s="72"/>
    </row>
    <row r="247" spans="6:6" ht="14.25" customHeight="1">
      <c r="F247" s="72"/>
    </row>
    <row r="248" spans="6:6" ht="14.25" customHeight="1">
      <c r="F248" s="72"/>
    </row>
    <row r="249" spans="6:6" ht="14.25" customHeight="1">
      <c r="F249" s="72"/>
    </row>
    <row r="250" spans="6:6" ht="14.25" customHeight="1">
      <c r="F250" s="72"/>
    </row>
    <row r="251" spans="6:6" ht="14.25" customHeight="1">
      <c r="F251" s="72"/>
    </row>
    <row r="252" spans="6:6" ht="14.25" customHeight="1">
      <c r="F252" s="72"/>
    </row>
    <row r="253" spans="6:6" ht="14.25" customHeight="1">
      <c r="F253" s="72"/>
    </row>
    <row r="254" spans="6:6" ht="14.25" customHeight="1">
      <c r="F254" s="72"/>
    </row>
    <row r="255" spans="6:6" ht="14.25" customHeight="1">
      <c r="F255" s="72"/>
    </row>
    <row r="256" spans="6:6" ht="14.25" customHeight="1">
      <c r="F256" s="72"/>
    </row>
    <row r="257" spans="6:6" ht="14.25" customHeight="1">
      <c r="F257" s="72"/>
    </row>
    <row r="258" spans="6:6" ht="14.25" customHeight="1">
      <c r="F258" s="72"/>
    </row>
    <row r="259" spans="6:6" ht="14.25" customHeight="1">
      <c r="F259" s="72"/>
    </row>
    <row r="260" spans="6:6" ht="14.25" customHeight="1">
      <c r="F260" s="72"/>
    </row>
    <row r="261" spans="6:6" ht="14.25" customHeight="1">
      <c r="F261" s="72"/>
    </row>
    <row r="262" spans="6:6" ht="14.25" customHeight="1">
      <c r="F262" s="72"/>
    </row>
    <row r="263" spans="6:6" ht="14.25" customHeight="1">
      <c r="F263" s="72"/>
    </row>
    <row r="264" spans="6:6" ht="14.25" customHeight="1">
      <c r="F264" s="72"/>
    </row>
    <row r="265" spans="6:6" ht="14.25" customHeight="1">
      <c r="F265" s="72"/>
    </row>
    <row r="266" spans="6:6" ht="14.25" customHeight="1">
      <c r="F266" s="72"/>
    </row>
    <row r="267" spans="6:6" ht="14.25" customHeight="1">
      <c r="F267" s="72"/>
    </row>
    <row r="268" spans="6:6" ht="14.25" customHeight="1">
      <c r="F268" s="72"/>
    </row>
    <row r="269" spans="6:6" ht="14.25" customHeight="1">
      <c r="F269" s="72"/>
    </row>
    <row r="270" spans="6:6" ht="14.25" customHeight="1">
      <c r="F270" s="72"/>
    </row>
    <row r="271" spans="6:6" ht="14.25" customHeight="1">
      <c r="F271" s="72"/>
    </row>
    <row r="272" spans="6:6" ht="14.25" customHeight="1">
      <c r="F272" s="72"/>
    </row>
    <row r="273" spans="6:6" ht="14.25" customHeight="1">
      <c r="F273" s="72"/>
    </row>
    <row r="274" spans="6:6" ht="14.25" customHeight="1">
      <c r="F274" s="72"/>
    </row>
    <row r="275" spans="6:6" ht="14.25" customHeight="1">
      <c r="F275" s="72"/>
    </row>
    <row r="276" spans="6:6" ht="14.25" customHeight="1">
      <c r="F276" s="72"/>
    </row>
    <row r="277" spans="6:6" ht="14.25" customHeight="1">
      <c r="F277" s="72"/>
    </row>
    <row r="278" spans="6:6" ht="14.25" customHeight="1">
      <c r="F278" s="72"/>
    </row>
    <row r="279" spans="6:6" ht="14.25" customHeight="1">
      <c r="F279" s="72"/>
    </row>
    <row r="280" spans="6:6" ht="14.25" customHeight="1">
      <c r="F280" s="72"/>
    </row>
    <row r="281" spans="6:6" ht="14.25" customHeight="1">
      <c r="F281" s="72"/>
    </row>
    <row r="282" spans="6:6" ht="14.25" customHeight="1">
      <c r="F282" s="72"/>
    </row>
    <row r="283" spans="6:6" ht="14.25" customHeight="1">
      <c r="F283" s="72"/>
    </row>
    <row r="284" spans="6:6" ht="14.25" customHeight="1">
      <c r="F284" s="72"/>
    </row>
    <row r="285" spans="6:6" ht="14.25" customHeight="1">
      <c r="F285" s="72"/>
    </row>
    <row r="286" spans="6:6" ht="14.25" customHeight="1">
      <c r="F286" s="72"/>
    </row>
    <row r="287" spans="6:6" ht="14.25" customHeight="1">
      <c r="F287" s="72"/>
    </row>
    <row r="288" spans="6:6" ht="14.25" customHeight="1">
      <c r="F288" s="72"/>
    </row>
    <row r="289" spans="6:6" ht="14.25" customHeight="1">
      <c r="F289" s="72"/>
    </row>
    <row r="290" spans="6:6" ht="14.25" customHeight="1">
      <c r="F290" s="72"/>
    </row>
    <row r="291" spans="6:6" ht="14.25" customHeight="1">
      <c r="F291" s="72"/>
    </row>
    <row r="292" spans="6:6" ht="14.25" customHeight="1">
      <c r="F292" s="72"/>
    </row>
    <row r="293" spans="6:6" ht="14.25" customHeight="1">
      <c r="F293" s="72"/>
    </row>
    <row r="294" spans="6:6" ht="14.25" customHeight="1">
      <c r="F294" s="72"/>
    </row>
    <row r="295" spans="6:6" ht="14.25" customHeight="1">
      <c r="F295" s="72"/>
    </row>
    <row r="296" spans="6:6" ht="14.25" customHeight="1">
      <c r="F296" s="72"/>
    </row>
    <row r="297" spans="6:6" ht="14.25" customHeight="1">
      <c r="F297" s="72"/>
    </row>
    <row r="298" spans="6:6" ht="14.25" customHeight="1">
      <c r="F298" s="72"/>
    </row>
    <row r="299" spans="6:6" ht="14.25" customHeight="1">
      <c r="F299" s="72"/>
    </row>
    <row r="300" spans="6:6" ht="14.25" customHeight="1">
      <c r="F300" s="72"/>
    </row>
    <row r="301" spans="6:6" ht="14.25" customHeight="1">
      <c r="F301" s="72"/>
    </row>
    <row r="302" spans="6:6" ht="14.25" customHeight="1">
      <c r="F302" s="72"/>
    </row>
    <row r="303" spans="6:6" ht="14.25" customHeight="1">
      <c r="F303" s="72"/>
    </row>
    <row r="304" spans="6:6" ht="14.25" customHeight="1">
      <c r="F304" s="72"/>
    </row>
    <row r="305" spans="6:6" ht="14.25" customHeight="1">
      <c r="F305" s="72"/>
    </row>
    <row r="306" spans="6:6" ht="14.25" customHeight="1">
      <c r="F306" s="72"/>
    </row>
    <row r="307" spans="6:6" ht="14.25" customHeight="1">
      <c r="F307" s="72"/>
    </row>
    <row r="308" spans="6:6" ht="14.25" customHeight="1">
      <c r="F308" s="72"/>
    </row>
    <row r="309" spans="6:6" ht="14.25" customHeight="1">
      <c r="F309" s="72"/>
    </row>
    <row r="310" spans="6:6" ht="14.25" customHeight="1">
      <c r="F310" s="72"/>
    </row>
    <row r="311" spans="6:6" ht="14.25" customHeight="1">
      <c r="F311" s="72"/>
    </row>
    <row r="312" spans="6:6" ht="14.25" customHeight="1">
      <c r="F312" s="72"/>
    </row>
    <row r="313" spans="6:6" ht="14.25" customHeight="1">
      <c r="F313" s="72"/>
    </row>
    <row r="314" spans="6:6" ht="14.25" customHeight="1">
      <c r="F314" s="72"/>
    </row>
    <row r="315" spans="6:6" ht="14.25" customHeight="1">
      <c r="F315" s="72"/>
    </row>
    <row r="316" spans="6:6" ht="14.25" customHeight="1">
      <c r="F316" s="72"/>
    </row>
    <row r="317" spans="6:6" ht="14.25" customHeight="1">
      <c r="F317" s="72"/>
    </row>
    <row r="318" spans="6:6" ht="14.25" customHeight="1">
      <c r="F318" s="72"/>
    </row>
    <row r="319" spans="6:6" ht="14.25" customHeight="1">
      <c r="F319" s="72"/>
    </row>
    <row r="320" spans="6:6" ht="14.25" customHeight="1">
      <c r="F320" s="72"/>
    </row>
    <row r="321" spans="6:6" ht="14.25" customHeight="1">
      <c r="F321" s="72"/>
    </row>
    <row r="322" spans="6:6" ht="14.25" customHeight="1">
      <c r="F322" s="72"/>
    </row>
    <row r="323" spans="6:6" ht="14.25" customHeight="1">
      <c r="F323" s="72"/>
    </row>
    <row r="324" spans="6:6" ht="14.25" customHeight="1">
      <c r="F324" s="72"/>
    </row>
    <row r="325" spans="6:6" ht="14.25" customHeight="1">
      <c r="F325" s="72"/>
    </row>
    <row r="326" spans="6:6" ht="14.25" customHeight="1">
      <c r="F326" s="72"/>
    </row>
    <row r="327" spans="6:6" ht="14.25" customHeight="1">
      <c r="F327" s="72"/>
    </row>
    <row r="328" spans="6:6" ht="14.25" customHeight="1">
      <c r="F328" s="72"/>
    </row>
    <row r="329" spans="6:6" ht="14.25" customHeight="1">
      <c r="F329" s="72"/>
    </row>
    <row r="330" spans="6:6" ht="14.25" customHeight="1">
      <c r="F330" s="72"/>
    </row>
    <row r="331" spans="6:6" ht="14.25" customHeight="1">
      <c r="F331" s="72"/>
    </row>
    <row r="332" spans="6:6" ht="14.25" customHeight="1">
      <c r="F332" s="72"/>
    </row>
    <row r="333" spans="6:6" ht="14.25" customHeight="1">
      <c r="F333" s="72"/>
    </row>
    <row r="334" spans="6:6" ht="14.25" customHeight="1">
      <c r="F334" s="72"/>
    </row>
    <row r="335" spans="6:6" ht="14.25" customHeight="1">
      <c r="F335" s="72"/>
    </row>
    <row r="336" spans="6:6" ht="14.25" customHeight="1">
      <c r="F336" s="72"/>
    </row>
    <row r="337" spans="6:6" ht="14.25" customHeight="1">
      <c r="F337" s="72"/>
    </row>
    <row r="338" spans="6:6" ht="14.25" customHeight="1">
      <c r="F338" s="72"/>
    </row>
    <row r="339" spans="6:6" ht="14.25" customHeight="1">
      <c r="F339" s="72"/>
    </row>
    <row r="340" spans="6:6" ht="14.25" customHeight="1">
      <c r="F340" s="72"/>
    </row>
    <row r="341" spans="6:6" ht="14.25" customHeight="1">
      <c r="F341" s="72"/>
    </row>
    <row r="342" spans="6:6" ht="14.25" customHeight="1">
      <c r="F342" s="72"/>
    </row>
    <row r="343" spans="6:6" ht="14.25" customHeight="1">
      <c r="F343" s="72"/>
    </row>
    <row r="344" spans="6:6" ht="14.25" customHeight="1">
      <c r="F344" s="72"/>
    </row>
    <row r="345" spans="6:6" ht="14.25" customHeight="1">
      <c r="F345" s="72"/>
    </row>
    <row r="346" spans="6:6" ht="14.25" customHeight="1">
      <c r="F346" s="72"/>
    </row>
    <row r="347" spans="6:6" ht="14.25" customHeight="1">
      <c r="F347" s="72"/>
    </row>
    <row r="348" spans="6:6" ht="14.25" customHeight="1">
      <c r="F348" s="72"/>
    </row>
    <row r="349" spans="6:6" ht="14.25" customHeight="1">
      <c r="F349" s="72"/>
    </row>
    <row r="350" spans="6:6" ht="14.25" customHeight="1">
      <c r="F350" s="72"/>
    </row>
    <row r="351" spans="6:6" ht="14.25" customHeight="1">
      <c r="F351" s="72"/>
    </row>
    <row r="352" spans="6:6" ht="14.25" customHeight="1">
      <c r="F352" s="72"/>
    </row>
    <row r="353" spans="6:6" ht="14.25" customHeight="1">
      <c r="F353" s="72"/>
    </row>
    <row r="354" spans="6:6" ht="14.25" customHeight="1">
      <c r="F354" s="72"/>
    </row>
    <row r="355" spans="6:6" ht="14.25" customHeight="1">
      <c r="F355" s="72"/>
    </row>
    <row r="356" spans="6:6" ht="14.25" customHeight="1">
      <c r="F356" s="72"/>
    </row>
    <row r="357" spans="6:6" ht="14.25" customHeight="1">
      <c r="F357" s="72"/>
    </row>
    <row r="358" spans="6:6" ht="14.25" customHeight="1">
      <c r="F358" s="72"/>
    </row>
    <row r="359" spans="6:6" ht="14.25" customHeight="1">
      <c r="F359" s="72"/>
    </row>
    <row r="360" spans="6:6" ht="14.25" customHeight="1">
      <c r="F360" s="72"/>
    </row>
    <row r="361" spans="6:6" ht="14.25" customHeight="1">
      <c r="F361" s="72"/>
    </row>
    <row r="362" spans="6:6" ht="14.25" customHeight="1">
      <c r="F362" s="72"/>
    </row>
    <row r="363" spans="6:6" ht="14.25" customHeight="1">
      <c r="F363" s="72"/>
    </row>
    <row r="364" spans="6:6" ht="14.25" customHeight="1">
      <c r="F364" s="72"/>
    </row>
    <row r="365" spans="6:6" ht="14.25" customHeight="1">
      <c r="F365" s="72"/>
    </row>
    <row r="366" spans="6:6" ht="14.25" customHeight="1">
      <c r="F366" s="72"/>
    </row>
    <row r="367" spans="6:6" ht="14.25" customHeight="1">
      <c r="F367" s="72"/>
    </row>
    <row r="368" spans="6:6" ht="14.25" customHeight="1">
      <c r="F368" s="72"/>
    </row>
    <row r="369" spans="6:6" ht="14.25" customHeight="1">
      <c r="F369" s="72"/>
    </row>
    <row r="370" spans="6:6" ht="14.25" customHeight="1">
      <c r="F370" s="72"/>
    </row>
    <row r="371" spans="6:6" ht="14.25" customHeight="1">
      <c r="F371" s="72"/>
    </row>
    <row r="372" spans="6:6" ht="14.25" customHeight="1">
      <c r="F372" s="72"/>
    </row>
    <row r="373" spans="6:6" ht="14.25" customHeight="1">
      <c r="F373" s="72"/>
    </row>
    <row r="374" spans="6:6" ht="14.25" customHeight="1">
      <c r="F374" s="72"/>
    </row>
    <row r="375" spans="6:6" ht="14.25" customHeight="1">
      <c r="F375" s="72"/>
    </row>
    <row r="376" spans="6:6" ht="14.25" customHeight="1">
      <c r="F376" s="72"/>
    </row>
    <row r="377" spans="6:6" ht="14.25" customHeight="1">
      <c r="F377" s="72"/>
    </row>
    <row r="378" spans="6:6" ht="14.25" customHeight="1">
      <c r="F378" s="72"/>
    </row>
    <row r="379" spans="6:6" ht="14.25" customHeight="1">
      <c r="F379" s="72"/>
    </row>
    <row r="380" spans="6:6" ht="14.25" customHeight="1">
      <c r="F380" s="72"/>
    </row>
    <row r="381" spans="6:6" ht="14.25" customHeight="1">
      <c r="F381" s="72"/>
    </row>
    <row r="382" spans="6:6" ht="14.25" customHeight="1">
      <c r="F382" s="72"/>
    </row>
    <row r="383" spans="6:6" ht="14.25" customHeight="1">
      <c r="F383" s="72"/>
    </row>
    <row r="384" spans="6:6" ht="14.25" customHeight="1">
      <c r="F384" s="72"/>
    </row>
    <row r="385" spans="6:6" ht="14.25" customHeight="1">
      <c r="F385" s="72"/>
    </row>
    <row r="386" spans="6:6" ht="14.25" customHeight="1">
      <c r="F386" s="72"/>
    </row>
    <row r="387" spans="6:6" ht="14.25" customHeight="1">
      <c r="F387" s="72"/>
    </row>
    <row r="388" spans="6:6" ht="14.25" customHeight="1">
      <c r="F388" s="72"/>
    </row>
    <row r="389" spans="6:6" ht="14.25" customHeight="1">
      <c r="F389" s="72"/>
    </row>
    <row r="390" spans="6:6" ht="14.25" customHeight="1">
      <c r="F390" s="72"/>
    </row>
    <row r="391" spans="6:6" ht="14.25" customHeight="1">
      <c r="F391" s="72"/>
    </row>
    <row r="392" spans="6:6" ht="14.25" customHeight="1">
      <c r="F392" s="72"/>
    </row>
    <row r="393" spans="6:6" ht="14.25" customHeight="1">
      <c r="F393" s="72"/>
    </row>
    <row r="394" spans="6:6" ht="14.25" customHeight="1">
      <c r="F394" s="72"/>
    </row>
    <row r="395" spans="6:6" ht="14.25" customHeight="1">
      <c r="F395" s="72"/>
    </row>
    <row r="396" spans="6:6" ht="14.25" customHeight="1">
      <c r="F396" s="72"/>
    </row>
    <row r="397" spans="6:6" ht="14.25" customHeight="1">
      <c r="F397" s="72"/>
    </row>
    <row r="398" spans="6:6" ht="14.25" customHeight="1">
      <c r="F398" s="72"/>
    </row>
    <row r="399" spans="6:6" ht="14.25" customHeight="1">
      <c r="F399" s="72"/>
    </row>
    <row r="400" spans="6:6" ht="14.25" customHeight="1">
      <c r="F400" s="72"/>
    </row>
    <row r="401" spans="6:6" ht="14.25" customHeight="1">
      <c r="F401" s="72"/>
    </row>
    <row r="402" spans="6:6" ht="14.25" customHeight="1">
      <c r="F402" s="72"/>
    </row>
    <row r="403" spans="6:6" ht="14.25" customHeight="1">
      <c r="F403" s="72"/>
    </row>
    <row r="404" spans="6:6" ht="14.25" customHeight="1">
      <c r="F404" s="72"/>
    </row>
    <row r="405" spans="6:6" ht="14.25" customHeight="1">
      <c r="F405" s="72"/>
    </row>
    <row r="406" spans="6:6" ht="14.25" customHeight="1">
      <c r="F406" s="72"/>
    </row>
    <row r="407" spans="6:6" ht="14.25" customHeight="1">
      <c r="F407" s="72"/>
    </row>
    <row r="408" spans="6:6" ht="14.25" customHeight="1">
      <c r="F408" s="72"/>
    </row>
    <row r="409" spans="6:6" ht="14.25" customHeight="1">
      <c r="F409" s="72"/>
    </row>
    <row r="410" spans="6:6" ht="14.25" customHeight="1">
      <c r="F410" s="72"/>
    </row>
    <row r="411" spans="6:6" ht="14.25" customHeight="1">
      <c r="F411" s="72"/>
    </row>
    <row r="412" spans="6:6" ht="14.25" customHeight="1">
      <c r="F412" s="72"/>
    </row>
    <row r="413" spans="6:6" ht="14.25" customHeight="1">
      <c r="F413" s="72"/>
    </row>
    <row r="414" spans="6:6" ht="14.25" customHeight="1">
      <c r="F414" s="72"/>
    </row>
    <row r="415" spans="6:6" ht="14.25" customHeight="1">
      <c r="F415" s="72"/>
    </row>
    <row r="416" spans="6:6" ht="14.25" customHeight="1">
      <c r="F416" s="72"/>
    </row>
    <row r="417" spans="6:6" ht="14.25" customHeight="1">
      <c r="F417" s="72"/>
    </row>
    <row r="418" spans="6:6" ht="14.25" customHeight="1">
      <c r="F418" s="72"/>
    </row>
    <row r="419" spans="6:6" ht="14.25" customHeight="1">
      <c r="F419" s="72"/>
    </row>
    <row r="420" spans="6:6" ht="14.25" customHeight="1">
      <c r="F420" s="72"/>
    </row>
    <row r="421" spans="6:6" ht="14.25" customHeight="1">
      <c r="F421" s="72"/>
    </row>
    <row r="422" spans="6:6" ht="14.25" customHeight="1">
      <c r="F422" s="72"/>
    </row>
    <row r="423" spans="6:6" ht="14.25" customHeight="1">
      <c r="F423" s="72"/>
    </row>
    <row r="424" spans="6:6" ht="14.25" customHeight="1">
      <c r="F424" s="72"/>
    </row>
    <row r="425" spans="6:6" ht="14.25" customHeight="1">
      <c r="F425" s="72"/>
    </row>
    <row r="426" spans="6:6" ht="14.25" customHeight="1">
      <c r="F426" s="72"/>
    </row>
    <row r="427" spans="6:6" ht="14.25" customHeight="1">
      <c r="F427" s="72"/>
    </row>
    <row r="428" spans="6:6" ht="14.25" customHeight="1">
      <c r="F428" s="72"/>
    </row>
    <row r="429" spans="6:6" ht="14.25" customHeight="1">
      <c r="F429" s="72"/>
    </row>
    <row r="430" spans="6:6" ht="14.25" customHeight="1">
      <c r="F430" s="72"/>
    </row>
    <row r="431" spans="6:6" ht="14.25" customHeight="1">
      <c r="F431" s="72"/>
    </row>
    <row r="432" spans="6:6" ht="14.25" customHeight="1">
      <c r="F432" s="72"/>
    </row>
    <row r="433" spans="6:6" ht="14.25" customHeight="1">
      <c r="F433" s="72"/>
    </row>
    <row r="434" spans="6:6" ht="14.25" customHeight="1">
      <c r="F434" s="72"/>
    </row>
    <row r="435" spans="6:6" ht="14.25" customHeight="1">
      <c r="F435" s="72"/>
    </row>
    <row r="436" spans="6:6" ht="14.25" customHeight="1">
      <c r="F436" s="72"/>
    </row>
    <row r="437" spans="6:6" ht="14.25" customHeight="1">
      <c r="F437" s="72"/>
    </row>
    <row r="438" spans="6:6" ht="14.25" customHeight="1">
      <c r="F438" s="72"/>
    </row>
    <row r="439" spans="6:6" ht="14.25" customHeight="1">
      <c r="F439" s="72"/>
    </row>
    <row r="440" spans="6:6" ht="14.25" customHeight="1">
      <c r="F440" s="72"/>
    </row>
    <row r="441" spans="6:6" ht="14.25" customHeight="1">
      <c r="F441" s="72"/>
    </row>
    <row r="442" spans="6:6" ht="14.25" customHeight="1">
      <c r="F442" s="72"/>
    </row>
    <row r="443" spans="6:6" ht="14.25" customHeight="1">
      <c r="F443" s="72"/>
    </row>
    <row r="444" spans="6:6" ht="14.25" customHeight="1">
      <c r="F444" s="72"/>
    </row>
    <row r="445" spans="6:6" ht="14.25" customHeight="1">
      <c r="F445" s="72"/>
    </row>
    <row r="446" spans="6:6" ht="14.25" customHeight="1">
      <c r="F446" s="72"/>
    </row>
    <row r="447" spans="6:6" ht="14.25" customHeight="1">
      <c r="F447" s="72"/>
    </row>
    <row r="448" spans="6:6" ht="14.25" customHeight="1">
      <c r="F448" s="72"/>
    </row>
    <row r="449" spans="6:6" ht="14.25" customHeight="1">
      <c r="F449" s="72"/>
    </row>
    <row r="450" spans="6:6" ht="14.25" customHeight="1">
      <c r="F450" s="72"/>
    </row>
    <row r="451" spans="6:6" ht="14.25" customHeight="1">
      <c r="F451" s="72"/>
    </row>
    <row r="452" spans="6:6" ht="14.25" customHeight="1">
      <c r="F452" s="72"/>
    </row>
    <row r="453" spans="6:6" ht="14.25" customHeight="1">
      <c r="F453" s="72"/>
    </row>
    <row r="454" spans="6:6" ht="14.25" customHeight="1">
      <c r="F454" s="72"/>
    </row>
    <row r="455" spans="6:6" ht="14.25" customHeight="1">
      <c r="F455" s="72"/>
    </row>
    <row r="456" spans="6:6" ht="14.25" customHeight="1">
      <c r="F456" s="72"/>
    </row>
    <row r="457" spans="6:6" ht="14.25" customHeight="1">
      <c r="F457" s="72"/>
    </row>
    <row r="458" spans="6:6" ht="14.25" customHeight="1">
      <c r="F458" s="72"/>
    </row>
    <row r="459" spans="6:6" ht="14.25" customHeight="1">
      <c r="F459" s="72"/>
    </row>
    <row r="460" spans="6:6" ht="14.25" customHeight="1">
      <c r="F460" s="72"/>
    </row>
    <row r="461" spans="6:6" ht="14.25" customHeight="1">
      <c r="F461" s="72"/>
    </row>
    <row r="462" spans="6:6" ht="14.25" customHeight="1">
      <c r="F462" s="72"/>
    </row>
    <row r="463" spans="6:6" ht="14.25" customHeight="1">
      <c r="F463" s="72"/>
    </row>
    <row r="464" spans="6:6" ht="14.25" customHeight="1">
      <c r="F464" s="72"/>
    </row>
    <row r="465" spans="6:6" ht="14.25" customHeight="1">
      <c r="F465" s="72"/>
    </row>
    <row r="466" spans="6:6" ht="14.25" customHeight="1">
      <c r="F466" s="72"/>
    </row>
    <row r="467" spans="6:6" ht="14.25" customHeight="1">
      <c r="F467" s="72"/>
    </row>
    <row r="468" spans="6:6" ht="14.25" customHeight="1">
      <c r="F468" s="72"/>
    </row>
    <row r="469" spans="6:6" ht="14.25" customHeight="1">
      <c r="F469" s="72"/>
    </row>
    <row r="470" spans="6:6" ht="14.25" customHeight="1">
      <c r="F470" s="72"/>
    </row>
    <row r="471" spans="6:6" ht="14.25" customHeight="1">
      <c r="F471" s="72"/>
    </row>
    <row r="472" spans="6:6" ht="14.25" customHeight="1">
      <c r="F472" s="72"/>
    </row>
    <row r="473" spans="6:6" ht="14.25" customHeight="1">
      <c r="F473" s="72"/>
    </row>
    <row r="474" spans="6:6" ht="14.25" customHeight="1">
      <c r="F474" s="72"/>
    </row>
    <row r="475" spans="6:6" ht="14.25" customHeight="1">
      <c r="F475" s="72"/>
    </row>
    <row r="476" spans="6:6" ht="14.25" customHeight="1">
      <c r="F476" s="72"/>
    </row>
    <row r="477" spans="6:6" ht="14.25" customHeight="1">
      <c r="F477" s="72"/>
    </row>
    <row r="478" spans="6:6" ht="14.25" customHeight="1">
      <c r="F478" s="72"/>
    </row>
    <row r="479" spans="6:6" ht="14.25" customHeight="1">
      <c r="F479" s="72"/>
    </row>
    <row r="480" spans="6:6" ht="14.25" customHeight="1">
      <c r="F480" s="72"/>
    </row>
    <row r="481" spans="6:6" ht="14.25" customHeight="1">
      <c r="F481" s="72"/>
    </row>
    <row r="482" spans="6:6" ht="14.25" customHeight="1">
      <c r="F482" s="72"/>
    </row>
    <row r="483" spans="6:6" ht="14.25" customHeight="1">
      <c r="F483" s="72"/>
    </row>
    <row r="484" spans="6:6" ht="14.25" customHeight="1">
      <c r="F484" s="72"/>
    </row>
    <row r="485" spans="6:6" ht="14.25" customHeight="1">
      <c r="F485" s="72"/>
    </row>
    <row r="486" spans="6:6" ht="14.25" customHeight="1">
      <c r="F486" s="72"/>
    </row>
    <row r="487" spans="6:6" ht="14.25" customHeight="1">
      <c r="F487" s="72"/>
    </row>
    <row r="488" spans="6:6" ht="14.25" customHeight="1">
      <c r="F488" s="72"/>
    </row>
    <row r="489" spans="6:6" ht="14.25" customHeight="1">
      <c r="F489" s="72"/>
    </row>
    <row r="490" spans="6:6" ht="14.25" customHeight="1">
      <c r="F490" s="72"/>
    </row>
    <row r="491" spans="6:6" ht="14.25" customHeight="1">
      <c r="F491" s="72"/>
    </row>
    <row r="492" spans="6:6" ht="14.25" customHeight="1">
      <c r="F492" s="72"/>
    </row>
    <row r="493" spans="6:6" ht="14.25" customHeight="1">
      <c r="F493" s="72"/>
    </row>
    <row r="494" spans="6:6" ht="14.25" customHeight="1">
      <c r="F494" s="72"/>
    </row>
    <row r="495" spans="6:6" ht="14.25" customHeight="1">
      <c r="F495" s="72"/>
    </row>
    <row r="496" spans="6:6" ht="14.25" customHeight="1">
      <c r="F496" s="72"/>
    </row>
    <row r="497" spans="6:6" ht="14.25" customHeight="1">
      <c r="F497" s="72"/>
    </row>
    <row r="498" spans="6:6" ht="14.25" customHeight="1">
      <c r="F498" s="72"/>
    </row>
    <row r="499" spans="6:6" ht="14.25" customHeight="1">
      <c r="F499" s="72"/>
    </row>
    <row r="500" spans="6:6" ht="14.25" customHeight="1">
      <c r="F500" s="72"/>
    </row>
    <row r="501" spans="6:6" ht="14.25" customHeight="1">
      <c r="F501" s="72"/>
    </row>
    <row r="502" spans="6:6" ht="14.25" customHeight="1">
      <c r="F502" s="72"/>
    </row>
    <row r="503" spans="6:6" ht="14.25" customHeight="1">
      <c r="F503" s="72"/>
    </row>
    <row r="504" spans="6:6" ht="14.25" customHeight="1">
      <c r="F504" s="72"/>
    </row>
    <row r="505" spans="6:6" ht="14.25" customHeight="1">
      <c r="F505" s="72"/>
    </row>
    <row r="506" spans="6:6" ht="14.25" customHeight="1">
      <c r="F506" s="72"/>
    </row>
    <row r="507" spans="6:6" ht="14.25" customHeight="1">
      <c r="F507" s="72"/>
    </row>
    <row r="508" spans="6:6" ht="14.25" customHeight="1">
      <c r="F508" s="72"/>
    </row>
    <row r="509" spans="6:6" ht="14.25" customHeight="1">
      <c r="F509" s="72"/>
    </row>
    <row r="510" spans="6:6" ht="14.25" customHeight="1">
      <c r="F510" s="72"/>
    </row>
    <row r="511" spans="6:6" ht="14.25" customHeight="1">
      <c r="F511" s="72"/>
    </row>
    <row r="512" spans="6:6" ht="14.25" customHeight="1">
      <c r="F512" s="72"/>
    </row>
    <row r="513" spans="6:6" ht="14.25" customHeight="1">
      <c r="F513" s="72"/>
    </row>
    <row r="514" spans="6:6" ht="14.25" customHeight="1">
      <c r="F514" s="72"/>
    </row>
    <row r="515" spans="6:6" ht="14.25" customHeight="1">
      <c r="F515" s="72"/>
    </row>
    <row r="516" spans="6:6" ht="14.25" customHeight="1">
      <c r="F516" s="72"/>
    </row>
    <row r="517" spans="6:6" ht="14.25" customHeight="1">
      <c r="F517" s="72"/>
    </row>
    <row r="518" spans="6:6" ht="14.25" customHeight="1">
      <c r="F518" s="72"/>
    </row>
    <row r="519" spans="6:6" ht="14.25" customHeight="1">
      <c r="F519" s="72"/>
    </row>
    <row r="520" spans="6:6" ht="14.25" customHeight="1">
      <c r="F520" s="72"/>
    </row>
    <row r="521" spans="6:6" ht="14.25" customHeight="1">
      <c r="F521" s="72"/>
    </row>
    <row r="522" spans="6:6" ht="14.25" customHeight="1">
      <c r="F522" s="72"/>
    </row>
    <row r="523" spans="6:6" ht="14.25" customHeight="1">
      <c r="F523" s="72"/>
    </row>
    <row r="524" spans="6:6" ht="14.25" customHeight="1">
      <c r="F524" s="72"/>
    </row>
    <row r="525" spans="6:6" ht="14.25" customHeight="1">
      <c r="F525" s="72"/>
    </row>
    <row r="526" spans="6:6" ht="14.25" customHeight="1">
      <c r="F526" s="72"/>
    </row>
    <row r="527" spans="6:6" ht="14.25" customHeight="1">
      <c r="F527" s="72"/>
    </row>
    <row r="528" spans="6:6" ht="14.25" customHeight="1">
      <c r="F528" s="72"/>
    </row>
    <row r="529" spans="6:6" ht="14.25" customHeight="1">
      <c r="F529" s="72"/>
    </row>
    <row r="530" spans="6:6" ht="14.25" customHeight="1">
      <c r="F530" s="72"/>
    </row>
    <row r="531" spans="6:6" ht="14.25" customHeight="1">
      <c r="F531" s="72"/>
    </row>
    <row r="532" spans="6:6" ht="14.25" customHeight="1">
      <c r="F532" s="72"/>
    </row>
    <row r="533" spans="6:6" ht="14.25" customHeight="1">
      <c r="F533" s="72"/>
    </row>
    <row r="534" spans="6:6" ht="14.25" customHeight="1">
      <c r="F534" s="72"/>
    </row>
    <row r="535" spans="6:6" ht="14.25" customHeight="1">
      <c r="F535" s="72"/>
    </row>
    <row r="536" spans="6:6" ht="14.25" customHeight="1">
      <c r="F536" s="72"/>
    </row>
    <row r="537" spans="6:6" ht="14.25" customHeight="1">
      <c r="F537" s="72"/>
    </row>
    <row r="538" spans="6:6" ht="14.25" customHeight="1">
      <c r="F538" s="72"/>
    </row>
    <row r="539" spans="6:6" ht="14.25" customHeight="1">
      <c r="F539" s="72"/>
    </row>
    <row r="540" spans="6:6" ht="14.25" customHeight="1">
      <c r="F540" s="72"/>
    </row>
    <row r="541" spans="6:6" ht="14.25" customHeight="1">
      <c r="F541" s="72"/>
    </row>
    <row r="542" spans="6:6" ht="14.25" customHeight="1">
      <c r="F542" s="72"/>
    </row>
    <row r="543" spans="6:6" ht="14.25" customHeight="1">
      <c r="F543" s="72"/>
    </row>
    <row r="544" spans="6:6" ht="14.25" customHeight="1">
      <c r="F544" s="72"/>
    </row>
    <row r="545" spans="6:6" ht="14.25" customHeight="1">
      <c r="F545" s="72"/>
    </row>
    <row r="546" spans="6:6" ht="14.25" customHeight="1">
      <c r="F546" s="72"/>
    </row>
    <row r="547" spans="6:6" ht="14.25" customHeight="1">
      <c r="F547" s="72"/>
    </row>
    <row r="548" spans="6:6" ht="14.25" customHeight="1">
      <c r="F548" s="72"/>
    </row>
    <row r="549" spans="6:6" ht="14.25" customHeight="1">
      <c r="F549" s="72"/>
    </row>
    <row r="550" spans="6:6" ht="14.25" customHeight="1">
      <c r="F550" s="72"/>
    </row>
    <row r="551" spans="6:6" ht="14.25" customHeight="1">
      <c r="F551" s="72"/>
    </row>
    <row r="552" spans="6:6" ht="14.25" customHeight="1">
      <c r="F552" s="72"/>
    </row>
    <row r="553" spans="6:6" ht="14.25" customHeight="1">
      <c r="F553" s="72"/>
    </row>
    <row r="554" spans="6:6" ht="14.25" customHeight="1">
      <c r="F554" s="72"/>
    </row>
    <row r="555" spans="6:6" ht="14.25" customHeight="1">
      <c r="F555" s="72"/>
    </row>
    <row r="556" spans="6:6" ht="14.25" customHeight="1">
      <c r="F556" s="72"/>
    </row>
    <row r="557" spans="6:6" ht="14.25" customHeight="1">
      <c r="F557" s="72"/>
    </row>
    <row r="558" spans="6:6" ht="14.25" customHeight="1">
      <c r="F558" s="72"/>
    </row>
    <row r="559" spans="6:6" ht="14.25" customHeight="1">
      <c r="F559" s="72"/>
    </row>
    <row r="560" spans="6:6" ht="14.25" customHeight="1">
      <c r="F560" s="72"/>
    </row>
    <row r="561" spans="6:6" ht="14.25" customHeight="1">
      <c r="F561" s="72"/>
    </row>
    <row r="562" spans="6:6" ht="14.25" customHeight="1">
      <c r="F562" s="72"/>
    </row>
    <row r="563" spans="6:6" ht="14.25" customHeight="1">
      <c r="F563" s="72"/>
    </row>
    <row r="564" spans="6:6" ht="14.25" customHeight="1">
      <c r="F564" s="72"/>
    </row>
    <row r="565" spans="6:6" ht="14.25" customHeight="1">
      <c r="F565" s="72"/>
    </row>
    <row r="566" spans="6:6" ht="14.25" customHeight="1">
      <c r="F566" s="72"/>
    </row>
    <row r="567" spans="6:6" ht="14.25" customHeight="1">
      <c r="F567" s="72"/>
    </row>
    <row r="568" spans="6:6" ht="14.25" customHeight="1">
      <c r="F568" s="72"/>
    </row>
    <row r="569" spans="6:6" ht="14.25" customHeight="1">
      <c r="F569" s="72"/>
    </row>
    <row r="570" spans="6:6" ht="14.25" customHeight="1">
      <c r="F570" s="72"/>
    </row>
    <row r="571" spans="6:6" ht="14.25" customHeight="1">
      <c r="F571" s="72"/>
    </row>
    <row r="572" spans="6:6" ht="14.25" customHeight="1">
      <c r="F572" s="72"/>
    </row>
    <row r="573" spans="6:6" ht="14.25" customHeight="1">
      <c r="F573" s="72"/>
    </row>
    <row r="574" spans="6:6" ht="14.25" customHeight="1">
      <c r="F574" s="72"/>
    </row>
    <row r="575" spans="6:6" ht="14.25" customHeight="1">
      <c r="F575" s="72"/>
    </row>
    <row r="576" spans="6:6" ht="14.25" customHeight="1">
      <c r="F576" s="72"/>
    </row>
    <row r="577" spans="6:6" ht="14.25" customHeight="1">
      <c r="F577" s="72"/>
    </row>
    <row r="578" spans="6:6" ht="14.25" customHeight="1">
      <c r="F578" s="72"/>
    </row>
    <row r="579" spans="6:6" ht="14.25" customHeight="1">
      <c r="F579" s="72"/>
    </row>
    <row r="580" spans="6:6" ht="14.25" customHeight="1">
      <c r="F580" s="72"/>
    </row>
    <row r="581" spans="6:6" ht="14.25" customHeight="1">
      <c r="F581" s="72"/>
    </row>
    <row r="582" spans="6:6" ht="14.25" customHeight="1">
      <c r="F582" s="72"/>
    </row>
    <row r="583" spans="6:6" ht="14.25" customHeight="1">
      <c r="F583" s="72"/>
    </row>
    <row r="584" spans="6:6" ht="14.25" customHeight="1">
      <c r="F584" s="72"/>
    </row>
    <row r="585" spans="6:6" ht="14.25" customHeight="1">
      <c r="F585" s="72"/>
    </row>
    <row r="586" spans="6:6" ht="14.25" customHeight="1">
      <c r="F586" s="72"/>
    </row>
    <row r="587" spans="6:6" ht="14.25" customHeight="1">
      <c r="F587" s="72"/>
    </row>
    <row r="588" spans="6:6" ht="14.25" customHeight="1">
      <c r="F588" s="72"/>
    </row>
    <row r="589" spans="6:6" ht="14.25" customHeight="1">
      <c r="F589" s="72"/>
    </row>
    <row r="590" spans="6:6" ht="14.25" customHeight="1">
      <c r="F590" s="72"/>
    </row>
    <row r="591" spans="6:6" ht="14.25" customHeight="1">
      <c r="F591" s="72"/>
    </row>
    <row r="592" spans="6:6" ht="14.25" customHeight="1">
      <c r="F592" s="72"/>
    </row>
    <row r="593" spans="6:6" ht="14.25" customHeight="1">
      <c r="F593" s="72"/>
    </row>
    <row r="594" spans="6:6" ht="14.25" customHeight="1">
      <c r="F594" s="72"/>
    </row>
    <row r="595" spans="6:6" ht="14.25" customHeight="1">
      <c r="F595" s="72"/>
    </row>
    <row r="596" spans="6:6" ht="14.25" customHeight="1">
      <c r="F596" s="72"/>
    </row>
    <row r="597" spans="6:6" ht="14.25" customHeight="1">
      <c r="F597" s="72"/>
    </row>
    <row r="598" spans="6:6" ht="14.25" customHeight="1">
      <c r="F598" s="72"/>
    </row>
    <row r="599" spans="6:6" ht="14.25" customHeight="1">
      <c r="F599" s="72"/>
    </row>
    <row r="600" spans="6:6" ht="14.25" customHeight="1">
      <c r="F600" s="72"/>
    </row>
    <row r="601" spans="6:6" ht="14.25" customHeight="1">
      <c r="F601" s="72"/>
    </row>
    <row r="602" spans="6:6" ht="14.25" customHeight="1">
      <c r="F602" s="72"/>
    </row>
    <row r="603" spans="6:6" ht="14.25" customHeight="1">
      <c r="F603" s="72"/>
    </row>
    <row r="604" spans="6:6" ht="14.25" customHeight="1">
      <c r="F604" s="72"/>
    </row>
    <row r="605" spans="6:6" ht="14.25" customHeight="1">
      <c r="F605" s="72"/>
    </row>
    <row r="606" spans="6:6" ht="14.25" customHeight="1">
      <c r="F606" s="72"/>
    </row>
    <row r="607" spans="6:6" ht="14.25" customHeight="1">
      <c r="F607" s="72"/>
    </row>
    <row r="608" spans="6:6" ht="14.25" customHeight="1">
      <c r="F608" s="72"/>
    </row>
    <row r="609" spans="6:6" ht="14.25" customHeight="1">
      <c r="F609" s="72"/>
    </row>
    <row r="610" spans="6:6" ht="14.25" customHeight="1">
      <c r="F610" s="72"/>
    </row>
    <row r="611" spans="6:6" ht="14.25" customHeight="1">
      <c r="F611" s="72"/>
    </row>
    <row r="612" spans="6:6" ht="14.25" customHeight="1">
      <c r="F612" s="72"/>
    </row>
    <row r="613" spans="6:6" ht="14.25" customHeight="1">
      <c r="F613" s="72"/>
    </row>
    <row r="614" spans="6:6" ht="14.25" customHeight="1">
      <c r="F614" s="72"/>
    </row>
    <row r="615" spans="6:6" ht="14.25" customHeight="1">
      <c r="F615" s="72"/>
    </row>
    <row r="616" spans="6:6" ht="14.25" customHeight="1">
      <c r="F616" s="72"/>
    </row>
    <row r="617" spans="6:6" ht="14.25" customHeight="1">
      <c r="F617" s="72"/>
    </row>
    <row r="618" spans="6:6" ht="14.25" customHeight="1">
      <c r="F618" s="72"/>
    </row>
    <row r="619" spans="6:6" ht="14.25" customHeight="1">
      <c r="F619" s="72"/>
    </row>
    <row r="620" spans="6:6" ht="14.25" customHeight="1">
      <c r="F620" s="72"/>
    </row>
    <row r="621" spans="6:6" ht="14.25" customHeight="1">
      <c r="F621" s="72"/>
    </row>
    <row r="622" spans="6:6" ht="14.25" customHeight="1">
      <c r="F622" s="72"/>
    </row>
    <row r="623" spans="6:6" ht="14.25" customHeight="1">
      <c r="F623" s="72"/>
    </row>
    <row r="624" spans="6:6" ht="14.25" customHeight="1">
      <c r="F624" s="72"/>
    </row>
    <row r="625" spans="6:6" ht="14.25" customHeight="1">
      <c r="F625" s="72"/>
    </row>
    <row r="626" spans="6:6" ht="14.25" customHeight="1">
      <c r="F626" s="72"/>
    </row>
    <row r="627" spans="6:6" ht="14.25" customHeight="1">
      <c r="F627" s="72"/>
    </row>
    <row r="628" spans="6:6" ht="14.25" customHeight="1">
      <c r="F628" s="72"/>
    </row>
    <row r="629" spans="6:6" ht="14.25" customHeight="1">
      <c r="F629" s="72"/>
    </row>
    <row r="630" spans="6:6" ht="14.25" customHeight="1">
      <c r="F630" s="72"/>
    </row>
    <row r="631" spans="6:6" ht="14.25" customHeight="1">
      <c r="F631" s="72"/>
    </row>
    <row r="632" spans="6:6" ht="14.25" customHeight="1">
      <c r="F632" s="72"/>
    </row>
    <row r="633" spans="6:6" ht="14.25" customHeight="1">
      <c r="F633" s="72"/>
    </row>
    <row r="634" spans="6:6" ht="14.25" customHeight="1">
      <c r="F634" s="72"/>
    </row>
    <row r="635" spans="6:6" ht="14.25" customHeight="1">
      <c r="F635" s="72"/>
    </row>
    <row r="636" spans="6:6" ht="14.25" customHeight="1">
      <c r="F636" s="72"/>
    </row>
    <row r="637" spans="6:6" ht="14.25" customHeight="1">
      <c r="F637" s="72"/>
    </row>
    <row r="638" spans="6:6" ht="14.25" customHeight="1">
      <c r="F638" s="72"/>
    </row>
    <row r="639" spans="6:6" ht="14.25" customHeight="1">
      <c r="F639" s="72"/>
    </row>
    <row r="640" spans="6:6" ht="14.25" customHeight="1">
      <c r="F640" s="72"/>
    </row>
    <row r="641" spans="6:6" ht="14.25" customHeight="1">
      <c r="F641" s="72"/>
    </row>
    <row r="642" spans="6:6" ht="14.25" customHeight="1">
      <c r="F642" s="72"/>
    </row>
    <row r="643" spans="6:6" ht="14.25" customHeight="1">
      <c r="F643" s="72"/>
    </row>
    <row r="644" spans="6:6" ht="14.25" customHeight="1">
      <c r="F644" s="72"/>
    </row>
    <row r="645" spans="6:6" ht="14.25" customHeight="1">
      <c r="F645" s="72"/>
    </row>
    <row r="646" spans="6:6" ht="14.25" customHeight="1">
      <c r="F646" s="72"/>
    </row>
    <row r="647" spans="6:6" ht="14.25" customHeight="1">
      <c r="F647" s="72"/>
    </row>
    <row r="648" spans="6:6" ht="14.25" customHeight="1">
      <c r="F648" s="72"/>
    </row>
    <row r="649" spans="6:6" ht="14.25" customHeight="1">
      <c r="F649" s="72"/>
    </row>
    <row r="650" spans="6:6" ht="14.25" customHeight="1">
      <c r="F650" s="72"/>
    </row>
    <row r="651" spans="6:6" ht="14.25" customHeight="1">
      <c r="F651" s="72"/>
    </row>
    <row r="652" spans="6:6" ht="14.25" customHeight="1">
      <c r="F652" s="72"/>
    </row>
    <row r="653" spans="6:6" ht="14.25" customHeight="1">
      <c r="F653" s="72"/>
    </row>
    <row r="654" spans="6:6" ht="14.25" customHeight="1">
      <c r="F654" s="72"/>
    </row>
    <row r="655" spans="6:6" ht="14.25" customHeight="1">
      <c r="F655" s="72"/>
    </row>
    <row r="656" spans="6:6" ht="14.25" customHeight="1">
      <c r="F656" s="72"/>
    </row>
    <row r="657" spans="6:6" ht="14.25" customHeight="1">
      <c r="F657" s="72"/>
    </row>
    <row r="658" spans="6:6" ht="14.25" customHeight="1">
      <c r="F658" s="72"/>
    </row>
    <row r="659" spans="6:6" ht="14.25" customHeight="1">
      <c r="F659" s="72"/>
    </row>
    <row r="660" spans="6:6" ht="14.25" customHeight="1">
      <c r="F660" s="72"/>
    </row>
    <row r="661" spans="6:6" ht="14.25" customHeight="1">
      <c r="F661" s="72"/>
    </row>
    <row r="662" spans="6:6" ht="14.25" customHeight="1">
      <c r="F662" s="72"/>
    </row>
    <row r="663" spans="6:6" ht="14.25" customHeight="1">
      <c r="F663" s="72"/>
    </row>
    <row r="664" spans="6:6" ht="14.25" customHeight="1">
      <c r="F664" s="72"/>
    </row>
    <row r="665" spans="6:6" ht="14.25" customHeight="1">
      <c r="F665" s="72"/>
    </row>
    <row r="666" spans="6:6" ht="14.25" customHeight="1">
      <c r="F666" s="72"/>
    </row>
    <row r="667" spans="6:6" ht="14.25" customHeight="1">
      <c r="F667" s="72"/>
    </row>
    <row r="668" spans="6:6" ht="14.25" customHeight="1">
      <c r="F668" s="72"/>
    </row>
    <row r="669" spans="6:6" ht="14.25" customHeight="1">
      <c r="F669" s="72"/>
    </row>
    <row r="670" spans="6:6" ht="14.25" customHeight="1">
      <c r="F670" s="72"/>
    </row>
    <row r="671" spans="6:6" ht="14.25" customHeight="1">
      <c r="F671" s="72"/>
    </row>
    <row r="672" spans="6:6" ht="14.25" customHeight="1">
      <c r="F672" s="72"/>
    </row>
    <row r="673" spans="6:6" ht="14.25" customHeight="1">
      <c r="F673" s="72"/>
    </row>
    <row r="674" spans="6:6" ht="14.25" customHeight="1">
      <c r="F674" s="72"/>
    </row>
    <row r="675" spans="6:6" ht="14.25" customHeight="1">
      <c r="F675" s="72"/>
    </row>
    <row r="676" spans="6:6" ht="14.25" customHeight="1">
      <c r="F676" s="72"/>
    </row>
    <row r="677" spans="6:6" ht="14.25" customHeight="1">
      <c r="F677" s="72"/>
    </row>
    <row r="678" spans="6:6" ht="14.25" customHeight="1">
      <c r="F678" s="72"/>
    </row>
    <row r="679" spans="6:6" ht="14.25" customHeight="1">
      <c r="F679" s="72"/>
    </row>
    <row r="680" spans="6:6" ht="14.25" customHeight="1">
      <c r="F680" s="72"/>
    </row>
    <row r="681" spans="6:6" ht="14.25" customHeight="1">
      <c r="F681" s="72"/>
    </row>
    <row r="682" spans="6:6" ht="14.25" customHeight="1">
      <c r="F682" s="72"/>
    </row>
    <row r="683" spans="6:6" ht="14.25" customHeight="1">
      <c r="F683" s="72"/>
    </row>
    <row r="684" spans="6:6" ht="14.25" customHeight="1">
      <c r="F684" s="72"/>
    </row>
    <row r="685" spans="6:6" ht="14.25" customHeight="1">
      <c r="F685" s="72"/>
    </row>
    <row r="686" spans="6:6" ht="14.25" customHeight="1">
      <c r="F686" s="72"/>
    </row>
    <row r="687" spans="6:6" ht="14.25" customHeight="1">
      <c r="F687" s="72"/>
    </row>
    <row r="688" spans="6:6" ht="14.25" customHeight="1">
      <c r="F688" s="72"/>
    </row>
    <row r="689" spans="6:6" ht="14.25" customHeight="1">
      <c r="F689" s="72"/>
    </row>
    <row r="690" spans="6:6" ht="14.25" customHeight="1">
      <c r="F690" s="72"/>
    </row>
    <row r="691" spans="6:6" ht="14.25" customHeight="1">
      <c r="F691" s="72"/>
    </row>
    <row r="692" spans="6:6" ht="14.25" customHeight="1">
      <c r="F692" s="72"/>
    </row>
    <row r="693" spans="6:6" ht="14.25" customHeight="1">
      <c r="F693" s="72"/>
    </row>
    <row r="694" spans="6:6" ht="14.25" customHeight="1">
      <c r="F694" s="72"/>
    </row>
    <row r="695" spans="6:6" ht="14.25" customHeight="1">
      <c r="F695" s="72"/>
    </row>
    <row r="696" spans="6:6" ht="14.25" customHeight="1">
      <c r="F696" s="72"/>
    </row>
    <row r="697" spans="6:6" ht="14.25" customHeight="1">
      <c r="F697" s="72"/>
    </row>
    <row r="698" spans="6:6" ht="14.25" customHeight="1">
      <c r="F698" s="72"/>
    </row>
    <row r="699" spans="6:6" ht="14.25" customHeight="1">
      <c r="F699" s="72"/>
    </row>
    <row r="700" spans="6:6" ht="14.25" customHeight="1">
      <c r="F700" s="72"/>
    </row>
    <row r="701" spans="6:6" ht="14.25" customHeight="1">
      <c r="F701" s="72"/>
    </row>
    <row r="702" spans="6:6" ht="14.25" customHeight="1">
      <c r="F702" s="72"/>
    </row>
    <row r="703" spans="6:6" ht="14.25" customHeight="1">
      <c r="F703" s="72"/>
    </row>
    <row r="704" spans="6:6" ht="14.25" customHeight="1">
      <c r="F704" s="72"/>
    </row>
    <row r="705" spans="6:6" ht="14.25" customHeight="1">
      <c r="F705" s="72"/>
    </row>
    <row r="706" spans="6:6" ht="14.25" customHeight="1">
      <c r="F706" s="72"/>
    </row>
    <row r="707" spans="6:6" ht="14.25" customHeight="1">
      <c r="F707" s="72"/>
    </row>
    <row r="708" spans="6:6" ht="14.25" customHeight="1">
      <c r="F708" s="72"/>
    </row>
    <row r="709" spans="6:6" ht="14.25" customHeight="1">
      <c r="F709" s="72"/>
    </row>
    <row r="710" spans="6:6" ht="14.25" customHeight="1">
      <c r="F710" s="72"/>
    </row>
    <row r="711" spans="6:6" ht="14.25" customHeight="1">
      <c r="F711" s="72"/>
    </row>
    <row r="712" spans="6:6" ht="14.25" customHeight="1">
      <c r="F712" s="72"/>
    </row>
    <row r="713" spans="6:6" ht="14.25" customHeight="1">
      <c r="F713" s="72"/>
    </row>
    <row r="714" spans="6:6" ht="14.25" customHeight="1">
      <c r="F714" s="72"/>
    </row>
    <row r="715" spans="6:6" ht="14.25" customHeight="1">
      <c r="F715" s="72"/>
    </row>
    <row r="716" spans="6:6" ht="14.25" customHeight="1">
      <c r="F716" s="72"/>
    </row>
    <row r="717" spans="6:6" ht="14.25" customHeight="1">
      <c r="F717" s="72"/>
    </row>
    <row r="718" spans="6:6" ht="14.25" customHeight="1">
      <c r="F718" s="72"/>
    </row>
    <row r="719" spans="6:6" ht="14.25" customHeight="1">
      <c r="F719" s="72"/>
    </row>
    <row r="720" spans="6:6" ht="14.25" customHeight="1">
      <c r="F720" s="72"/>
    </row>
    <row r="721" spans="6:6" ht="14.25" customHeight="1">
      <c r="F721" s="72"/>
    </row>
    <row r="722" spans="6:6" ht="14.25" customHeight="1">
      <c r="F722" s="72"/>
    </row>
    <row r="723" spans="6:6" ht="14.25" customHeight="1">
      <c r="F723" s="72"/>
    </row>
    <row r="724" spans="6:6" ht="14.25" customHeight="1">
      <c r="F724" s="72"/>
    </row>
    <row r="725" spans="6:6" ht="14.25" customHeight="1">
      <c r="F725" s="72"/>
    </row>
    <row r="726" spans="6:6" ht="14.25" customHeight="1">
      <c r="F726" s="72"/>
    </row>
    <row r="727" spans="6:6" ht="14.25" customHeight="1">
      <c r="F727" s="72"/>
    </row>
    <row r="728" spans="6:6" ht="14.25" customHeight="1">
      <c r="F728" s="72"/>
    </row>
    <row r="729" spans="6:6" ht="14.25" customHeight="1">
      <c r="F729" s="72"/>
    </row>
    <row r="730" spans="6:6" ht="14.25" customHeight="1">
      <c r="F730" s="72"/>
    </row>
    <row r="731" spans="6:6" ht="14.25" customHeight="1">
      <c r="F731" s="72"/>
    </row>
    <row r="732" spans="6:6" ht="14.25" customHeight="1">
      <c r="F732" s="72"/>
    </row>
    <row r="733" spans="6:6" ht="14.25" customHeight="1">
      <c r="F733" s="72"/>
    </row>
    <row r="734" spans="6:6" ht="14.25" customHeight="1">
      <c r="F734" s="72"/>
    </row>
    <row r="735" spans="6:6" ht="14.25" customHeight="1">
      <c r="F735" s="72"/>
    </row>
    <row r="736" spans="6:6" ht="14.25" customHeight="1">
      <c r="F736" s="72"/>
    </row>
    <row r="737" spans="6:6" ht="14.25" customHeight="1">
      <c r="F737" s="72"/>
    </row>
    <row r="738" spans="6:6" ht="14.25" customHeight="1">
      <c r="F738" s="72"/>
    </row>
    <row r="739" spans="6:6" ht="14.25" customHeight="1">
      <c r="F739" s="72"/>
    </row>
    <row r="740" spans="6:6" ht="14.25" customHeight="1">
      <c r="F740" s="72"/>
    </row>
    <row r="741" spans="6:6" ht="14.25" customHeight="1">
      <c r="F741" s="72"/>
    </row>
    <row r="742" spans="6:6" ht="14.25" customHeight="1">
      <c r="F742" s="72"/>
    </row>
    <row r="743" spans="6:6" ht="14.25" customHeight="1">
      <c r="F743" s="72"/>
    </row>
    <row r="744" spans="6:6" ht="14.25" customHeight="1">
      <c r="F744" s="72"/>
    </row>
    <row r="745" spans="6:6" ht="14.25" customHeight="1">
      <c r="F745" s="72"/>
    </row>
    <row r="746" spans="6:6" ht="14.25" customHeight="1">
      <c r="F746" s="72"/>
    </row>
    <row r="747" spans="6:6" ht="14.25" customHeight="1">
      <c r="F747" s="72"/>
    </row>
    <row r="748" spans="6:6" ht="14.25" customHeight="1">
      <c r="F748" s="72"/>
    </row>
    <row r="749" spans="6:6" ht="14.25" customHeight="1">
      <c r="F749" s="72"/>
    </row>
    <row r="750" spans="6:6" ht="14.25" customHeight="1">
      <c r="F750" s="72"/>
    </row>
    <row r="751" spans="6:6" ht="14.25" customHeight="1">
      <c r="F751" s="72"/>
    </row>
    <row r="752" spans="6:6" ht="14.25" customHeight="1">
      <c r="F752" s="72"/>
    </row>
    <row r="753" spans="6:6" ht="14.25" customHeight="1">
      <c r="F753" s="72"/>
    </row>
    <row r="754" spans="6:6" ht="14.25" customHeight="1">
      <c r="F754" s="72"/>
    </row>
    <row r="755" spans="6:6" ht="14.25" customHeight="1">
      <c r="F755" s="72"/>
    </row>
    <row r="756" spans="6:6" ht="14.25" customHeight="1">
      <c r="F756" s="72"/>
    </row>
    <row r="757" spans="6:6" ht="14.25" customHeight="1">
      <c r="F757" s="72"/>
    </row>
    <row r="758" spans="6:6" ht="14.25" customHeight="1">
      <c r="F758" s="72"/>
    </row>
    <row r="759" spans="6:6" ht="14.25" customHeight="1">
      <c r="F759" s="72"/>
    </row>
    <row r="760" spans="6:6" ht="14.25" customHeight="1">
      <c r="F760" s="72"/>
    </row>
    <row r="761" spans="6:6" ht="14.25" customHeight="1">
      <c r="F761" s="72"/>
    </row>
    <row r="762" spans="6:6" ht="14.25" customHeight="1">
      <c r="F762" s="72"/>
    </row>
    <row r="763" spans="6:6" ht="14.25" customHeight="1">
      <c r="F763" s="72"/>
    </row>
    <row r="764" spans="6:6" ht="14.25" customHeight="1">
      <c r="F764" s="72"/>
    </row>
    <row r="765" spans="6:6" ht="14.25" customHeight="1">
      <c r="F765" s="72"/>
    </row>
    <row r="766" spans="6:6" ht="14.25" customHeight="1">
      <c r="F766" s="72"/>
    </row>
    <row r="767" spans="6:6" ht="14.25" customHeight="1">
      <c r="F767" s="72"/>
    </row>
    <row r="768" spans="6:6" ht="14.25" customHeight="1">
      <c r="F768" s="72"/>
    </row>
    <row r="769" spans="6:6" ht="14.25" customHeight="1">
      <c r="F769" s="72"/>
    </row>
    <row r="770" spans="6:6" ht="14.25" customHeight="1">
      <c r="F770" s="72"/>
    </row>
    <row r="771" spans="6:6" ht="14.25" customHeight="1">
      <c r="F771" s="72"/>
    </row>
    <row r="772" spans="6:6" ht="14.25" customHeight="1">
      <c r="F772" s="72"/>
    </row>
    <row r="773" spans="6:6" ht="14.25" customHeight="1">
      <c r="F773" s="72"/>
    </row>
    <row r="774" spans="6:6" ht="14.25" customHeight="1">
      <c r="F774" s="72"/>
    </row>
    <row r="775" spans="6:6" ht="14.25" customHeight="1">
      <c r="F775" s="72"/>
    </row>
    <row r="776" spans="6:6" ht="14.25" customHeight="1">
      <c r="F776" s="72"/>
    </row>
    <row r="777" spans="6:6" ht="14.25" customHeight="1">
      <c r="F777" s="72"/>
    </row>
    <row r="778" spans="6:6" ht="14.25" customHeight="1">
      <c r="F778" s="72"/>
    </row>
    <row r="779" spans="6:6" ht="14.25" customHeight="1">
      <c r="F779" s="72"/>
    </row>
    <row r="780" spans="6:6" ht="14.25" customHeight="1">
      <c r="F780" s="72"/>
    </row>
    <row r="781" spans="6:6" ht="14.25" customHeight="1">
      <c r="F781" s="72"/>
    </row>
    <row r="782" spans="6:6" ht="14.25" customHeight="1">
      <c r="F782" s="72"/>
    </row>
    <row r="783" spans="6:6" ht="14.25" customHeight="1">
      <c r="F783" s="72"/>
    </row>
    <row r="784" spans="6:6" ht="14.25" customHeight="1">
      <c r="F784" s="72"/>
    </row>
    <row r="785" spans="6:6" ht="14.25" customHeight="1">
      <c r="F785" s="72"/>
    </row>
    <row r="786" spans="6:6" ht="14.25" customHeight="1">
      <c r="F786" s="72"/>
    </row>
    <row r="787" spans="6:6" ht="14.25" customHeight="1">
      <c r="F787" s="72"/>
    </row>
    <row r="788" spans="6:6" ht="14.25" customHeight="1">
      <c r="F788" s="72"/>
    </row>
    <row r="789" spans="6:6" ht="14.25" customHeight="1">
      <c r="F789" s="72"/>
    </row>
    <row r="790" spans="6:6" ht="14.25" customHeight="1">
      <c r="F790" s="72"/>
    </row>
    <row r="791" spans="6:6" ht="14.25" customHeight="1">
      <c r="F791" s="72"/>
    </row>
    <row r="792" spans="6:6" ht="14.25" customHeight="1">
      <c r="F792" s="72"/>
    </row>
    <row r="793" spans="6:6" ht="14.25" customHeight="1">
      <c r="F793" s="72"/>
    </row>
    <row r="794" spans="6:6" ht="14.25" customHeight="1">
      <c r="F794" s="72"/>
    </row>
    <row r="795" spans="6:6" ht="14.25" customHeight="1">
      <c r="F795" s="72"/>
    </row>
    <row r="796" spans="6:6" ht="14.25" customHeight="1">
      <c r="F796" s="72"/>
    </row>
    <row r="797" spans="6:6" ht="14.25" customHeight="1">
      <c r="F797" s="72"/>
    </row>
    <row r="798" spans="6:6" ht="14.25" customHeight="1">
      <c r="F798" s="72"/>
    </row>
    <row r="799" spans="6:6" ht="14.25" customHeight="1">
      <c r="F799" s="72"/>
    </row>
    <row r="800" spans="6:6" ht="14.25" customHeight="1">
      <c r="F800" s="72"/>
    </row>
    <row r="801" spans="6:6" ht="14.25" customHeight="1">
      <c r="F801" s="72"/>
    </row>
    <row r="802" spans="6:6" ht="14.25" customHeight="1">
      <c r="F802" s="72"/>
    </row>
    <row r="803" spans="6:6" ht="14.25" customHeight="1">
      <c r="F803" s="72"/>
    </row>
    <row r="804" spans="6:6" ht="14.25" customHeight="1">
      <c r="F804" s="72"/>
    </row>
    <row r="805" spans="6:6" ht="14.25" customHeight="1">
      <c r="F805" s="72"/>
    </row>
    <row r="806" spans="6:6" ht="14.25" customHeight="1">
      <c r="F806" s="72"/>
    </row>
    <row r="807" spans="6:6" ht="14.25" customHeight="1">
      <c r="F807" s="72"/>
    </row>
    <row r="808" spans="6:6" ht="14.25" customHeight="1">
      <c r="F808" s="72"/>
    </row>
    <row r="809" spans="6:6" ht="14.25" customHeight="1">
      <c r="F809" s="72"/>
    </row>
    <row r="810" spans="6:6" ht="14.25" customHeight="1">
      <c r="F810" s="72"/>
    </row>
    <row r="811" spans="6:6" ht="14.25" customHeight="1">
      <c r="F811" s="72"/>
    </row>
    <row r="812" spans="6:6" ht="14.25" customHeight="1">
      <c r="F812" s="72"/>
    </row>
    <row r="813" spans="6:6" ht="14.25" customHeight="1">
      <c r="F813" s="72"/>
    </row>
    <row r="814" spans="6:6" ht="14.25" customHeight="1">
      <c r="F814" s="72"/>
    </row>
    <row r="815" spans="6:6" ht="14.25" customHeight="1">
      <c r="F815" s="72"/>
    </row>
    <row r="816" spans="6:6" ht="14.25" customHeight="1">
      <c r="F816" s="72"/>
    </row>
    <row r="817" spans="6:6" ht="14.25" customHeight="1">
      <c r="F817" s="72"/>
    </row>
    <row r="818" spans="6:6" ht="14.25" customHeight="1">
      <c r="F818" s="72"/>
    </row>
    <row r="819" spans="6:6" ht="14.25" customHeight="1">
      <c r="F819" s="72"/>
    </row>
    <row r="820" spans="6:6" ht="14.25" customHeight="1">
      <c r="F820" s="72"/>
    </row>
    <row r="821" spans="6:6" ht="14.25" customHeight="1">
      <c r="F821" s="72"/>
    </row>
    <row r="822" spans="6:6" ht="14.25" customHeight="1">
      <c r="F822" s="72"/>
    </row>
    <row r="823" spans="6:6" ht="14.25" customHeight="1">
      <c r="F823" s="72"/>
    </row>
    <row r="824" spans="6:6" ht="14.25" customHeight="1">
      <c r="F824" s="72"/>
    </row>
    <row r="825" spans="6:6" ht="14.25" customHeight="1">
      <c r="F825" s="72"/>
    </row>
    <row r="826" spans="6:6" ht="14.25" customHeight="1">
      <c r="F826" s="72"/>
    </row>
    <row r="827" spans="6:6" ht="14.25" customHeight="1">
      <c r="F827" s="72"/>
    </row>
    <row r="828" spans="6:6" ht="14.25" customHeight="1">
      <c r="F828" s="72"/>
    </row>
    <row r="829" spans="6:6" ht="14.25" customHeight="1">
      <c r="F829" s="72"/>
    </row>
    <row r="830" spans="6:6" ht="14.25" customHeight="1">
      <c r="F830" s="72"/>
    </row>
    <row r="831" spans="6:6" ht="14.25" customHeight="1">
      <c r="F831" s="72"/>
    </row>
    <row r="832" spans="6:6" ht="14.25" customHeight="1">
      <c r="F832" s="72"/>
    </row>
    <row r="833" spans="6:6" ht="14.25" customHeight="1">
      <c r="F833" s="72"/>
    </row>
    <row r="834" spans="6:6" ht="14.25" customHeight="1">
      <c r="F834" s="72"/>
    </row>
    <row r="835" spans="6:6" ht="14.25" customHeight="1">
      <c r="F835" s="72"/>
    </row>
    <row r="836" spans="6:6" ht="14.25" customHeight="1">
      <c r="F836" s="72"/>
    </row>
    <row r="837" spans="6:6" ht="14.25" customHeight="1">
      <c r="F837" s="72"/>
    </row>
    <row r="838" spans="6:6" ht="14.25" customHeight="1">
      <c r="F838" s="72"/>
    </row>
    <row r="839" spans="6:6" ht="14.25" customHeight="1">
      <c r="F839" s="72"/>
    </row>
    <row r="840" spans="6:6" ht="14.25" customHeight="1">
      <c r="F840" s="72"/>
    </row>
    <row r="841" spans="6:6" ht="14.25" customHeight="1">
      <c r="F841" s="72"/>
    </row>
    <row r="842" spans="6:6" ht="14.25" customHeight="1">
      <c r="F842" s="72"/>
    </row>
    <row r="843" spans="6:6" ht="14.25" customHeight="1">
      <c r="F843" s="72"/>
    </row>
    <row r="844" spans="6:6" ht="14.25" customHeight="1">
      <c r="F844" s="72"/>
    </row>
    <row r="845" spans="6:6" ht="14.25" customHeight="1">
      <c r="F845" s="72"/>
    </row>
    <row r="846" spans="6:6" ht="14.25" customHeight="1">
      <c r="F846" s="72"/>
    </row>
    <row r="847" spans="6:6" ht="14.25" customHeight="1">
      <c r="F847" s="72"/>
    </row>
    <row r="848" spans="6:6" ht="14.25" customHeight="1">
      <c r="F848" s="72"/>
    </row>
    <row r="849" spans="6:6" ht="14.25" customHeight="1">
      <c r="F849" s="72"/>
    </row>
    <row r="850" spans="6:6" ht="14.25" customHeight="1">
      <c r="F850" s="72"/>
    </row>
    <row r="851" spans="6:6" ht="14.25" customHeight="1">
      <c r="F851" s="72"/>
    </row>
    <row r="852" spans="6:6" ht="14.25" customHeight="1">
      <c r="F852" s="72"/>
    </row>
    <row r="853" spans="6:6" ht="14.25" customHeight="1">
      <c r="F853" s="72"/>
    </row>
    <row r="854" spans="6:6" ht="14.25" customHeight="1">
      <c r="F854" s="72"/>
    </row>
    <row r="855" spans="6:6" ht="14.25" customHeight="1">
      <c r="F855" s="72"/>
    </row>
    <row r="856" spans="6:6" ht="14.25" customHeight="1">
      <c r="F856" s="72"/>
    </row>
    <row r="857" spans="6:6" ht="14.25" customHeight="1">
      <c r="F857" s="72"/>
    </row>
    <row r="858" spans="6:6" ht="14.25" customHeight="1">
      <c r="F858" s="72"/>
    </row>
    <row r="859" spans="6:6" ht="14.25" customHeight="1">
      <c r="F859" s="72"/>
    </row>
    <row r="860" spans="6:6" ht="14.25" customHeight="1">
      <c r="F860" s="72"/>
    </row>
    <row r="861" spans="6:6" ht="14.25" customHeight="1">
      <c r="F861" s="72"/>
    </row>
    <row r="862" spans="6:6" ht="14.25" customHeight="1">
      <c r="F862" s="72"/>
    </row>
    <row r="863" spans="6:6" ht="14.25" customHeight="1">
      <c r="F863" s="72"/>
    </row>
    <row r="864" spans="6:6" ht="14.25" customHeight="1">
      <c r="F864" s="72"/>
    </row>
    <row r="865" spans="6:6" ht="14.25" customHeight="1">
      <c r="F865" s="72"/>
    </row>
    <row r="866" spans="6:6" ht="14.25" customHeight="1">
      <c r="F866" s="72"/>
    </row>
    <row r="867" spans="6:6" ht="14.25" customHeight="1">
      <c r="F867" s="72"/>
    </row>
    <row r="868" spans="6:6" ht="14.25" customHeight="1">
      <c r="F868" s="72"/>
    </row>
    <row r="869" spans="6:6" ht="14.25" customHeight="1">
      <c r="F869" s="72"/>
    </row>
    <row r="870" spans="6:6" ht="14.25" customHeight="1">
      <c r="F870" s="72"/>
    </row>
    <row r="871" spans="6:6" ht="14.25" customHeight="1">
      <c r="F871" s="72"/>
    </row>
    <row r="872" spans="6:6" ht="14.25" customHeight="1">
      <c r="F872" s="72"/>
    </row>
    <row r="873" spans="6:6" ht="14.25" customHeight="1">
      <c r="F873" s="72"/>
    </row>
    <row r="874" spans="6:6" ht="14.25" customHeight="1">
      <c r="F874" s="72"/>
    </row>
    <row r="875" spans="6:6" ht="14.25" customHeight="1">
      <c r="F875" s="72"/>
    </row>
    <row r="876" spans="6:6" ht="14.25" customHeight="1">
      <c r="F876" s="72"/>
    </row>
    <row r="877" spans="6:6" ht="14.25" customHeight="1">
      <c r="F877" s="72"/>
    </row>
    <row r="878" spans="6:6" ht="14.25" customHeight="1">
      <c r="F878" s="72"/>
    </row>
    <row r="879" spans="6:6" ht="14.25" customHeight="1">
      <c r="F879" s="72"/>
    </row>
    <row r="880" spans="6:6" ht="14.25" customHeight="1">
      <c r="F880" s="72"/>
    </row>
    <row r="881" spans="6:6" ht="14.25" customHeight="1">
      <c r="F881" s="72"/>
    </row>
    <row r="882" spans="6:6" ht="14.25" customHeight="1">
      <c r="F882" s="72"/>
    </row>
    <row r="883" spans="6:6" ht="14.25" customHeight="1">
      <c r="F883" s="72"/>
    </row>
    <row r="884" spans="6:6" ht="14.25" customHeight="1">
      <c r="F884" s="72"/>
    </row>
    <row r="885" spans="6:6" ht="14.25" customHeight="1">
      <c r="F885" s="72"/>
    </row>
    <row r="886" spans="6:6" ht="14.25" customHeight="1">
      <c r="F886" s="72"/>
    </row>
    <row r="887" spans="6:6" ht="14.25" customHeight="1">
      <c r="F887" s="72"/>
    </row>
    <row r="888" spans="6:6" ht="14.25" customHeight="1">
      <c r="F888" s="72"/>
    </row>
    <row r="889" spans="6:6" ht="14.25" customHeight="1">
      <c r="F889" s="72"/>
    </row>
    <row r="890" spans="6:6" ht="14.25" customHeight="1">
      <c r="F890" s="72"/>
    </row>
    <row r="891" spans="6:6" ht="14.25" customHeight="1">
      <c r="F891" s="72"/>
    </row>
    <row r="892" spans="6:6" ht="14.25" customHeight="1">
      <c r="F892" s="72"/>
    </row>
    <row r="893" spans="6:6" ht="14.25" customHeight="1">
      <c r="F893" s="72"/>
    </row>
    <row r="894" spans="6:6" ht="14.25" customHeight="1">
      <c r="F894" s="72"/>
    </row>
    <row r="895" spans="6:6" ht="14.25" customHeight="1">
      <c r="F895" s="72"/>
    </row>
    <row r="896" spans="6:6" ht="14.25" customHeight="1">
      <c r="F896" s="72"/>
    </row>
    <row r="897" spans="6:6" ht="14.25" customHeight="1">
      <c r="F897" s="72"/>
    </row>
    <row r="898" spans="6:6" ht="14.25" customHeight="1">
      <c r="F898" s="72"/>
    </row>
    <row r="899" spans="6:6" ht="14.25" customHeight="1">
      <c r="F899" s="72"/>
    </row>
    <row r="900" spans="6:6" ht="14.25" customHeight="1">
      <c r="F900" s="72"/>
    </row>
    <row r="901" spans="6:6" ht="14.25" customHeight="1">
      <c r="F901" s="72"/>
    </row>
    <row r="902" spans="6:6" ht="14.25" customHeight="1">
      <c r="F902" s="72"/>
    </row>
    <row r="903" spans="6:6" ht="14.25" customHeight="1">
      <c r="F903" s="72"/>
    </row>
    <row r="904" spans="6:6" ht="14.25" customHeight="1">
      <c r="F904" s="72"/>
    </row>
    <row r="905" spans="6:6" ht="14.25" customHeight="1">
      <c r="F905" s="72"/>
    </row>
    <row r="906" spans="6:6" ht="14.25" customHeight="1">
      <c r="F906" s="72"/>
    </row>
    <row r="907" spans="6:6" ht="14.25" customHeight="1">
      <c r="F907" s="72"/>
    </row>
    <row r="908" spans="6:6" ht="14.25" customHeight="1">
      <c r="F908" s="72"/>
    </row>
    <row r="909" spans="6:6" ht="14.25" customHeight="1">
      <c r="F909" s="72"/>
    </row>
    <row r="910" spans="6:6" ht="14.25" customHeight="1">
      <c r="F910" s="72"/>
    </row>
    <row r="911" spans="6:6" ht="14.25" customHeight="1">
      <c r="F911" s="72"/>
    </row>
    <row r="912" spans="6:6" ht="14.25" customHeight="1">
      <c r="F912" s="72"/>
    </row>
    <row r="913" spans="6:6" ht="14.25" customHeight="1">
      <c r="F913" s="72"/>
    </row>
    <row r="914" spans="6:6" ht="14.25" customHeight="1">
      <c r="F914" s="72"/>
    </row>
    <row r="915" spans="6:6" ht="14.25" customHeight="1">
      <c r="F915" s="72"/>
    </row>
    <row r="916" spans="6:6" ht="14.25" customHeight="1">
      <c r="F916" s="72"/>
    </row>
    <row r="917" spans="6:6" ht="14.25" customHeight="1">
      <c r="F917" s="72"/>
    </row>
    <row r="918" spans="6:6" ht="14.25" customHeight="1">
      <c r="F918" s="72"/>
    </row>
    <row r="919" spans="6:6" ht="14.25" customHeight="1">
      <c r="F919" s="72"/>
    </row>
    <row r="920" spans="6:6" ht="14.25" customHeight="1">
      <c r="F920" s="72"/>
    </row>
    <row r="921" spans="6:6" ht="14.25" customHeight="1">
      <c r="F921" s="72"/>
    </row>
    <row r="922" spans="6:6" ht="14.25" customHeight="1">
      <c r="F922" s="72"/>
    </row>
    <row r="923" spans="6:6" ht="14.25" customHeight="1">
      <c r="F923" s="72"/>
    </row>
    <row r="924" spans="6:6" ht="14.25" customHeight="1">
      <c r="F924" s="72"/>
    </row>
    <row r="925" spans="6:6" ht="14.25" customHeight="1">
      <c r="F925" s="72"/>
    </row>
    <row r="926" spans="6:6" ht="14.25" customHeight="1">
      <c r="F926" s="72"/>
    </row>
    <row r="927" spans="6:6" ht="14.25" customHeight="1">
      <c r="F927" s="72"/>
    </row>
    <row r="928" spans="6:6" ht="14.25" customHeight="1">
      <c r="F928" s="72"/>
    </row>
    <row r="929" spans="6:6" ht="14.25" customHeight="1">
      <c r="F929" s="72"/>
    </row>
    <row r="930" spans="6:6" ht="14.25" customHeight="1">
      <c r="F930" s="72"/>
    </row>
    <row r="931" spans="6:6" ht="14.25" customHeight="1">
      <c r="F931" s="72"/>
    </row>
    <row r="932" spans="6:6" ht="14.25" customHeight="1">
      <c r="F932" s="72"/>
    </row>
    <row r="933" spans="6:6" ht="14.25" customHeight="1">
      <c r="F933" s="72"/>
    </row>
    <row r="934" spans="6:6" ht="14.25" customHeight="1">
      <c r="F934" s="72"/>
    </row>
    <row r="935" spans="6:6" ht="14.25" customHeight="1">
      <c r="F935" s="72"/>
    </row>
    <row r="936" spans="6:6" ht="14.25" customHeight="1">
      <c r="F936" s="72"/>
    </row>
    <row r="937" spans="6:6" ht="14.25" customHeight="1">
      <c r="F937" s="72"/>
    </row>
    <row r="938" spans="6:6" ht="14.25" customHeight="1">
      <c r="F938" s="72"/>
    </row>
    <row r="939" spans="6:6" ht="14.25" customHeight="1">
      <c r="F939" s="72"/>
    </row>
    <row r="940" spans="6:6" ht="14.25" customHeight="1">
      <c r="F940" s="72"/>
    </row>
    <row r="941" spans="6:6" ht="14.25" customHeight="1">
      <c r="F941" s="72"/>
    </row>
    <row r="942" spans="6:6" ht="14.25" customHeight="1">
      <c r="F942" s="72"/>
    </row>
    <row r="943" spans="6:6" ht="14.25" customHeight="1">
      <c r="F943" s="72"/>
    </row>
    <row r="944" spans="6:6" ht="14.25" customHeight="1">
      <c r="F944" s="72"/>
    </row>
    <row r="945" spans="6:6" ht="14.25" customHeight="1">
      <c r="F945" s="72"/>
    </row>
    <row r="946" spans="6:6" ht="14.25" customHeight="1">
      <c r="F946" s="72"/>
    </row>
    <row r="947" spans="6:6" ht="14.25" customHeight="1">
      <c r="F947" s="72"/>
    </row>
    <row r="948" spans="6:6" ht="14.25" customHeight="1">
      <c r="F948" s="72"/>
    </row>
    <row r="949" spans="6:6" ht="14.25" customHeight="1">
      <c r="F949" s="72"/>
    </row>
    <row r="950" spans="6:6" ht="14.25" customHeight="1">
      <c r="F950" s="72"/>
    </row>
    <row r="951" spans="6:6" ht="14.25" customHeight="1">
      <c r="F951" s="72"/>
    </row>
    <row r="952" spans="6:6" ht="14.25" customHeight="1">
      <c r="F952" s="72"/>
    </row>
    <row r="953" spans="6:6" ht="14.25" customHeight="1">
      <c r="F953" s="72"/>
    </row>
    <row r="954" spans="6:6" ht="14.25" customHeight="1">
      <c r="F954" s="72"/>
    </row>
    <row r="955" spans="6:6" ht="14.25" customHeight="1">
      <c r="F955" s="72"/>
    </row>
    <row r="956" spans="6:6" ht="14.25" customHeight="1">
      <c r="F956" s="72"/>
    </row>
    <row r="957" spans="6:6" ht="14.25" customHeight="1">
      <c r="F957" s="72"/>
    </row>
    <row r="958" spans="6:6" ht="14.25" customHeight="1">
      <c r="F958" s="72"/>
    </row>
    <row r="959" spans="6:6" ht="14.25" customHeight="1">
      <c r="F959" s="72"/>
    </row>
    <row r="960" spans="6:6" ht="14.25" customHeight="1">
      <c r="F960" s="72"/>
    </row>
    <row r="961" spans="6:6" ht="14.25" customHeight="1">
      <c r="F961" s="72"/>
    </row>
    <row r="962" spans="6:6" ht="14.25" customHeight="1">
      <c r="F962" s="72"/>
    </row>
    <row r="963" spans="6:6" ht="14.25" customHeight="1">
      <c r="F963" s="72"/>
    </row>
    <row r="964" spans="6:6" ht="14.25" customHeight="1">
      <c r="F964" s="72"/>
    </row>
    <row r="965" spans="6:6" ht="14.25" customHeight="1">
      <c r="F965" s="72"/>
    </row>
    <row r="966" spans="6:6" ht="14.25" customHeight="1">
      <c r="F966" s="72"/>
    </row>
    <row r="967" spans="6:6" ht="14.25" customHeight="1">
      <c r="F967" s="72"/>
    </row>
    <row r="968" spans="6:6" ht="14.25" customHeight="1">
      <c r="F968" s="72"/>
    </row>
    <row r="969" spans="6:6" ht="14.25" customHeight="1">
      <c r="F969" s="72"/>
    </row>
    <row r="970" spans="6:6" ht="14.25" customHeight="1">
      <c r="F970" s="72"/>
    </row>
    <row r="971" spans="6:6" ht="14.25" customHeight="1">
      <c r="F971" s="72"/>
    </row>
    <row r="972" spans="6:6" ht="14.25" customHeight="1">
      <c r="F972" s="72"/>
    </row>
    <row r="973" spans="6:6" ht="14.25" customHeight="1">
      <c r="F973" s="72"/>
    </row>
    <row r="974" spans="6:6" ht="14.25" customHeight="1">
      <c r="F974" s="72"/>
    </row>
    <row r="975" spans="6:6" ht="14.25" customHeight="1">
      <c r="F975" s="72"/>
    </row>
    <row r="976" spans="6:6" ht="14.25" customHeight="1">
      <c r="F976" s="72"/>
    </row>
    <row r="977" spans="6:6" ht="14.25" customHeight="1">
      <c r="F977" s="72"/>
    </row>
    <row r="978" spans="6:6" ht="14.25" customHeight="1">
      <c r="F978" s="72"/>
    </row>
    <row r="979" spans="6:6" ht="14.25" customHeight="1">
      <c r="F979" s="72"/>
    </row>
    <row r="980" spans="6:6" ht="14.25" customHeight="1">
      <c r="F980" s="72"/>
    </row>
    <row r="981" spans="6:6" ht="14.25" customHeight="1">
      <c r="F981" s="72"/>
    </row>
    <row r="982" spans="6:6" ht="14.25" customHeight="1">
      <c r="F982" s="72"/>
    </row>
    <row r="983" spans="6:6" ht="14.25" customHeight="1">
      <c r="F983" s="72"/>
    </row>
    <row r="984" spans="6:6" ht="14.25" customHeight="1">
      <c r="F984" s="72"/>
    </row>
    <row r="985" spans="6:6" ht="14.25" customHeight="1">
      <c r="F985" s="72"/>
    </row>
    <row r="986" spans="6:6" ht="14.25" customHeight="1">
      <c r="F986" s="72"/>
    </row>
    <row r="987" spans="6:6" ht="14.25" customHeight="1">
      <c r="F987" s="72"/>
    </row>
    <row r="988" spans="6:6" ht="14.25" customHeight="1">
      <c r="F988" s="72"/>
    </row>
    <row r="989" spans="6:6" ht="14.25" customHeight="1">
      <c r="F989" s="72"/>
    </row>
    <row r="990" spans="6:6" ht="14.25" customHeight="1">
      <c r="F990" s="72"/>
    </row>
    <row r="991" spans="6:6" ht="14.25" customHeight="1">
      <c r="F991" s="72"/>
    </row>
    <row r="992" spans="6:6" ht="14.25" customHeight="1">
      <c r="F992" s="72"/>
    </row>
    <row r="993" spans="6:6" ht="14.25" customHeight="1">
      <c r="F993" s="72"/>
    </row>
    <row r="994" spans="6:6" ht="14.25" customHeight="1">
      <c r="F994" s="72"/>
    </row>
    <row r="995" spans="6:6" ht="14.25" customHeight="1">
      <c r="F995" s="72"/>
    </row>
    <row r="996" spans="6:6" ht="14.25" customHeight="1">
      <c r="F996" s="72"/>
    </row>
    <row r="997" spans="6:6" ht="14.25" customHeight="1">
      <c r="F997" s="72"/>
    </row>
    <row r="998" spans="6:6" ht="14.25" customHeight="1">
      <c r="F998" s="72"/>
    </row>
    <row r="999" spans="6:6" ht="14.25" customHeight="1">
      <c r="F999" s="72"/>
    </row>
    <row r="1000" spans="6:6" ht="14.25" customHeight="1">
      <c r="F1000" s="72"/>
    </row>
  </sheetData>
  <sheetProtection algorithmName="SHA-512" hashValue="wQuVEgRW5EdfzJLA4e8R2hGC96u0wsbv5cOp4URCwWUNbpfHJ3C51XwsQ68+qtSNwZSPLQCh84/3or+uaSOLfA==" saltValue="xYdPWNZth/SBvOgdEhTunw==" spinCount="100000" sheet="1" objects="1" scenarios="1"/>
  <mergeCells count="200">
    <mergeCell ref="G42:H42"/>
    <mergeCell ref="J42:K42"/>
    <mergeCell ref="G43:H43"/>
    <mergeCell ref="J43:K43"/>
    <mergeCell ref="G44:H44"/>
    <mergeCell ref="J44:K44"/>
    <mergeCell ref="J45:K45"/>
    <mergeCell ref="G31:H31"/>
    <mergeCell ref="J31:K31"/>
    <mergeCell ref="G32:H32"/>
    <mergeCell ref="J32:K32"/>
    <mergeCell ref="G33:H33"/>
    <mergeCell ref="J33:K33"/>
    <mergeCell ref="J34:K34"/>
    <mergeCell ref="J40:K40"/>
    <mergeCell ref="J41:K41"/>
    <mergeCell ref="G34:H34"/>
    <mergeCell ref="G35:H35"/>
    <mergeCell ref="G36:H36"/>
    <mergeCell ref="J36:K36"/>
    <mergeCell ref="G38:H38"/>
    <mergeCell ref="G40:H40"/>
    <mergeCell ref="G41:H41"/>
    <mergeCell ref="G65:H65"/>
    <mergeCell ref="G67:H67"/>
    <mergeCell ref="G68:H68"/>
    <mergeCell ref="G78:H78"/>
    <mergeCell ref="G79:H79"/>
    <mergeCell ref="G80:H80"/>
    <mergeCell ref="G81:H81"/>
    <mergeCell ref="G70:H70"/>
    <mergeCell ref="G72:H72"/>
    <mergeCell ref="G73:H73"/>
    <mergeCell ref="G74:H74"/>
    <mergeCell ref="G75:H75"/>
    <mergeCell ref="G76:H76"/>
    <mergeCell ref="G77:H77"/>
    <mergeCell ref="G56:H56"/>
    <mergeCell ref="G57:H57"/>
    <mergeCell ref="G58:H58"/>
    <mergeCell ref="G59:H59"/>
    <mergeCell ref="G60:H60"/>
    <mergeCell ref="G61:H61"/>
    <mergeCell ref="G62:H62"/>
    <mergeCell ref="G63:H63"/>
    <mergeCell ref="G64:H64"/>
    <mergeCell ref="G45:H45"/>
    <mergeCell ref="G46:H46"/>
    <mergeCell ref="G47:H47"/>
    <mergeCell ref="G48:H48"/>
    <mergeCell ref="G49:H49"/>
    <mergeCell ref="G50:H50"/>
    <mergeCell ref="G51:H51"/>
    <mergeCell ref="G52:H52"/>
    <mergeCell ref="G54:H54"/>
    <mergeCell ref="D7:E7"/>
    <mergeCell ref="D8:E8"/>
    <mergeCell ref="D9:E9"/>
    <mergeCell ref="D10:E10"/>
    <mergeCell ref="G30:H30"/>
    <mergeCell ref="J30:K30"/>
    <mergeCell ref="G16:H16"/>
    <mergeCell ref="G17:H17"/>
    <mergeCell ref="G18:I18"/>
    <mergeCell ref="G19:H19"/>
    <mergeCell ref="G20:H20"/>
    <mergeCell ref="G22:H22"/>
    <mergeCell ref="G24:H24"/>
    <mergeCell ref="J28:K28"/>
    <mergeCell ref="J29:K29"/>
    <mergeCell ref="G25:H25"/>
    <mergeCell ref="G26:H26"/>
    <mergeCell ref="J26:K26"/>
    <mergeCell ref="G27:H27"/>
    <mergeCell ref="J27:K27"/>
    <mergeCell ref="G28:H28"/>
    <mergeCell ref="G29:H29"/>
    <mergeCell ref="G14:H14"/>
    <mergeCell ref="A15:D17"/>
    <mergeCell ref="G15:H15"/>
    <mergeCell ref="J11:K11"/>
    <mergeCell ref="J12:K12"/>
    <mergeCell ref="J13:K13"/>
    <mergeCell ref="J14:K14"/>
    <mergeCell ref="I15:J15"/>
    <mergeCell ref="K15:L15"/>
    <mergeCell ref="J16:K16"/>
    <mergeCell ref="H7:I7"/>
    <mergeCell ref="G8:H8"/>
    <mergeCell ref="G9:H9"/>
    <mergeCell ref="J9:K9"/>
    <mergeCell ref="J10:K10"/>
    <mergeCell ref="G10:H10"/>
    <mergeCell ref="G11:H11"/>
    <mergeCell ref="G12:H12"/>
    <mergeCell ref="G13:H13"/>
    <mergeCell ref="D1:E1"/>
    <mergeCell ref="H1:I1"/>
    <mergeCell ref="D2:E2"/>
    <mergeCell ref="H2:I2"/>
    <mergeCell ref="D3:E3"/>
    <mergeCell ref="H3:I3"/>
    <mergeCell ref="H4:I4"/>
    <mergeCell ref="H5:I5"/>
    <mergeCell ref="H6:I6"/>
    <mergeCell ref="D4:E4"/>
    <mergeCell ref="D5:E5"/>
    <mergeCell ref="D6:E6"/>
    <mergeCell ref="D64:E64"/>
    <mergeCell ref="D79:E79"/>
    <mergeCell ref="D80:E80"/>
    <mergeCell ref="D72:E72"/>
    <mergeCell ref="D73:E73"/>
    <mergeCell ref="D74:E74"/>
    <mergeCell ref="D75:E75"/>
    <mergeCell ref="D76:E76"/>
    <mergeCell ref="D77:E77"/>
    <mergeCell ref="D78:E78"/>
    <mergeCell ref="D48:E48"/>
    <mergeCell ref="D56:E56"/>
    <mergeCell ref="D57:E57"/>
    <mergeCell ref="D58:E58"/>
    <mergeCell ref="D59:E59"/>
    <mergeCell ref="D60:E60"/>
    <mergeCell ref="D61:E61"/>
    <mergeCell ref="D62:E62"/>
    <mergeCell ref="D63:E63"/>
    <mergeCell ref="D32:E32"/>
    <mergeCell ref="D40:E40"/>
    <mergeCell ref="D41:E41"/>
    <mergeCell ref="D42:E42"/>
    <mergeCell ref="D43:E43"/>
    <mergeCell ref="D44:E44"/>
    <mergeCell ref="D45:E45"/>
    <mergeCell ref="D46:E46"/>
    <mergeCell ref="D47:E47"/>
    <mergeCell ref="D11:E11"/>
    <mergeCell ref="D24:E24"/>
    <mergeCell ref="D25:E25"/>
    <mergeCell ref="D26:E26"/>
    <mergeCell ref="D27:E27"/>
    <mergeCell ref="D28:E28"/>
    <mergeCell ref="D29:E29"/>
    <mergeCell ref="D30:E30"/>
    <mergeCell ref="D31:E31"/>
    <mergeCell ref="J77:K77"/>
    <mergeCell ref="J78:K78"/>
    <mergeCell ref="J79:K79"/>
    <mergeCell ref="J80:K80"/>
    <mergeCell ref="J81:K81"/>
    <mergeCell ref="M68:N68"/>
    <mergeCell ref="M70:N70"/>
    <mergeCell ref="J72:K72"/>
    <mergeCell ref="J73:K73"/>
    <mergeCell ref="J74:K74"/>
    <mergeCell ref="J75:K75"/>
    <mergeCell ref="J76:K76"/>
    <mergeCell ref="J59:K59"/>
    <mergeCell ref="J60:K60"/>
    <mergeCell ref="J61:K61"/>
    <mergeCell ref="J62:K62"/>
    <mergeCell ref="J63:K63"/>
    <mergeCell ref="J64:K64"/>
    <mergeCell ref="J65:K65"/>
    <mergeCell ref="M67:N67"/>
    <mergeCell ref="J68:K68"/>
    <mergeCell ref="M35:N35"/>
    <mergeCell ref="M36:N36"/>
    <mergeCell ref="M38:N38"/>
    <mergeCell ref="M51:N51"/>
    <mergeCell ref="M52:N52"/>
    <mergeCell ref="M54:N54"/>
    <mergeCell ref="J56:K56"/>
    <mergeCell ref="J57:K57"/>
    <mergeCell ref="J58:K58"/>
    <mergeCell ref="J46:K46"/>
    <mergeCell ref="J47:K47"/>
    <mergeCell ref="J48:K48"/>
    <mergeCell ref="J49:K49"/>
    <mergeCell ref="J50:K50"/>
    <mergeCell ref="J52:K52"/>
    <mergeCell ref="M26:N26"/>
    <mergeCell ref="M27:N27"/>
    <mergeCell ref="M28:N28"/>
    <mergeCell ref="M29:N29"/>
    <mergeCell ref="M30:N30"/>
    <mergeCell ref="M31:N31"/>
    <mergeCell ref="M32:N32"/>
    <mergeCell ref="M33:N33"/>
    <mergeCell ref="M34:N34"/>
    <mergeCell ref="J24:K24"/>
    <mergeCell ref="J25:K25"/>
    <mergeCell ref="J17:K17"/>
    <mergeCell ref="J18:L18"/>
    <mergeCell ref="M19:N19"/>
    <mergeCell ref="J20:K20"/>
    <mergeCell ref="M20:N20"/>
    <mergeCell ref="M22:N22"/>
    <mergeCell ref="M24:N24"/>
    <mergeCell ref="M25:N25"/>
  </mergeCells>
  <dataValidations count="3">
    <dataValidation type="list" allowBlank="1" showErrorMessage="1" sqref="B37" xr:uid="{00000000-0002-0000-0500-000000000000}">
      <formula1>$B$35:$B$36</formula1>
    </dataValidation>
    <dataValidation type="list" allowBlank="1" showErrorMessage="1" sqref="B21" xr:uid="{00000000-0002-0000-0500-000001000000}">
      <formula1>$B$19:$B$20</formula1>
    </dataValidation>
    <dataValidation type="list" allowBlank="1" showErrorMessage="1" sqref="B53" xr:uid="{00000000-0002-0000-0500-000002000000}">
      <formula1>$B$51:$B$52</formula1>
    </dataValidation>
  </dataValidations>
  <pageMargins left="0.25" right="0.25" top="0.75" bottom="0.75" header="0" footer="0"/>
  <pageSetup fitToWidth="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R1000"/>
  <sheetViews>
    <sheetView topLeftCell="A41" workbookViewId="0">
      <selection activeCell="B53" sqref="B53"/>
    </sheetView>
  </sheetViews>
  <sheetFormatPr defaultColWidth="14.3984375" defaultRowHeight="15" customHeight="1"/>
  <cols>
    <col min="1" max="1" width="7.3984375" customWidth="1"/>
    <col min="2" max="2" width="5" customWidth="1"/>
    <col min="3" max="3" width="32.1328125" customWidth="1"/>
    <col min="4" max="4" width="30.265625" customWidth="1"/>
    <col min="5" max="5" width="26.86328125" customWidth="1"/>
    <col min="6" max="6" width="22.53125" customWidth="1"/>
    <col min="7" max="7" width="15.3984375" customWidth="1"/>
    <col min="8" max="8" width="10" customWidth="1"/>
    <col min="9" max="9" width="29.73046875" customWidth="1"/>
    <col min="10" max="10" width="20.3984375" customWidth="1"/>
    <col min="11" max="11" width="13.1328125" customWidth="1"/>
    <col min="12" max="12" width="24.73046875" customWidth="1"/>
    <col min="13" max="13" width="34.265625" customWidth="1"/>
    <col min="14" max="14" width="7.265625" customWidth="1"/>
    <col min="15" max="26" width="8.86328125" customWidth="1"/>
  </cols>
  <sheetData>
    <row r="1" spans="1:14" ht="14.25" customHeight="1">
      <c r="D1" s="290" t="s">
        <v>128</v>
      </c>
      <c r="E1" s="247"/>
      <c r="F1" s="107" t="s">
        <v>129</v>
      </c>
      <c r="G1" s="108"/>
      <c r="H1" s="291" t="s">
        <v>130</v>
      </c>
      <c r="I1" s="247"/>
      <c r="J1" s="108"/>
      <c r="K1" s="108"/>
      <c r="L1" s="148" t="s">
        <v>131</v>
      </c>
      <c r="M1" s="149" t="s">
        <v>132</v>
      </c>
      <c r="N1" s="108"/>
    </row>
    <row r="2" spans="1:14" ht="14.25" customHeight="1">
      <c r="C2" s="110"/>
      <c r="D2" s="268" t="s">
        <v>133</v>
      </c>
      <c r="E2" s="280"/>
      <c r="F2" s="111" t="s">
        <v>134</v>
      </c>
      <c r="G2" s="108"/>
      <c r="H2" s="310" t="s">
        <v>135</v>
      </c>
      <c r="I2" s="269"/>
      <c r="J2" s="31"/>
      <c r="K2" s="31"/>
      <c r="L2" s="150" t="s">
        <v>136</v>
      </c>
      <c r="M2" s="151" t="s">
        <v>137</v>
      </c>
      <c r="N2" s="31"/>
    </row>
    <row r="3" spans="1:14" ht="14.25" customHeight="1">
      <c r="D3" s="268" t="s">
        <v>138</v>
      </c>
      <c r="E3" s="280"/>
      <c r="F3" s="113" t="s">
        <v>139</v>
      </c>
      <c r="G3" s="108"/>
      <c r="H3" s="310" t="s">
        <v>140</v>
      </c>
      <c r="I3" s="269"/>
      <c r="J3" s="31"/>
      <c r="K3" s="31"/>
      <c r="L3" s="152" t="s">
        <v>141</v>
      </c>
      <c r="M3" s="151" t="s">
        <v>142</v>
      </c>
      <c r="N3" s="31"/>
    </row>
    <row r="4" spans="1:14" ht="14.25" customHeight="1">
      <c r="D4" s="268" t="s">
        <v>143</v>
      </c>
      <c r="E4" s="280"/>
      <c r="F4" s="113" t="s">
        <v>144</v>
      </c>
      <c r="G4" s="108"/>
      <c r="H4" s="310" t="s">
        <v>145</v>
      </c>
      <c r="I4" s="269"/>
      <c r="J4" s="31"/>
      <c r="K4" s="31"/>
      <c r="L4" s="152" t="s">
        <v>146</v>
      </c>
      <c r="M4" s="151" t="s">
        <v>147</v>
      </c>
      <c r="N4" s="31"/>
    </row>
    <row r="5" spans="1:14" ht="14.25" customHeight="1">
      <c r="D5" s="268" t="s">
        <v>148</v>
      </c>
      <c r="E5" s="280"/>
      <c r="F5" s="113" t="s">
        <v>149</v>
      </c>
      <c r="G5" s="108"/>
      <c r="H5" s="310" t="s">
        <v>150</v>
      </c>
      <c r="I5" s="269"/>
      <c r="J5" s="31"/>
      <c r="K5" s="31"/>
      <c r="L5" s="152" t="s">
        <v>151</v>
      </c>
      <c r="M5" s="151" t="s">
        <v>152</v>
      </c>
      <c r="N5" s="31"/>
    </row>
    <row r="6" spans="1:14" ht="14.25" customHeight="1">
      <c r="D6" s="268" t="s">
        <v>153</v>
      </c>
      <c r="E6" s="280"/>
      <c r="F6" s="113" t="s">
        <v>154</v>
      </c>
      <c r="G6" s="108"/>
      <c r="H6" s="310" t="s">
        <v>155</v>
      </c>
      <c r="I6" s="269"/>
      <c r="J6" s="31"/>
      <c r="K6" s="31"/>
      <c r="L6" s="152" t="s">
        <v>156</v>
      </c>
      <c r="M6" s="153" t="s">
        <v>157</v>
      </c>
      <c r="N6" s="31"/>
    </row>
    <row r="7" spans="1:14" ht="14.25" customHeight="1">
      <c r="D7" s="268" t="s">
        <v>158</v>
      </c>
      <c r="E7" s="280"/>
      <c r="F7" s="113" t="s">
        <v>159</v>
      </c>
      <c r="G7" s="108"/>
      <c r="H7" s="311" t="s">
        <v>160</v>
      </c>
      <c r="I7" s="275"/>
      <c r="J7" s="31"/>
      <c r="K7" s="31"/>
      <c r="L7" s="152" t="s">
        <v>161</v>
      </c>
    </row>
    <row r="8" spans="1:14" ht="14.25" customHeight="1">
      <c r="D8" s="268" t="s">
        <v>162</v>
      </c>
      <c r="E8" s="280"/>
      <c r="F8" s="113" t="s">
        <v>163</v>
      </c>
      <c r="G8" s="277"/>
      <c r="H8" s="244"/>
      <c r="J8" s="31"/>
      <c r="K8" s="31"/>
      <c r="L8" s="154" t="s">
        <v>164</v>
      </c>
    </row>
    <row r="9" spans="1:14" ht="14.25" customHeight="1">
      <c r="C9" s="54" t="s">
        <v>165</v>
      </c>
      <c r="D9" s="268" t="s">
        <v>166</v>
      </c>
      <c r="E9" s="280"/>
      <c r="F9" s="113" t="s">
        <v>167</v>
      </c>
      <c r="G9" s="326"/>
      <c r="H9" s="244"/>
    </row>
    <row r="10" spans="1:14" ht="14.25" customHeight="1">
      <c r="D10" s="268" t="s">
        <v>168</v>
      </c>
      <c r="E10" s="280"/>
      <c r="F10" s="113" t="s">
        <v>169</v>
      </c>
      <c r="G10" s="326"/>
      <c r="H10" s="244"/>
    </row>
    <row r="11" spans="1:14" ht="14.25" customHeight="1">
      <c r="D11" s="274" t="s">
        <v>170</v>
      </c>
      <c r="E11" s="265"/>
      <c r="F11" s="113" t="s">
        <v>171</v>
      </c>
      <c r="G11" s="326"/>
      <c r="H11" s="244"/>
    </row>
    <row r="12" spans="1:14" ht="14.25" customHeight="1">
      <c r="D12" s="195"/>
      <c r="E12" s="196"/>
      <c r="F12" s="113" t="s">
        <v>172</v>
      </c>
      <c r="G12" s="326"/>
      <c r="H12" s="244"/>
    </row>
    <row r="13" spans="1:14" ht="14.25" customHeight="1">
      <c r="F13" s="113" t="s">
        <v>173</v>
      </c>
      <c r="G13" s="326"/>
      <c r="H13" s="244"/>
    </row>
    <row r="14" spans="1:14" ht="14.25" customHeight="1">
      <c r="F14" s="113" t="s">
        <v>174</v>
      </c>
      <c r="G14" s="326"/>
      <c r="H14" s="244"/>
    </row>
    <row r="15" spans="1:14" ht="14.25" customHeight="1">
      <c r="A15" s="299" t="s">
        <v>209</v>
      </c>
      <c r="B15" s="262"/>
      <c r="C15" s="262"/>
      <c r="D15" s="300"/>
      <c r="F15" s="116" t="s">
        <v>176</v>
      </c>
      <c r="G15" s="326"/>
      <c r="H15" s="244"/>
    </row>
    <row r="16" spans="1:14" ht="14.25" customHeight="1">
      <c r="A16" s="301"/>
      <c r="B16" s="244"/>
      <c r="C16" s="244"/>
      <c r="D16" s="302"/>
      <c r="F16" s="117"/>
      <c r="G16" s="276">
        <f>6.5*15</f>
        <v>97.5</v>
      </c>
      <c r="H16" s="244"/>
      <c r="I16" s="304" t="s">
        <v>177</v>
      </c>
      <c r="J16" s="247"/>
      <c r="K16" s="304" t="s">
        <v>178</v>
      </c>
      <c r="L16" s="247"/>
      <c r="M16" s="108"/>
    </row>
    <row r="17" spans="1:18" ht="14.25" customHeight="1">
      <c r="A17" s="303"/>
      <c r="B17" s="254"/>
      <c r="C17" s="254"/>
      <c r="D17" s="255"/>
      <c r="F17" s="31"/>
      <c r="G17" s="277"/>
      <c r="H17" s="244"/>
    </row>
    <row r="18" spans="1:18" ht="14.25" customHeight="1">
      <c r="G18" s="278"/>
      <c r="H18" s="279"/>
      <c r="I18" s="280"/>
      <c r="J18" s="108"/>
      <c r="K18" s="108"/>
      <c r="L18" s="108"/>
    </row>
    <row r="19" spans="1:18" ht="14.25" customHeight="1">
      <c r="B19" s="48">
        <v>4</v>
      </c>
      <c r="C19" s="156" t="s">
        <v>196</v>
      </c>
      <c r="D19" s="157" t="s">
        <v>179</v>
      </c>
      <c r="E19" s="119">
        <f>Inputs!$E$16</f>
        <v>1070</v>
      </c>
      <c r="F19" s="183">
        <f>(E19*0.25)</f>
        <v>267.5</v>
      </c>
      <c r="G19" s="281">
        <f>IF(I20&gt;F19, I20, F19)/9</f>
        <v>29.722222222222221</v>
      </c>
      <c r="H19" s="244"/>
      <c r="I19" s="121"/>
      <c r="J19" s="184" t="s">
        <v>180</v>
      </c>
      <c r="K19" s="122">
        <f>2*Inputs!$C$7</f>
        <v>0</v>
      </c>
      <c r="L19" s="123" t="e">
        <f>L21/Inputs!$C$7</f>
        <v>#DIV/0!</v>
      </c>
      <c r="M19" s="126">
        <f>IF(K22&lt;L22, L22,K22)</f>
        <v>0</v>
      </c>
      <c r="N19" s="48"/>
      <c r="O19" s="48"/>
      <c r="P19" s="48">
        <f>IF((E19-E20-I22)-K19*4 &gt;0, (E19-E20-I22)/4, K19)</f>
        <v>200.625</v>
      </c>
    </row>
    <row r="20" spans="1:18" ht="14.25" customHeight="1">
      <c r="B20" s="48">
        <v>5</v>
      </c>
      <c r="D20" s="48">
        <f>F22*4</f>
        <v>0</v>
      </c>
      <c r="E20" s="125">
        <f>$E$21*4</f>
        <v>0</v>
      </c>
      <c r="F20" s="185">
        <f>IF((D20-G20)&gt;E19, E19, (E19-G20)/4)</f>
        <v>267.5</v>
      </c>
      <c r="G20" s="282">
        <f>H21*9</f>
        <v>0</v>
      </c>
      <c r="H20" s="244"/>
      <c r="I20" s="121">
        <f>IF(H21&gt;I19, H21, I19)*9</f>
        <v>0</v>
      </c>
      <c r="J20" s="197">
        <f>IF((E19-E20-G20)&gt;E19, 0, (E19-E20-G20))</f>
        <v>1070</v>
      </c>
      <c r="K20" s="197"/>
      <c r="L20" s="126">
        <f>IF(K21&gt;K19, K19, K21)</f>
        <v>0</v>
      </c>
      <c r="M20" s="48">
        <f>IF(M19&lt;P19, P19, M19)</f>
        <v>200.625</v>
      </c>
      <c r="N20" s="48"/>
      <c r="O20" s="127">
        <f>(E19-E20-I22)-L21*4</f>
        <v>0</v>
      </c>
      <c r="P20" s="127"/>
    </row>
    <row r="21" spans="1:18" ht="14.25" customHeight="1">
      <c r="A21" s="8" t="s">
        <v>181</v>
      </c>
      <c r="B21" s="342">
        <v>4</v>
      </c>
      <c r="C21" s="159" t="s">
        <v>182</v>
      </c>
      <c r="D21" s="8" t="s">
        <v>183</v>
      </c>
      <c r="E21" s="160">
        <f>IF(F20&lt;F22, F20, F22)</f>
        <v>0</v>
      </c>
      <c r="F21" s="128" t="s">
        <v>184</v>
      </c>
      <c r="G21" s="8" t="s">
        <v>185</v>
      </c>
      <c r="H21" s="129">
        <f>Inputs!$C$7*0.3</f>
        <v>0</v>
      </c>
      <c r="I21" s="130">
        <f>IF(I23&gt;G19, G19, I23)</f>
        <v>29.722222222222221</v>
      </c>
      <c r="J21" s="38" t="s">
        <v>197</v>
      </c>
      <c r="K21" s="131">
        <f>J20/4</f>
        <v>267.5</v>
      </c>
      <c r="L21" s="161">
        <f>M20</f>
        <v>200.625</v>
      </c>
      <c r="M21" s="198">
        <f>E19-E20</f>
        <v>1070</v>
      </c>
      <c r="N21" s="134"/>
      <c r="O21" s="48"/>
      <c r="P21" s="48"/>
    </row>
    <row r="22" spans="1:18" ht="14.25" customHeight="1">
      <c r="C22" s="72"/>
      <c r="D22" s="52" t="s">
        <v>187</v>
      </c>
      <c r="E22" s="135">
        <f>E21/B21</f>
        <v>0</v>
      </c>
      <c r="F22" s="185">
        <f>Inputs!$C$7*Inputs!$B$19</f>
        <v>0</v>
      </c>
      <c r="G22" s="276">
        <f>IF(K21&lt;K19, H21, (E19-E20-K19*4)/9)</f>
        <v>118.88888888888889</v>
      </c>
      <c r="H22" s="244"/>
      <c r="I22" s="175">
        <f>I21*9</f>
        <v>267.5</v>
      </c>
      <c r="J22" s="126">
        <f>IF(L22&lt;L20, L22, L20)</f>
        <v>0</v>
      </c>
      <c r="K22" s="126">
        <f>IF(J22&lt;L20, J22, L20)</f>
        <v>0</v>
      </c>
      <c r="L22" s="125">
        <f>IF((E19-E20)/4&gt;K19, K19, M22)</f>
        <v>0</v>
      </c>
      <c r="M22" s="120">
        <f>M21/4</f>
        <v>267.5</v>
      </c>
      <c r="N22" s="120"/>
      <c r="O22" s="48"/>
      <c r="P22" s="48"/>
    </row>
    <row r="23" spans="1:18" ht="14.25" customHeight="1">
      <c r="C23" s="72"/>
      <c r="D23" s="115"/>
      <c r="E23" s="165"/>
      <c r="F23" s="72"/>
      <c r="G23" s="115"/>
      <c r="H23" s="115"/>
      <c r="I23" s="175">
        <f>IF(M23&gt;0, M23/9, I21)</f>
        <v>118.88888888888889</v>
      </c>
      <c r="J23" s="155"/>
      <c r="K23" s="115"/>
      <c r="L23" s="176"/>
      <c r="M23" s="120">
        <f>E19-E20-(K19*4)</f>
        <v>1070</v>
      </c>
      <c r="N23" s="48"/>
      <c r="O23" s="48"/>
      <c r="P23" s="48"/>
    </row>
    <row r="24" spans="1:18" ht="14.25" customHeight="1">
      <c r="A24" s="49" t="s">
        <v>188</v>
      </c>
      <c r="B24" s="191"/>
      <c r="C24" s="138" t="s">
        <v>37</v>
      </c>
      <c r="D24" s="270">
        <f>E21/B21</f>
        <v>0</v>
      </c>
      <c r="E24" s="247"/>
      <c r="F24" s="167" t="str">
        <f>IF(C24="Workout shake"," ","1 small handful greens")</f>
        <v xml:space="preserve"> </v>
      </c>
      <c r="G24" s="284">
        <f>I21*0</f>
        <v>0</v>
      </c>
      <c r="H24" s="247"/>
      <c r="I24" s="140">
        <f>ROUND(G24/5,0)*5</f>
        <v>0</v>
      </c>
      <c r="J24" s="286">
        <f>IF(I21&lt;H21,K21*0.2,L21*0.2)</f>
        <v>40.125</v>
      </c>
      <c r="K24" s="247"/>
      <c r="L24" s="142">
        <f>ROUND(J24/5,)*5</f>
        <v>40</v>
      </c>
    </row>
    <row r="25" spans="1:18" ht="14.25" customHeight="1">
      <c r="A25" s="52"/>
      <c r="C25" s="72"/>
      <c r="D25" s="271"/>
      <c r="E25" s="244"/>
      <c r="F25" s="72"/>
      <c r="G25" s="318"/>
      <c r="H25" s="319"/>
      <c r="I25" s="188"/>
      <c r="J25" s="188"/>
      <c r="K25" s="188"/>
    </row>
    <row r="26" spans="1:18" ht="14.25" customHeight="1">
      <c r="A26" s="49" t="s">
        <v>191</v>
      </c>
      <c r="B26" s="191"/>
      <c r="C26" s="138" t="s">
        <v>198</v>
      </c>
      <c r="D26" s="270">
        <f>E21/B21</f>
        <v>0</v>
      </c>
      <c r="E26" s="247"/>
      <c r="F26" s="139" t="s">
        <v>190</v>
      </c>
      <c r="G26" s="284">
        <f>IF(I21&lt;H21,H21*0.1,I21*0.1)</f>
        <v>2.9722222222222223</v>
      </c>
      <c r="H26" s="247"/>
      <c r="I26" s="140">
        <f>ROUND(G26/5,0)*5</f>
        <v>5</v>
      </c>
      <c r="J26" s="286">
        <f>IF(B21=4,IF(I21&lt;H21,K21*0.35,L21*0.35),IF(I21&lt;H21,K21*0.3,L21*0.3))</f>
        <v>70.21875</v>
      </c>
      <c r="K26" s="247"/>
      <c r="L26" s="142">
        <f>ROUND(J26/5,)*5</f>
        <v>70</v>
      </c>
    </row>
    <row r="27" spans="1:18" ht="14.25" customHeight="1">
      <c r="A27" s="52"/>
      <c r="C27" s="72"/>
      <c r="D27" s="271"/>
      <c r="E27" s="244"/>
      <c r="F27" s="72"/>
      <c r="G27" s="318"/>
      <c r="H27" s="319"/>
      <c r="I27" s="188"/>
      <c r="J27" s="188"/>
      <c r="K27" s="188"/>
    </row>
    <row r="28" spans="1:18" ht="14.25" customHeight="1">
      <c r="A28" s="49" t="s">
        <v>193</v>
      </c>
      <c r="B28" s="191"/>
      <c r="C28" s="138" t="s">
        <v>199</v>
      </c>
      <c r="D28" s="270">
        <f>E21/B21</f>
        <v>0</v>
      </c>
      <c r="E28" s="247"/>
      <c r="F28" s="139" t="s">
        <v>190</v>
      </c>
      <c r="G28" s="284">
        <f>IF(B21=4,IF(I21&lt;H21,H21*0.45,I21*0.45),IF(I21&lt;H21,H21*0.2,I21*0.2))</f>
        <v>13.375</v>
      </c>
      <c r="H28" s="247"/>
      <c r="I28" s="140">
        <f>ROUND(G28/5,0)*5</f>
        <v>15</v>
      </c>
      <c r="J28" s="286">
        <f>IF(B21=4,IF(I21&lt;H21,K21*0.2,L21*0.2),IF(I21&lt;H21,K21*0.15,L21*0.15))</f>
        <v>40.125</v>
      </c>
      <c r="K28" s="247"/>
      <c r="L28" s="142">
        <f>ROUND(J28/5,)*5</f>
        <v>40</v>
      </c>
    </row>
    <row r="29" spans="1:18" ht="14.25" customHeight="1">
      <c r="A29" s="52"/>
      <c r="C29" s="72"/>
      <c r="D29" s="271"/>
      <c r="E29" s="244"/>
      <c r="F29" s="72"/>
      <c r="G29" s="318"/>
      <c r="H29" s="319"/>
      <c r="I29" s="188"/>
      <c r="J29" s="189"/>
      <c r="K29" s="189"/>
    </row>
    <row r="30" spans="1:18" ht="14.25" customHeight="1">
      <c r="A30" s="49" t="s">
        <v>194</v>
      </c>
      <c r="B30" s="191"/>
      <c r="C30" s="138" t="str">
        <f>IF(B21=4,"End of Day","3-5 hours after last meal")</f>
        <v>End of Day</v>
      </c>
      <c r="D30" s="270" t="str">
        <f>IF(B21=4,ROUND(E22/1,0)&amp;"g casein protein in water",E21/B21)</f>
        <v>0g casein protein in water</v>
      </c>
      <c r="E30" s="247"/>
      <c r="F30" s="139" t="str">
        <f>IF(B21=4," ","1 small handful greens")</f>
        <v xml:space="preserve"> </v>
      </c>
      <c r="G30" s="284">
        <f>IF(B21=4, IF(I21&lt;H21,H21*0.45,I21*0.45),IF(I21&lt;H21,H21*0.3,I21*0.3))</f>
        <v>13.375</v>
      </c>
      <c r="H30" s="247"/>
      <c r="I30" s="140">
        <f>ROUND(G30/5,0)*5</f>
        <v>15</v>
      </c>
      <c r="J30" s="286">
        <f>IF(B21=4,IF(I21&lt;H21,K21*0.25,L21*0.25),IF(I21&lt;H21,K21*0.15,L21*0.15))</f>
        <v>50.15625</v>
      </c>
      <c r="K30" s="247"/>
      <c r="L30" s="142">
        <f>ROUND(J30/5,)*5</f>
        <v>50</v>
      </c>
    </row>
    <row r="31" spans="1:18" ht="14.25" customHeight="1">
      <c r="A31" s="52"/>
      <c r="C31" s="72"/>
      <c r="D31" s="271"/>
      <c r="E31" s="244"/>
      <c r="F31" s="72"/>
      <c r="G31" s="318" t="s">
        <v>165</v>
      </c>
      <c r="H31" s="319"/>
      <c r="I31" s="188"/>
      <c r="J31" s="189"/>
      <c r="K31" s="189"/>
    </row>
    <row r="32" spans="1:18" ht="14.25" customHeight="1">
      <c r="A32" s="49" t="str">
        <f>IF(B21=4," ","Meal 5")</f>
        <v xml:space="preserve"> </v>
      </c>
      <c r="B32" s="199"/>
      <c r="C32" s="138" t="str">
        <f>IF(B21=4," ", "End of Day")</f>
        <v xml:space="preserve"> </v>
      </c>
      <c r="D32" s="312" t="str">
        <f>IF(B21=4," ",E21/B21)</f>
        <v xml:space="preserve"> </v>
      </c>
      <c r="E32" s="273"/>
      <c r="F32" s="169"/>
      <c r="G32" s="325" t="str">
        <f>IF(B21=4," ",IF(I21&lt;H21,H21*0.4,I21*0.4))</f>
        <v xml:space="preserve"> </v>
      </c>
      <c r="H32" s="316"/>
      <c r="I32" s="170" t="str">
        <f>IF(B21=4," ",ROUND(G32/5,0)*5)</f>
        <v xml:space="preserve"> </v>
      </c>
      <c r="J32" s="317" t="str">
        <f>IF(B21=4," ",IF(I21&lt;H21,K21*0.2,L21*0.2))</f>
        <v xml:space="preserve"> </v>
      </c>
      <c r="K32" s="316"/>
      <c r="L32" s="190" t="str">
        <f>IF(B21=4," ",ROUND(J32/5,)*5)</f>
        <v xml:space="preserve"> </v>
      </c>
      <c r="R32" s="54" t="s">
        <v>165</v>
      </c>
    </row>
    <row r="33" spans="1:16" ht="14.25" customHeight="1">
      <c r="D33" s="31"/>
      <c r="G33" s="277"/>
      <c r="H33" s="244"/>
    </row>
    <row r="34" spans="1:16" ht="14.25" customHeight="1">
      <c r="G34" s="277"/>
      <c r="H34" s="244"/>
    </row>
    <row r="35" spans="1:16" ht="14.25" customHeight="1">
      <c r="B35" s="48">
        <v>4</v>
      </c>
      <c r="C35" s="171" t="s">
        <v>200</v>
      </c>
      <c r="D35" s="8" t="s">
        <v>179</v>
      </c>
      <c r="E35" s="119">
        <f>Inputs!$E$16</f>
        <v>1070</v>
      </c>
      <c r="F35" s="120">
        <f>(E35*0.25)</f>
        <v>267.5</v>
      </c>
      <c r="G35" s="281">
        <f>IF(I36&gt;F35, I36, F35)/9</f>
        <v>29.722222222222221</v>
      </c>
      <c r="H35" s="244"/>
      <c r="I35" s="121"/>
      <c r="J35" s="184" t="s">
        <v>180</v>
      </c>
      <c r="K35" s="172">
        <f>2*Inputs!$C$7</f>
        <v>0</v>
      </c>
      <c r="L35" s="123" t="e">
        <f>L37/Inputs!$C$7</f>
        <v>#DIV/0!</v>
      </c>
      <c r="M35" s="124">
        <f>IF(K38&lt;L38, L38,K38)</f>
        <v>0</v>
      </c>
      <c r="N35" s="48"/>
      <c r="O35" s="48"/>
      <c r="P35" s="48">
        <f>IF((E35-E36-I38)-K35*4 &gt;0, (E35-E36-I38)/4, K35)</f>
        <v>200.625</v>
      </c>
    </row>
    <row r="36" spans="1:16" ht="14.25" customHeight="1">
      <c r="B36" s="48">
        <v>5</v>
      </c>
      <c r="D36" s="48">
        <f>F38*4</f>
        <v>0</v>
      </c>
      <c r="E36" s="125">
        <f>$E$21*4</f>
        <v>0</v>
      </c>
      <c r="F36" s="48">
        <f>IF((D36-G36)&gt;E35, E35, (E35-G36)/4)</f>
        <v>267.5</v>
      </c>
      <c r="G36" s="282">
        <f>H37*9</f>
        <v>0</v>
      </c>
      <c r="H36" s="244"/>
      <c r="I36" s="121">
        <f>IF(H37&gt;I35, H37, I35)*9</f>
        <v>0</v>
      </c>
      <c r="J36" s="197">
        <f>IF((E35-E36-G36)&gt;E35, 0, (E35-E36-G36))</f>
        <v>1070</v>
      </c>
      <c r="K36" s="197"/>
      <c r="L36" s="126">
        <f>IF(K37&gt;K35, K35, K37)</f>
        <v>0</v>
      </c>
      <c r="M36" s="48">
        <f>IF(M35&lt;P35, P35, M35)</f>
        <v>200.625</v>
      </c>
      <c r="N36" s="48"/>
      <c r="O36" s="127">
        <f>(E35-E36-I38)-L37*4</f>
        <v>0</v>
      </c>
      <c r="P36" s="127"/>
    </row>
    <row r="37" spans="1:16" ht="14.25" customHeight="1">
      <c r="A37" s="8" t="s">
        <v>181</v>
      </c>
      <c r="B37" s="343">
        <v>4</v>
      </c>
      <c r="C37" s="38" t="s">
        <v>182</v>
      </c>
      <c r="D37" s="173" t="s">
        <v>183</v>
      </c>
      <c r="E37" s="122">
        <f>IF(F36&lt;F38, F36, F38)</f>
        <v>0</v>
      </c>
      <c r="F37" s="173" t="s">
        <v>184</v>
      </c>
      <c r="G37" s="128" t="s">
        <v>185</v>
      </c>
      <c r="H37" s="129">
        <f>Inputs!$C$7*0.3</f>
        <v>0</v>
      </c>
      <c r="I37" s="174">
        <f>IF(I39&gt;G35, G35, I39)</f>
        <v>29.722222222222221</v>
      </c>
      <c r="J37" s="128" t="s">
        <v>197</v>
      </c>
      <c r="K37" s="131">
        <f>J36/4</f>
        <v>267.5</v>
      </c>
      <c r="L37" s="161">
        <f>M36</f>
        <v>200.625</v>
      </c>
      <c r="M37" s="198">
        <f>E35-E36</f>
        <v>1070</v>
      </c>
      <c r="N37" s="134"/>
      <c r="O37" s="48"/>
      <c r="P37" s="48"/>
    </row>
    <row r="38" spans="1:16" ht="14.25" customHeight="1">
      <c r="A38" s="52"/>
      <c r="B38" s="52"/>
      <c r="C38" s="72"/>
      <c r="D38" s="52" t="s">
        <v>187</v>
      </c>
      <c r="E38" s="135">
        <f>E37/B37</f>
        <v>0</v>
      </c>
      <c r="F38" s="48">
        <f>Inputs!$C$7*Inputs!$B$19</f>
        <v>0</v>
      </c>
      <c r="G38" s="276">
        <f>IF(K37&lt;K35, H37, (E35-E36-K35*4)/9)</f>
        <v>118.88888888888889</v>
      </c>
      <c r="H38" s="244"/>
      <c r="I38" s="175">
        <f>I37*9</f>
        <v>267.5</v>
      </c>
      <c r="J38" s="126">
        <f>IF(L38&lt;L36, L38, L36)</f>
        <v>0</v>
      </c>
      <c r="K38" s="126">
        <f>IF(J38&lt;L36, J38, L36)</f>
        <v>0</v>
      </c>
      <c r="L38" s="125">
        <f>IF((E35-E36)/4&gt;K35, K35, M38)</f>
        <v>0</v>
      </c>
      <c r="M38" s="120">
        <f>M37/4</f>
        <v>267.5</v>
      </c>
      <c r="N38" s="120"/>
      <c r="O38" s="48"/>
      <c r="P38" s="48"/>
    </row>
    <row r="39" spans="1:16" ht="14.25" customHeight="1">
      <c r="A39" s="52"/>
      <c r="B39" s="52"/>
      <c r="C39" s="72"/>
      <c r="D39" s="52"/>
      <c r="E39" s="135"/>
      <c r="F39" s="115"/>
      <c r="G39" s="115"/>
      <c r="H39" s="115"/>
      <c r="I39" s="175">
        <f>IF(M39&gt;0, M39/9, I37)</f>
        <v>118.88888888888889</v>
      </c>
      <c r="J39" s="155"/>
      <c r="K39" s="115"/>
      <c r="L39" s="176"/>
      <c r="M39" s="120">
        <f>E35-E36-(K35*4)</f>
        <v>1070</v>
      </c>
      <c r="N39" s="48"/>
      <c r="O39" s="48"/>
      <c r="P39" s="48"/>
    </row>
    <row r="40" spans="1:16" ht="14.25" customHeight="1">
      <c r="A40" s="49" t="s">
        <v>188</v>
      </c>
      <c r="B40" s="200"/>
      <c r="C40" s="138" t="s">
        <v>201</v>
      </c>
      <c r="D40" s="270">
        <f>E37/B37</f>
        <v>0</v>
      </c>
      <c r="E40" s="247"/>
      <c r="F40" s="139" t="s">
        <v>190</v>
      </c>
      <c r="G40" s="284">
        <f>IF(B37=4,IF(I37&lt;H37,H37*0.15,I37*0.15),IF(I37&lt;H37,H37*0.1,I37*0.1))</f>
        <v>4.458333333333333</v>
      </c>
      <c r="H40" s="247"/>
      <c r="I40" s="140">
        <f>ROUND(G40/5,0)*5</f>
        <v>5</v>
      </c>
      <c r="J40" s="286">
        <f>IF(B37=4,IF(I37&lt;H37,K37*0.25,L37*0.25),IF(I37&lt;H37,K37*0.2,L37*0.2))</f>
        <v>50.15625</v>
      </c>
      <c r="K40" s="247"/>
      <c r="L40" s="146">
        <f>ROUND(J40/5,)*5</f>
        <v>50</v>
      </c>
    </row>
    <row r="41" spans="1:16" ht="14.25" customHeight="1">
      <c r="A41" s="52"/>
      <c r="B41" s="52"/>
      <c r="C41" s="72"/>
      <c r="D41" s="271"/>
      <c r="E41" s="244"/>
      <c r="F41" s="52"/>
      <c r="G41" s="318"/>
      <c r="H41" s="319"/>
      <c r="I41" s="188"/>
      <c r="J41" s="188"/>
      <c r="K41" s="188"/>
    </row>
    <row r="42" spans="1:16" ht="14.25" customHeight="1">
      <c r="A42" s="49" t="s">
        <v>191</v>
      </c>
      <c r="B42" s="200"/>
      <c r="C42" s="138" t="s">
        <v>202</v>
      </c>
      <c r="D42" s="270">
        <f>E37/B37</f>
        <v>0</v>
      </c>
      <c r="E42" s="247"/>
      <c r="F42" s="139" t="s">
        <v>190</v>
      </c>
      <c r="G42" s="284">
        <f>IF(I37&lt;H37,H37*0.1,I37*0.1)</f>
        <v>2.9722222222222223</v>
      </c>
      <c r="H42" s="247"/>
      <c r="I42" s="140">
        <f>ROUND(G42/5,0)*5</f>
        <v>5</v>
      </c>
      <c r="J42" s="286">
        <f>IF(B37=4,IF(I37&lt;H37,K37*0.35,L37*0.35),IF(I37&lt;H37,K37*0.3,L37*0.3))</f>
        <v>70.21875</v>
      </c>
      <c r="K42" s="247"/>
      <c r="L42" s="146">
        <f>ROUND(J42/5,)*5</f>
        <v>70</v>
      </c>
    </row>
    <row r="43" spans="1:16" ht="14.25" customHeight="1">
      <c r="A43" s="52"/>
      <c r="B43" s="52"/>
      <c r="C43" s="72"/>
      <c r="D43" s="271"/>
      <c r="E43" s="244"/>
      <c r="F43" s="52"/>
      <c r="G43" s="318"/>
      <c r="H43" s="319"/>
      <c r="I43" s="188"/>
      <c r="J43" s="188"/>
      <c r="K43" s="188"/>
    </row>
    <row r="44" spans="1:16" ht="14.25" customHeight="1">
      <c r="A44" s="49" t="s">
        <v>193</v>
      </c>
      <c r="B44" s="200"/>
      <c r="C44" s="138" t="s">
        <v>199</v>
      </c>
      <c r="D44" s="270">
        <f>E37/B37</f>
        <v>0</v>
      </c>
      <c r="E44" s="247"/>
      <c r="F44" s="139" t="s">
        <v>190</v>
      </c>
      <c r="G44" s="284">
        <f>IF(B37=4,IF(I37&lt;H37,H37*0.35,I37*0.35),IF(I37&lt;H37,H37*0.2,I37*0.2))</f>
        <v>10.402777777777777</v>
      </c>
      <c r="H44" s="247"/>
      <c r="I44" s="140">
        <f>ROUND(G44/5,0)*5</f>
        <v>10</v>
      </c>
      <c r="J44" s="286">
        <f>IF(B37=4,IF(I37&lt;H37,K37*0.2,L37*0.2),IF(I37&lt;H37,K37*0.15,L37*0.15))</f>
        <v>40.125</v>
      </c>
      <c r="K44" s="247"/>
      <c r="L44" s="146">
        <f>ROUND(J44/5,)*5</f>
        <v>40</v>
      </c>
    </row>
    <row r="45" spans="1:16" ht="14.25" customHeight="1">
      <c r="A45" s="52"/>
      <c r="B45" s="52"/>
      <c r="C45" s="72"/>
      <c r="D45" s="271"/>
      <c r="E45" s="244"/>
      <c r="F45" s="52"/>
      <c r="G45" s="318"/>
      <c r="H45" s="319"/>
      <c r="I45" s="188"/>
      <c r="J45" s="189"/>
      <c r="K45" s="189"/>
    </row>
    <row r="46" spans="1:16" ht="14.25" customHeight="1">
      <c r="A46" s="49" t="s">
        <v>194</v>
      </c>
      <c r="B46" s="201"/>
      <c r="C46" s="138" t="str">
        <f>IF(B37=4,"End of day","3-5 hours after last meal")</f>
        <v>End of day</v>
      </c>
      <c r="D46" s="270" t="str">
        <f>IF(B37=4,ROUND(E38/1,0)&amp;"g casein protein in water",E37/B37)</f>
        <v>0g casein protein in water</v>
      </c>
      <c r="E46" s="247"/>
      <c r="F46" s="139" t="str">
        <f>IF(B37=4," ","1 small handful greens")</f>
        <v xml:space="preserve"> </v>
      </c>
      <c r="G46" s="284">
        <f>IF(B37=4,IF(I37&lt;H37,H37*0.4,I37*0.4),IF(I37&lt;H37,H37*0.2,I37*0.2))</f>
        <v>11.888888888888889</v>
      </c>
      <c r="H46" s="247"/>
      <c r="I46" s="140">
        <f>ROUND(G46/5,0)*5</f>
        <v>10</v>
      </c>
      <c r="J46" s="286">
        <f>IF(B37=4,IF(I37&lt;H37,K37*0.2,L37*0.2),IF(I37&lt;H37,K37*0.15,L37*0.15))</f>
        <v>40.125</v>
      </c>
      <c r="K46" s="247"/>
      <c r="L46" s="146">
        <f>ROUND(J46/5,)*5</f>
        <v>40</v>
      </c>
    </row>
    <row r="47" spans="1:16" ht="14.25" customHeight="1">
      <c r="A47" s="52"/>
      <c r="B47" s="52"/>
      <c r="D47" s="271"/>
      <c r="E47" s="244"/>
      <c r="F47" s="52"/>
      <c r="G47" s="318" t="s">
        <v>165</v>
      </c>
      <c r="H47" s="319"/>
      <c r="I47" s="188"/>
      <c r="J47" s="189"/>
      <c r="K47" s="189"/>
    </row>
    <row r="48" spans="1:16" ht="14.25" customHeight="1">
      <c r="A48" s="49" t="str">
        <f>IF(B37=4," ","Meal 5")</f>
        <v xml:space="preserve"> </v>
      </c>
      <c r="B48" s="201"/>
      <c r="C48" s="138" t="str">
        <f>IF(B37=4," ", "End of Day")</f>
        <v xml:space="preserve"> </v>
      </c>
      <c r="D48" s="312" t="str">
        <f>IF(B37=4," ",E37/B37)</f>
        <v xml:space="preserve"> </v>
      </c>
      <c r="E48" s="247"/>
      <c r="F48" s="139"/>
      <c r="G48" s="284" t="str">
        <f>IF(B37=4," ",IF(I37&lt;H37,H37*0.4,I37*0.4))</f>
        <v xml:space="preserve"> </v>
      </c>
      <c r="H48" s="247"/>
      <c r="I48" s="140" t="str">
        <f>IF(B37=4," ",ROUND(G48/5,0)*5)</f>
        <v xml:space="preserve"> </v>
      </c>
      <c r="J48" s="286" t="str">
        <f>IF(B37=4," ",IF(I37&lt;H37,K37*0.2,L37*0.2))</f>
        <v xml:space="preserve"> </v>
      </c>
      <c r="K48" s="247"/>
      <c r="L48" s="146" t="str">
        <f>IF(B37=4," ",ROUND(J48/5,)*5)</f>
        <v xml:space="preserve"> </v>
      </c>
    </row>
    <row r="49" spans="1:16" ht="14.25" customHeight="1">
      <c r="D49" s="31"/>
      <c r="G49" s="277"/>
      <c r="H49" s="244"/>
    </row>
    <row r="50" spans="1:16" ht="14.25" customHeight="1">
      <c r="G50" s="277"/>
      <c r="H50" s="244"/>
    </row>
    <row r="51" spans="1:16" ht="14.25" customHeight="1">
      <c r="B51" s="48">
        <v>4</v>
      </c>
      <c r="C51" s="156" t="s">
        <v>203</v>
      </c>
      <c r="D51" s="157" t="s">
        <v>179</v>
      </c>
      <c r="E51" s="178">
        <f>Inputs!$E$16</f>
        <v>1070</v>
      </c>
      <c r="F51" s="120">
        <f>(E51*0.25)</f>
        <v>267.5</v>
      </c>
      <c r="G51" s="281">
        <f>IF(I52&gt;F51, I52, F51)/9</f>
        <v>29.722222222222221</v>
      </c>
      <c r="H51" s="244"/>
      <c r="I51" s="121"/>
      <c r="J51" s="202" t="s">
        <v>180</v>
      </c>
      <c r="K51" s="122">
        <f>2*Inputs!$C$7</f>
        <v>0</v>
      </c>
      <c r="L51" s="123" t="e">
        <f>L53/Inputs!$C$7</f>
        <v>#DIV/0!</v>
      </c>
      <c r="M51" s="126">
        <f>IF(K54&lt;L54, L54,K54)</f>
        <v>0</v>
      </c>
      <c r="N51" s="48"/>
      <c r="O51" s="48"/>
      <c r="P51" s="48">
        <f>IF((E51-E52-I54)-K51*4 &gt;0, (E51-E52-I54)/4, K51)</f>
        <v>200.625</v>
      </c>
    </row>
    <row r="52" spans="1:16" ht="14.25" customHeight="1">
      <c r="B52" s="48">
        <v>5</v>
      </c>
      <c r="D52" s="48">
        <f>F54*4</f>
        <v>0</v>
      </c>
      <c r="E52" s="125">
        <f>$E$21*4</f>
        <v>0</v>
      </c>
      <c r="F52" s="48">
        <f>IF((D52-G52)&gt;E51, E51, (E51-G52)/4)</f>
        <v>267.5</v>
      </c>
      <c r="G52" s="282">
        <f>H53*9</f>
        <v>0</v>
      </c>
      <c r="H52" s="244"/>
      <c r="I52" s="121">
        <f>IF(H53&gt;I51, H53, I51)*9</f>
        <v>0</v>
      </c>
      <c r="J52" s="197">
        <f>IF((E51-E52-G52)&gt;E51, 0, (E51-E52-G52))</f>
        <v>1070</v>
      </c>
      <c r="K52" s="197"/>
      <c r="L52" s="126">
        <f>IF(K53&gt;K51, K51, K53)</f>
        <v>0</v>
      </c>
      <c r="M52" s="48">
        <f>IF(M51&lt;P51, P51, M51)</f>
        <v>200.625</v>
      </c>
      <c r="N52" s="48"/>
      <c r="O52" s="127">
        <f>(E51-E52-I54)-L53*4</f>
        <v>0</v>
      </c>
      <c r="P52" s="127"/>
    </row>
    <row r="53" spans="1:16" ht="14.25" customHeight="1">
      <c r="A53" s="8" t="s">
        <v>181</v>
      </c>
      <c r="B53" s="342">
        <v>4</v>
      </c>
      <c r="C53" s="159" t="s">
        <v>182</v>
      </c>
      <c r="D53" s="8" t="s">
        <v>183</v>
      </c>
      <c r="E53" s="172">
        <f>IF(F52&lt;F54, F52, F54)</f>
        <v>0</v>
      </c>
      <c r="F53" s="8" t="s">
        <v>184</v>
      </c>
      <c r="G53" s="8" t="s">
        <v>185</v>
      </c>
      <c r="H53" s="129">
        <f>Inputs!$C$7*0.3</f>
        <v>0</v>
      </c>
      <c r="I53" s="179">
        <f>IF(I55&gt;G51, G51, I55)</f>
        <v>29.722222222222221</v>
      </c>
      <c r="J53" s="8" t="s">
        <v>186</v>
      </c>
      <c r="K53" s="180">
        <f>J52/4</f>
        <v>267.5</v>
      </c>
      <c r="L53" s="161">
        <f>M52</f>
        <v>200.625</v>
      </c>
      <c r="M53" s="198">
        <f>E51-E52</f>
        <v>1070</v>
      </c>
      <c r="N53" s="134"/>
      <c r="O53" s="48"/>
      <c r="P53" s="48"/>
    </row>
    <row r="54" spans="1:16" ht="14.25" customHeight="1">
      <c r="A54" s="52"/>
      <c r="B54" s="52"/>
      <c r="C54" s="72"/>
      <c r="D54" s="52" t="s">
        <v>187</v>
      </c>
      <c r="E54" s="135">
        <f>E53/B53</f>
        <v>0</v>
      </c>
      <c r="F54" s="48">
        <f>Inputs!$C$7*Inputs!$B$19</f>
        <v>0</v>
      </c>
      <c r="G54" s="276">
        <f>IF(K53&lt;K51, H53, (E51-E52-K51*4)/9)</f>
        <v>118.88888888888889</v>
      </c>
      <c r="H54" s="244"/>
      <c r="I54" s="175">
        <f>I53*9</f>
        <v>267.5</v>
      </c>
      <c r="J54" s="126">
        <f>IF(L54&lt;L52, L54, L52)</f>
        <v>0</v>
      </c>
      <c r="K54" s="126">
        <f>IF(J54&lt;L52, J54, L52)</f>
        <v>0</v>
      </c>
      <c r="L54" s="125">
        <f>IF((E51-E52)/4&gt;K51, K51, M54)</f>
        <v>0</v>
      </c>
      <c r="M54" s="120">
        <f>M53/4</f>
        <v>267.5</v>
      </c>
      <c r="N54" s="120"/>
      <c r="O54" s="48"/>
      <c r="P54" s="48"/>
    </row>
    <row r="55" spans="1:16" ht="14.25" customHeight="1">
      <c r="A55" s="52"/>
      <c r="B55" s="52"/>
      <c r="C55" s="72"/>
      <c r="D55" s="115"/>
      <c r="E55" s="165"/>
      <c r="F55" s="115"/>
      <c r="G55" s="115"/>
      <c r="H55" s="115"/>
      <c r="I55" s="175">
        <f>IF(M55&gt;0, M55/9, I53)</f>
        <v>118.88888888888889</v>
      </c>
      <c r="J55" s="155"/>
      <c r="K55" s="115"/>
      <c r="L55" s="176"/>
      <c r="M55" s="120">
        <f>E51-E52-(K51*4)</f>
        <v>1070</v>
      </c>
      <c r="N55" s="48"/>
      <c r="O55" s="48"/>
      <c r="P55" s="48"/>
    </row>
    <row r="56" spans="1:16" ht="14.25" customHeight="1">
      <c r="A56" s="49" t="s">
        <v>188</v>
      </c>
      <c r="B56" s="201"/>
      <c r="C56" s="138" t="s">
        <v>189</v>
      </c>
      <c r="D56" s="313">
        <f>E53/B53</f>
        <v>0</v>
      </c>
      <c r="E56" s="273"/>
      <c r="F56" s="45" t="s">
        <v>190</v>
      </c>
      <c r="G56" s="284">
        <f>IF(B53=4,IF(I53&lt;H53,H53*0.35,I53*0.35),IF(I53&lt;H53,H53*0.2,I53*0.2))</f>
        <v>10.402777777777777</v>
      </c>
      <c r="H56" s="247"/>
      <c r="I56" s="140">
        <f>ROUND(G56/5,0)*5</f>
        <v>10</v>
      </c>
      <c r="J56" s="286">
        <f>IF(B53=4,IF(I53&lt;H53,K53*0.2,L53*0.2),IF(I53&lt;H53,K53*0.15,L53*0.15))</f>
        <v>40.125</v>
      </c>
      <c r="K56" s="247"/>
      <c r="L56" s="142">
        <f>ROUND(J56/5,)*5</f>
        <v>40</v>
      </c>
    </row>
    <row r="57" spans="1:16" ht="14.25" customHeight="1">
      <c r="A57" s="52"/>
      <c r="B57" s="52"/>
      <c r="C57" s="72"/>
      <c r="D57" s="271"/>
      <c r="E57" s="244"/>
      <c r="F57" s="52"/>
      <c r="G57" s="318"/>
      <c r="H57" s="319"/>
      <c r="I57" s="188"/>
      <c r="J57" s="188"/>
      <c r="K57" s="188"/>
    </row>
    <row r="58" spans="1:16" ht="14.25" customHeight="1">
      <c r="A58" s="49" t="s">
        <v>191</v>
      </c>
      <c r="B58" s="201"/>
      <c r="C58" s="143" t="s">
        <v>201</v>
      </c>
      <c r="D58" s="270">
        <f>E53/B53</f>
        <v>0</v>
      </c>
      <c r="E58" s="247"/>
      <c r="F58" s="139" t="s">
        <v>190</v>
      </c>
      <c r="G58" s="284">
        <f>IF(B53=4,IF(I53&lt;H53,H53*0.15,I53*0.15),IF(I53&lt;H53,H53*0.1,I53*0.1))</f>
        <v>4.458333333333333</v>
      </c>
      <c r="H58" s="247"/>
      <c r="I58" s="140">
        <f>ROUND(G58/5,0)*5</f>
        <v>5</v>
      </c>
      <c r="J58" s="286">
        <f>IF(B53=4,IF(I53&lt;H53,K53*0.25,L53*0.25),IF(I53&lt;H53,K53*0.2,L53*0.2))</f>
        <v>50.15625</v>
      </c>
      <c r="K58" s="247"/>
      <c r="L58" s="142">
        <f>ROUND(J58/5,)*5</f>
        <v>50</v>
      </c>
    </row>
    <row r="59" spans="1:16" ht="14.25" customHeight="1">
      <c r="A59" s="52"/>
      <c r="B59" s="52"/>
      <c r="C59" s="72"/>
      <c r="D59" s="271"/>
      <c r="E59" s="244"/>
      <c r="F59" s="52"/>
      <c r="G59" s="318"/>
      <c r="H59" s="319"/>
      <c r="I59" s="188"/>
      <c r="J59" s="188"/>
      <c r="K59" s="188"/>
    </row>
    <row r="60" spans="1:16" ht="14.25" customHeight="1">
      <c r="A60" s="49" t="s">
        <v>193</v>
      </c>
      <c r="B60" s="201"/>
      <c r="C60" s="143" t="s">
        <v>202</v>
      </c>
      <c r="D60" s="270">
        <f>E53/B53</f>
        <v>0</v>
      </c>
      <c r="E60" s="247"/>
      <c r="F60" s="139" t="s">
        <v>190</v>
      </c>
      <c r="G60" s="284">
        <f>IF(I53&lt;H53,H53*0.1,I53*0.1)</f>
        <v>2.9722222222222223</v>
      </c>
      <c r="H60" s="247"/>
      <c r="I60" s="140">
        <f>ROUND(G60/5,0)*5</f>
        <v>5</v>
      </c>
      <c r="J60" s="286">
        <f>IF(B53=4,IF(I53&lt;H53,K53*0.35,L53*0.35),IF(I53&lt;H53,K53*0.3,L53*0.3))</f>
        <v>70.21875</v>
      </c>
      <c r="K60" s="247"/>
      <c r="L60" s="142">
        <f>ROUND(J60/5,)*5</f>
        <v>70</v>
      </c>
    </row>
    <row r="61" spans="1:16" ht="14.25" customHeight="1">
      <c r="A61" s="52"/>
      <c r="B61" s="52"/>
      <c r="C61" s="72"/>
      <c r="D61" s="271"/>
      <c r="E61" s="244"/>
      <c r="F61" s="52"/>
      <c r="G61" s="318"/>
      <c r="H61" s="319"/>
      <c r="I61" s="188"/>
      <c r="J61" s="189"/>
      <c r="K61" s="189"/>
    </row>
    <row r="62" spans="1:16" ht="14.25" customHeight="1">
      <c r="A62" s="49" t="s">
        <v>194</v>
      </c>
      <c r="B62" s="201"/>
      <c r="C62" s="143" t="str">
        <f>IF(B53=4,"End of Day","3-5 hours after last meal")</f>
        <v>End of Day</v>
      </c>
      <c r="D62" s="270" t="str">
        <f>IF(B53=4,ROUND(E54/1,0)&amp;"g casein protein in water",E53/B53)</f>
        <v>0g casein protein in water</v>
      </c>
      <c r="E62" s="247"/>
      <c r="F62" s="139" t="str">
        <f>IF(B53=4," ","2 small handful greens")</f>
        <v xml:space="preserve"> </v>
      </c>
      <c r="G62" s="284">
        <f>IF(B53=4,IF(I53&lt;H53,H53*0.4,I53*0.4),IF(I53&lt;H53,H53*0.2,I53*0.2))</f>
        <v>11.888888888888889</v>
      </c>
      <c r="H62" s="247"/>
      <c r="I62" s="140">
        <f>ROUND(G62/5,0)*5</f>
        <v>10</v>
      </c>
      <c r="J62" s="286">
        <f>IF(B53=4,IF(I53&lt;H53,K53*0.2,L53*0.2),IF(I53&lt;H53,K53*0.15,L53*0.15))</f>
        <v>40.125</v>
      </c>
      <c r="K62" s="247"/>
      <c r="L62" s="142">
        <f>ROUND(J62/5,)*5</f>
        <v>40</v>
      </c>
    </row>
    <row r="63" spans="1:16" ht="14.25" customHeight="1">
      <c r="A63" s="52"/>
      <c r="B63" s="52"/>
      <c r="C63" s="72"/>
      <c r="D63" s="271"/>
      <c r="E63" s="244"/>
      <c r="F63" s="52"/>
      <c r="G63" s="318" t="s">
        <v>165</v>
      </c>
      <c r="H63" s="319"/>
      <c r="I63" s="188"/>
      <c r="J63" s="189"/>
      <c r="K63" s="189"/>
    </row>
    <row r="64" spans="1:16" ht="14.25" customHeight="1">
      <c r="A64" s="49" t="str">
        <f>IF(B53=4," ","Meal 5")</f>
        <v xml:space="preserve"> </v>
      </c>
      <c r="B64" s="201"/>
      <c r="C64" s="143" t="str">
        <f>IF(B53=4," ", "End of Day")</f>
        <v xml:space="preserve"> </v>
      </c>
      <c r="D64" s="312" t="str">
        <f>IF(B53=4," ",E53/B53)</f>
        <v xml:space="preserve"> </v>
      </c>
      <c r="E64" s="247"/>
      <c r="F64" s="139"/>
      <c r="G64" s="284" t="str">
        <f>IF(B53=4," ",IF(I53&lt;H53,H53*0.4,I53*0.4))</f>
        <v xml:space="preserve"> </v>
      </c>
      <c r="H64" s="247"/>
      <c r="I64" s="140" t="str">
        <f>IF(B53=4," ",ROUND(G64/5,0)*5)</f>
        <v xml:space="preserve"> </v>
      </c>
      <c r="J64" s="286" t="str">
        <f>IF(B53=4," ",IF(I53&lt;H53,K53*0.2,L53*0.2))</f>
        <v xml:space="preserve"> </v>
      </c>
      <c r="K64" s="247"/>
      <c r="L64" s="142" t="str">
        <f>IF(B53=4," ",ROUND(J64/5,)*5)</f>
        <v xml:space="preserve"> </v>
      </c>
    </row>
    <row r="65" spans="1:16" ht="14.25" customHeight="1">
      <c r="A65" s="52"/>
      <c r="B65" s="52"/>
      <c r="D65" s="31"/>
      <c r="G65" s="277"/>
      <c r="H65" s="244"/>
    </row>
    <row r="66" spans="1:16" ht="14.25" customHeight="1">
      <c r="A66" s="52"/>
      <c r="B66" s="52"/>
    </row>
    <row r="67" spans="1:16" ht="14.25" customHeight="1">
      <c r="A67" s="52"/>
      <c r="B67" s="52"/>
      <c r="C67" s="171" t="s">
        <v>204</v>
      </c>
      <c r="D67" s="8" t="s">
        <v>179</v>
      </c>
      <c r="E67" s="178">
        <f>Inputs!$E$15</f>
        <v>670</v>
      </c>
      <c r="F67" s="120">
        <f>(E67*0.25)</f>
        <v>167.5</v>
      </c>
      <c r="G67" s="281">
        <f>IF(I68&gt;F67, I68, F67)/9</f>
        <v>18.611111111111111</v>
      </c>
      <c r="H67" s="244"/>
      <c r="I67" s="121"/>
      <c r="J67" s="184" t="s">
        <v>180</v>
      </c>
      <c r="K67" s="122">
        <f>2*Inputs!$C$7</f>
        <v>0</v>
      </c>
      <c r="L67" s="123" t="e">
        <f>L69/Inputs!$C$7</f>
        <v>#DIV/0!</v>
      </c>
      <c r="M67" s="126">
        <f>IF(K70&lt;L70, L70,K70)</f>
        <v>0</v>
      </c>
      <c r="N67" s="48"/>
      <c r="O67" s="48"/>
      <c r="P67" s="48">
        <f>IF((E67-E68-I70)-K67*4 &gt;0, (E67-E68-I70)/4, K67)</f>
        <v>125.625</v>
      </c>
    </row>
    <row r="68" spans="1:16" ht="14.25" customHeight="1">
      <c r="A68" s="52"/>
      <c r="B68" s="52"/>
      <c r="D68" s="48">
        <f>F70*4</f>
        <v>0</v>
      </c>
      <c r="E68" s="125">
        <f>$E$21*4</f>
        <v>0</v>
      </c>
      <c r="F68" s="48">
        <f>IF((D68-G68)&gt;E67, E67, (E67-G68)/4)</f>
        <v>167.5</v>
      </c>
      <c r="G68" s="282">
        <f>H69*9</f>
        <v>0</v>
      </c>
      <c r="H68" s="244"/>
      <c r="I68" s="121">
        <f>IF(H69&gt;I67, H69, I67)*9</f>
        <v>0</v>
      </c>
      <c r="J68" s="197">
        <f>IF((E67-E68-G68)&gt;E67, 0, (E67-E68-G68))</f>
        <v>670</v>
      </c>
      <c r="K68" s="197"/>
      <c r="L68" s="126">
        <f>IF(K69&gt;K67, K67, K69)</f>
        <v>0</v>
      </c>
      <c r="M68" s="48">
        <f>IF(M67&lt;P67, P67, M67)</f>
        <v>125.625</v>
      </c>
      <c r="N68" s="48"/>
      <c r="O68" s="127">
        <f>(E67-E68-I70)-L69*4</f>
        <v>0</v>
      </c>
      <c r="P68" s="127"/>
    </row>
    <row r="69" spans="1:16" ht="14.25" customHeight="1">
      <c r="A69" s="128" t="s">
        <v>181</v>
      </c>
      <c r="B69" s="158">
        <v>5</v>
      </c>
      <c r="C69" s="159" t="s">
        <v>182</v>
      </c>
      <c r="D69" s="8" t="s">
        <v>183</v>
      </c>
      <c r="E69" s="172">
        <f>IF(F68&lt;F70, F68, F70)</f>
        <v>0</v>
      </c>
      <c r="F69" s="8" t="s">
        <v>184</v>
      </c>
      <c r="G69" s="173" t="s">
        <v>185</v>
      </c>
      <c r="H69" s="129">
        <f>Inputs!$C$7*0.3</f>
        <v>0</v>
      </c>
      <c r="I69" s="179">
        <f>IF(I71&gt;G67, G67, I71)</f>
        <v>18.611111111111111</v>
      </c>
      <c r="J69" s="8" t="s">
        <v>186</v>
      </c>
      <c r="K69" s="181">
        <f>J68/4</f>
        <v>167.5</v>
      </c>
      <c r="L69" s="161">
        <f>M68</f>
        <v>125.625</v>
      </c>
      <c r="M69" s="198">
        <f>E67-E68</f>
        <v>670</v>
      </c>
      <c r="N69" s="134"/>
      <c r="O69" s="48"/>
      <c r="P69" s="48"/>
    </row>
    <row r="70" spans="1:16" ht="14.25" customHeight="1">
      <c r="A70" s="52"/>
      <c r="B70" s="52"/>
      <c r="C70" s="72"/>
      <c r="D70" s="52" t="s">
        <v>187</v>
      </c>
      <c r="E70" s="135">
        <f>E69/B69</f>
        <v>0</v>
      </c>
      <c r="F70" s="60">
        <f>Inputs!$C$7*Inputs!$B$19</f>
        <v>0</v>
      </c>
      <c r="G70" s="276">
        <f>IF(K69&lt;K67, H69, (E67-E68-K67*4)/9)</f>
        <v>74.444444444444443</v>
      </c>
      <c r="H70" s="244"/>
      <c r="I70" s="175">
        <f>I69*9</f>
        <v>167.5</v>
      </c>
      <c r="J70" s="126">
        <f>IF(L70&lt;L68, L70, L68)</f>
        <v>0</v>
      </c>
      <c r="K70" s="126">
        <f>IF(J70&lt;L68, J70, L68)</f>
        <v>0</v>
      </c>
      <c r="L70" s="125">
        <f>IF((E67-E68)/4&gt;K67, K67, M70)</f>
        <v>0</v>
      </c>
      <c r="M70" s="120">
        <f>M69/4</f>
        <v>167.5</v>
      </c>
      <c r="N70" s="120"/>
      <c r="O70" s="48"/>
      <c r="P70" s="48"/>
    </row>
    <row r="71" spans="1:16" ht="14.25" customHeight="1">
      <c r="A71" s="52"/>
      <c r="B71" s="52"/>
      <c r="C71" s="72"/>
      <c r="D71" s="115"/>
      <c r="E71" s="165"/>
      <c r="F71" s="115"/>
      <c r="G71" s="115"/>
      <c r="H71" s="115"/>
      <c r="I71" s="175">
        <f>IF(M71&gt;0, M71/9, I69)</f>
        <v>74.444444444444443</v>
      </c>
      <c r="J71" s="155"/>
      <c r="K71" s="115"/>
      <c r="L71" s="176"/>
      <c r="M71" s="120">
        <f>E67-E68-(K67*4)</f>
        <v>670</v>
      </c>
      <c r="N71" s="48"/>
      <c r="O71" s="48"/>
      <c r="P71" s="48"/>
    </row>
    <row r="72" spans="1:16" ht="14.25" customHeight="1">
      <c r="A72" s="49" t="s">
        <v>188</v>
      </c>
      <c r="B72" s="49"/>
      <c r="C72" s="138" t="s">
        <v>205</v>
      </c>
      <c r="D72" s="270">
        <f>E69/B69</f>
        <v>0</v>
      </c>
      <c r="E72" s="247"/>
      <c r="F72" s="45" t="s">
        <v>190</v>
      </c>
      <c r="G72" s="284">
        <f>IF(I69&lt;H69,H69*0.265,I69*0.265)</f>
        <v>4.9319444444444445</v>
      </c>
      <c r="H72" s="247"/>
      <c r="I72" s="145">
        <f>ROUND(G72/5,0)*5</f>
        <v>5</v>
      </c>
      <c r="J72" s="286">
        <f>IF(I69&lt;H69,K69*0.15,L69*0.15)</f>
        <v>18.84375</v>
      </c>
      <c r="K72" s="247"/>
      <c r="L72" s="146">
        <f>ROUND(J72/5,)*5</f>
        <v>20</v>
      </c>
    </row>
    <row r="73" spans="1:16" ht="14.25" customHeight="1">
      <c r="A73" s="52"/>
      <c r="B73" s="52"/>
      <c r="C73" s="72"/>
      <c r="D73" s="314"/>
      <c r="E73" s="244"/>
      <c r="F73" s="52"/>
      <c r="G73" s="283"/>
      <c r="H73" s="244"/>
      <c r="I73" s="52"/>
      <c r="J73" s="48"/>
      <c r="K73" s="48"/>
      <c r="L73" s="52"/>
    </row>
    <row r="74" spans="1:16" ht="14.25" customHeight="1">
      <c r="A74" s="49" t="s">
        <v>191</v>
      </c>
      <c r="B74" s="49"/>
      <c r="C74" s="138" t="s">
        <v>199</v>
      </c>
      <c r="D74" s="270">
        <f>E69/B69</f>
        <v>0</v>
      </c>
      <c r="E74" s="247"/>
      <c r="F74" s="45" t="s">
        <v>190</v>
      </c>
      <c r="G74" s="284">
        <f>IF(I69&lt;H69,H69*0.265,I69*0.265)</f>
        <v>4.9319444444444445</v>
      </c>
      <c r="H74" s="247"/>
      <c r="I74" s="145">
        <f>ROUND(G74/5,0)*5</f>
        <v>5</v>
      </c>
      <c r="J74" s="286">
        <f>IF(I69&lt;H69,K69*0.15,L69*0.15)</f>
        <v>18.84375</v>
      </c>
      <c r="K74" s="247"/>
      <c r="L74" s="146">
        <f>ROUND(J74/5,)*5</f>
        <v>20</v>
      </c>
    </row>
    <row r="75" spans="1:16" ht="14.25" customHeight="1">
      <c r="A75" s="52"/>
      <c r="B75" s="52"/>
      <c r="C75" s="72"/>
      <c r="D75" s="314"/>
      <c r="E75" s="244"/>
      <c r="F75" s="52"/>
      <c r="G75" s="283"/>
      <c r="H75" s="244"/>
      <c r="I75" s="52"/>
      <c r="J75" s="48"/>
      <c r="K75" s="48"/>
      <c r="L75" s="52"/>
    </row>
    <row r="76" spans="1:16" ht="14.25" customHeight="1">
      <c r="A76" s="49" t="s">
        <v>193</v>
      </c>
      <c r="B76" s="49"/>
      <c r="C76" s="138" t="s">
        <v>201</v>
      </c>
      <c r="D76" s="270">
        <f>E69/B69</f>
        <v>0</v>
      </c>
      <c r="E76" s="247"/>
      <c r="F76" s="45" t="s">
        <v>190</v>
      </c>
      <c r="G76" s="284">
        <f>IF(I69&lt;H69,H69*0.1,I69*0.1)</f>
        <v>1.8611111111111112</v>
      </c>
      <c r="H76" s="247"/>
      <c r="I76" s="145">
        <f>ROUND(G76/5,0)*5</f>
        <v>0</v>
      </c>
      <c r="J76" s="286">
        <f>IF(I69&lt;H69,K69*0.2,L69*0.2)</f>
        <v>25.125</v>
      </c>
      <c r="K76" s="247"/>
      <c r="L76" s="146">
        <f>ROUND(J76/5,)*5</f>
        <v>25</v>
      </c>
    </row>
    <row r="77" spans="1:16" ht="14.25" customHeight="1">
      <c r="A77" s="52"/>
      <c r="B77" s="52"/>
      <c r="C77" s="72"/>
      <c r="D77" s="314"/>
      <c r="E77" s="244"/>
      <c r="F77" s="52"/>
      <c r="G77" s="283"/>
      <c r="H77" s="244"/>
      <c r="I77" s="52"/>
      <c r="J77" s="48"/>
      <c r="K77" s="48"/>
      <c r="L77" s="52"/>
    </row>
    <row r="78" spans="1:16" ht="14.25" customHeight="1">
      <c r="A78" s="49" t="s">
        <v>194</v>
      </c>
      <c r="B78" s="49"/>
      <c r="C78" s="138" t="s">
        <v>202</v>
      </c>
      <c r="D78" s="270">
        <f>E69/B69</f>
        <v>0</v>
      </c>
      <c r="E78" s="247"/>
      <c r="F78" s="45" t="s">
        <v>190</v>
      </c>
      <c r="G78" s="284">
        <f>IF(I69&lt;H69,H69*0.1,I69*0.1)</f>
        <v>1.8611111111111112</v>
      </c>
      <c r="H78" s="247"/>
      <c r="I78" s="145">
        <f>ROUND(G78/5,0)*5</f>
        <v>0</v>
      </c>
      <c r="J78" s="286">
        <f>IF(I69&lt;H69,K69*0.3,L69*0.3)</f>
        <v>37.6875</v>
      </c>
      <c r="K78" s="247"/>
      <c r="L78" s="146">
        <f>ROUND(J78/5,)*5</f>
        <v>40</v>
      </c>
    </row>
    <row r="79" spans="1:16" ht="14.25" customHeight="1">
      <c r="A79" s="52"/>
      <c r="B79" s="52"/>
      <c r="C79" s="72"/>
      <c r="D79" s="314"/>
      <c r="E79" s="244"/>
      <c r="F79" s="52"/>
      <c r="G79" s="283" t="s">
        <v>165</v>
      </c>
      <c r="H79" s="244"/>
      <c r="I79" s="52"/>
      <c r="J79" s="48"/>
      <c r="K79" s="48"/>
      <c r="L79" s="52"/>
    </row>
    <row r="80" spans="1:16" ht="14.25" customHeight="1">
      <c r="A80" s="49" t="s">
        <v>206</v>
      </c>
      <c r="B80" s="49"/>
      <c r="C80" s="138" t="s">
        <v>207</v>
      </c>
      <c r="D80" s="312">
        <f>E69/B69</f>
        <v>0</v>
      </c>
      <c r="E80" s="247"/>
      <c r="F80" s="45"/>
      <c r="G80" s="284">
        <f>IF(I69&lt;H69,H69*0.27,I69*0.27)</f>
        <v>5.0250000000000004</v>
      </c>
      <c r="H80" s="247"/>
      <c r="I80" s="145">
        <f>ROUND(G80/5,0)*5</f>
        <v>5</v>
      </c>
      <c r="J80" s="286">
        <f>IF(I69&lt;H69,K69*0.2,L69*0.2)</f>
        <v>25.125</v>
      </c>
      <c r="K80" s="247"/>
      <c r="L80" s="146">
        <f>ROUND(J80/5,)*5</f>
        <v>25</v>
      </c>
    </row>
    <row r="81" spans="4:8" ht="14.25" customHeight="1">
      <c r="D81" s="31"/>
      <c r="G81" s="277"/>
      <c r="H81" s="244"/>
    </row>
    <row r="82" spans="4:8" ht="14.25" customHeight="1"/>
    <row r="83" spans="4:8" ht="14.25" customHeight="1"/>
    <row r="84" spans="4:8" ht="14.25" customHeight="1"/>
    <row r="85" spans="4:8" ht="14.25" customHeight="1"/>
    <row r="86" spans="4:8" ht="14.25" customHeight="1"/>
    <row r="87" spans="4:8" ht="14.25" customHeight="1"/>
    <row r="88" spans="4:8" ht="14.25" customHeight="1"/>
    <row r="89" spans="4:8" ht="14.25" customHeight="1"/>
    <row r="90" spans="4:8" ht="14.25" customHeight="1"/>
    <row r="91" spans="4:8" ht="14.25" customHeight="1"/>
    <row r="92" spans="4:8" ht="14.25" customHeight="1"/>
    <row r="93" spans="4:8" ht="14.25" customHeight="1"/>
    <row r="94" spans="4:8" ht="14.25" customHeight="1"/>
    <row r="95" spans="4:8" ht="14.25" customHeight="1"/>
    <row r="96" spans="4:8"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algorithmName="SHA-512" hashValue="WYBdONij1dlOXuezVqhjs1vPWvSPWNy/cbRgpksWQsOfcM3fGrrb8D6VZG5raLOGaYceBSDlNIx8b+v8lGWDyg==" saltValue="04y17KkdW3pYytJ7bHxqaw==" spinCount="100000" sheet="1" objects="1" scenarios="1"/>
  <mergeCells count="142">
    <mergeCell ref="G33:H33"/>
    <mergeCell ref="G27:H27"/>
    <mergeCell ref="G28:H28"/>
    <mergeCell ref="J28:K28"/>
    <mergeCell ref="G29:H29"/>
    <mergeCell ref="G30:H30"/>
    <mergeCell ref="J30:K30"/>
    <mergeCell ref="G31:H31"/>
    <mergeCell ref="G32:H32"/>
    <mergeCell ref="J32:K32"/>
    <mergeCell ref="G18:I18"/>
    <mergeCell ref="G19:H19"/>
    <mergeCell ref="G20:H20"/>
    <mergeCell ref="G22:H22"/>
    <mergeCell ref="J24:K24"/>
    <mergeCell ref="G24:H24"/>
    <mergeCell ref="G25:H25"/>
    <mergeCell ref="G26:H26"/>
    <mergeCell ref="J26:K26"/>
    <mergeCell ref="K16:L16"/>
    <mergeCell ref="D4:E4"/>
    <mergeCell ref="D5:E5"/>
    <mergeCell ref="D6:E6"/>
    <mergeCell ref="D7:E7"/>
    <mergeCell ref="D8:E8"/>
    <mergeCell ref="D9:E9"/>
    <mergeCell ref="D10:E10"/>
    <mergeCell ref="G16:H16"/>
    <mergeCell ref="H7:I7"/>
    <mergeCell ref="G8:H8"/>
    <mergeCell ref="G9:H9"/>
    <mergeCell ref="G10:H10"/>
    <mergeCell ref="G11:H11"/>
    <mergeCell ref="G12:H12"/>
    <mergeCell ref="G13:H13"/>
    <mergeCell ref="G14:H14"/>
    <mergeCell ref="A15:D17"/>
    <mergeCell ref="G15:H15"/>
    <mergeCell ref="I16:J16"/>
    <mergeCell ref="G17:H17"/>
    <mergeCell ref="D1:E1"/>
    <mergeCell ref="H1:I1"/>
    <mergeCell ref="D2:E2"/>
    <mergeCell ref="H2:I2"/>
    <mergeCell ref="D3:E3"/>
    <mergeCell ref="H3:I3"/>
    <mergeCell ref="H4:I4"/>
    <mergeCell ref="H5:I5"/>
    <mergeCell ref="H6:I6"/>
    <mergeCell ref="G80:H80"/>
    <mergeCell ref="J80:K80"/>
    <mergeCell ref="G81:H81"/>
    <mergeCell ref="G72:H72"/>
    <mergeCell ref="G73:H73"/>
    <mergeCell ref="G74:H74"/>
    <mergeCell ref="J74:K74"/>
    <mergeCell ref="G75:H75"/>
    <mergeCell ref="G76:H76"/>
    <mergeCell ref="J76:K76"/>
    <mergeCell ref="G65:H65"/>
    <mergeCell ref="G67:H67"/>
    <mergeCell ref="G68:H68"/>
    <mergeCell ref="G70:H70"/>
    <mergeCell ref="J72:K72"/>
    <mergeCell ref="G77:H77"/>
    <mergeCell ref="G78:H78"/>
    <mergeCell ref="J78:K78"/>
    <mergeCell ref="G79:H79"/>
    <mergeCell ref="G59:H59"/>
    <mergeCell ref="G60:H60"/>
    <mergeCell ref="J60:K60"/>
    <mergeCell ref="G61:H61"/>
    <mergeCell ref="G62:H62"/>
    <mergeCell ref="J62:K62"/>
    <mergeCell ref="G63:H63"/>
    <mergeCell ref="G64:H64"/>
    <mergeCell ref="J64:K64"/>
    <mergeCell ref="G49:H49"/>
    <mergeCell ref="G50:H50"/>
    <mergeCell ref="G51:H51"/>
    <mergeCell ref="G52:H52"/>
    <mergeCell ref="G54:H54"/>
    <mergeCell ref="G56:H56"/>
    <mergeCell ref="J56:K56"/>
    <mergeCell ref="G57:H57"/>
    <mergeCell ref="G58:H58"/>
    <mergeCell ref="J58:K58"/>
    <mergeCell ref="G43:H43"/>
    <mergeCell ref="G44:H44"/>
    <mergeCell ref="J44:K44"/>
    <mergeCell ref="G45:H45"/>
    <mergeCell ref="J46:K46"/>
    <mergeCell ref="G46:H46"/>
    <mergeCell ref="G47:H47"/>
    <mergeCell ref="G48:H48"/>
    <mergeCell ref="J48:K48"/>
    <mergeCell ref="G34:H34"/>
    <mergeCell ref="G35:H35"/>
    <mergeCell ref="G36:H36"/>
    <mergeCell ref="G38:H38"/>
    <mergeCell ref="G40:H40"/>
    <mergeCell ref="J40:K40"/>
    <mergeCell ref="G41:H41"/>
    <mergeCell ref="G42:H42"/>
    <mergeCell ref="J42:K42"/>
    <mergeCell ref="D64:E64"/>
    <mergeCell ref="D79:E79"/>
    <mergeCell ref="D80:E80"/>
    <mergeCell ref="D72:E72"/>
    <mergeCell ref="D73:E73"/>
    <mergeCell ref="D74:E74"/>
    <mergeCell ref="D75:E75"/>
    <mergeCell ref="D76:E76"/>
    <mergeCell ref="D77:E77"/>
    <mergeCell ref="D78:E78"/>
    <mergeCell ref="D48:E48"/>
    <mergeCell ref="D56:E56"/>
    <mergeCell ref="D57:E57"/>
    <mergeCell ref="D58:E58"/>
    <mergeCell ref="D59:E59"/>
    <mergeCell ref="D60:E60"/>
    <mergeCell ref="D61:E61"/>
    <mergeCell ref="D62:E62"/>
    <mergeCell ref="D63:E63"/>
    <mergeCell ref="D32:E32"/>
    <mergeCell ref="D40:E40"/>
    <mergeCell ref="D41:E41"/>
    <mergeCell ref="D42:E42"/>
    <mergeCell ref="D43:E43"/>
    <mergeCell ref="D44:E44"/>
    <mergeCell ref="D45:E45"/>
    <mergeCell ref="D46:E46"/>
    <mergeCell ref="D47:E47"/>
    <mergeCell ref="D11:E11"/>
    <mergeCell ref="D24:E24"/>
    <mergeCell ref="D25:E25"/>
    <mergeCell ref="D26:E26"/>
    <mergeCell ref="D27:E27"/>
    <mergeCell ref="D28:E28"/>
    <mergeCell ref="D29:E29"/>
    <mergeCell ref="D30:E30"/>
    <mergeCell ref="D31:E31"/>
  </mergeCells>
  <dataValidations count="3">
    <dataValidation type="list" allowBlank="1" showErrorMessage="1" sqref="B37" xr:uid="{00000000-0002-0000-0600-000000000000}">
      <formula1>$B$35:$B$36</formula1>
    </dataValidation>
    <dataValidation type="list" allowBlank="1" showErrorMessage="1" sqref="B21" xr:uid="{00000000-0002-0000-0600-000001000000}">
      <formula1>$B$19:$B$20</formula1>
    </dataValidation>
    <dataValidation type="list" allowBlank="1" showErrorMessage="1" sqref="B53" xr:uid="{00000000-0002-0000-0600-000002000000}">
      <formula1>$B$51:$B$52</formula1>
    </dataValidation>
  </dataValidations>
  <pageMargins left="0.25" right="0.25" top="0.75" bottom="0.75" header="0" footer="0"/>
  <pageSetup fitToWidth="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0"/>
  <sheetViews>
    <sheetView workbookViewId="0"/>
  </sheetViews>
  <sheetFormatPr defaultColWidth="14.3984375" defaultRowHeight="15" customHeight="1"/>
  <cols>
    <col min="1" max="1" width="48.265625" customWidth="1"/>
    <col min="2" max="2" width="27.73046875" customWidth="1"/>
    <col min="3" max="3" width="24.1328125" customWidth="1"/>
    <col min="4" max="4" width="22.265625" customWidth="1"/>
    <col min="5" max="5" width="23.53125" customWidth="1"/>
    <col min="6" max="6" width="22" customWidth="1"/>
    <col min="7" max="7" width="22.1328125" customWidth="1"/>
    <col min="8" max="8" width="22" customWidth="1"/>
    <col min="9" max="9" width="26" customWidth="1"/>
    <col min="10" max="10" width="22.1328125" customWidth="1"/>
    <col min="11" max="26" width="8.73046875" customWidth="1"/>
  </cols>
  <sheetData>
    <row r="1" spans="1:26" ht="14.25" customHeight="1">
      <c r="E1" s="203"/>
    </row>
    <row r="2" spans="1:26" ht="14.25" customHeight="1">
      <c r="A2" s="204" t="s">
        <v>210</v>
      </c>
      <c r="B2" s="205" t="s">
        <v>211</v>
      </c>
      <c r="C2" s="206" t="s">
        <v>212</v>
      </c>
      <c r="D2" s="206" t="s">
        <v>213</v>
      </c>
      <c r="E2" s="206" t="s">
        <v>214</v>
      </c>
      <c r="F2" s="206" t="s">
        <v>215</v>
      </c>
      <c r="G2" s="206" t="s">
        <v>216</v>
      </c>
      <c r="H2" s="206" t="s">
        <v>217</v>
      </c>
      <c r="I2" s="206" t="s">
        <v>218</v>
      </c>
      <c r="J2" s="206" t="s">
        <v>219</v>
      </c>
      <c r="K2" s="31"/>
      <c r="L2" s="31"/>
      <c r="M2" s="31"/>
      <c r="N2" s="31"/>
      <c r="O2" s="31"/>
      <c r="P2" s="31"/>
      <c r="Q2" s="31"/>
      <c r="R2" s="31"/>
      <c r="S2" s="31"/>
      <c r="T2" s="31"/>
      <c r="U2" s="31"/>
      <c r="V2" s="31"/>
      <c r="W2" s="31"/>
      <c r="X2" s="31"/>
      <c r="Y2" s="31"/>
      <c r="Z2" s="31"/>
    </row>
    <row r="3" spans="1:26" ht="14.25" customHeight="1">
      <c r="A3" s="327" t="s">
        <v>220</v>
      </c>
      <c r="B3" s="247"/>
      <c r="C3" s="207"/>
      <c r="D3" s="207"/>
      <c r="E3" s="207"/>
      <c r="F3" s="207"/>
      <c r="G3" s="207"/>
      <c r="H3" s="207"/>
      <c r="I3" s="207"/>
      <c r="J3" s="207"/>
      <c r="K3" s="31"/>
      <c r="L3" s="31"/>
      <c r="M3" s="31"/>
      <c r="N3" s="31"/>
      <c r="O3" s="31"/>
      <c r="P3" s="31"/>
      <c r="Q3" s="31"/>
      <c r="R3" s="31"/>
      <c r="S3" s="31"/>
      <c r="T3" s="31"/>
      <c r="U3" s="31"/>
      <c r="V3" s="31"/>
      <c r="W3" s="31"/>
      <c r="X3" s="31"/>
      <c r="Y3" s="31"/>
      <c r="Z3" s="31"/>
    </row>
    <row r="4" spans="1:26" ht="14.25" customHeight="1">
      <c r="A4" s="208"/>
      <c r="B4" s="209"/>
      <c r="C4" s="210"/>
    </row>
    <row r="5" spans="1:26" ht="14.25" customHeight="1">
      <c r="A5" s="211" t="s">
        <v>221</v>
      </c>
      <c r="B5" s="212" t="s">
        <v>222</v>
      </c>
      <c r="C5" s="212" t="s">
        <v>223</v>
      </c>
      <c r="D5" s="212" t="s">
        <v>224</v>
      </c>
      <c r="E5" s="212" t="s">
        <v>225</v>
      </c>
      <c r="F5" s="212" t="s">
        <v>226</v>
      </c>
      <c r="G5" s="212" t="s">
        <v>227</v>
      </c>
      <c r="H5" s="212" t="s">
        <v>228</v>
      </c>
      <c r="I5" s="212" t="s">
        <v>229</v>
      </c>
      <c r="J5" s="212" t="s">
        <v>230</v>
      </c>
    </row>
    <row r="6" spans="1:26" ht="14.25" customHeight="1">
      <c r="A6" s="213" t="s">
        <v>231</v>
      </c>
      <c r="B6" s="214" t="s">
        <v>232</v>
      </c>
      <c r="C6" s="214" t="s">
        <v>233</v>
      </c>
      <c r="D6" s="215" t="s">
        <v>234</v>
      </c>
      <c r="E6" s="214" t="s">
        <v>235</v>
      </c>
      <c r="F6" s="214" t="s">
        <v>236</v>
      </c>
      <c r="G6" s="214" t="s">
        <v>237</v>
      </c>
      <c r="H6" s="214" t="s">
        <v>238</v>
      </c>
      <c r="I6" s="214" t="s">
        <v>239</v>
      </c>
      <c r="J6" s="214" t="s">
        <v>240</v>
      </c>
    </row>
    <row r="7" spans="1:26" ht="14.25" customHeight="1">
      <c r="A7" s="211" t="s">
        <v>241</v>
      </c>
      <c r="B7" s="212" t="s">
        <v>242</v>
      </c>
      <c r="C7" s="212" t="s">
        <v>243</v>
      </c>
      <c r="D7" s="212" t="s">
        <v>244</v>
      </c>
      <c r="E7" s="212" t="s">
        <v>245</v>
      </c>
      <c r="F7" s="212" t="s">
        <v>246</v>
      </c>
      <c r="G7" s="212" t="s">
        <v>247</v>
      </c>
      <c r="H7" s="212" t="s">
        <v>248</v>
      </c>
      <c r="I7" s="212" t="s">
        <v>249</v>
      </c>
      <c r="J7" s="212" t="s">
        <v>250</v>
      </c>
    </row>
    <row r="8" spans="1:26" ht="14.25" customHeight="1">
      <c r="A8" s="213" t="s">
        <v>251</v>
      </c>
      <c r="B8" s="214" t="s">
        <v>252</v>
      </c>
      <c r="C8" s="214" t="s">
        <v>253</v>
      </c>
      <c r="D8" s="214" t="s">
        <v>254</v>
      </c>
      <c r="E8" s="214" t="s">
        <v>255</v>
      </c>
      <c r="F8" s="214" t="s">
        <v>256</v>
      </c>
      <c r="G8" s="214" t="s">
        <v>257</v>
      </c>
      <c r="H8" s="214" t="s">
        <v>258</v>
      </c>
      <c r="I8" s="214" t="s">
        <v>259</v>
      </c>
      <c r="J8" s="214" t="s">
        <v>260</v>
      </c>
    </row>
    <row r="9" spans="1:26" ht="14.25" customHeight="1">
      <c r="A9" s="211" t="s">
        <v>261</v>
      </c>
      <c r="B9" s="212" t="s">
        <v>262</v>
      </c>
      <c r="C9" s="212" t="s">
        <v>263</v>
      </c>
      <c r="D9" s="212" t="s">
        <v>264</v>
      </c>
      <c r="E9" s="212" t="s">
        <v>265</v>
      </c>
      <c r="F9" s="212" t="s">
        <v>266</v>
      </c>
      <c r="G9" s="212" t="s">
        <v>267</v>
      </c>
      <c r="H9" s="212" t="s">
        <v>268</v>
      </c>
      <c r="I9" s="212" t="s">
        <v>269</v>
      </c>
      <c r="J9" s="212" t="s">
        <v>270</v>
      </c>
    </row>
    <row r="10" spans="1:26" ht="14.25" customHeight="1">
      <c r="A10" s="213" t="s">
        <v>271</v>
      </c>
      <c r="B10" s="214" t="s">
        <v>272</v>
      </c>
      <c r="C10" s="214" t="s">
        <v>273</v>
      </c>
      <c r="D10" s="214" t="s">
        <v>274</v>
      </c>
      <c r="E10" s="214" t="s">
        <v>275</v>
      </c>
      <c r="F10" s="214" t="s">
        <v>276</v>
      </c>
      <c r="G10" s="214" t="s">
        <v>277</v>
      </c>
      <c r="H10" s="214" t="s">
        <v>278</v>
      </c>
      <c r="I10" s="214" t="s">
        <v>279</v>
      </c>
      <c r="J10" s="214" t="s">
        <v>280</v>
      </c>
    </row>
    <row r="11" spans="1:26" ht="14.25" customHeight="1">
      <c r="A11" s="211" t="s">
        <v>281</v>
      </c>
      <c r="B11" s="212" t="s">
        <v>272</v>
      </c>
      <c r="C11" s="212" t="s">
        <v>273</v>
      </c>
      <c r="D11" s="212" t="s">
        <v>274</v>
      </c>
      <c r="E11" s="212" t="s">
        <v>275</v>
      </c>
      <c r="F11" s="212" t="s">
        <v>276</v>
      </c>
      <c r="G11" s="212" t="s">
        <v>277</v>
      </c>
      <c r="H11" s="212" t="s">
        <v>278</v>
      </c>
      <c r="I11" s="212" t="s">
        <v>279</v>
      </c>
      <c r="J11" s="212" t="s">
        <v>280</v>
      </c>
    </row>
    <row r="12" spans="1:26" ht="14.25" customHeight="1">
      <c r="A12" s="213" t="s">
        <v>282</v>
      </c>
      <c r="B12" s="214" t="s">
        <v>283</v>
      </c>
      <c r="C12" s="214" t="s">
        <v>284</v>
      </c>
      <c r="D12" s="214" t="s">
        <v>285</v>
      </c>
      <c r="E12" s="214" t="s">
        <v>286</v>
      </c>
      <c r="F12" s="214" t="s">
        <v>287</v>
      </c>
      <c r="G12" s="214" t="s">
        <v>288</v>
      </c>
      <c r="H12" s="215" t="s">
        <v>289</v>
      </c>
      <c r="I12" s="214" t="s">
        <v>290</v>
      </c>
      <c r="J12" s="214" t="s">
        <v>291</v>
      </c>
    </row>
    <row r="13" spans="1:26" ht="14.25" customHeight="1">
      <c r="A13" s="211" t="s">
        <v>292</v>
      </c>
      <c r="B13" s="212" t="s">
        <v>232</v>
      </c>
      <c r="C13" s="212" t="s">
        <v>233</v>
      </c>
      <c r="D13" s="212" t="s">
        <v>293</v>
      </c>
      <c r="E13" s="212" t="s">
        <v>294</v>
      </c>
      <c r="F13" s="212" t="s">
        <v>295</v>
      </c>
      <c r="G13" s="212" t="s">
        <v>296</v>
      </c>
      <c r="H13" s="212" t="s">
        <v>297</v>
      </c>
      <c r="I13" s="212" t="s">
        <v>298</v>
      </c>
      <c r="J13" s="212" t="s">
        <v>299</v>
      </c>
    </row>
    <row r="14" spans="1:26" ht="14.25" customHeight="1">
      <c r="A14" s="213" t="s">
        <v>300</v>
      </c>
      <c r="B14" s="214" t="s">
        <v>301</v>
      </c>
      <c r="C14" s="214" t="s">
        <v>302</v>
      </c>
      <c r="D14" s="214" t="s">
        <v>303</v>
      </c>
      <c r="E14" s="214" t="s">
        <v>304</v>
      </c>
      <c r="F14" s="214" t="s">
        <v>305</v>
      </c>
      <c r="G14" s="214" t="s">
        <v>306</v>
      </c>
      <c r="H14" s="214" t="s">
        <v>307</v>
      </c>
      <c r="I14" s="214" t="s">
        <v>308</v>
      </c>
      <c r="J14" s="214" t="s">
        <v>309</v>
      </c>
    </row>
    <row r="15" spans="1:26" ht="14.25" customHeight="1">
      <c r="A15" s="211" t="s">
        <v>310</v>
      </c>
      <c r="B15" s="212" t="s">
        <v>311</v>
      </c>
      <c r="C15" s="212" t="s">
        <v>312</v>
      </c>
      <c r="D15" s="212" t="s">
        <v>313</v>
      </c>
      <c r="E15" s="212" t="s">
        <v>314</v>
      </c>
      <c r="F15" s="212" t="s">
        <v>315</v>
      </c>
      <c r="G15" s="212" t="s">
        <v>316</v>
      </c>
      <c r="H15" s="212" t="s">
        <v>317</v>
      </c>
      <c r="I15" s="212" t="s">
        <v>318</v>
      </c>
      <c r="J15" s="212" t="s">
        <v>319</v>
      </c>
    </row>
    <row r="16" spans="1:26" ht="14.25" customHeight="1">
      <c r="A16" s="213" t="s">
        <v>320</v>
      </c>
      <c r="B16" s="214" t="s">
        <v>321</v>
      </c>
      <c r="C16" s="214" t="s">
        <v>322</v>
      </c>
      <c r="D16" s="214" t="s">
        <v>323</v>
      </c>
      <c r="E16" s="214" t="s">
        <v>324</v>
      </c>
      <c r="F16" s="214" t="s">
        <v>325</v>
      </c>
      <c r="G16" s="214" t="s">
        <v>326</v>
      </c>
      <c r="H16" s="214" t="s">
        <v>327</v>
      </c>
      <c r="I16" s="214" t="s">
        <v>328</v>
      </c>
      <c r="J16" s="214" t="s">
        <v>329</v>
      </c>
    </row>
    <row r="17" spans="1:10" ht="14.25" customHeight="1">
      <c r="A17" s="211" t="s">
        <v>330</v>
      </c>
      <c r="B17" s="212" t="s">
        <v>331</v>
      </c>
      <c r="C17" s="212" t="s">
        <v>332</v>
      </c>
      <c r="D17" s="212" t="s">
        <v>333</v>
      </c>
      <c r="E17" s="212" t="s">
        <v>334</v>
      </c>
      <c r="F17" s="212" t="s">
        <v>335</v>
      </c>
      <c r="G17" s="212" t="s">
        <v>336</v>
      </c>
      <c r="H17" s="212" t="s">
        <v>337</v>
      </c>
      <c r="I17" s="212" t="s">
        <v>338</v>
      </c>
      <c r="J17" s="212" t="s">
        <v>339</v>
      </c>
    </row>
    <row r="18" spans="1:10" ht="20.25" customHeight="1">
      <c r="A18" s="213" t="s">
        <v>340</v>
      </c>
      <c r="B18" s="214" t="s">
        <v>331</v>
      </c>
      <c r="C18" s="214" t="s">
        <v>341</v>
      </c>
      <c r="D18" s="214" t="s">
        <v>342</v>
      </c>
      <c r="E18" s="214" t="s">
        <v>343</v>
      </c>
      <c r="F18" s="214" t="s">
        <v>344</v>
      </c>
      <c r="G18" s="214" t="s">
        <v>345</v>
      </c>
      <c r="H18" s="214" t="s">
        <v>346</v>
      </c>
      <c r="I18" s="214" t="s">
        <v>347</v>
      </c>
      <c r="J18" s="214" t="s">
        <v>348</v>
      </c>
    </row>
    <row r="19" spans="1:10" ht="20.25" customHeight="1">
      <c r="A19" s="211" t="s">
        <v>349</v>
      </c>
      <c r="B19" s="212" t="s">
        <v>331</v>
      </c>
      <c r="C19" s="212" t="s">
        <v>332</v>
      </c>
      <c r="D19" s="212" t="s">
        <v>333</v>
      </c>
      <c r="E19" s="212" t="s">
        <v>334</v>
      </c>
      <c r="F19" s="212" t="s">
        <v>335</v>
      </c>
      <c r="G19" s="212" t="s">
        <v>336</v>
      </c>
      <c r="H19" s="212" t="s">
        <v>337</v>
      </c>
      <c r="I19" s="212" t="s">
        <v>338</v>
      </c>
      <c r="J19" s="212" t="s">
        <v>339</v>
      </c>
    </row>
    <row r="20" spans="1:10" ht="15" customHeight="1">
      <c r="A20" s="213" t="s">
        <v>350</v>
      </c>
      <c r="B20" s="214" t="s">
        <v>351</v>
      </c>
      <c r="C20" s="214" t="s">
        <v>352</v>
      </c>
      <c r="D20" s="214" t="s">
        <v>353</v>
      </c>
      <c r="E20" s="214" t="s">
        <v>354</v>
      </c>
      <c r="F20" s="214" t="s">
        <v>355</v>
      </c>
      <c r="G20" s="214" t="s">
        <v>356</v>
      </c>
      <c r="H20" s="214" t="s">
        <v>357</v>
      </c>
      <c r="I20" s="214" t="s">
        <v>358</v>
      </c>
      <c r="J20" s="214" t="s">
        <v>359</v>
      </c>
    </row>
    <row r="21" spans="1:10" ht="18" customHeight="1">
      <c r="A21" s="211" t="s">
        <v>360</v>
      </c>
      <c r="B21" s="212" t="s">
        <v>325</v>
      </c>
      <c r="C21" s="212" t="s">
        <v>328</v>
      </c>
      <c r="D21" s="212" t="s">
        <v>361</v>
      </c>
      <c r="E21" s="212" t="s">
        <v>362</v>
      </c>
      <c r="F21" s="212" t="s">
        <v>363</v>
      </c>
      <c r="G21" s="212" t="s">
        <v>364</v>
      </c>
      <c r="H21" s="212" t="s">
        <v>365</v>
      </c>
      <c r="I21" s="212" t="s">
        <v>366</v>
      </c>
      <c r="J21" s="212" t="s">
        <v>367</v>
      </c>
    </row>
    <row r="22" spans="1:10" ht="14.25" customHeight="1">
      <c r="A22" s="213" t="s">
        <v>368</v>
      </c>
      <c r="B22" s="214" t="s">
        <v>351</v>
      </c>
      <c r="C22" s="214" t="s">
        <v>369</v>
      </c>
      <c r="D22" s="214" t="s">
        <v>370</v>
      </c>
      <c r="E22" s="214" t="s">
        <v>371</v>
      </c>
      <c r="F22" s="214" t="s">
        <v>372</v>
      </c>
      <c r="G22" s="214" t="s">
        <v>373</v>
      </c>
      <c r="H22" s="214" t="s">
        <v>374</v>
      </c>
      <c r="I22" s="214" t="s">
        <v>375</v>
      </c>
      <c r="J22" s="214" t="s">
        <v>376</v>
      </c>
    </row>
    <row r="23" spans="1:10" ht="14.25" customHeight="1">
      <c r="A23" s="211" t="s">
        <v>377</v>
      </c>
      <c r="B23" s="212" t="s">
        <v>378</v>
      </c>
      <c r="C23" s="212" t="s">
        <v>379</v>
      </c>
      <c r="D23" s="212" t="s">
        <v>380</v>
      </c>
      <c r="E23" s="212" t="s">
        <v>381</v>
      </c>
      <c r="F23" s="212" t="s">
        <v>382</v>
      </c>
      <c r="G23" s="212" t="s">
        <v>383</v>
      </c>
      <c r="H23" s="212" t="s">
        <v>384</v>
      </c>
      <c r="I23" s="212" t="s">
        <v>385</v>
      </c>
      <c r="J23" s="212" t="s">
        <v>386</v>
      </c>
    </row>
    <row r="24" spans="1:10" ht="14.25" customHeight="1">
      <c r="A24" s="213" t="s">
        <v>387</v>
      </c>
      <c r="B24" s="214" t="s">
        <v>388</v>
      </c>
      <c r="C24" s="214" t="s">
        <v>389</v>
      </c>
      <c r="D24" s="214" t="s">
        <v>390</v>
      </c>
      <c r="E24" s="214" t="s">
        <v>391</v>
      </c>
      <c r="F24" s="214" t="s">
        <v>392</v>
      </c>
      <c r="G24" s="214" t="s">
        <v>393</v>
      </c>
      <c r="H24" s="214" t="s">
        <v>394</v>
      </c>
      <c r="I24" s="214" t="s">
        <v>395</v>
      </c>
      <c r="J24" s="214" t="s">
        <v>396</v>
      </c>
    </row>
    <row r="25" spans="1:10" ht="14.25" customHeight="1">
      <c r="A25" s="211" t="s">
        <v>397</v>
      </c>
      <c r="B25" s="212" t="s">
        <v>398</v>
      </c>
      <c r="C25" s="212" t="s">
        <v>399</v>
      </c>
      <c r="D25" s="212" t="s">
        <v>400</v>
      </c>
      <c r="E25" s="212" t="s">
        <v>401</v>
      </c>
      <c r="F25" s="212" t="s">
        <v>402</v>
      </c>
      <c r="G25" s="212" t="s">
        <v>403</v>
      </c>
      <c r="H25" s="216" t="s">
        <v>404</v>
      </c>
      <c r="I25" s="212" t="s">
        <v>405</v>
      </c>
      <c r="J25" s="212" t="s">
        <v>406</v>
      </c>
    </row>
    <row r="26" spans="1:10" ht="14.25" customHeight="1">
      <c r="A26" s="213" t="s">
        <v>407</v>
      </c>
      <c r="B26" s="214" t="s">
        <v>408</v>
      </c>
      <c r="C26" s="214" t="s">
        <v>409</v>
      </c>
      <c r="D26" s="214" t="s">
        <v>410</v>
      </c>
      <c r="E26" s="214" t="s">
        <v>411</v>
      </c>
      <c r="F26" s="215" t="s">
        <v>412</v>
      </c>
      <c r="G26" s="214" t="s">
        <v>413</v>
      </c>
      <c r="H26" s="214" t="s">
        <v>414</v>
      </c>
      <c r="I26" s="215" t="s">
        <v>415</v>
      </c>
      <c r="J26" s="214" t="s">
        <v>416</v>
      </c>
    </row>
    <row r="27" spans="1:10" ht="14.25" customHeight="1">
      <c r="A27" s="211" t="s">
        <v>417</v>
      </c>
      <c r="B27" s="212" t="s">
        <v>252</v>
      </c>
      <c r="C27" s="212" t="s">
        <v>418</v>
      </c>
      <c r="D27" s="212" t="s">
        <v>419</v>
      </c>
      <c r="E27" s="212" t="s">
        <v>420</v>
      </c>
      <c r="F27" s="212" t="s">
        <v>421</v>
      </c>
      <c r="G27" s="212" t="s">
        <v>422</v>
      </c>
      <c r="H27" s="212" t="s">
        <v>423</v>
      </c>
      <c r="I27" s="212" t="s">
        <v>424</v>
      </c>
      <c r="J27" s="212" t="s">
        <v>425</v>
      </c>
    </row>
    <row r="28" spans="1:10" ht="14.25" customHeight="1">
      <c r="A28" s="213" t="s">
        <v>426</v>
      </c>
      <c r="B28" s="214" t="s">
        <v>427</v>
      </c>
      <c r="C28" s="214" t="s">
        <v>428</v>
      </c>
      <c r="D28" s="214" t="s">
        <v>429</v>
      </c>
      <c r="E28" s="214" t="s">
        <v>430</v>
      </c>
      <c r="F28" s="214" t="s">
        <v>431</v>
      </c>
      <c r="G28" s="214" t="s">
        <v>432</v>
      </c>
      <c r="H28" s="214" t="s">
        <v>433</v>
      </c>
      <c r="I28" s="214" t="s">
        <v>434</v>
      </c>
      <c r="J28" s="214" t="s">
        <v>435</v>
      </c>
    </row>
    <row r="29" spans="1:10" ht="14.25" customHeight="1">
      <c r="A29" s="211" t="s">
        <v>436</v>
      </c>
      <c r="B29" s="212" t="s">
        <v>222</v>
      </c>
      <c r="C29" s="212" t="s">
        <v>223</v>
      </c>
      <c r="D29" s="212" t="s">
        <v>437</v>
      </c>
      <c r="E29" s="212" t="s">
        <v>438</v>
      </c>
      <c r="F29" s="212" t="s">
        <v>439</v>
      </c>
      <c r="G29" s="212" t="s">
        <v>440</v>
      </c>
      <c r="H29" s="212" t="s">
        <v>441</v>
      </c>
      <c r="I29" s="212" t="s">
        <v>442</v>
      </c>
      <c r="J29" s="212" t="s">
        <v>443</v>
      </c>
    </row>
    <row r="30" spans="1:10" ht="14.25" customHeight="1">
      <c r="A30" s="213" t="s">
        <v>444</v>
      </c>
      <c r="B30" s="214" t="s">
        <v>232</v>
      </c>
      <c r="C30" s="214" t="s">
        <v>233</v>
      </c>
      <c r="D30" s="214" t="s">
        <v>293</v>
      </c>
      <c r="E30" s="214" t="s">
        <v>294</v>
      </c>
      <c r="F30" s="214" t="s">
        <v>445</v>
      </c>
      <c r="G30" s="214" t="s">
        <v>446</v>
      </c>
      <c r="H30" s="214" t="s">
        <v>447</v>
      </c>
      <c r="I30" s="214" t="s">
        <v>448</v>
      </c>
      <c r="J30" s="214" t="s">
        <v>449</v>
      </c>
    </row>
    <row r="31" spans="1:10" ht="14.25" customHeight="1">
      <c r="A31" s="211" t="s">
        <v>450</v>
      </c>
      <c r="B31" s="212" t="s">
        <v>283</v>
      </c>
      <c r="C31" s="212" t="s">
        <v>451</v>
      </c>
      <c r="D31" s="212" t="s">
        <v>452</v>
      </c>
      <c r="E31" s="212" t="s">
        <v>453</v>
      </c>
      <c r="F31" s="212" t="s">
        <v>454</v>
      </c>
      <c r="G31" s="212" t="s">
        <v>455</v>
      </c>
      <c r="H31" s="212" t="s">
        <v>456</v>
      </c>
      <c r="I31" s="212" t="s">
        <v>457</v>
      </c>
      <c r="J31" s="212" t="s">
        <v>458</v>
      </c>
    </row>
    <row r="32" spans="1:10" ht="14.25" customHeight="1">
      <c r="A32" s="213" t="s">
        <v>459</v>
      </c>
      <c r="B32" s="214" t="s">
        <v>460</v>
      </c>
      <c r="C32" s="214" t="s">
        <v>461</v>
      </c>
      <c r="D32" s="214" t="s">
        <v>462</v>
      </c>
      <c r="E32" s="214" t="s">
        <v>463</v>
      </c>
      <c r="F32" s="214" t="s">
        <v>464</v>
      </c>
      <c r="G32" s="214" t="s">
        <v>465</v>
      </c>
      <c r="H32" s="214" t="s">
        <v>466</v>
      </c>
      <c r="I32" s="214" t="s">
        <v>467</v>
      </c>
      <c r="J32" s="214" t="s">
        <v>468</v>
      </c>
    </row>
    <row r="33" spans="1:10" ht="14.25" customHeight="1">
      <c r="A33" s="211" t="s">
        <v>469</v>
      </c>
      <c r="B33" s="212" t="s">
        <v>470</v>
      </c>
      <c r="C33" s="212" t="s">
        <v>471</v>
      </c>
      <c r="D33" s="212" t="s">
        <v>472</v>
      </c>
      <c r="E33" s="212" t="s">
        <v>473</v>
      </c>
      <c r="F33" s="212" t="s">
        <v>474</v>
      </c>
      <c r="G33" s="212" t="s">
        <v>475</v>
      </c>
      <c r="H33" s="212" t="s">
        <v>476</v>
      </c>
      <c r="I33" s="212" t="s">
        <v>477</v>
      </c>
      <c r="J33" s="212" t="s">
        <v>478</v>
      </c>
    </row>
    <row r="34" spans="1:10" ht="14.25" customHeight="1">
      <c r="A34" s="213" t="s">
        <v>479</v>
      </c>
      <c r="B34" s="214" t="s">
        <v>480</v>
      </c>
      <c r="C34" s="214" t="s">
        <v>481</v>
      </c>
      <c r="D34" s="214" t="s">
        <v>342</v>
      </c>
      <c r="E34" s="214" t="s">
        <v>343</v>
      </c>
      <c r="F34" s="214" t="s">
        <v>344</v>
      </c>
      <c r="G34" s="214" t="s">
        <v>482</v>
      </c>
      <c r="H34" s="214" t="s">
        <v>483</v>
      </c>
      <c r="I34" s="214" t="s">
        <v>484</v>
      </c>
      <c r="J34" s="214" t="s">
        <v>485</v>
      </c>
    </row>
    <row r="35" spans="1:10" ht="14.25" customHeight="1">
      <c r="A35" s="211" t="s">
        <v>486</v>
      </c>
      <c r="B35" s="212" t="s">
        <v>331</v>
      </c>
      <c r="C35" s="212" t="s">
        <v>332</v>
      </c>
      <c r="D35" s="212" t="s">
        <v>333</v>
      </c>
      <c r="E35" s="212" t="s">
        <v>334</v>
      </c>
      <c r="F35" s="212" t="s">
        <v>335</v>
      </c>
      <c r="G35" s="212" t="s">
        <v>336</v>
      </c>
      <c r="H35" s="212" t="s">
        <v>337</v>
      </c>
      <c r="I35" s="212" t="s">
        <v>338</v>
      </c>
      <c r="J35" s="212" t="s">
        <v>339</v>
      </c>
    </row>
    <row r="36" spans="1:10" ht="14.25" customHeight="1">
      <c r="A36" s="213" t="s">
        <v>487</v>
      </c>
      <c r="B36" s="214" t="s">
        <v>331</v>
      </c>
      <c r="C36" s="214" t="s">
        <v>332</v>
      </c>
      <c r="D36" s="214" t="s">
        <v>333</v>
      </c>
      <c r="E36" s="214" t="s">
        <v>334</v>
      </c>
      <c r="F36" s="214" t="s">
        <v>335</v>
      </c>
      <c r="G36" s="214" t="s">
        <v>336</v>
      </c>
      <c r="H36" s="214" t="s">
        <v>337</v>
      </c>
      <c r="I36" s="214" t="s">
        <v>338</v>
      </c>
      <c r="J36" s="214" t="s">
        <v>339</v>
      </c>
    </row>
    <row r="37" spans="1:10" ht="14.25" customHeight="1">
      <c r="A37" s="211" t="s">
        <v>488</v>
      </c>
      <c r="B37" s="212" t="s">
        <v>460</v>
      </c>
      <c r="C37" s="212" t="s">
        <v>461</v>
      </c>
      <c r="D37" s="212" t="s">
        <v>462</v>
      </c>
      <c r="E37" s="212" t="s">
        <v>463</v>
      </c>
      <c r="F37" s="212" t="s">
        <v>464</v>
      </c>
      <c r="G37" s="212" t="s">
        <v>465</v>
      </c>
      <c r="H37" s="212" t="s">
        <v>466</v>
      </c>
      <c r="I37" s="212" t="s">
        <v>467</v>
      </c>
      <c r="J37" s="212" t="s">
        <v>468</v>
      </c>
    </row>
    <row r="38" spans="1:10" ht="14.25" customHeight="1">
      <c r="A38" s="213" t="s">
        <v>489</v>
      </c>
      <c r="B38" s="214" t="s">
        <v>331</v>
      </c>
      <c r="C38" s="214" t="s">
        <v>332</v>
      </c>
      <c r="D38" s="214" t="s">
        <v>333</v>
      </c>
      <c r="E38" s="214" t="s">
        <v>334</v>
      </c>
      <c r="F38" s="214" t="s">
        <v>335</v>
      </c>
      <c r="G38" s="214" t="s">
        <v>336</v>
      </c>
      <c r="H38" s="214" t="s">
        <v>337</v>
      </c>
      <c r="I38" s="214" t="s">
        <v>338</v>
      </c>
      <c r="J38" s="214" t="s">
        <v>339</v>
      </c>
    </row>
    <row r="39" spans="1:10" ht="14.25" customHeight="1">
      <c r="A39" s="211" t="s">
        <v>490</v>
      </c>
      <c r="B39" s="212" t="s">
        <v>491</v>
      </c>
      <c r="C39" s="212" t="s">
        <v>492</v>
      </c>
      <c r="D39" s="212" t="s">
        <v>493</v>
      </c>
      <c r="E39" s="212" t="s">
        <v>494</v>
      </c>
      <c r="F39" s="212" t="s">
        <v>495</v>
      </c>
      <c r="G39" s="212" t="s">
        <v>496</v>
      </c>
      <c r="H39" s="212" t="s">
        <v>497</v>
      </c>
      <c r="I39" s="212" t="s">
        <v>498</v>
      </c>
      <c r="J39" s="212" t="s">
        <v>499</v>
      </c>
    </row>
    <row r="40" spans="1:10" ht="14.25" customHeight="1">
      <c r="A40" s="213" t="s">
        <v>500</v>
      </c>
      <c r="B40" s="214" t="s">
        <v>501</v>
      </c>
      <c r="C40" s="214" t="s">
        <v>502</v>
      </c>
      <c r="D40" s="214" t="s">
        <v>503</v>
      </c>
      <c r="E40" s="214" t="s">
        <v>504</v>
      </c>
      <c r="F40" s="214" t="s">
        <v>505</v>
      </c>
      <c r="G40" s="214" t="s">
        <v>506</v>
      </c>
      <c r="H40" s="214" t="s">
        <v>507</v>
      </c>
      <c r="I40" s="214" t="s">
        <v>508</v>
      </c>
      <c r="J40" s="214" t="s">
        <v>239</v>
      </c>
    </row>
    <row r="41" spans="1:10" ht="14.25" customHeight="1">
      <c r="A41" s="211" t="s">
        <v>509</v>
      </c>
      <c r="B41" s="212" t="s">
        <v>252</v>
      </c>
      <c r="C41" s="212" t="s">
        <v>510</v>
      </c>
      <c r="D41" s="212" t="s">
        <v>511</v>
      </c>
      <c r="E41" s="212" t="s">
        <v>512</v>
      </c>
      <c r="F41" s="212" t="s">
        <v>513</v>
      </c>
      <c r="G41" s="212" t="s">
        <v>514</v>
      </c>
      <c r="H41" s="212" t="s">
        <v>515</v>
      </c>
      <c r="I41" s="212" t="s">
        <v>516</v>
      </c>
      <c r="J41" s="212" t="s">
        <v>517</v>
      </c>
    </row>
    <row r="42" spans="1:10" ht="20.25" customHeight="1">
      <c r="A42" s="213" t="s">
        <v>518</v>
      </c>
      <c r="B42" s="214" t="s">
        <v>519</v>
      </c>
      <c r="C42" s="214" t="s">
        <v>520</v>
      </c>
      <c r="D42" s="214" t="s">
        <v>521</v>
      </c>
      <c r="E42" s="214" t="s">
        <v>522</v>
      </c>
      <c r="F42" s="214" t="s">
        <v>523</v>
      </c>
      <c r="G42" s="214" t="s">
        <v>524</v>
      </c>
      <c r="H42" s="214" t="s">
        <v>525</v>
      </c>
      <c r="I42" s="214" t="s">
        <v>526</v>
      </c>
      <c r="J42" s="214" t="s">
        <v>527</v>
      </c>
    </row>
    <row r="43" spans="1:10" ht="14.25" customHeight="1">
      <c r="A43" s="211" t="s">
        <v>528</v>
      </c>
      <c r="B43" s="212" t="s">
        <v>331</v>
      </c>
      <c r="C43" s="212" t="s">
        <v>332</v>
      </c>
      <c r="D43" s="212" t="s">
        <v>333</v>
      </c>
      <c r="E43" s="212" t="s">
        <v>334</v>
      </c>
      <c r="F43" s="212" t="s">
        <v>335</v>
      </c>
      <c r="G43" s="212" t="s">
        <v>336</v>
      </c>
      <c r="H43" s="212" t="s">
        <v>337</v>
      </c>
      <c r="I43" s="212" t="s">
        <v>338</v>
      </c>
      <c r="J43" s="212" t="s">
        <v>339</v>
      </c>
    </row>
    <row r="44" spans="1:10" ht="14.25" customHeight="1">
      <c r="A44" s="213" t="s">
        <v>529</v>
      </c>
      <c r="B44" s="214" t="s">
        <v>530</v>
      </c>
      <c r="C44" s="214" t="s">
        <v>264</v>
      </c>
      <c r="D44" s="214" t="s">
        <v>531</v>
      </c>
      <c r="E44" s="214" t="s">
        <v>532</v>
      </c>
      <c r="F44" s="214" t="s">
        <v>268</v>
      </c>
      <c r="G44" s="214" t="s">
        <v>533</v>
      </c>
      <c r="H44" s="214" t="s">
        <v>534</v>
      </c>
      <c r="I44" s="214" t="s">
        <v>525</v>
      </c>
      <c r="J44" s="214" t="s">
        <v>535</v>
      </c>
    </row>
    <row r="45" spans="1:10" ht="14.25" customHeight="1">
      <c r="A45" s="211" t="s">
        <v>536</v>
      </c>
      <c r="B45" s="212" t="s">
        <v>232</v>
      </c>
      <c r="C45" s="212" t="s">
        <v>233</v>
      </c>
      <c r="D45" s="212" t="s">
        <v>537</v>
      </c>
      <c r="E45" s="212" t="s">
        <v>538</v>
      </c>
      <c r="F45" s="212" t="s">
        <v>539</v>
      </c>
      <c r="G45" s="212" t="s">
        <v>540</v>
      </c>
      <c r="H45" s="212" t="s">
        <v>541</v>
      </c>
      <c r="I45" s="212" t="s">
        <v>542</v>
      </c>
      <c r="J45" s="212" t="s">
        <v>543</v>
      </c>
    </row>
    <row r="46" spans="1:10" ht="14.25" customHeight="1">
      <c r="A46" s="213" t="s">
        <v>544</v>
      </c>
      <c r="B46" s="214" t="s">
        <v>519</v>
      </c>
      <c r="C46" s="214" t="s">
        <v>520</v>
      </c>
      <c r="D46" s="214" t="s">
        <v>521</v>
      </c>
      <c r="E46" s="214" t="s">
        <v>522</v>
      </c>
      <c r="F46" s="214" t="s">
        <v>523</v>
      </c>
      <c r="G46" s="214" t="s">
        <v>524</v>
      </c>
      <c r="H46" s="214" t="s">
        <v>525</v>
      </c>
      <c r="I46" s="214" t="s">
        <v>526</v>
      </c>
      <c r="J46" s="214" t="s">
        <v>527</v>
      </c>
    </row>
    <row r="47" spans="1:10" ht="14.25" customHeight="1">
      <c r="A47" s="211" t="s">
        <v>545</v>
      </c>
      <c r="B47" s="212" t="s">
        <v>541</v>
      </c>
      <c r="C47" s="212" t="s">
        <v>546</v>
      </c>
      <c r="D47" s="212" t="s">
        <v>547</v>
      </c>
      <c r="E47" s="212" t="s">
        <v>548</v>
      </c>
      <c r="F47" s="212" t="s">
        <v>549</v>
      </c>
      <c r="G47" s="212" t="s">
        <v>550</v>
      </c>
      <c r="H47" s="212" t="s">
        <v>551</v>
      </c>
      <c r="I47" s="212" t="s">
        <v>552</v>
      </c>
      <c r="J47" s="212" t="s">
        <v>553</v>
      </c>
    </row>
    <row r="48" spans="1:10" ht="14.25" customHeight="1">
      <c r="A48" s="213" t="s">
        <v>554</v>
      </c>
      <c r="B48" s="214" t="s">
        <v>440</v>
      </c>
      <c r="C48" s="214" t="s">
        <v>555</v>
      </c>
      <c r="D48" s="214" t="s">
        <v>339</v>
      </c>
      <c r="E48" s="214" t="s">
        <v>556</v>
      </c>
      <c r="F48" s="214" t="s">
        <v>557</v>
      </c>
      <c r="G48" s="214" t="s">
        <v>558</v>
      </c>
      <c r="H48" s="214" t="s">
        <v>559</v>
      </c>
      <c r="I48" s="214" t="s">
        <v>560</v>
      </c>
      <c r="J48" s="214" t="s">
        <v>550</v>
      </c>
    </row>
    <row r="49" spans="1:10" ht="14.25" customHeight="1">
      <c r="A49" s="211" t="s">
        <v>561</v>
      </c>
      <c r="B49" s="212" t="s">
        <v>440</v>
      </c>
      <c r="C49" s="212" t="s">
        <v>555</v>
      </c>
      <c r="D49" s="212" t="s">
        <v>339</v>
      </c>
      <c r="E49" s="212" t="s">
        <v>556</v>
      </c>
      <c r="F49" s="212" t="s">
        <v>557</v>
      </c>
      <c r="G49" s="212" t="s">
        <v>558</v>
      </c>
      <c r="H49" s="212" t="s">
        <v>559</v>
      </c>
      <c r="I49" s="212" t="s">
        <v>560</v>
      </c>
      <c r="J49" s="212" t="s">
        <v>550</v>
      </c>
    </row>
    <row r="50" spans="1:10" ht="14.25" customHeight="1">
      <c r="A50" s="213" t="s">
        <v>562</v>
      </c>
      <c r="B50" s="214" t="s">
        <v>563</v>
      </c>
      <c r="C50" s="214" t="s">
        <v>564</v>
      </c>
      <c r="D50" s="214" t="s">
        <v>494</v>
      </c>
      <c r="E50" s="214" t="s">
        <v>565</v>
      </c>
      <c r="F50" s="214" t="s">
        <v>566</v>
      </c>
      <c r="G50" s="214" t="s">
        <v>567</v>
      </c>
      <c r="H50" s="214" t="s">
        <v>568</v>
      </c>
      <c r="I50" s="214" t="s">
        <v>569</v>
      </c>
      <c r="J50" s="214" t="s">
        <v>570</v>
      </c>
    </row>
    <row r="51" spans="1:10" ht="14.25" customHeight="1">
      <c r="A51" s="211" t="s">
        <v>571</v>
      </c>
      <c r="B51" s="212" t="s">
        <v>563</v>
      </c>
      <c r="C51" s="212" t="s">
        <v>564</v>
      </c>
      <c r="D51" s="212" t="s">
        <v>494</v>
      </c>
      <c r="E51" s="212" t="s">
        <v>565</v>
      </c>
      <c r="F51" s="212" t="s">
        <v>566</v>
      </c>
      <c r="G51" s="212" t="s">
        <v>567</v>
      </c>
      <c r="H51" s="212" t="s">
        <v>568</v>
      </c>
      <c r="I51" s="212" t="s">
        <v>569</v>
      </c>
      <c r="J51" s="212" t="s">
        <v>570</v>
      </c>
    </row>
    <row r="52" spans="1:10" ht="14.25" customHeight="1">
      <c r="A52" s="213" t="s">
        <v>572</v>
      </c>
      <c r="B52" s="214" t="s">
        <v>573</v>
      </c>
      <c r="C52" s="214" t="s">
        <v>574</v>
      </c>
      <c r="D52" s="214" t="s">
        <v>575</v>
      </c>
      <c r="E52" s="214" t="s">
        <v>576</v>
      </c>
      <c r="F52" s="214" t="s">
        <v>577</v>
      </c>
      <c r="G52" s="214" t="s">
        <v>578</v>
      </c>
      <c r="H52" s="214" t="s">
        <v>579</v>
      </c>
      <c r="I52" s="214" t="s">
        <v>580</v>
      </c>
      <c r="J52" s="214" t="s">
        <v>581</v>
      </c>
    </row>
    <row r="53" spans="1:10" ht="14.25" customHeight="1">
      <c r="A53" s="211" t="s">
        <v>582</v>
      </c>
      <c r="B53" s="212" t="s">
        <v>583</v>
      </c>
      <c r="C53" s="212" t="s">
        <v>584</v>
      </c>
      <c r="D53" s="212" t="s">
        <v>585</v>
      </c>
      <c r="E53" s="212" t="s">
        <v>586</v>
      </c>
      <c r="F53" s="212" t="s">
        <v>587</v>
      </c>
      <c r="G53" s="212" t="s">
        <v>588</v>
      </c>
      <c r="H53" s="212" t="s">
        <v>589</v>
      </c>
      <c r="I53" s="212" t="s">
        <v>498</v>
      </c>
      <c r="J53" s="212" t="s">
        <v>499</v>
      </c>
    </row>
    <row r="54" spans="1:10" ht="14.25" customHeight="1">
      <c r="A54" s="213" t="s">
        <v>590</v>
      </c>
      <c r="B54" s="214" t="s">
        <v>501</v>
      </c>
      <c r="C54" s="214" t="s">
        <v>502</v>
      </c>
      <c r="D54" s="214" t="s">
        <v>591</v>
      </c>
      <c r="E54" s="214" t="s">
        <v>592</v>
      </c>
      <c r="F54" s="214" t="s">
        <v>593</v>
      </c>
      <c r="G54" s="214" t="s">
        <v>594</v>
      </c>
      <c r="H54" s="214" t="s">
        <v>595</v>
      </c>
      <c r="I54" s="214" t="s">
        <v>596</v>
      </c>
      <c r="J54" s="214" t="s">
        <v>542</v>
      </c>
    </row>
    <row r="55" spans="1:10" ht="14.25" customHeight="1">
      <c r="A55" s="211" t="s">
        <v>597</v>
      </c>
      <c r="B55" s="212" t="s">
        <v>283</v>
      </c>
      <c r="C55" s="212" t="s">
        <v>451</v>
      </c>
      <c r="D55" s="212" t="s">
        <v>598</v>
      </c>
      <c r="E55" s="212" t="s">
        <v>599</v>
      </c>
      <c r="F55" s="212" t="s">
        <v>600</v>
      </c>
      <c r="G55" s="212" t="s">
        <v>601</v>
      </c>
      <c r="H55" s="212" t="s">
        <v>602</v>
      </c>
      <c r="I55" s="212" t="s">
        <v>603</v>
      </c>
      <c r="J55" s="212" t="s">
        <v>604</v>
      </c>
    </row>
    <row r="56" spans="1:10" ht="14.25" customHeight="1">
      <c r="A56" s="213" t="s">
        <v>605</v>
      </c>
      <c r="B56" s="214" t="s">
        <v>501</v>
      </c>
      <c r="C56" s="214" t="s">
        <v>502</v>
      </c>
      <c r="D56" s="214" t="s">
        <v>503</v>
      </c>
      <c r="E56" s="214" t="s">
        <v>504</v>
      </c>
      <c r="F56" s="214" t="s">
        <v>505</v>
      </c>
      <c r="G56" s="214" t="s">
        <v>506</v>
      </c>
      <c r="H56" s="214" t="s">
        <v>507</v>
      </c>
      <c r="I56" s="214" t="s">
        <v>508</v>
      </c>
      <c r="J56" s="214" t="s">
        <v>239</v>
      </c>
    </row>
    <row r="57" spans="1:10" ht="14.25" customHeight="1">
      <c r="A57" s="211" t="s">
        <v>606</v>
      </c>
      <c r="B57" s="212" t="s">
        <v>262</v>
      </c>
      <c r="C57" s="212" t="s">
        <v>263</v>
      </c>
      <c r="D57" s="212" t="s">
        <v>264</v>
      </c>
      <c r="E57" s="212" t="s">
        <v>265</v>
      </c>
      <c r="F57" s="212" t="s">
        <v>266</v>
      </c>
      <c r="G57" s="212" t="s">
        <v>267</v>
      </c>
      <c r="H57" s="212" t="s">
        <v>268</v>
      </c>
      <c r="I57" s="212" t="s">
        <v>607</v>
      </c>
      <c r="J57" s="212" t="s">
        <v>608</v>
      </c>
    </row>
    <row r="58" spans="1:10" ht="12.75" customHeight="1">
      <c r="A58" s="217"/>
      <c r="B58" s="56"/>
      <c r="C58" s="56"/>
      <c r="D58" s="56"/>
      <c r="E58" s="56"/>
      <c r="F58" s="56"/>
      <c r="G58" s="56"/>
      <c r="H58" s="56"/>
      <c r="I58" s="56"/>
      <c r="J58" s="56"/>
    </row>
    <row r="59" spans="1:10" ht="14.25" customHeight="1">
      <c r="A59" s="210"/>
      <c r="B59" s="210"/>
      <c r="C59" s="210"/>
    </row>
    <row r="60" spans="1:10" ht="14.25" customHeight="1"/>
    <row r="61" spans="1:10" ht="14.25" customHeight="1">
      <c r="A61" s="328" t="s">
        <v>609</v>
      </c>
      <c r="B61" s="218" t="s">
        <v>610</v>
      </c>
      <c r="C61" s="47" t="s">
        <v>611</v>
      </c>
      <c r="D61" s="47" t="s">
        <v>612</v>
      </c>
      <c r="E61" s="47" t="s">
        <v>613</v>
      </c>
      <c r="F61" s="47" t="s">
        <v>614</v>
      </c>
    </row>
    <row r="62" spans="1:10" ht="14.25" customHeight="1">
      <c r="A62" s="329"/>
      <c r="B62" s="144" t="s">
        <v>615</v>
      </c>
      <c r="C62" s="219">
        <f t="shared" ref="C62:E62" si="0">C61/$C76</f>
        <v>32.258064516129032</v>
      </c>
      <c r="D62" s="219">
        <f t="shared" si="0"/>
        <v>48.387096774193552</v>
      </c>
      <c r="E62" s="219">
        <f t="shared" si="0"/>
        <v>80.645161290322577</v>
      </c>
      <c r="F62" s="219"/>
    </row>
    <row r="63" spans="1:10" ht="14.25" customHeight="1">
      <c r="A63" s="329"/>
      <c r="B63" s="144" t="s">
        <v>616</v>
      </c>
      <c r="C63" s="219">
        <f t="shared" ref="C63:E63" si="1">C61/$C77</f>
        <v>39.370078740157481</v>
      </c>
      <c r="D63" s="219">
        <f t="shared" si="1"/>
        <v>59.055118110236222</v>
      </c>
      <c r="E63" s="219">
        <f t="shared" si="1"/>
        <v>98.425196850393704</v>
      </c>
      <c r="F63" s="219"/>
    </row>
    <row r="64" spans="1:10" ht="14.25" customHeight="1">
      <c r="A64" s="329"/>
      <c r="B64" s="144" t="s">
        <v>617</v>
      </c>
      <c r="C64" s="219">
        <f t="shared" ref="C64:E64" si="2">C61/$C78</f>
        <v>38.46153846153846</v>
      </c>
      <c r="D64" s="219">
        <f t="shared" si="2"/>
        <v>57.692307692307693</v>
      </c>
      <c r="E64" s="219">
        <f t="shared" si="2"/>
        <v>96.153846153846146</v>
      </c>
      <c r="F64" s="219"/>
    </row>
    <row r="65" spans="1:6" ht="14.25" customHeight="1">
      <c r="A65" s="329"/>
      <c r="B65" s="138" t="s">
        <v>618</v>
      </c>
      <c r="C65" s="219">
        <f t="shared" ref="C65:E65" si="3">C61/$C79</f>
        <v>43.478260869565219</v>
      </c>
      <c r="D65" s="219">
        <f t="shared" si="3"/>
        <v>65.217391304347828</v>
      </c>
      <c r="E65" s="219">
        <f t="shared" si="3"/>
        <v>108.69565217391303</v>
      </c>
      <c r="F65" s="219"/>
    </row>
    <row r="66" spans="1:6" ht="14.25" customHeight="1">
      <c r="A66" s="329"/>
      <c r="B66" s="138" t="s">
        <v>619</v>
      </c>
      <c r="C66" s="219">
        <f t="shared" ref="C66:E66" si="4">C61/$C80</f>
        <v>39.525691699604742</v>
      </c>
      <c r="D66" s="219">
        <f t="shared" si="4"/>
        <v>59.288537549407117</v>
      </c>
      <c r="E66" s="219">
        <f t="shared" si="4"/>
        <v>98.814229249011859</v>
      </c>
      <c r="F66" s="219"/>
    </row>
    <row r="67" spans="1:6" ht="14.25" customHeight="1">
      <c r="A67" s="329"/>
      <c r="B67" s="138" t="s">
        <v>620</v>
      </c>
      <c r="C67" s="219">
        <f t="shared" ref="C67:E67" si="5">C61/$C81</f>
        <v>59.171597633136102</v>
      </c>
      <c r="D67" s="219">
        <f t="shared" si="5"/>
        <v>88.757396449704146</v>
      </c>
      <c r="E67" s="219">
        <f t="shared" si="5"/>
        <v>147.92899408284026</v>
      </c>
      <c r="F67" s="220"/>
    </row>
    <row r="68" spans="1:6" ht="14.25" customHeight="1">
      <c r="A68" s="329"/>
      <c r="B68" s="138" t="s">
        <v>621</v>
      </c>
      <c r="C68" s="219">
        <f t="shared" ref="C68:E68" si="6">C61/$C82</f>
        <v>59.171597633136102</v>
      </c>
      <c r="D68" s="219">
        <f t="shared" si="6"/>
        <v>88.757396449704146</v>
      </c>
      <c r="E68" s="219">
        <f t="shared" si="6"/>
        <v>147.92899408284026</v>
      </c>
      <c r="F68" s="219"/>
    </row>
    <row r="69" spans="1:6" ht="14.25" customHeight="1">
      <c r="A69" s="329"/>
      <c r="B69" s="138" t="s">
        <v>622</v>
      </c>
      <c r="C69" s="219">
        <f t="shared" ref="C69:E69" si="7">C61/$C83</f>
        <v>105.26315789473684</v>
      </c>
      <c r="D69" s="219">
        <f t="shared" si="7"/>
        <v>157.89473684210526</v>
      </c>
      <c r="E69" s="219">
        <f t="shared" si="7"/>
        <v>263.15789473684208</v>
      </c>
      <c r="F69" s="219"/>
    </row>
    <row r="70" spans="1:6" ht="14.25" customHeight="1">
      <c r="A70" s="329"/>
      <c r="B70" s="138" t="s">
        <v>623</v>
      </c>
      <c r="C70" s="219">
        <f t="shared" ref="C70:E70" si="8">C61/$C84</f>
        <v>97.087378640776691</v>
      </c>
      <c r="D70" s="219">
        <f t="shared" si="8"/>
        <v>145.63106796116503</v>
      </c>
      <c r="E70" s="219">
        <f t="shared" si="8"/>
        <v>242.71844660194174</v>
      </c>
      <c r="F70" s="219"/>
    </row>
    <row r="71" spans="1:6" ht="14.25" customHeight="1">
      <c r="A71" s="330"/>
      <c r="B71" s="138" t="s">
        <v>624</v>
      </c>
      <c r="C71" s="219">
        <f>'Protein Cheatsheet'!$C$61/$C85</f>
        <v>37.037037037037038</v>
      </c>
      <c r="D71" s="219">
        <f>'Protein Cheatsheet'!$D$61/$C85</f>
        <v>55.55555555555555</v>
      </c>
      <c r="E71" s="219">
        <f>'Protein Cheatsheet'!$E$61/$C85</f>
        <v>92.592592592592581</v>
      </c>
      <c r="F71" s="219" t="s">
        <v>625</v>
      </c>
    </row>
    <row r="72" spans="1:6" ht="14.25" customHeight="1"/>
    <row r="73" spans="1:6" ht="14.25" customHeight="1"/>
    <row r="74" spans="1:6" ht="14.25" customHeight="1"/>
    <row r="75" spans="1:6" ht="14.25" customHeight="1">
      <c r="B75" s="221" t="s">
        <v>626</v>
      </c>
      <c r="C75" s="47" t="s">
        <v>627</v>
      </c>
      <c r="D75" s="47" t="s">
        <v>628</v>
      </c>
      <c r="E75" s="47" t="s">
        <v>629</v>
      </c>
    </row>
    <row r="76" spans="1:6" ht="14.25" customHeight="1">
      <c r="B76" s="138" t="s">
        <v>615</v>
      </c>
      <c r="C76" s="49">
        <f>31/100</f>
        <v>0.31</v>
      </c>
      <c r="D76" s="49"/>
      <c r="E76" s="49">
        <f>'Protein Cheatsheet'!$C76*160</f>
        <v>49.6</v>
      </c>
    </row>
    <row r="77" spans="1:6" ht="14.25" customHeight="1">
      <c r="B77" s="138" t="s">
        <v>616</v>
      </c>
      <c r="C77" s="49">
        <f>25.4/100</f>
        <v>0.254</v>
      </c>
      <c r="D77" s="49"/>
      <c r="E77" s="49">
        <f>'Protein Cheatsheet'!$C77*160</f>
        <v>40.64</v>
      </c>
    </row>
    <row r="78" spans="1:6" ht="14.25" customHeight="1">
      <c r="B78" s="138" t="s">
        <v>617</v>
      </c>
      <c r="C78" s="49">
        <f>26/100</f>
        <v>0.26</v>
      </c>
      <c r="D78" s="49"/>
      <c r="E78" s="49">
        <f>'Protein Cheatsheet'!$C78*160</f>
        <v>41.6</v>
      </c>
    </row>
    <row r="79" spans="1:6" ht="14.25" customHeight="1">
      <c r="B79" s="138" t="s">
        <v>618</v>
      </c>
      <c r="C79" s="49">
        <f>23/100</f>
        <v>0.23</v>
      </c>
      <c r="D79" s="49"/>
      <c r="E79" s="49">
        <f>'Protein Cheatsheet'!$C79*160</f>
        <v>36.800000000000004</v>
      </c>
    </row>
    <row r="80" spans="1:6" ht="14.25" customHeight="1">
      <c r="B80" s="138" t="s">
        <v>619</v>
      </c>
      <c r="C80" s="49">
        <f>25.3/100</f>
        <v>0.253</v>
      </c>
      <c r="D80" s="49"/>
      <c r="E80" s="49">
        <f>'Protein Cheatsheet'!$C80*160</f>
        <v>40.480000000000004</v>
      </c>
    </row>
    <row r="81" spans="2:5" ht="14.25" customHeight="1">
      <c r="B81" s="138" t="s">
        <v>620</v>
      </c>
      <c r="C81" s="49">
        <f t="shared" ref="C81:C82" si="9">16.9/100</f>
        <v>0.16899999999999998</v>
      </c>
      <c r="D81" s="49"/>
      <c r="E81" s="49">
        <f>'Protein Cheatsheet'!$C81*160</f>
        <v>27.04</v>
      </c>
    </row>
    <row r="82" spans="2:5" ht="14.25" customHeight="1">
      <c r="B82" s="138" t="s">
        <v>621</v>
      </c>
      <c r="C82" s="49">
        <f t="shared" si="9"/>
        <v>0.16899999999999998</v>
      </c>
      <c r="D82" s="49"/>
      <c r="E82" s="49">
        <f>'Protein Cheatsheet'!$C82*160</f>
        <v>27.04</v>
      </c>
    </row>
    <row r="83" spans="2:5" ht="14.25" customHeight="1">
      <c r="B83" s="138" t="s">
        <v>622</v>
      </c>
      <c r="C83" s="49">
        <f>9.5/100</f>
        <v>9.5000000000000001E-2</v>
      </c>
      <c r="D83" s="49"/>
      <c r="E83" s="49">
        <f>'Protein Cheatsheet'!$C83*160</f>
        <v>15.2</v>
      </c>
    </row>
    <row r="84" spans="2:5" ht="14.25" customHeight="1">
      <c r="B84" s="138" t="s">
        <v>623</v>
      </c>
      <c r="C84" s="49">
        <f>10.3/100</f>
        <v>0.10300000000000001</v>
      </c>
      <c r="D84" s="49"/>
      <c r="E84" s="49">
        <f>'Protein Cheatsheet'!$C84*160</f>
        <v>16.48</v>
      </c>
    </row>
    <row r="85" spans="2:5" ht="14.25" customHeight="1">
      <c r="B85" s="138" t="s">
        <v>624</v>
      </c>
      <c r="C85" s="49">
        <f>27/100</f>
        <v>0.27</v>
      </c>
      <c r="D85" s="49"/>
      <c r="E85" s="49">
        <f>'Protein Cheatsheet'!$C85*160</f>
        <v>43.2</v>
      </c>
    </row>
    <row r="86" spans="2:5" ht="14.25" customHeight="1"/>
    <row r="87" spans="2:5" ht="14.25" customHeight="1"/>
    <row r="88" spans="2:5" ht="14.25" customHeight="1"/>
    <row r="89" spans="2:5" ht="14.25" customHeight="1"/>
    <row r="90" spans="2:5" ht="14.25" customHeight="1"/>
    <row r="91" spans="2:5" ht="14.25" customHeight="1"/>
    <row r="92" spans="2:5" ht="14.25" customHeight="1"/>
    <row r="93" spans="2:5" ht="14.25" customHeight="1"/>
    <row r="94" spans="2:5" ht="14.25" customHeight="1"/>
    <row r="95" spans="2:5" ht="14.25" customHeight="1"/>
    <row r="96" spans="2:5"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algorithmName="SHA-512" hashValue="Npkw7VJ+3TezJs8CXgoKir2bd8hdlmW2//G5TP8HwzGWgY9t13sW1wsWYv3dveyJBb/6QywKVTxbHNcxfuTwmw==" saltValue="PeKnAmtX2Bj+g8GfYtBLkw==" spinCount="100000" sheet="1" objects="1" scenarios="1" insertColumns="0" insertRows="0"/>
  <mergeCells count="2">
    <mergeCell ref="A3:B3"/>
    <mergeCell ref="A61:A71"/>
  </mergeCells>
  <pageMargins left="0.25" right="0.25" top="0.75" bottom="0.75" header="0" footer="0"/>
  <pageSetup fitToHeight="0" orientation="landscape"/>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000"/>
  <sheetViews>
    <sheetView workbookViewId="0"/>
  </sheetViews>
  <sheetFormatPr defaultColWidth="14.3984375" defaultRowHeight="15" customHeight="1"/>
  <cols>
    <col min="1" max="1" width="30.53125" customWidth="1"/>
    <col min="2" max="2" width="31.1328125" customWidth="1"/>
    <col min="3" max="3" width="20.265625" customWidth="1"/>
    <col min="4" max="4" width="18" customWidth="1"/>
    <col min="5" max="5" width="21.1328125" customWidth="1"/>
    <col min="6" max="6" width="18.265625" customWidth="1"/>
    <col min="7" max="7" width="17" customWidth="1"/>
    <col min="8" max="8" width="15" customWidth="1"/>
    <col min="9" max="9" width="12.3984375" customWidth="1"/>
    <col min="10" max="10" width="13.53125" customWidth="1"/>
    <col min="11" max="11" width="13.265625" customWidth="1"/>
    <col min="12" max="26" width="8.73046875" customWidth="1"/>
  </cols>
  <sheetData>
    <row r="1" spans="1:7" ht="14.25" customHeight="1">
      <c r="D1" s="222"/>
    </row>
    <row r="2" spans="1:7" ht="14.25" customHeight="1">
      <c r="A2" s="223" t="s">
        <v>630</v>
      </c>
      <c r="B2" s="224" t="s">
        <v>212</v>
      </c>
      <c r="C2" s="224" t="s">
        <v>213</v>
      </c>
      <c r="D2" s="224" t="s">
        <v>214</v>
      </c>
      <c r="E2" s="224" t="s">
        <v>215</v>
      </c>
      <c r="F2" s="224" t="s">
        <v>218</v>
      </c>
      <c r="G2" s="224" t="s">
        <v>219</v>
      </c>
    </row>
    <row r="3" spans="1:7" ht="14.25" customHeight="1">
      <c r="A3" s="211" t="s">
        <v>631</v>
      </c>
      <c r="B3" s="212" t="s">
        <v>632</v>
      </c>
      <c r="C3" s="212" t="s">
        <v>633</v>
      </c>
      <c r="D3" s="212" t="s">
        <v>634</v>
      </c>
      <c r="E3" s="212" t="s">
        <v>635</v>
      </c>
      <c r="F3" s="212" t="s">
        <v>636</v>
      </c>
      <c r="G3" s="212" t="s">
        <v>637</v>
      </c>
    </row>
    <row r="4" spans="1:7" ht="14.25" customHeight="1">
      <c r="A4" s="213" t="s">
        <v>638</v>
      </c>
      <c r="B4" s="214" t="s">
        <v>639</v>
      </c>
      <c r="C4" s="214" t="s">
        <v>640</v>
      </c>
      <c r="D4" s="214" t="s">
        <v>641</v>
      </c>
      <c r="E4" s="214" t="s">
        <v>642</v>
      </c>
      <c r="F4" s="214" t="s">
        <v>643</v>
      </c>
      <c r="G4" s="214" t="s">
        <v>644</v>
      </c>
    </row>
    <row r="5" spans="1:7" ht="14.25" customHeight="1">
      <c r="A5" s="211" t="s">
        <v>645</v>
      </c>
      <c r="B5" s="212" t="s">
        <v>646</v>
      </c>
      <c r="C5" s="212" t="s">
        <v>647</v>
      </c>
      <c r="D5" s="212" t="s">
        <v>648</v>
      </c>
      <c r="E5" s="212" t="s">
        <v>649</v>
      </c>
      <c r="F5" s="212" t="s">
        <v>650</v>
      </c>
      <c r="G5" s="212" t="s">
        <v>651</v>
      </c>
    </row>
    <row r="6" spans="1:7" ht="14.25" customHeight="1">
      <c r="A6" s="213" t="s">
        <v>652</v>
      </c>
      <c r="B6" s="214" t="s">
        <v>653</v>
      </c>
      <c r="C6" s="214" t="s">
        <v>654</v>
      </c>
      <c r="D6" s="214" t="s">
        <v>655</v>
      </c>
      <c r="E6" s="214" t="s">
        <v>656</v>
      </c>
      <c r="F6" s="214" t="s">
        <v>657</v>
      </c>
      <c r="G6" s="214" t="s">
        <v>658</v>
      </c>
    </row>
    <row r="7" spans="1:7" ht="14.25" customHeight="1">
      <c r="A7" s="211" t="s">
        <v>659</v>
      </c>
      <c r="B7" s="212" t="s">
        <v>660</v>
      </c>
      <c r="C7" s="212" t="s">
        <v>661</v>
      </c>
      <c r="D7" s="212" t="s">
        <v>662</v>
      </c>
      <c r="E7" s="212" t="s">
        <v>663</v>
      </c>
      <c r="F7" s="212" t="s">
        <v>331</v>
      </c>
      <c r="G7" s="212" t="s">
        <v>664</v>
      </c>
    </row>
    <row r="8" spans="1:7" ht="14.25" customHeight="1">
      <c r="A8" s="213" t="s">
        <v>665</v>
      </c>
      <c r="B8" s="214" t="s">
        <v>666</v>
      </c>
      <c r="C8" s="214" t="s">
        <v>667</v>
      </c>
      <c r="D8" s="214" t="s">
        <v>668</v>
      </c>
      <c r="E8" s="214" t="s">
        <v>669</v>
      </c>
      <c r="F8" s="214" t="s">
        <v>670</v>
      </c>
      <c r="G8" s="214" t="s">
        <v>671</v>
      </c>
    </row>
    <row r="9" spans="1:7" ht="14.25" customHeight="1">
      <c r="A9" s="211" t="s">
        <v>672</v>
      </c>
      <c r="B9" s="212" t="s">
        <v>666</v>
      </c>
      <c r="C9" s="212" t="s">
        <v>667</v>
      </c>
      <c r="D9" s="212" t="s">
        <v>673</v>
      </c>
      <c r="E9" s="212" t="s">
        <v>669</v>
      </c>
      <c r="F9" s="212" t="s">
        <v>670</v>
      </c>
      <c r="G9" s="212" t="s">
        <v>671</v>
      </c>
    </row>
    <row r="10" spans="1:7" ht="14.25" customHeight="1">
      <c r="A10" s="213" t="s">
        <v>674</v>
      </c>
      <c r="B10" s="214" t="s">
        <v>675</v>
      </c>
      <c r="C10" s="214" t="s">
        <v>676</v>
      </c>
      <c r="D10" s="214" t="s">
        <v>677</v>
      </c>
      <c r="E10" s="214" t="s">
        <v>678</v>
      </c>
      <c r="F10" s="214" t="s">
        <v>679</v>
      </c>
      <c r="G10" s="214" t="s">
        <v>680</v>
      </c>
    </row>
    <row r="11" spans="1:7" ht="14.25" customHeight="1">
      <c r="A11" s="211" t="s">
        <v>681</v>
      </c>
      <c r="B11" s="212" t="s">
        <v>682</v>
      </c>
      <c r="C11" s="212" t="s">
        <v>683</v>
      </c>
      <c r="D11" s="212" t="s">
        <v>655</v>
      </c>
      <c r="E11" s="212" t="s">
        <v>684</v>
      </c>
      <c r="F11" s="212" t="s">
        <v>685</v>
      </c>
      <c r="G11" s="212" t="s">
        <v>686</v>
      </c>
    </row>
    <row r="12" spans="1:7" ht="14.25" customHeight="1">
      <c r="A12" s="213" t="s">
        <v>687</v>
      </c>
      <c r="B12" s="214" t="s">
        <v>688</v>
      </c>
      <c r="C12" s="214" t="s">
        <v>689</v>
      </c>
      <c r="D12" s="214" t="s">
        <v>690</v>
      </c>
      <c r="E12" s="214" t="s">
        <v>691</v>
      </c>
      <c r="F12" s="214" t="s">
        <v>692</v>
      </c>
      <c r="G12" s="214" t="s">
        <v>693</v>
      </c>
    </row>
    <row r="13" spans="1:7" ht="14.25" customHeight="1">
      <c r="A13" s="211" t="s">
        <v>694</v>
      </c>
      <c r="B13" s="212" t="s">
        <v>695</v>
      </c>
      <c r="C13" s="212" t="s">
        <v>696</v>
      </c>
      <c r="D13" s="212" t="s">
        <v>697</v>
      </c>
      <c r="E13" s="212" t="s">
        <v>698</v>
      </c>
      <c r="F13" s="212" t="s">
        <v>699</v>
      </c>
      <c r="G13" s="212" t="s">
        <v>700</v>
      </c>
    </row>
    <row r="14" spans="1:7" ht="14.25" customHeight="1">
      <c r="A14" s="213" t="s">
        <v>701</v>
      </c>
      <c r="B14" s="214" t="s">
        <v>702</v>
      </c>
      <c r="C14" s="214" t="s">
        <v>658</v>
      </c>
      <c r="D14" s="214" t="s">
        <v>703</v>
      </c>
      <c r="E14" s="214" t="s">
        <v>704</v>
      </c>
      <c r="F14" s="214" t="s">
        <v>705</v>
      </c>
      <c r="G14" s="214" t="s">
        <v>706</v>
      </c>
    </row>
    <row r="15" spans="1:7" ht="14.25" customHeight="1">
      <c r="A15" s="211" t="s">
        <v>707</v>
      </c>
      <c r="B15" s="212" t="s">
        <v>708</v>
      </c>
      <c r="C15" s="212" t="s">
        <v>709</v>
      </c>
      <c r="D15" s="212" t="s">
        <v>670</v>
      </c>
      <c r="E15" s="212" t="s">
        <v>710</v>
      </c>
      <c r="F15" s="212" t="s">
        <v>711</v>
      </c>
      <c r="G15" s="212" t="s">
        <v>712</v>
      </c>
    </row>
    <row r="16" spans="1:7" ht="14.25" customHeight="1">
      <c r="A16" s="213" t="s">
        <v>713</v>
      </c>
      <c r="B16" s="214" t="s">
        <v>714</v>
      </c>
      <c r="C16" s="214" t="s">
        <v>705</v>
      </c>
      <c r="D16" s="214" t="s">
        <v>715</v>
      </c>
      <c r="E16" s="214" t="s">
        <v>716</v>
      </c>
      <c r="F16" s="214" t="s">
        <v>717</v>
      </c>
      <c r="G16" s="214" t="s">
        <v>718</v>
      </c>
    </row>
    <row r="17" spans="1:11" ht="14.25" customHeight="1">
      <c r="A17" s="211" t="s">
        <v>719</v>
      </c>
      <c r="B17" s="212" t="s">
        <v>720</v>
      </c>
      <c r="C17" s="212" t="s">
        <v>721</v>
      </c>
      <c r="D17" s="212" t="s">
        <v>722</v>
      </c>
      <c r="E17" s="212" t="s">
        <v>723</v>
      </c>
      <c r="F17" s="212" t="s">
        <v>724</v>
      </c>
      <c r="G17" s="212" t="s">
        <v>725</v>
      </c>
    </row>
    <row r="18" spans="1:11" ht="14.25" customHeight="1">
      <c r="A18" s="213" t="s">
        <v>726</v>
      </c>
      <c r="B18" s="214" t="s">
        <v>727</v>
      </c>
      <c r="C18" s="214" t="s">
        <v>728</v>
      </c>
      <c r="D18" s="214" t="s">
        <v>729</v>
      </c>
      <c r="E18" s="214" t="s">
        <v>730</v>
      </c>
      <c r="F18" s="214" t="s">
        <v>731</v>
      </c>
      <c r="G18" s="214" t="s">
        <v>732</v>
      </c>
    </row>
    <row r="19" spans="1:11" ht="14.25" customHeight="1">
      <c r="A19" s="211" t="s">
        <v>733</v>
      </c>
      <c r="B19" s="212" t="s">
        <v>734</v>
      </c>
      <c r="C19" s="212" t="s">
        <v>716</v>
      </c>
      <c r="D19" s="212" t="s">
        <v>735</v>
      </c>
      <c r="E19" s="212" t="s">
        <v>717</v>
      </c>
      <c r="F19" s="212" t="s">
        <v>736</v>
      </c>
      <c r="G19" s="212" t="s">
        <v>737</v>
      </c>
    </row>
    <row r="20" spans="1:11" ht="14.25" customHeight="1">
      <c r="A20" s="213" t="s">
        <v>738</v>
      </c>
      <c r="B20" s="214" t="s">
        <v>691</v>
      </c>
      <c r="C20" s="214" t="s">
        <v>739</v>
      </c>
      <c r="D20" s="214" t="s">
        <v>693</v>
      </c>
      <c r="E20" s="214" t="s">
        <v>740</v>
      </c>
      <c r="F20" s="214" t="s">
        <v>741</v>
      </c>
      <c r="G20" s="214" t="s">
        <v>742</v>
      </c>
    </row>
    <row r="21" spans="1:11" ht="14.25" customHeight="1">
      <c r="A21" s="211" t="s">
        <v>743</v>
      </c>
      <c r="B21" s="212" t="s">
        <v>734</v>
      </c>
      <c r="C21" s="212" t="s">
        <v>716</v>
      </c>
      <c r="D21" s="212" t="s">
        <v>735</v>
      </c>
      <c r="E21" s="212" t="s">
        <v>717</v>
      </c>
      <c r="F21" s="212" t="s">
        <v>736</v>
      </c>
      <c r="G21" s="212" t="s">
        <v>737</v>
      </c>
    </row>
    <row r="22" spans="1:11" ht="14.25" customHeight="1">
      <c r="A22" s="213" t="s">
        <v>744</v>
      </c>
      <c r="B22" s="214" t="s">
        <v>714</v>
      </c>
      <c r="C22" s="214" t="s">
        <v>705</v>
      </c>
      <c r="D22" s="214" t="s">
        <v>715</v>
      </c>
      <c r="E22" s="214" t="s">
        <v>716</v>
      </c>
      <c r="F22" s="214" t="s">
        <v>717</v>
      </c>
      <c r="G22" s="214" t="s">
        <v>718</v>
      </c>
    </row>
    <row r="23" spans="1:11" ht="14.25" customHeight="1">
      <c r="A23" s="211" t="s">
        <v>745</v>
      </c>
      <c r="B23" s="212" t="s">
        <v>746</v>
      </c>
      <c r="C23" s="212" t="s">
        <v>747</v>
      </c>
      <c r="D23" s="212" t="s">
        <v>748</v>
      </c>
      <c r="E23" s="212" t="s">
        <v>749</v>
      </c>
      <c r="F23" s="212" t="s">
        <v>750</v>
      </c>
      <c r="G23" s="212" t="s">
        <v>751</v>
      </c>
    </row>
    <row r="24" spans="1:11" ht="14.25" customHeight="1">
      <c r="A24" s="213" t="s">
        <v>752</v>
      </c>
      <c r="B24" s="214" t="s">
        <v>753</v>
      </c>
      <c r="C24" s="214" t="s">
        <v>704</v>
      </c>
      <c r="D24" s="214" t="s">
        <v>754</v>
      </c>
      <c r="E24" s="214" t="s">
        <v>705</v>
      </c>
      <c r="F24" s="214" t="s">
        <v>716</v>
      </c>
      <c r="G24" s="214" t="s">
        <v>755</v>
      </c>
    </row>
    <row r="25" spans="1:11" ht="14.25" customHeight="1">
      <c r="A25" s="211" t="s">
        <v>756</v>
      </c>
      <c r="B25" s="212" t="s">
        <v>266</v>
      </c>
      <c r="C25" s="212" t="s">
        <v>757</v>
      </c>
      <c r="D25" s="212" t="s">
        <v>705</v>
      </c>
      <c r="E25" s="212" t="s">
        <v>758</v>
      </c>
      <c r="F25" s="212" t="s">
        <v>759</v>
      </c>
      <c r="G25" s="212" t="s">
        <v>760</v>
      </c>
    </row>
    <row r="26" spans="1:11" ht="14.25" customHeight="1">
      <c r="A26" s="213" t="s">
        <v>761</v>
      </c>
      <c r="B26" s="214" t="s">
        <v>762</v>
      </c>
      <c r="C26" s="214" t="s">
        <v>763</v>
      </c>
      <c r="D26" s="214" t="s">
        <v>764</v>
      </c>
      <c r="E26" s="214" t="s">
        <v>765</v>
      </c>
      <c r="F26" s="214" t="s">
        <v>766</v>
      </c>
      <c r="G26" s="214" t="s">
        <v>767</v>
      </c>
    </row>
    <row r="27" spans="1:11" ht="14.25" customHeight="1">
      <c r="A27" s="211" t="s">
        <v>768</v>
      </c>
      <c r="B27" s="212" t="s">
        <v>769</v>
      </c>
      <c r="C27" s="212" t="s">
        <v>770</v>
      </c>
      <c r="D27" s="212" t="s">
        <v>771</v>
      </c>
      <c r="E27" s="212" t="s">
        <v>772</v>
      </c>
      <c r="F27" s="212" t="s">
        <v>773</v>
      </c>
      <c r="G27" s="212" t="s">
        <v>774</v>
      </c>
    </row>
    <row r="28" spans="1:11" ht="14.25" customHeight="1"/>
    <row r="29" spans="1:11" ht="14.25" customHeight="1">
      <c r="A29" s="328" t="s">
        <v>609</v>
      </c>
      <c r="B29" s="225" t="s">
        <v>775</v>
      </c>
      <c r="C29" s="226" t="s">
        <v>612</v>
      </c>
      <c r="D29" s="226" t="s">
        <v>613</v>
      </c>
      <c r="E29" s="226" t="s">
        <v>776</v>
      </c>
      <c r="F29" s="226" t="s">
        <v>777</v>
      </c>
      <c r="G29" s="226" t="s">
        <v>778</v>
      </c>
      <c r="H29" s="226" t="s">
        <v>779</v>
      </c>
      <c r="I29" s="226" t="s">
        <v>780</v>
      </c>
      <c r="J29" s="226" t="s">
        <v>781</v>
      </c>
      <c r="K29" s="226" t="s">
        <v>782</v>
      </c>
    </row>
    <row r="30" spans="1:11" ht="14.25" customHeight="1">
      <c r="A30" s="329"/>
      <c r="B30" s="227" t="s">
        <v>783</v>
      </c>
      <c r="C30" s="228">
        <f>'Carbohydrate Cheatsheet'!$C$29/$C49</f>
        <v>63.802637175669929</v>
      </c>
      <c r="D30" s="228">
        <f>'Carbohydrate Cheatsheet'!$D$29/$C49</f>
        <v>106.33772862611654</v>
      </c>
      <c r="E30" s="228">
        <f>'Carbohydrate Cheatsheet'!$E$29/$C49</f>
        <v>127.60527435133986</v>
      </c>
      <c r="F30" s="228">
        <f>'Carbohydrate Cheatsheet'!$F$29/$C49</f>
        <v>170.14036580178646</v>
      </c>
      <c r="G30" s="228">
        <f>'Carbohydrate Cheatsheet'!$G$29/$C49</f>
        <v>212.67545725223309</v>
      </c>
      <c r="H30" s="228">
        <f>'Carbohydrate Cheatsheet'!$H$29/$C49</f>
        <v>233.94300297745639</v>
      </c>
      <c r="I30" s="228">
        <f>'Carbohydrate Cheatsheet'!$I$29/$C49</f>
        <v>255.21054870267972</v>
      </c>
      <c r="J30" s="228">
        <f>'Carbohydrate Cheatsheet'!$J$29/$C49</f>
        <v>276.47809442790299</v>
      </c>
      <c r="K30" s="228">
        <f>'Carbohydrate Cheatsheet'!$K$29/$C49</f>
        <v>340.28073160357292</v>
      </c>
    </row>
    <row r="31" spans="1:11" ht="14.25" customHeight="1">
      <c r="A31" s="329"/>
      <c r="B31" s="227" t="s">
        <v>784</v>
      </c>
      <c r="C31" s="228">
        <f>'Carbohydrate Cheatsheet'!$C$29/$C50</f>
        <v>45.592705167173257</v>
      </c>
      <c r="D31" s="228">
        <f>'Carbohydrate Cheatsheet'!$D$29/$C50</f>
        <v>75.987841945288764</v>
      </c>
      <c r="E31" s="228">
        <f>'Carbohydrate Cheatsheet'!$E$29/$C50</f>
        <v>91.185410334346514</v>
      </c>
      <c r="F31" s="228">
        <f>'Carbohydrate Cheatsheet'!$F$29/$C50</f>
        <v>121.58054711246203</v>
      </c>
      <c r="G31" s="228">
        <f>'Carbohydrate Cheatsheet'!$G$29/$C50</f>
        <v>151.97568389057753</v>
      </c>
      <c r="H31" s="228">
        <f>'Carbohydrate Cheatsheet'!$H$29/$C50</f>
        <v>167.17325227963528</v>
      </c>
      <c r="I31" s="228">
        <f>'Carbohydrate Cheatsheet'!$I$29/$C50</f>
        <v>182.37082066869303</v>
      </c>
      <c r="J31" s="228">
        <f>'Carbohydrate Cheatsheet'!$J$29/$C50</f>
        <v>197.56838905775078</v>
      </c>
      <c r="K31" s="228">
        <f>'Carbohydrate Cheatsheet'!$K$29/$C50</f>
        <v>243.16109422492406</v>
      </c>
    </row>
    <row r="32" spans="1:11" ht="14.25" customHeight="1">
      <c r="A32" s="329"/>
      <c r="B32" s="227" t="s">
        <v>785</v>
      </c>
      <c r="C32" s="228">
        <f>'Carbohydrate Cheatsheet'!$C$29/$C51</f>
        <v>64.599483204134373</v>
      </c>
      <c r="D32" s="228">
        <f>'Carbohydrate Cheatsheet'!$D$29/$C51</f>
        <v>107.66580534022395</v>
      </c>
      <c r="E32" s="228">
        <f>'Carbohydrate Cheatsheet'!$E$29/$C51</f>
        <v>129.19896640826875</v>
      </c>
      <c r="F32" s="228">
        <f>'Carbohydrate Cheatsheet'!$F$29/$C51</f>
        <v>172.26528854435833</v>
      </c>
      <c r="G32" s="228">
        <f>'Carbohydrate Cheatsheet'!$G$29/$C51</f>
        <v>215.33161068044791</v>
      </c>
      <c r="H32" s="228">
        <f>'Carbohydrate Cheatsheet'!$H$29/$C51</f>
        <v>236.8647717484927</v>
      </c>
      <c r="I32" s="228">
        <f>'Carbohydrate Cheatsheet'!$I$29/$C51</f>
        <v>258.39793281653749</v>
      </c>
      <c r="J32" s="228">
        <f>'Carbohydrate Cheatsheet'!$J$29/$C51</f>
        <v>279.93109388458225</v>
      </c>
      <c r="K32" s="228">
        <f>'Carbohydrate Cheatsheet'!$K$29/$C51</f>
        <v>344.53057708871665</v>
      </c>
    </row>
    <row r="33" spans="1:11" ht="14.25" customHeight="1">
      <c r="A33" s="329"/>
      <c r="B33" s="227" t="s">
        <v>786</v>
      </c>
      <c r="C33" s="228">
        <f>'Carbohydrate Cheatsheet'!$C$29/$C52</f>
        <v>80.731969860064595</v>
      </c>
      <c r="D33" s="228">
        <f>'Carbohydrate Cheatsheet'!$D$29/$C52</f>
        <v>134.55328310010765</v>
      </c>
      <c r="E33" s="228">
        <f>'Carbohydrate Cheatsheet'!$E$29/$C52</f>
        <v>161.46393972012919</v>
      </c>
      <c r="F33" s="228">
        <f>'Carbohydrate Cheatsheet'!$F$29/$C52</f>
        <v>215.28525296017224</v>
      </c>
      <c r="G33" s="228">
        <f>'Carbohydrate Cheatsheet'!$G$29/$C52</f>
        <v>269.1065662002153</v>
      </c>
      <c r="H33" s="228">
        <f>'Carbohydrate Cheatsheet'!$H$29/$C52</f>
        <v>296.01722282023684</v>
      </c>
      <c r="I33" s="228">
        <f>'Carbohydrate Cheatsheet'!$I$29/$C52</f>
        <v>322.92787944025838</v>
      </c>
      <c r="J33" s="228">
        <f>'Carbohydrate Cheatsheet'!$J$29/$C52</f>
        <v>349.83853606027986</v>
      </c>
      <c r="K33" s="228">
        <f>'Carbohydrate Cheatsheet'!$K$29/$C52</f>
        <v>430.57050592034449</v>
      </c>
    </row>
    <row r="34" spans="1:11" ht="14.25" customHeight="1">
      <c r="A34" s="329"/>
      <c r="B34" s="227" t="s">
        <v>787</v>
      </c>
      <c r="C34" s="228">
        <f>'Carbohydrate Cheatsheet'!$C$29/$C53</f>
        <v>24.793388429752067</v>
      </c>
      <c r="D34" s="228">
        <f>'Carbohydrate Cheatsheet'!$D$29/$C53</f>
        <v>41.32231404958678</v>
      </c>
      <c r="E34" s="228">
        <f>'Carbohydrate Cheatsheet'!$E$29/$C53</f>
        <v>49.586776859504134</v>
      </c>
      <c r="F34" s="228">
        <f>'Carbohydrate Cheatsheet'!$F$29/$C53</f>
        <v>66.11570247933885</v>
      </c>
      <c r="G34" s="228">
        <f>'Carbohydrate Cheatsheet'!$G$29/$C53</f>
        <v>82.644628099173559</v>
      </c>
      <c r="H34" s="228">
        <f>'Carbohydrate Cheatsheet'!$H$29/$C53</f>
        <v>90.909090909090907</v>
      </c>
      <c r="I34" s="228">
        <f>'Carbohydrate Cheatsheet'!$I$29/$C53</f>
        <v>99.173553719008268</v>
      </c>
      <c r="J34" s="228">
        <f>'Carbohydrate Cheatsheet'!$J$29/$C53</f>
        <v>107.43801652892563</v>
      </c>
      <c r="K34" s="228">
        <f>'Carbohydrate Cheatsheet'!$K$29/$C53</f>
        <v>132.2314049586777</v>
      </c>
    </row>
    <row r="35" spans="1:11" ht="14.25" customHeight="1">
      <c r="A35" s="329"/>
      <c r="B35" s="227" t="s">
        <v>788</v>
      </c>
      <c r="C35" s="228">
        <f>'Carbohydrate Cheatsheet'!$C$29/$C54</f>
        <v>42.857142857142861</v>
      </c>
      <c r="D35" s="228">
        <f>'Carbohydrate Cheatsheet'!$D$29/$C54</f>
        <v>71.428571428571431</v>
      </c>
      <c r="E35" s="228">
        <f>'Carbohydrate Cheatsheet'!$E$29/$C54</f>
        <v>85.714285714285722</v>
      </c>
      <c r="F35" s="228">
        <f>'Carbohydrate Cheatsheet'!$F$29/$C54</f>
        <v>114.28571428571429</v>
      </c>
      <c r="G35" s="228">
        <f>'Carbohydrate Cheatsheet'!$G$29/$C54</f>
        <v>142.85714285714286</v>
      </c>
      <c r="H35" s="228">
        <f>'Carbohydrate Cheatsheet'!$H$29/$C54</f>
        <v>157.14285714285714</v>
      </c>
      <c r="I35" s="228">
        <f>'Carbohydrate Cheatsheet'!$I$29/$C54</f>
        <v>171.42857142857144</v>
      </c>
      <c r="J35" s="228">
        <f>'Carbohydrate Cheatsheet'!$J$29/$C54</f>
        <v>185.71428571428572</v>
      </c>
      <c r="K35" s="228">
        <f>'Carbohydrate Cheatsheet'!$K$29/$C54</f>
        <v>228.57142857142858</v>
      </c>
    </row>
    <row r="36" spans="1:11" ht="14.25" customHeight="1">
      <c r="A36" s="329"/>
      <c r="B36" s="227" t="s">
        <v>789</v>
      </c>
      <c r="C36" s="228">
        <f>'Carbohydrate Cheatsheet'!$C$29/$C55</f>
        <v>70.422535211267601</v>
      </c>
      <c r="D36" s="228">
        <f>'Carbohydrate Cheatsheet'!$D$29/$C55</f>
        <v>117.37089201877934</v>
      </c>
      <c r="E36" s="228">
        <f>'Carbohydrate Cheatsheet'!$E$29/$C55</f>
        <v>140.8450704225352</v>
      </c>
      <c r="F36" s="228">
        <f>'Carbohydrate Cheatsheet'!$F$29/$C55</f>
        <v>187.79342723004694</v>
      </c>
      <c r="G36" s="228">
        <f>'Carbohydrate Cheatsheet'!$G$29/$C55</f>
        <v>234.74178403755869</v>
      </c>
      <c r="H36" s="228">
        <f>'Carbohydrate Cheatsheet'!$H$29/$C55</f>
        <v>258.21596244131456</v>
      </c>
      <c r="I36" s="228">
        <f>'Carbohydrate Cheatsheet'!$I$29/$C55</f>
        <v>281.6901408450704</v>
      </c>
      <c r="J36" s="228">
        <f>'Carbohydrate Cheatsheet'!$J$29/$C55</f>
        <v>305.1643192488263</v>
      </c>
      <c r="K36" s="228">
        <f>'Carbohydrate Cheatsheet'!$K$29/$C55</f>
        <v>375.58685446009389</v>
      </c>
    </row>
    <row r="37" spans="1:11" ht="14.25" customHeight="1">
      <c r="A37" s="329"/>
      <c r="B37" s="227" t="s">
        <v>790</v>
      </c>
      <c r="C37" s="228">
        <f>'Carbohydrate Cheatsheet'!$C$29/$C56</f>
        <v>18.518518518518519</v>
      </c>
      <c r="D37" s="228">
        <f>'Carbohydrate Cheatsheet'!$D$29/$C56</f>
        <v>30.864197530864196</v>
      </c>
      <c r="E37" s="228">
        <f>'Carbohydrate Cheatsheet'!$E$29/$C56</f>
        <v>37.037037037037038</v>
      </c>
      <c r="F37" s="228">
        <f>'Carbohydrate Cheatsheet'!$F$29/$C56</f>
        <v>49.382716049382715</v>
      </c>
      <c r="G37" s="228">
        <f>'Carbohydrate Cheatsheet'!$G$29/$C56</f>
        <v>61.728395061728392</v>
      </c>
      <c r="H37" s="228">
        <f>'Carbohydrate Cheatsheet'!$H$29/$C56</f>
        <v>67.901234567901227</v>
      </c>
      <c r="I37" s="228">
        <f>'Carbohydrate Cheatsheet'!$I$29/$C56</f>
        <v>74.074074074074076</v>
      </c>
      <c r="J37" s="228">
        <f>'Carbohydrate Cheatsheet'!$J$29/$C56</f>
        <v>80.246913580246911</v>
      </c>
      <c r="K37" s="228">
        <f>'Carbohydrate Cheatsheet'!$K$29/$C56</f>
        <v>98.76543209876543</v>
      </c>
    </row>
    <row r="38" spans="1:11" ht="14.25" customHeight="1">
      <c r="A38" s="329"/>
      <c r="B38" s="227" t="s">
        <v>791</v>
      </c>
      <c r="C38" s="228">
        <f>'Carbohydrate Cheatsheet'!$C$29/$C57</f>
        <v>18.987341772151897</v>
      </c>
      <c r="D38" s="228">
        <f>'Carbohydrate Cheatsheet'!$D$29/$C57</f>
        <v>31.645569620253163</v>
      </c>
      <c r="E38" s="228">
        <f>'Carbohydrate Cheatsheet'!$E$29/$C57</f>
        <v>37.974683544303794</v>
      </c>
      <c r="F38" s="228">
        <f>'Carbohydrate Cheatsheet'!$F$29/$C57</f>
        <v>50.632911392405063</v>
      </c>
      <c r="G38" s="228">
        <f>'Carbohydrate Cheatsheet'!$G$29/$C57</f>
        <v>63.291139240506325</v>
      </c>
      <c r="H38" s="228">
        <f>'Carbohydrate Cheatsheet'!$H$29/$C57</f>
        <v>69.620253164556956</v>
      </c>
      <c r="I38" s="228">
        <f>'Carbohydrate Cheatsheet'!$I$29/$C57</f>
        <v>75.949367088607588</v>
      </c>
      <c r="J38" s="228">
        <f>'Carbohydrate Cheatsheet'!$J$29/$C57</f>
        <v>82.278481012658219</v>
      </c>
      <c r="K38" s="228">
        <f>'Carbohydrate Cheatsheet'!$K$29/$C57</f>
        <v>101.26582278481013</v>
      </c>
    </row>
    <row r="39" spans="1:11" ht="14.25" customHeight="1">
      <c r="A39" s="329"/>
      <c r="B39" s="227" t="s">
        <v>792</v>
      </c>
      <c r="C39" s="228">
        <f>'Carbohydrate Cheatsheet'!$C$29/$C58</f>
        <v>65.217391304347828</v>
      </c>
      <c r="D39" s="228">
        <f>'Carbohydrate Cheatsheet'!$D$29/$C58</f>
        <v>108.69565217391303</v>
      </c>
      <c r="E39" s="228">
        <f>'Carbohydrate Cheatsheet'!$E$29/$C58</f>
        <v>130.43478260869566</v>
      </c>
      <c r="F39" s="228">
        <f>'Carbohydrate Cheatsheet'!$F$29/$C58</f>
        <v>173.91304347826087</v>
      </c>
      <c r="G39" s="228">
        <f>'Carbohydrate Cheatsheet'!$G$29/$C58</f>
        <v>217.39130434782606</v>
      </c>
      <c r="H39" s="228">
        <f>'Carbohydrate Cheatsheet'!$H$29/$C58</f>
        <v>239.13043478260869</v>
      </c>
      <c r="I39" s="228">
        <f>'Carbohydrate Cheatsheet'!$I$29/$C58</f>
        <v>260.86956521739131</v>
      </c>
      <c r="J39" s="228">
        <f>'Carbohydrate Cheatsheet'!$J$29/$C58</f>
        <v>282.60869565217388</v>
      </c>
      <c r="K39" s="228">
        <f>'Carbohydrate Cheatsheet'!$K$29/$C58</f>
        <v>347.82608695652175</v>
      </c>
    </row>
    <row r="40" spans="1:11" ht="14.25" customHeight="1">
      <c r="A40" s="329"/>
      <c r="B40" s="227" t="s">
        <v>793</v>
      </c>
      <c r="C40" s="228">
        <f>'Carbohydrate Cheatsheet'!$C$29/$C59</f>
        <v>31.914893617021278</v>
      </c>
      <c r="D40" s="228">
        <f>'Carbohydrate Cheatsheet'!$D$29/$C59</f>
        <v>53.191489361702132</v>
      </c>
      <c r="E40" s="228">
        <f>'Carbohydrate Cheatsheet'!$E$29/$C59</f>
        <v>63.829787234042556</v>
      </c>
      <c r="F40" s="228">
        <f>'Carbohydrate Cheatsheet'!$F$29/$C59</f>
        <v>85.106382978723403</v>
      </c>
      <c r="G40" s="228">
        <f>'Carbohydrate Cheatsheet'!$G$29/$C59</f>
        <v>106.38297872340426</v>
      </c>
      <c r="H40" s="228">
        <f>'Carbohydrate Cheatsheet'!$H$29/$C59</f>
        <v>117.02127659574468</v>
      </c>
      <c r="I40" s="228">
        <f>'Carbohydrate Cheatsheet'!$I$29/$C59</f>
        <v>127.65957446808511</v>
      </c>
      <c r="J40" s="228">
        <f>'Carbohydrate Cheatsheet'!$J$29/$C59</f>
        <v>138.29787234042553</v>
      </c>
      <c r="K40" s="228">
        <f>'Carbohydrate Cheatsheet'!$K$29/$C59</f>
        <v>170.21276595744681</v>
      </c>
    </row>
    <row r="41" spans="1:11" ht="14.25" customHeight="1">
      <c r="A41" s="329"/>
      <c r="B41" s="227" t="s">
        <v>794</v>
      </c>
      <c r="C41" s="228">
        <f>'Carbohydrate Cheatsheet'!$C$29/$C60</f>
        <v>18.292682926829269</v>
      </c>
      <c r="D41" s="228">
        <f>'Carbohydrate Cheatsheet'!$D$29/$C60</f>
        <v>30.487804878048781</v>
      </c>
      <c r="E41" s="228">
        <f>'Carbohydrate Cheatsheet'!$E$29/$C60</f>
        <v>36.585365853658537</v>
      </c>
      <c r="F41" s="228">
        <f>'Carbohydrate Cheatsheet'!$F$29/$C60</f>
        <v>48.780487804878049</v>
      </c>
      <c r="G41" s="228">
        <f>'Carbohydrate Cheatsheet'!$G$29/$C60</f>
        <v>60.975609756097562</v>
      </c>
      <c r="H41" s="228">
        <f>'Carbohydrate Cheatsheet'!$H$29/$C60</f>
        <v>67.073170731707322</v>
      </c>
      <c r="I41" s="228">
        <f>'Carbohydrate Cheatsheet'!$I$29/$C60</f>
        <v>73.170731707317074</v>
      </c>
      <c r="J41" s="228">
        <f>'Carbohydrate Cheatsheet'!$J$29/$C60</f>
        <v>79.268292682926841</v>
      </c>
      <c r="K41" s="228">
        <f>'Carbohydrate Cheatsheet'!$K$29/$C60</f>
        <v>97.560975609756099</v>
      </c>
    </row>
    <row r="42" spans="1:11" ht="14.25" customHeight="1">
      <c r="A42" s="329"/>
      <c r="B42" s="227" t="s">
        <v>795</v>
      </c>
      <c r="C42" s="228">
        <f>'Carbohydrate Cheatsheet'!$C$29/$C61</f>
        <v>127.11864406779661</v>
      </c>
      <c r="D42" s="228">
        <f>'Carbohydrate Cheatsheet'!$D$29/$C61</f>
        <v>211.86440677966101</v>
      </c>
      <c r="E42" s="228">
        <f>'Carbohydrate Cheatsheet'!$E$29/$C61</f>
        <v>254.23728813559322</v>
      </c>
      <c r="F42" s="228">
        <f>'Carbohydrate Cheatsheet'!$F$29/$C61</f>
        <v>338.9830508474576</v>
      </c>
      <c r="G42" s="228">
        <f>'Carbohydrate Cheatsheet'!$G$29/$C61</f>
        <v>423.72881355932202</v>
      </c>
      <c r="H42" s="228">
        <f>'Carbohydrate Cheatsheet'!$H$29/$C61</f>
        <v>466.1016949152542</v>
      </c>
      <c r="I42" s="228">
        <f>'Carbohydrate Cheatsheet'!$I$29/$C61</f>
        <v>508.47457627118644</v>
      </c>
      <c r="J42" s="228">
        <f>'Carbohydrate Cheatsheet'!$J$29/$C61</f>
        <v>550.84745762711862</v>
      </c>
      <c r="K42" s="228">
        <f>'Carbohydrate Cheatsheet'!$K$29/$C61</f>
        <v>677.96610169491521</v>
      </c>
    </row>
    <row r="43" spans="1:11" ht="14.25" customHeight="1">
      <c r="A43" s="329"/>
      <c r="B43" s="227" t="s">
        <v>744</v>
      </c>
      <c r="C43" s="228">
        <f>'Carbohydrate Cheatsheet'!$C$29/$C62</f>
        <v>326.08695652173913</v>
      </c>
      <c r="D43" s="228">
        <f>'Carbohydrate Cheatsheet'!$D$29/$C62</f>
        <v>543.47826086956525</v>
      </c>
      <c r="E43" s="228">
        <f>'Carbohydrate Cheatsheet'!$E$29/$C62</f>
        <v>652.17391304347825</v>
      </c>
      <c r="F43" s="228">
        <f>'Carbohydrate Cheatsheet'!$F$29/$C62</f>
        <v>869.56521739130437</v>
      </c>
      <c r="G43" s="228">
        <f>'Carbohydrate Cheatsheet'!$G$29/$C62</f>
        <v>1086.9565217391305</v>
      </c>
      <c r="H43" s="228">
        <f>'Carbohydrate Cheatsheet'!$H$29/$C62</f>
        <v>1195.6521739130435</v>
      </c>
      <c r="I43" s="228">
        <f>'Carbohydrate Cheatsheet'!$I$29/$C62</f>
        <v>1304.3478260869565</v>
      </c>
      <c r="J43" s="228">
        <f>'Carbohydrate Cheatsheet'!$J$29/$C62</f>
        <v>1413.0434782608695</v>
      </c>
      <c r="K43" s="228">
        <f>'Carbohydrate Cheatsheet'!$K$29/$C62</f>
        <v>1739.1304347826087</v>
      </c>
    </row>
    <row r="44" spans="1:11" ht="14.25" customHeight="1">
      <c r="A44" s="330"/>
      <c r="B44" s="227" t="s">
        <v>796</v>
      </c>
      <c r="C44" s="228">
        <f>'Carbohydrate Cheatsheet'!$C$29/$C63</f>
        <v>56.60377358490566</v>
      </c>
      <c r="D44" s="228">
        <f>'Carbohydrate Cheatsheet'!$D$29/$C63</f>
        <v>94.339622641509436</v>
      </c>
      <c r="E44" s="228">
        <f>'Carbohydrate Cheatsheet'!$E$29/$C63</f>
        <v>113.20754716981132</v>
      </c>
      <c r="F44" s="228">
        <f>'Carbohydrate Cheatsheet'!$F$29/$C63</f>
        <v>150.94339622641508</v>
      </c>
      <c r="G44" s="228">
        <f>'Carbohydrate Cheatsheet'!$G$29/$C63</f>
        <v>188.67924528301887</v>
      </c>
      <c r="H44" s="228">
        <f>'Carbohydrate Cheatsheet'!$H$29/$C63</f>
        <v>207.54716981132074</v>
      </c>
      <c r="I44" s="228">
        <f>'Carbohydrate Cheatsheet'!$I$29/$C63</f>
        <v>226.41509433962264</v>
      </c>
      <c r="J44" s="228">
        <f>'Carbohydrate Cheatsheet'!$J$29/$C63</f>
        <v>245.28301886792451</v>
      </c>
      <c r="K44" s="228">
        <f>'Carbohydrate Cheatsheet'!$K$29/$C63</f>
        <v>301.88679245283015</v>
      </c>
    </row>
    <row r="45" spans="1:11" ht="14.25" customHeight="1"/>
    <row r="46" spans="1:11" ht="14.25" customHeight="1"/>
    <row r="47" spans="1:11" ht="14.25" customHeight="1"/>
    <row r="48" spans="1:11" ht="14.25" customHeight="1">
      <c r="B48" s="225" t="s">
        <v>797</v>
      </c>
      <c r="C48" s="226" t="s">
        <v>798</v>
      </c>
      <c r="D48" s="229" t="s">
        <v>628</v>
      </c>
      <c r="E48" s="229" t="s">
        <v>629</v>
      </c>
    </row>
    <row r="49" spans="2:5" ht="14.25" customHeight="1">
      <c r="B49" s="230" t="s">
        <v>799</v>
      </c>
      <c r="C49" s="136">
        <f>23.51/100</f>
        <v>0.2351</v>
      </c>
      <c r="D49" s="231"/>
      <c r="E49" s="231">
        <f>'Carbohydrate Cheatsheet'!$C49*100</f>
        <v>23.51</v>
      </c>
    </row>
    <row r="50" spans="2:5" ht="14.25" customHeight="1">
      <c r="B50" s="230" t="s">
        <v>800</v>
      </c>
      <c r="C50" s="136">
        <f>32.9/100</f>
        <v>0.32899999999999996</v>
      </c>
      <c r="D50" s="231"/>
      <c r="E50" s="231">
        <f>'Carbohydrate Cheatsheet'!$C50*100</f>
        <v>32.9</v>
      </c>
    </row>
    <row r="51" spans="2:5" ht="14.25" customHeight="1">
      <c r="B51" s="230" t="s">
        <v>801</v>
      </c>
      <c r="C51" s="136">
        <f>23.22/100</f>
        <v>0.23219999999999999</v>
      </c>
      <c r="D51" s="231"/>
      <c r="E51" s="231">
        <f>'Carbohydrate Cheatsheet'!$C51*100</f>
        <v>23.22</v>
      </c>
    </row>
    <row r="52" spans="2:5" ht="14.25" customHeight="1">
      <c r="B52" s="230" t="s">
        <v>802</v>
      </c>
      <c r="C52" s="136">
        <f>18.58/100</f>
        <v>0.18579999999999999</v>
      </c>
      <c r="D52" s="231"/>
      <c r="E52" s="231">
        <f>'Carbohydrate Cheatsheet'!$C52*100</f>
        <v>18.579999999999998</v>
      </c>
    </row>
    <row r="53" spans="2:5" ht="14.25" customHeight="1">
      <c r="B53" s="230" t="s">
        <v>803</v>
      </c>
      <c r="C53" s="136">
        <f>60.5/100</f>
        <v>0.60499999999999998</v>
      </c>
      <c r="D53" s="231"/>
      <c r="E53" s="231">
        <f>'Carbohydrate Cheatsheet'!$C53*100</f>
        <v>60.5</v>
      </c>
    </row>
    <row r="54" spans="2:5" ht="14.25" customHeight="1">
      <c r="B54" s="230" t="s">
        <v>788</v>
      </c>
      <c r="C54" s="136">
        <f>35/100</f>
        <v>0.35</v>
      </c>
      <c r="D54" s="231"/>
      <c r="E54" s="231">
        <f>'Carbohydrate Cheatsheet'!$C54*100</f>
        <v>35</v>
      </c>
    </row>
    <row r="55" spans="2:5" ht="14.25" customHeight="1">
      <c r="B55" s="230" t="s">
        <v>789</v>
      </c>
      <c r="C55" s="136">
        <f>21.3/100</f>
        <v>0.21299999999999999</v>
      </c>
      <c r="D55" s="231"/>
      <c r="E55" s="231">
        <f>'Carbohydrate Cheatsheet'!$C55*100</f>
        <v>21.3</v>
      </c>
    </row>
    <row r="56" spans="2:5" ht="14.25" customHeight="1">
      <c r="B56" s="230" t="s">
        <v>790</v>
      </c>
      <c r="C56" s="136">
        <f>81/100</f>
        <v>0.81</v>
      </c>
      <c r="D56" s="231"/>
      <c r="E56" s="231">
        <f>'Carbohydrate Cheatsheet'!$C56*100</f>
        <v>81</v>
      </c>
    </row>
    <row r="57" spans="2:5" ht="14.25" customHeight="1">
      <c r="B57" s="230" t="s">
        <v>804</v>
      </c>
      <c r="C57" s="136">
        <f>79/100</f>
        <v>0.79</v>
      </c>
      <c r="D57" s="231" t="s">
        <v>805</v>
      </c>
      <c r="E57" s="231">
        <f>'Carbohydrate Cheatsheet'!$C57*100</f>
        <v>79</v>
      </c>
    </row>
    <row r="58" spans="2:5" ht="14.25" customHeight="1">
      <c r="B58" s="230" t="s">
        <v>792</v>
      </c>
      <c r="C58" s="136">
        <f>23/100</f>
        <v>0.23</v>
      </c>
      <c r="D58" s="231"/>
      <c r="E58" s="231">
        <f>'Carbohydrate Cheatsheet'!$C58*100</f>
        <v>23</v>
      </c>
    </row>
    <row r="59" spans="2:5" ht="14.25" customHeight="1">
      <c r="B59" s="230" t="s">
        <v>793</v>
      </c>
      <c r="C59" s="136">
        <f>47/100</f>
        <v>0.47</v>
      </c>
      <c r="D59" s="231" t="s">
        <v>806</v>
      </c>
      <c r="E59" s="231">
        <f>'Carbohydrate Cheatsheet'!$C59*100</f>
        <v>47</v>
      </c>
    </row>
    <row r="60" spans="2:5" ht="14.25" customHeight="1">
      <c r="B60" s="227" t="s">
        <v>794</v>
      </c>
      <c r="C60" s="136">
        <f>82/100</f>
        <v>0.82</v>
      </c>
      <c r="D60" s="231" t="s">
        <v>807</v>
      </c>
      <c r="E60" s="231">
        <f>'Carbohydrate Cheatsheet'!$C60*100</f>
        <v>82</v>
      </c>
    </row>
    <row r="61" spans="2:5" ht="14.25" customHeight="1">
      <c r="B61" s="230" t="s">
        <v>795</v>
      </c>
      <c r="C61" s="136">
        <f>11.8/100</f>
        <v>0.11800000000000001</v>
      </c>
      <c r="D61" s="231"/>
      <c r="E61" s="231">
        <f>'Carbohydrate Cheatsheet'!$C61*100</f>
        <v>11.8</v>
      </c>
    </row>
    <row r="62" spans="2:5" ht="14.25" customHeight="1">
      <c r="B62" s="230" t="s">
        <v>744</v>
      </c>
      <c r="C62" s="136">
        <f>4.6/100</f>
        <v>4.5999999999999999E-2</v>
      </c>
      <c r="D62" s="231"/>
      <c r="E62" s="231">
        <f>'Carbohydrate Cheatsheet'!$C62*100</f>
        <v>4.5999999999999996</v>
      </c>
    </row>
    <row r="63" spans="2:5" ht="14.25" customHeight="1">
      <c r="B63" s="230" t="s">
        <v>796</v>
      </c>
      <c r="C63" s="136">
        <f>26.5/100</f>
        <v>0.26500000000000001</v>
      </c>
      <c r="D63" s="231" t="s">
        <v>808</v>
      </c>
      <c r="E63" s="231">
        <f>'Carbohydrate Cheatsheet'!$C63*100</f>
        <v>26.5</v>
      </c>
    </row>
    <row r="64" spans="2:5" ht="14.25" customHeight="1">
      <c r="B64" s="31"/>
      <c r="C64" s="31"/>
      <c r="D64" s="31"/>
    </row>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algorithmName="SHA-512" hashValue="6BkkeeDWWDV8WxtUlCHpZK6Np4EhpqmW17S8Ysu9hKZjJVD6/WJHye5KKn/yYXiRYbH1lnmpQfODF+Ol+hpRsQ==" saltValue="c5lux1A4focU18SlDqOEEw==" spinCount="100000" sheet="1" objects="1" scenarios="1" formatRows="0" insertColumns="0"/>
  <mergeCells count="1">
    <mergeCell ref="A29:A44"/>
  </mergeCells>
  <pageMargins left="0.7" right="0.7" top="0.75" bottom="0.75" header="0" footer="0"/>
  <pageSetup orientation="landscape"/>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000"/>
  <sheetViews>
    <sheetView workbookViewId="0"/>
  </sheetViews>
  <sheetFormatPr defaultColWidth="14.3984375" defaultRowHeight="15" customHeight="1"/>
  <cols>
    <col min="1" max="1" width="36.86328125" customWidth="1"/>
    <col min="2" max="2" width="21.1328125" customWidth="1"/>
    <col min="3" max="3" width="21.53125" customWidth="1"/>
    <col min="4" max="5" width="20.53125" customWidth="1"/>
    <col min="6" max="6" width="20" customWidth="1"/>
    <col min="7" max="7" width="16.53125" customWidth="1"/>
    <col min="8" max="8" width="16.86328125" customWidth="1"/>
    <col min="9" max="9" width="16.73046875" customWidth="1"/>
    <col min="10" max="10" width="19.265625" customWidth="1"/>
    <col min="11" max="26" width="8.73046875" customWidth="1"/>
  </cols>
  <sheetData>
    <row r="1" spans="1:10" ht="15.75" customHeight="1">
      <c r="B1" s="232"/>
      <c r="C1" s="232"/>
      <c r="D1" s="233"/>
      <c r="F1" s="222"/>
    </row>
    <row r="2" spans="1:10" ht="15.75" customHeight="1">
      <c r="A2" s="223" t="s">
        <v>809</v>
      </c>
      <c r="B2" s="234" t="s">
        <v>810</v>
      </c>
      <c r="C2" s="234" t="s">
        <v>211</v>
      </c>
      <c r="D2" s="234" t="s">
        <v>212</v>
      </c>
      <c r="E2" s="234" t="s">
        <v>213</v>
      </c>
      <c r="F2" s="234" t="s">
        <v>214</v>
      </c>
      <c r="G2" s="234" t="s">
        <v>215</v>
      </c>
      <c r="H2" s="234" t="s">
        <v>217</v>
      </c>
      <c r="I2" s="234" t="s">
        <v>218</v>
      </c>
      <c r="J2" s="234" t="s">
        <v>219</v>
      </c>
    </row>
    <row r="3" spans="1:10" ht="15.75" customHeight="1">
      <c r="A3" s="331" t="s">
        <v>811</v>
      </c>
      <c r="B3" s="247"/>
      <c r="C3" s="235"/>
      <c r="D3" s="236"/>
      <c r="E3" s="236"/>
      <c r="F3" s="236"/>
      <c r="G3" s="236"/>
      <c r="H3" s="236"/>
      <c r="I3" s="236"/>
      <c r="J3" s="236"/>
    </row>
    <row r="4" spans="1:10" ht="15.75" customHeight="1">
      <c r="A4" s="237"/>
      <c r="B4" s="235"/>
      <c r="C4" s="235"/>
      <c r="D4" s="236"/>
      <c r="E4" s="236"/>
      <c r="F4" s="236"/>
      <c r="G4" s="236"/>
      <c r="H4" s="236"/>
      <c r="I4" s="236"/>
      <c r="J4" s="236"/>
    </row>
    <row r="5" spans="1:10" ht="15.75" customHeight="1">
      <c r="A5" s="211" t="s">
        <v>812</v>
      </c>
      <c r="B5" s="212" t="s">
        <v>813</v>
      </c>
      <c r="C5" s="212" t="s">
        <v>814</v>
      </c>
      <c r="D5" s="212" t="s">
        <v>815</v>
      </c>
      <c r="E5" s="212" t="s">
        <v>222</v>
      </c>
      <c r="F5" s="212" t="s">
        <v>232</v>
      </c>
      <c r="G5" s="212" t="s">
        <v>816</v>
      </c>
      <c r="H5" s="212" t="s">
        <v>817</v>
      </c>
      <c r="I5" s="212" t="s">
        <v>818</v>
      </c>
      <c r="J5" s="212" t="s">
        <v>266</v>
      </c>
    </row>
    <row r="6" spans="1:10" ht="15.75" customHeight="1">
      <c r="A6" s="213" t="s">
        <v>819</v>
      </c>
      <c r="B6" s="214" t="s">
        <v>820</v>
      </c>
      <c r="C6" s="214" t="s">
        <v>821</v>
      </c>
      <c r="D6" s="214" t="s">
        <v>822</v>
      </c>
      <c r="E6" s="214" t="s">
        <v>823</v>
      </c>
      <c r="F6" s="214" t="s">
        <v>824</v>
      </c>
      <c r="G6" s="214" t="s">
        <v>825</v>
      </c>
      <c r="H6" s="214" t="s">
        <v>826</v>
      </c>
      <c r="I6" s="214" t="s">
        <v>827</v>
      </c>
      <c r="J6" s="214" t="s">
        <v>828</v>
      </c>
    </row>
    <row r="7" spans="1:10" ht="15.75" customHeight="1">
      <c r="A7" s="211" t="s">
        <v>829</v>
      </c>
      <c r="B7" s="212" t="s">
        <v>813</v>
      </c>
      <c r="C7" s="212" t="s">
        <v>814</v>
      </c>
      <c r="D7" s="212" t="s">
        <v>815</v>
      </c>
      <c r="E7" s="212" t="s">
        <v>222</v>
      </c>
      <c r="F7" s="212" t="s">
        <v>232</v>
      </c>
      <c r="G7" s="212" t="s">
        <v>816</v>
      </c>
      <c r="H7" s="212" t="s">
        <v>817</v>
      </c>
      <c r="I7" s="212" t="s">
        <v>818</v>
      </c>
      <c r="J7" s="212" t="s">
        <v>266</v>
      </c>
    </row>
    <row r="8" spans="1:10" ht="15.75" customHeight="1">
      <c r="A8" s="213" t="s">
        <v>830</v>
      </c>
      <c r="B8" s="214" t="s">
        <v>813</v>
      </c>
      <c r="C8" s="214" t="s">
        <v>814</v>
      </c>
      <c r="D8" s="214" t="s">
        <v>815</v>
      </c>
      <c r="E8" s="214" t="s">
        <v>222</v>
      </c>
      <c r="F8" s="214" t="s">
        <v>232</v>
      </c>
      <c r="G8" s="214" t="s">
        <v>816</v>
      </c>
      <c r="H8" s="214" t="s">
        <v>817</v>
      </c>
      <c r="I8" s="214" t="s">
        <v>818</v>
      </c>
      <c r="J8" s="214" t="s">
        <v>266</v>
      </c>
    </row>
    <row r="9" spans="1:10" ht="15.75" customHeight="1">
      <c r="A9" s="211" t="s">
        <v>831</v>
      </c>
      <c r="B9" s="212" t="s">
        <v>832</v>
      </c>
      <c r="C9" s="212" t="s">
        <v>833</v>
      </c>
      <c r="D9" s="212" t="s">
        <v>834</v>
      </c>
      <c r="E9" s="212" t="s">
        <v>835</v>
      </c>
      <c r="F9" s="212" t="s">
        <v>836</v>
      </c>
      <c r="G9" s="212" t="s">
        <v>837</v>
      </c>
      <c r="H9" s="212" t="s">
        <v>838</v>
      </c>
      <c r="I9" s="212" t="s">
        <v>839</v>
      </c>
      <c r="J9" s="212" t="s">
        <v>690</v>
      </c>
    </row>
    <row r="10" spans="1:10" ht="15.75" customHeight="1">
      <c r="A10" s="213" t="s">
        <v>840</v>
      </c>
      <c r="B10" s="214" t="s">
        <v>841</v>
      </c>
      <c r="C10" s="214" t="s">
        <v>842</v>
      </c>
      <c r="D10" s="214" t="s">
        <v>843</v>
      </c>
      <c r="E10" s="214" t="s">
        <v>844</v>
      </c>
      <c r="F10" s="214" t="s">
        <v>845</v>
      </c>
      <c r="G10" s="214" t="s">
        <v>846</v>
      </c>
      <c r="H10" s="214" t="s">
        <v>847</v>
      </c>
      <c r="I10" s="214" t="s">
        <v>848</v>
      </c>
      <c r="J10" s="214" t="s">
        <v>332</v>
      </c>
    </row>
    <row r="11" spans="1:10" ht="15.75" customHeight="1">
      <c r="A11" s="211" t="s">
        <v>849</v>
      </c>
      <c r="B11" s="212" t="s">
        <v>850</v>
      </c>
      <c r="C11" s="212" t="s">
        <v>851</v>
      </c>
      <c r="D11" s="212" t="s">
        <v>852</v>
      </c>
      <c r="E11" s="212" t="s">
        <v>853</v>
      </c>
      <c r="F11" s="212" t="s">
        <v>854</v>
      </c>
      <c r="G11" s="212" t="s">
        <v>855</v>
      </c>
      <c r="H11" s="212" t="s">
        <v>232</v>
      </c>
      <c r="I11" s="212" t="s">
        <v>856</v>
      </c>
      <c r="J11" s="212" t="s">
        <v>857</v>
      </c>
    </row>
    <row r="12" spans="1:10" ht="15.75" customHeight="1">
      <c r="A12" s="213" t="s">
        <v>858</v>
      </c>
      <c r="B12" s="214" t="s">
        <v>859</v>
      </c>
      <c r="C12" s="215" t="s">
        <v>860</v>
      </c>
      <c r="D12" s="214" t="s">
        <v>266</v>
      </c>
      <c r="E12" s="214" t="s">
        <v>757</v>
      </c>
      <c r="F12" s="214" t="s">
        <v>861</v>
      </c>
      <c r="G12" s="214" t="s">
        <v>541</v>
      </c>
      <c r="H12" s="214" t="s">
        <v>862</v>
      </c>
      <c r="I12" s="214" t="s">
        <v>863</v>
      </c>
      <c r="J12" s="214" t="s">
        <v>864</v>
      </c>
    </row>
    <row r="13" spans="1:10" ht="15.75" customHeight="1">
      <c r="A13" s="211" t="s">
        <v>865</v>
      </c>
      <c r="B13" s="212" t="s">
        <v>813</v>
      </c>
      <c r="C13" s="212" t="s">
        <v>814</v>
      </c>
      <c r="D13" s="212" t="s">
        <v>815</v>
      </c>
      <c r="E13" s="212" t="s">
        <v>222</v>
      </c>
      <c r="F13" s="212" t="s">
        <v>232</v>
      </c>
      <c r="G13" s="212" t="s">
        <v>816</v>
      </c>
      <c r="H13" s="212" t="s">
        <v>817</v>
      </c>
      <c r="I13" s="212" t="s">
        <v>818</v>
      </c>
      <c r="J13" s="212" t="s">
        <v>266</v>
      </c>
    </row>
    <row r="14" spans="1:10" ht="15.75" customHeight="1">
      <c r="A14" s="213" t="s">
        <v>866</v>
      </c>
      <c r="B14" s="214" t="s">
        <v>813</v>
      </c>
      <c r="C14" s="214" t="s">
        <v>814</v>
      </c>
      <c r="D14" s="214" t="s">
        <v>815</v>
      </c>
      <c r="E14" s="214" t="s">
        <v>222</v>
      </c>
      <c r="F14" s="214" t="s">
        <v>232</v>
      </c>
      <c r="G14" s="214" t="s">
        <v>816</v>
      </c>
      <c r="H14" s="214" t="s">
        <v>817</v>
      </c>
      <c r="I14" s="214" t="s">
        <v>818</v>
      </c>
      <c r="J14" s="214" t="s">
        <v>266</v>
      </c>
    </row>
    <row r="15" spans="1:10" ht="15.75" customHeight="1">
      <c r="A15" s="211" t="s">
        <v>867</v>
      </c>
      <c r="B15" s="212" t="s">
        <v>868</v>
      </c>
      <c r="C15" s="212" t="s">
        <v>869</v>
      </c>
      <c r="D15" s="212" t="s">
        <v>870</v>
      </c>
      <c r="E15" s="212" t="s">
        <v>871</v>
      </c>
      <c r="F15" s="212" t="s">
        <v>872</v>
      </c>
      <c r="G15" s="212" t="s">
        <v>873</v>
      </c>
      <c r="H15" s="212" t="s">
        <v>874</v>
      </c>
      <c r="I15" s="212" t="s">
        <v>875</v>
      </c>
      <c r="J15" s="212" t="s">
        <v>876</v>
      </c>
    </row>
    <row r="16" spans="1:10" ht="15.75" customHeight="1">
      <c r="A16" s="213" t="s">
        <v>877</v>
      </c>
      <c r="B16" s="214" t="s">
        <v>878</v>
      </c>
      <c r="C16" s="214" t="s">
        <v>879</v>
      </c>
      <c r="D16" s="214" t="s">
        <v>880</v>
      </c>
      <c r="E16" s="214" t="s">
        <v>881</v>
      </c>
      <c r="F16" s="214" t="s">
        <v>262</v>
      </c>
      <c r="G16" s="214" t="s">
        <v>882</v>
      </c>
      <c r="H16" s="214" t="s">
        <v>883</v>
      </c>
      <c r="I16" s="214" t="s">
        <v>884</v>
      </c>
      <c r="J16" s="214" t="s">
        <v>885</v>
      </c>
    </row>
    <row r="17" spans="1:11" ht="15.75" customHeight="1">
      <c r="A17" s="211" t="s">
        <v>886</v>
      </c>
      <c r="B17" s="212" t="s">
        <v>887</v>
      </c>
      <c r="C17" s="212" t="s">
        <v>888</v>
      </c>
      <c r="D17" s="212" t="s">
        <v>889</v>
      </c>
      <c r="E17" s="212" t="s">
        <v>684</v>
      </c>
      <c r="F17" s="212" t="s">
        <v>890</v>
      </c>
      <c r="G17" s="212" t="s">
        <v>891</v>
      </c>
      <c r="H17" s="212" t="s">
        <v>586</v>
      </c>
      <c r="I17" s="212" t="s">
        <v>892</v>
      </c>
      <c r="J17" s="212" t="s">
        <v>893</v>
      </c>
    </row>
    <row r="18" spans="1:11" ht="15.75" customHeight="1">
      <c r="A18" s="213" t="s">
        <v>894</v>
      </c>
      <c r="B18" s="214" t="s">
        <v>895</v>
      </c>
      <c r="C18" s="214" t="s">
        <v>896</v>
      </c>
      <c r="D18" s="214" t="s">
        <v>897</v>
      </c>
      <c r="E18" s="214" t="s">
        <v>898</v>
      </c>
      <c r="F18" s="214" t="s">
        <v>899</v>
      </c>
      <c r="G18" s="214" t="s">
        <v>900</v>
      </c>
      <c r="H18" s="214" t="s">
        <v>323</v>
      </c>
      <c r="I18" s="214" t="s">
        <v>901</v>
      </c>
      <c r="J18" s="214" t="s">
        <v>902</v>
      </c>
    </row>
    <row r="19" spans="1:11" ht="15.75" customHeight="1">
      <c r="A19" s="211" t="s">
        <v>903</v>
      </c>
      <c r="B19" s="212" t="s">
        <v>904</v>
      </c>
      <c r="C19" s="212" t="s">
        <v>905</v>
      </c>
      <c r="D19" s="212" t="s">
        <v>906</v>
      </c>
      <c r="E19" s="212" t="s">
        <v>907</v>
      </c>
      <c r="F19" s="212" t="s">
        <v>708</v>
      </c>
      <c r="G19" s="212" t="s">
        <v>845</v>
      </c>
      <c r="H19" s="212" t="s">
        <v>331</v>
      </c>
      <c r="I19" s="212" t="s">
        <v>908</v>
      </c>
      <c r="J19" s="212" t="s">
        <v>909</v>
      </c>
    </row>
    <row r="20" spans="1:11" ht="15.75" customHeight="1">
      <c r="A20" s="213" t="s">
        <v>910</v>
      </c>
      <c r="B20" s="214" t="s">
        <v>911</v>
      </c>
      <c r="C20" s="214" t="s">
        <v>813</v>
      </c>
      <c r="D20" s="214" t="s">
        <v>912</v>
      </c>
      <c r="E20" s="214" t="s">
        <v>913</v>
      </c>
      <c r="F20" s="214" t="s">
        <v>914</v>
      </c>
      <c r="G20" s="214" t="s">
        <v>915</v>
      </c>
      <c r="H20" s="214" t="s">
        <v>222</v>
      </c>
      <c r="I20" s="214" t="s">
        <v>501</v>
      </c>
      <c r="J20" s="214" t="s">
        <v>232</v>
      </c>
    </row>
    <row r="21" spans="1:11" ht="15.75" customHeight="1">
      <c r="A21" s="211" t="s">
        <v>916</v>
      </c>
      <c r="B21" s="212" t="s">
        <v>911</v>
      </c>
      <c r="C21" s="212" t="s">
        <v>813</v>
      </c>
      <c r="D21" s="212" t="s">
        <v>912</v>
      </c>
      <c r="E21" s="212" t="s">
        <v>913</v>
      </c>
      <c r="F21" s="212" t="s">
        <v>914</v>
      </c>
      <c r="G21" s="212" t="s">
        <v>915</v>
      </c>
      <c r="H21" s="212" t="s">
        <v>222</v>
      </c>
      <c r="I21" s="212" t="s">
        <v>501</v>
      </c>
      <c r="J21" s="212" t="s">
        <v>232</v>
      </c>
    </row>
    <row r="22" spans="1:11" ht="15.75" customHeight="1">
      <c r="A22" s="213" t="s">
        <v>917</v>
      </c>
      <c r="B22" s="214" t="s">
        <v>911</v>
      </c>
      <c r="C22" s="214" t="s">
        <v>813</v>
      </c>
      <c r="D22" s="214" t="s">
        <v>912</v>
      </c>
      <c r="E22" s="214" t="s">
        <v>913</v>
      </c>
      <c r="F22" s="214" t="s">
        <v>914</v>
      </c>
      <c r="G22" s="214" t="s">
        <v>915</v>
      </c>
      <c r="H22" s="214" t="s">
        <v>222</v>
      </c>
      <c r="I22" s="214" t="s">
        <v>501</v>
      </c>
      <c r="J22" s="214" t="s">
        <v>232</v>
      </c>
    </row>
    <row r="23" spans="1:11" ht="15.75" customHeight="1">
      <c r="A23" s="211" t="s">
        <v>918</v>
      </c>
      <c r="B23" s="212" t="s">
        <v>919</v>
      </c>
      <c r="C23" s="212" t="s">
        <v>920</v>
      </c>
      <c r="D23" s="212" t="s">
        <v>461</v>
      </c>
      <c r="E23" s="212" t="s">
        <v>462</v>
      </c>
      <c r="F23" s="212" t="s">
        <v>921</v>
      </c>
      <c r="G23" s="212" t="s">
        <v>922</v>
      </c>
      <c r="H23" s="212" t="s">
        <v>466</v>
      </c>
      <c r="I23" s="212" t="s">
        <v>923</v>
      </c>
      <c r="J23" s="212" t="s">
        <v>468</v>
      </c>
    </row>
    <row r="24" spans="1:11" ht="15.75" customHeight="1">
      <c r="A24" s="213" t="s">
        <v>924</v>
      </c>
      <c r="B24" s="214" t="s">
        <v>925</v>
      </c>
      <c r="C24" s="214" t="s">
        <v>491</v>
      </c>
      <c r="D24" s="215" t="s">
        <v>492</v>
      </c>
      <c r="E24" s="214" t="s">
        <v>493</v>
      </c>
      <c r="F24" s="214" t="s">
        <v>926</v>
      </c>
      <c r="G24" s="214" t="s">
        <v>927</v>
      </c>
      <c r="H24" s="214" t="s">
        <v>928</v>
      </c>
      <c r="I24" s="214" t="s">
        <v>498</v>
      </c>
      <c r="J24" s="214" t="s">
        <v>929</v>
      </c>
    </row>
    <row r="25" spans="1:11" ht="15.75" customHeight="1">
      <c r="A25" s="211" t="s">
        <v>930</v>
      </c>
      <c r="B25" s="212" t="s">
        <v>931</v>
      </c>
      <c r="C25" s="212" t="s">
        <v>932</v>
      </c>
      <c r="D25" s="212" t="s">
        <v>933</v>
      </c>
      <c r="E25" s="212" t="s">
        <v>934</v>
      </c>
      <c r="F25" s="212" t="s">
        <v>591</v>
      </c>
      <c r="G25" s="212" t="s">
        <v>935</v>
      </c>
      <c r="H25" s="212" t="s">
        <v>936</v>
      </c>
      <c r="I25" s="212" t="s">
        <v>937</v>
      </c>
      <c r="J25" s="212" t="s">
        <v>595</v>
      </c>
    </row>
    <row r="26" spans="1:11" ht="15.75" customHeight="1">
      <c r="A26" s="213" t="s">
        <v>938</v>
      </c>
      <c r="B26" s="215" t="s">
        <v>939</v>
      </c>
      <c r="C26" s="214" t="s">
        <v>940</v>
      </c>
      <c r="D26" s="214" t="s">
        <v>941</v>
      </c>
      <c r="E26" s="214" t="s">
        <v>942</v>
      </c>
      <c r="F26" s="214" t="s">
        <v>943</v>
      </c>
      <c r="G26" s="214" t="s">
        <v>944</v>
      </c>
      <c r="H26" s="214" t="s">
        <v>945</v>
      </c>
      <c r="I26" s="214" t="s">
        <v>946</v>
      </c>
      <c r="J26" s="214" t="s">
        <v>947</v>
      </c>
    </row>
    <row r="27" spans="1:11" ht="15.75" customHeight="1">
      <c r="A27" s="211" t="s">
        <v>948</v>
      </c>
      <c r="B27" s="212" t="s">
        <v>931</v>
      </c>
      <c r="C27" s="212" t="s">
        <v>932</v>
      </c>
      <c r="D27" s="212" t="s">
        <v>933</v>
      </c>
      <c r="E27" s="212" t="s">
        <v>934</v>
      </c>
      <c r="F27" s="212" t="s">
        <v>591</v>
      </c>
      <c r="G27" s="212" t="s">
        <v>935</v>
      </c>
      <c r="H27" s="212" t="s">
        <v>936</v>
      </c>
      <c r="I27" s="212" t="s">
        <v>937</v>
      </c>
      <c r="J27" s="212" t="s">
        <v>595</v>
      </c>
    </row>
    <row r="28" spans="1:11" ht="15.75" customHeight="1">
      <c r="A28" s="213" t="s">
        <v>949</v>
      </c>
      <c r="B28" s="214" t="s">
        <v>950</v>
      </c>
      <c r="C28" s="214" t="s">
        <v>889</v>
      </c>
      <c r="D28" s="214" t="s">
        <v>951</v>
      </c>
      <c r="E28" s="214" t="s">
        <v>891</v>
      </c>
      <c r="F28" s="214" t="s">
        <v>817</v>
      </c>
      <c r="G28" s="214" t="s">
        <v>892</v>
      </c>
      <c r="H28" s="214" t="s">
        <v>952</v>
      </c>
      <c r="I28" s="214" t="s">
        <v>936</v>
      </c>
      <c r="J28" s="214" t="s">
        <v>441</v>
      </c>
      <c r="K28" s="31"/>
    </row>
    <row r="29" spans="1:11" ht="15.75" customHeight="1">
      <c r="A29" s="211" t="s">
        <v>953</v>
      </c>
      <c r="B29" s="212" t="s">
        <v>954</v>
      </c>
      <c r="C29" s="212" t="s">
        <v>955</v>
      </c>
      <c r="D29" s="212" t="s">
        <v>956</v>
      </c>
      <c r="E29" s="212" t="s">
        <v>957</v>
      </c>
      <c r="F29" s="212" t="s">
        <v>958</v>
      </c>
      <c r="G29" s="212" t="s">
        <v>959</v>
      </c>
      <c r="H29" s="212" t="s">
        <v>960</v>
      </c>
      <c r="I29" s="212" t="s">
        <v>961</v>
      </c>
      <c r="J29" s="212" t="s">
        <v>962</v>
      </c>
      <c r="K29" s="31"/>
    </row>
    <row r="30" spans="1:11" ht="15.75" customHeight="1">
      <c r="A30" s="213" t="s">
        <v>963</v>
      </c>
      <c r="B30" s="214" t="s">
        <v>964</v>
      </c>
      <c r="C30" s="214" t="s">
        <v>965</v>
      </c>
      <c r="D30" s="214" t="s">
        <v>966</v>
      </c>
      <c r="E30" s="214" t="s">
        <v>967</v>
      </c>
      <c r="F30" s="214" t="s">
        <v>968</v>
      </c>
      <c r="G30" s="214" t="s">
        <v>969</v>
      </c>
      <c r="H30" s="214" t="s">
        <v>970</v>
      </c>
      <c r="I30" s="214" t="s">
        <v>971</v>
      </c>
      <c r="J30" s="214" t="s">
        <v>972</v>
      </c>
      <c r="K30" s="238"/>
    </row>
    <row r="31" spans="1:11" ht="15.75" customHeight="1">
      <c r="A31" s="211" t="s">
        <v>973</v>
      </c>
      <c r="B31" s="212" t="s">
        <v>974</v>
      </c>
      <c r="C31" s="212" t="s">
        <v>975</v>
      </c>
      <c r="D31" s="212" t="s">
        <v>976</v>
      </c>
      <c r="E31" s="212" t="s">
        <v>977</v>
      </c>
      <c r="F31" s="212" t="s">
        <v>978</v>
      </c>
      <c r="G31" s="212" t="s">
        <v>979</v>
      </c>
      <c r="H31" s="212" t="s">
        <v>980</v>
      </c>
      <c r="I31" s="212" t="s">
        <v>981</v>
      </c>
      <c r="J31" s="212" t="s">
        <v>982</v>
      </c>
      <c r="K31" s="31"/>
    </row>
    <row r="32" spans="1:11" ht="15.75" customHeight="1">
      <c r="A32" s="213" t="s">
        <v>983</v>
      </c>
      <c r="B32" s="214" t="s">
        <v>984</v>
      </c>
      <c r="C32" s="214" t="s">
        <v>985</v>
      </c>
      <c r="D32" s="214" t="s">
        <v>986</v>
      </c>
      <c r="E32" s="214" t="s">
        <v>987</v>
      </c>
      <c r="F32" s="214" t="s">
        <v>670</v>
      </c>
      <c r="G32" s="214" t="s">
        <v>988</v>
      </c>
      <c r="H32" s="214" t="s">
        <v>989</v>
      </c>
      <c r="I32" s="214" t="s">
        <v>990</v>
      </c>
      <c r="J32" s="214" t="s">
        <v>991</v>
      </c>
    </row>
    <row r="33" spans="1:10" ht="15.75" customHeight="1">
      <c r="A33" s="211" t="s">
        <v>992</v>
      </c>
      <c r="B33" s="212" t="s">
        <v>232</v>
      </c>
      <c r="C33" s="212" t="s">
        <v>537</v>
      </c>
      <c r="D33" s="212" t="s">
        <v>539</v>
      </c>
      <c r="E33" s="212" t="s">
        <v>541</v>
      </c>
      <c r="F33" s="212" t="s">
        <v>993</v>
      </c>
      <c r="G33" s="212" t="s">
        <v>546</v>
      </c>
      <c r="H33" s="212" t="s">
        <v>994</v>
      </c>
      <c r="I33" s="212" t="s">
        <v>995</v>
      </c>
      <c r="J33" s="212" t="s">
        <v>996</v>
      </c>
    </row>
    <row r="34" spans="1:10" ht="15.75" customHeight="1">
      <c r="A34" s="213" t="s">
        <v>997</v>
      </c>
      <c r="B34" s="214" t="s">
        <v>998</v>
      </c>
      <c r="C34" s="214" t="s">
        <v>999</v>
      </c>
      <c r="D34" s="214" t="s">
        <v>333</v>
      </c>
      <c r="E34" s="214" t="s">
        <v>539</v>
      </c>
      <c r="F34" s="214" t="s">
        <v>1000</v>
      </c>
      <c r="G34" s="214" t="s">
        <v>542</v>
      </c>
      <c r="H34" s="214" t="s">
        <v>863</v>
      </c>
      <c r="I34" s="214" t="s">
        <v>1001</v>
      </c>
      <c r="J34" s="214" t="s">
        <v>1002</v>
      </c>
    </row>
    <row r="35" spans="1:10" ht="15.75" customHeight="1">
      <c r="A35" s="211" t="s">
        <v>1003</v>
      </c>
      <c r="B35" s="212" t="s">
        <v>852</v>
      </c>
      <c r="C35" s="212" t="s">
        <v>1004</v>
      </c>
      <c r="D35" s="212" t="s">
        <v>1005</v>
      </c>
      <c r="E35" s="212" t="s">
        <v>999</v>
      </c>
      <c r="F35" s="212" t="s">
        <v>1006</v>
      </c>
      <c r="G35" s="212" t="s">
        <v>592</v>
      </c>
      <c r="H35" s="212" t="s">
        <v>539</v>
      </c>
      <c r="I35" s="212" t="s">
        <v>1007</v>
      </c>
      <c r="J35" s="212" t="s">
        <v>1000</v>
      </c>
    </row>
    <row r="36" spans="1:10" ht="15.75" customHeight="1">
      <c r="A36" s="213" t="s">
        <v>1008</v>
      </c>
      <c r="B36" s="214" t="s">
        <v>911</v>
      </c>
      <c r="C36" s="214" t="s">
        <v>813</v>
      </c>
      <c r="D36" s="214" t="s">
        <v>912</v>
      </c>
      <c r="E36" s="214" t="s">
        <v>913</v>
      </c>
      <c r="F36" s="214" t="s">
        <v>914</v>
      </c>
      <c r="G36" s="214" t="s">
        <v>915</v>
      </c>
      <c r="H36" s="214" t="s">
        <v>222</v>
      </c>
      <c r="I36" s="214" t="s">
        <v>501</v>
      </c>
      <c r="J36" s="214" t="s">
        <v>232</v>
      </c>
    </row>
    <row r="37" spans="1:10" ht="15.75" customHeight="1">
      <c r="A37" s="211" t="s">
        <v>1009</v>
      </c>
      <c r="B37" s="212" t="s">
        <v>907</v>
      </c>
      <c r="C37" s="212" t="s">
        <v>331</v>
      </c>
      <c r="D37" s="212" t="s">
        <v>332</v>
      </c>
      <c r="E37" s="212" t="s">
        <v>333</v>
      </c>
      <c r="F37" s="212" t="s">
        <v>440</v>
      </c>
      <c r="G37" s="212" t="s">
        <v>335</v>
      </c>
      <c r="H37" s="212" t="s">
        <v>1010</v>
      </c>
      <c r="I37" s="212" t="s">
        <v>338</v>
      </c>
      <c r="J37" s="212" t="s">
        <v>339</v>
      </c>
    </row>
    <row r="38" spans="1:10" ht="15.75" customHeight="1">
      <c r="A38" s="213" t="s">
        <v>1011</v>
      </c>
      <c r="B38" s="214" t="s">
        <v>1012</v>
      </c>
      <c r="C38" s="214" t="s">
        <v>1013</v>
      </c>
      <c r="D38" s="214" t="s">
        <v>1014</v>
      </c>
      <c r="E38" s="214" t="s">
        <v>1015</v>
      </c>
      <c r="F38" s="214" t="s">
        <v>1016</v>
      </c>
      <c r="G38" s="214" t="s">
        <v>1017</v>
      </c>
      <c r="H38" s="214" t="s">
        <v>1018</v>
      </c>
      <c r="I38" s="214" t="s">
        <v>1019</v>
      </c>
      <c r="J38" s="214" t="s">
        <v>1020</v>
      </c>
    </row>
    <row r="39" spans="1:10" ht="15.75" customHeight="1">
      <c r="A39" s="211" t="s">
        <v>1021</v>
      </c>
      <c r="B39" s="212" t="s">
        <v>919</v>
      </c>
      <c r="C39" s="212" t="s">
        <v>920</v>
      </c>
      <c r="D39" s="212" t="s">
        <v>461</v>
      </c>
      <c r="E39" s="212" t="s">
        <v>462</v>
      </c>
      <c r="F39" s="212" t="s">
        <v>921</v>
      </c>
      <c r="G39" s="212" t="s">
        <v>922</v>
      </c>
      <c r="H39" s="212" t="s">
        <v>466</v>
      </c>
      <c r="I39" s="212" t="s">
        <v>923</v>
      </c>
      <c r="J39" s="212" t="s">
        <v>468</v>
      </c>
    </row>
    <row r="40" spans="1:10" ht="15.75" customHeight="1">
      <c r="B40" s="232"/>
      <c r="C40" s="232"/>
    </row>
    <row r="41" spans="1:10" ht="15.75" customHeight="1">
      <c r="A41" s="328" t="s">
        <v>609</v>
      </c>
      <c r="B41" s="239" t="s">
        <v>112</v>
      </c>
      <c r="C41" s="240" t="s">
        <v>611</v>
      </c>
      <c r="D41" s="240" t="s">
        <v>612</v>
      </c>
      <c r="E41" s="240" t="s">
        <v>613</v>
      </c>
      <c r="F41" s="240" t="s">
        <v>614</v>
      </c>
    </row>
    <row r="42" spans="1:10" ht="15.75" customHeight="1">
      <c r="A42" s="329"/>
      <c r="B42" s="227" t="s">
        <v>1022</v>
      </c>
      <c r="C42" s="241">
        <f t="shared" ref="C42:E42" si="0">C41/$C56</f>
        <v>20.408163265306122</v>
      </c>
      <c r="D42" s="241">
        <f t="shared" si="0"/>
        <v>30.612244897959183</v>
      </c>
      <c r="E42" s="241">
        <f t="shared" si="0"/>
        <v>51.020408163265309</v>
      </c>
      <c r="F42" s="241"/>
    </row>
    <row r="43" spans="1:10" ht="15.75" customHeight="1">
      <c r="A43" s="329"/>
      <c r="B43" s="227" t="s">
        <v>1023</v>
      </c>
      <c r="C43" s="241">
        <f t="shared" ref="C43:E43" si="1">C41/$C57</f>
        <v>20.325203252032519</v>
      </c>
      <c r="D43" s="241">
        <f t="shared" si="1"/>
        <v>30.487804878048777</v>
      </c>
      <c r="E43" s="241">
        <f t="shared" si="1"/>
        <v>50.813008130081293</v>
      </c>
      <c r="F43" s="241"/>
    </row>
    <row r="44" spans="1:10" ht="15.75" customHeight="1">
      <c r="A44" s="329"/>
      <c r="B44" s="227" t="s">
        <v>1024</v>
      </c>
      <c r="C44" s="241">
        <f t="shared" ref="C44:E44" si="2">C41/$C58</f>
        <v>17.921146953405021</v>
      </c>
      <c r="D44" s="241">
        <f t="shared" si="2"/>
        <v>26.881720430107531</v>
      </c>
      <c r="E44" s="241">
        <f t="shared" si="2"/>
        <v>44.802867383512549</v>
      </c>
      <c r="F44" s="241"/>
    </row>
    <row r="45" spans="1:10" ht="15.75" customHeight="1">
      <c r="A45" s="329"/>
      <c r="B45" s="227" t="s">
        <v>1025</v>
      </c>
      <c r="C45" s="241">
        <f t="shared" ref="C45:E45" si="3">C41/$C59</f>
        <v>18.41620626151013</v>
      </c>
      <c r="D45" s="241">
        <f t="shared" si="3"/>
        <v>27.624309392265197</v>
      </c>
      <c r="E45" s="241">
        <f t="shared" si="3"/>
        <v>46.04051565377533</v>
      </c>
      <c r="F45" s="241"/>
    </row>
    <row r="46" spans="1:10" ht="15.75" customHeight="1">
      <c r="A46" s="329"/>
      <c r="B46" s="227" t="s">
        <v>1026</v>
      </c>
      <c r="C46" s="241">
        <f t="shared" ref="C46:E46" si="4">C41/$C60</f>
        <v>51.282051282051277</v>
      </c>
      <c r="D46" s="241">
        <f t="shared" si="4"/>
        <v>76.92307692307692</v>
      </c>
      <c r="E46" s="241">
        <f t="shared" si="4"/>
        <v>128.2051282051282</v>
      </c>
      <c r="F46" s="241"/>
    </row>
    <row r="47" spans="1:10" ht="15.75" customHeight="1">
      <c r="A47" s="329"/>
      <c r="B47" s="227" t="s">
        <v>1027</v>
      </c>
      <c r="C47" s="241">
        <f t="shared" ref="C47:E47" si="5">C41/$C61</f>
        <v>10</v>
      </c>
      <c r="D47" s="241">
        <f t="shared" si="5"/>
        <v>15</v>
      </c>
      <c r="E47" s="241">
        <f t="shared" si="5"/>
        <v>25</v>
      </c>
      <c r="F47" s="241"/>
    </row>
    <row r="48" spans="1:10" ht="15.75" customHeight="1">
      <c r="A48" s="329"/>
      <c r="B48" s="227" t="s">
        <v>1028</v>
      </c>
      <c r="C48" s="241">
        <f>'Fat Cheatsheet'!$C$41/$C62</f>
        <v>47.393364928909946</v>
      </c>
      <c r="D48" s="241">
        <f>'Fat Cheatsheet'!$D$41/$C62</f>
        <v>71.090047393364927</v>
      </c>
      <c r="E48" s="241">
        <f>'Fat Cheatsheet'!$E$41/$C62</f>
        <v>118.48341232227487</v>
      </c>
      <c r="F48" s="241"/>
    </row>
    <row r="49" spans="1:6" ht="15.75" customHeight="1">
      <c r="A49" s="329"/>
      <c r="B49" s="227" t="s">
        <v>1029</v>
      </c>
      <c r="C49" s="241">
        <v>25</v>
      </c>
      <c r="D49" s="241">
        <v>37</v>
      </c>
      <c r="E49" s="241">
        <v>60</v>
      </c>
      <c r="F49" s="241"/>
    </row>
    <row r="50" spans="1:6" ht="15.75" customHeight="1">
      <c r="A50" s="329"/>
      <c r="B50" s="227" t="s">
        <v>1030</v>
      </c>
      <c r="C50" s="241">
        <f>'Fat Cheatsheet'!$C$41/$C64</f>
        <v>33.333333333333336</v>
      </c>
      <c r="D50" s="241">
        <f>'Fat Cheatsheet'!$D$41/$C64</f>
        <v>50</v>
      </c>
      <c r="E50" s="241">
        <f>'Fat Cheatsheet'!$E$41/$C64</f>
        <v>83.333333333333343</v>
      </c>
      <c r="F50" s="241" t="s">
        <v>1031</v>
      </c>
    </row>
    <row r="51" spans="1:6" ht="15.75" customHeight="1">
      <c r="A51" s="330"/>
      <c r="B51" s="227" t="s">
        <v>1032</v>
      </c>
      <c r="C51" s="241">
        <f>'Fat Cheatsheet'!$C$41/$C65</f>
        <v>49.751243781094523</v>
      </c>
      <c r="D51" s="241">
        <f>'Fat Cheatsheet'!$D$41/$C65</f>
        <v>74.626865671641781</v>
      </c>
      <c r="E51" s="241">
        <f>'Fat Cheatsheet'!$E$41/$C65</f>
        <v>124.37810945273631</v>
      </c>
      <c r="F51" s="241"/>
    </row>
    <row r="52" spans="1:6" ht="15.75" customHeight="1"/>
    <row r="53" spans="1:6" ht="15.75" customHeight="1"/>
    <row r="54" spans="1:6" ht="15.75" customHeight="1"/>
    <row r="55" spans="1:6" ht="15.75" customHeight="1">
      <c r="B55" s="242" t="s">
        <v>626</v>
      </c>
      <c r="C55" s="46" t="s">
        <v>1033</v>
      </c>
      <c r="D55" s="46" t="s">
        <v>1034</v>
      </c>
      <c r="E55" s="46" t="s">
        <v>1035</v>
      </c>
    </row>
    <row r="56" spans="1:6" ht="15.75" customHeight="1">
      <c r="B56" s="230" t="s">
        <v>1022</v>
      </c>
      <c r="C56" s="136">
        <f>49/100</f>
        <v>0.49</v>
      </c>
      <c r="D56" s="136"/>
      <c r="E56" s="136">
        <f>'Fat Cheatsheet'!$C56*15</f>
        <v>7.35</v>
      </c>
    </row>
    <row r="57" spans="1:6" ht="15.75" customHeight="1">
      <c r="B57" s="230" t="s">
        <v>1023</v>
      </c>
      <c r="C57" s="136">
        <f>49.2/100</f>
        <v>0.49200000000000005</v>
      </c>
      <c r="D57" s="136"/>
      <c r="E57" s="136">
        <f>'Fat Cheatsheet'!$C57*15</f>
        <v>7.3800000000000008</v>
      </c>
    </row>
    <row r="58" spans="1:6" ht="15.75" customHeight="1">
      <c r="B58" s="230" t="s">
        <v>1024</v>
      </c>
      <c r="C58" s="136">
        <f>55.8/100</f>
        <v>0.55799999999999994</v>
      </c>
      <c r="D58" s="136"/>
      <c r="E58" s="136">
        <f>'Fat Cheatsheet'!$C58*15</f>
        <v>8.3699999999999992</v>
      </c>
    </row>
    <row r="59" spans="1:6" ht="15.75" customHeight="1">
      <c r="B59" s="230" t="s">
        <v>1025</v>
      </c>
      <c r="C59" s="136">
        <f>54.3/100</f>
        <v>0.54299999999999993</v>
      </c>
      <c r="D59" s="136"/>
      <c r="E59" s="136">
        <f>'Fat Cheatsheet'!$C59*15</f>
        <v>8.1449999999999996</v>
      </c>
    </row>
    <row r="60" spans="1:6" ht="15.75" customHeight="1">
      <c r="B60" s="230" t="s">
        <v>1026</v>
      </c>
      <c r="C60" s="136">
        <f>19.5/100</f>
        <v>0.19500000000000001</v>
      </c>
      <c r="D60" s="136"/>
      <c r="E60" s="136">
        <f>'Fat Cheatsheet'!$C60*15</f>
        <v>2.9250000000000003</v>
      </c>
    </row>
    <row r="61" spans="1:6" ht="15.75" customHeight="1">
      <c r="B61" s="230" t="s">
        <v>1027</v>
      </c>
      <c r="C61" s="136">
        <v>1</v>
      </c>
      <c r="D61" s="136"/>
      <c r="E61" s="136">
        <f>'Fat Cheatsheet'!$C61*15</f>
        <v>15</v>
      </c>
    </row>
    <row r="62" spans="1:6" ht="15.75" customHeight="1">
      <c r="B62" s="230" t="s">
        <v>1028</v>
      </c>
      <c r="C62" s="136">
        <f>21.1/100</f>
        <v>0.21100000000000002</v>
      </c>
      <c r="D62" s="136"/>
      <c r="E62" s="136">
        <f>'Fat Cheatsheet'!$C62*15</f>
        <v>3.1650000000000005</v>
      </c>
    </row>
    <row r="63" spans="1:6" ht="15.75" customHeight="1">
      <c r="B63" s="230" t="s">
        <v>1029</v>
      </c>
      <c r="C63" s="136">
        <v>2.5</v>
      </c>
      <c r="D63" s="136"/>
      <c r="E63" s="136">
        <f>'Fat Cheatsheet'!$C63*15</f>
        <v>37.5</v>
      </c>
    </row>
    <row r="64" spans="1:6" ht="15.75" customHeight="1">
      <c r="B64" s="230" t="s">
        <v>1030</v>
      </c>
      <c r="C64" s="136">
        <f>30/100</f>
        <v>0.3</v>
      </c>
      <c r="D64" s="231" t="s">
        <v>1036</v>
      </c>
      <c r="E64" s="231">
        <f>'Fat Cheatsheet'!$C64*15</f>
        <v>4.5</v>
      </c>
    </row>
    <row r="65" spans="2:5" ht="15.75" customHeight="1">
      <c r="B65" s="227" t="s">
        <v>1032</v>
      </c>
      <c r="C65" s="136">
        <f>20.1/100</f>
        <v>0.20100000000000001</v>
      </c>
      <c r="D65" s="136"/>
      <c r="E65" s="136">
        <f>'Fat Cheatsheet'!$C65*15</f>
        <v>3.0150000000000001</v>
      </c>
    </row>
    <row r="66" spans="2:5" ht="15.75" customHeight="1">
      <c r="B66" s="232"/>
      <c r="C66" s="232"/>
    </row>
    <row r="67" spans="2:5" ht="15.75" customHeight="1">
      <c r="B67" s="232"/>
      <c r="C67" s="232"/>
    </row>
    <row r="68" spans="2:5" ht="15.75" customHeight="1">
      <c r="B68" s="232"/>
      <c r="C68" s="232"/>
    </row>
    <row r="69" spans="2:5" ht="15.75" customHeight="1">
      <c r="B69" s="232"/>
      <c r="C69" s="232"/>
    </row>
    <row r="70" spans="2:5" ht="15.75" customHeight="1">
      <c r="B70" s="232"/>
      <c r="C70" s="232"/>
    </row>
    <row r="71" spans="2:5" ht="15.75" customHeight="1">
      <c r="B71" s="232"/>
      <c r="C71" s="232"/>
    </row>
    <row r="72" spans="2:5" ht="15.75" customHeight="1">
      <c r="B72" s="232"/>
      <c r="C72" s="232"/>
    </row>
    <row r="73" spans="2:5" ht="15.75" customHeight="1">
      <c r="B73" s="232"/>
      <c r="C73" s="232"/>
    </row>
    <row r="74" spans="2:5" ht="15.75" customHeight="1">
      <c r="B74" s="232"/>
      <c r="C74" s="232"/>
    </row>
    <row r="75" spans="2:5" ht="15.75" customHeight="1">
      <c r="B75" s="232"/>
      <c r="C75" s="232"/>
    </row>
    <row r="76" spans="2:5" ht="15.75" customHeight="1">
      <c r="B76" s="232"/>
      <c r="C76" s="232"/>
    </row>
    <row r="77" spans="2:5" ht="15.75" customHeight="1">
      <c r="B77" s="232"/>
      <c r="C77" s="232"/>
    </row>
    <row r="78" spans="2:5" ht="15.75" customHeight="1">
      <c r="B78" s="232"/>
      <c r="C78" s="232"/>
    </row>
    <row r="79" spans="2:5" ht="15.75" customHeight="1">
      <c r="B79" s="232"/>
      <c r="C79" s="232"/>
    </row>
    <row r="80" spans="2:5" ht="15.75" customHeight="1">
      <c r="B80" s="232"/>
      <c r="C80" s="232"/>
    </row>
    <row r="81" spans="2:3" ht="15.75" customHeight="1">
      <c r="B81" s="232"/>
      <c r="C81" s="232"/>
    </row>
    <row r="82" spans="2:3" ht="15.75" customHeight="1">
      <c r="B82" s="232"/>
      <c r="C82" s="232"/>
    </row>
    <row r="83" spans="2:3" ht="15.75" customHeight="1">
      <c r="B83" s="232"/>
      <c r="C83" s="232"/>
    </row>
    <row r="84" spans="2:3" ht="15.75" customHeight="1">
      <c r="B84" s="232"/>
      <c r="C84" s="232"/>
    </row>
    <row r="85" spans="2:3" ht="15.75" customHeight="1">
      <c r="B85" s="232"/>
      <c r="C85" s="232"/>
    </row>
    <row r="86" spans="2:3" ht="15.75" customHeight="1">
      <c r="B86" s="232"/>
      <c r="C86" s="232"/>
    </row>
    <row r="87" spans="2:3" ht="15.75" customHeight="1">
      <c r="B87" s="232"/>
      <c r="C87" s="232"/>
    </row>
    <row r="88" spans="2:3" ht="15.75" customHeight="1">
      <c r="B88" s="232"/>
      <c r="C88" s="232"/>
    </row>
    <row r="89" spans="2:3" ht="15.75" customHeight="1">
      <c r="B89" s="232"/>
      <c r="C89" s="232"/>
    </row>
    <row r="90" spans="2:3" ht="15.75" customHeight="1">
      <c r="B90" s="232"/>
      <c r="C90" s="232"/>
    </row>
    <row r="91" spans="2:3" ht="15.75" customHeight="1">
      <c r="B91" s="232"/>
      <c r="C91" s="232"/>
    </row>
    <row r="92" spans="2:3" ht="15.75" customHeight="1">
      <c r="B92" s="232"/>
      <c r="C92" s="232"/>
    </row>
    <row r="93" spans="2:3" ht="15.75" customHeight="1">
      <c r="B93" s="232"/>
      <c r="C93" s="232"/>
    </row>
    <row r="94" spans="2:3" ht="15.75" customHeight="1">
      <c r="B94" s="232"/>
      <c r="C94" s="232"/>
    </row>
    <row r="95" spans="2:3" ht="15.75" customHeight="1">
      <c r="B95" s="232"/>
      <c r="C95" s="232"/>
    </row>
    <row r="96" spans="2:3" ht="15.75" customHeight="1">
      <c r="B96" s="232"/>
      <c r="C96" s="232"/>
    </row>
    <row r="97" spans="2:3" ht="15.75" customHeight="1">
      <c r="B97" s="232"/>
      <c r="C97" s="232"/>
    </row>
    <row r="98" spans="2:3" ht="15.75" customHeight="1">
      <c r="B98" s="232"/>
      <c r="C98" s="232"/>
    </row>
    <row r="99" spans="2:3" ht="15.75" customHeight="1">
      <c r="B99" s="232"/>
      <c r="C99" s="232"/>
    </row>
    <row r="100" spans="2:3" ht="15.75" customHeight="1">
      <c r="B100" s="232"/>
      <c r="C100" s="232"/>
    </row>
    <row r="101" spans="2:3" ht="15.75" customHeight="1">
      <c r="B101" s="232"/>
      <c r="C101" s="232"/>
    </row>
    <row r="102" spans="2:3" ht="15.75" customHeight="1">
      <c r="B102" s="232"/>
      <c r="C102" s="232"/>
    </row>
    <row r="103" spans="2:3" ht="15.75" customHeight="1">
      <c r="B103" s="232"/>
      <c r="C103" s="232"/>
    </row>
    <row r="104" spans="2:3" ht="15.75" customHeight="1">
      <c r="B104" s="232"/>
      <c r="C104" s="232"/>
    </row>
    <row r="105" spans="2:3" ht="15.75" customHeight="1">
      <c r="B105" s="232"/>
      <c r="C105" s="232"/>
    </row>
    <row r="106" spans="2:3" ht="15.75" customHeight="1">
      <c r="B106" s="232"/>
      <c r="C106" s="232"/>
    </row>
    <row r="107" spans="2:3" ht="15.75" customHeight="1">
      <c r="B107" s="232"/>
      <c r="C107" s="232"/>
    </row>
    <row r="108" spans="2:3" ht="15.75" customHeight="1">
      <c r="B108" s="232"/>
      <c r="C108" s="232"/>
    </row>
    <row r="109" spans="2:3" ht="15.75" customHeight="1">
      <c r="B109" s="232"/>
      <c r="C109" s="232"/>
    </row>
    <row r="110" spans="2:3" ht="15.75" customHeight="1">
      <c r="B110" s="232"/>
      <c r="C110" s="232"/>
    </row>
    <row r="111" spans="2:3" ht="15.75" customHeight="1">
      <c r="B111" s="232"/>
      <c r="C111" s="232"/>
    </row>
    <row r="112" spans="2:3" ht="15.75" customHeight="1">
      <c r="B112" s="232"/>
      <c r="C112" s="232"/>
    </row>
    <row r="113" spans="2:3" ht="15.75" customHeight="1">
      <c r="B113" s="232"/>
      <c r="C113" s="232"/>
    </row>
    <row r="114" spans="2:3" ht="15.75" customHeight="1">
      <c r="B114" s="232"/>
      <c r="C114" s="232"/>
    </row>
    <row r="115" spans="2:3" ht="15.75" customHeight="1">
      <c r="B115" s="232"/>
      <c r="C115" s="232"/>
    </row>
    <row r="116" spans="2:3" ht="15.75" customHeight="1">
      <c r="B116" s="232"/>
      <c r="C116" s="232"/>
    </row>
    <row r="117" spans="2:3" ht="15.75" customHeight="1">
      <c r="B117" s="232"/>
      <c r="C117" s="232"/>
    </row>
    <row r="118" spans="2:3" ht="15.75" customHeight="1">
      <c r="B118" s="232"/>
      <c r="C118" s="232"/>
    </row>
    <row r="119" spans="2:3" ht="15.75" customHeight="1">
      <c r="B119" s="232"/>
      <c r="C119" s="232"/>
    </row>
    <row r="120" spans="2:3" ht="15.75" customHeight="1">
      <c r="B120" s="232"/>
      <c r="C120" s="232"/>
    </row>
    <row r="121" spans="2:3" ht="15.75" customHeight="1">
      <c r="B121" s="232"/>
      <c r="C121" s="232"/>
    </row>
    <row r="122" spans="2:3" ht="15.75" customHeight="1">
      <c r="B122" s="232"/>
      <c r="C122" s="232"/>
    </row>
    <row r="123" spans="2:3" ht="15.75" customHeight="1">
      <c r="B123" s="232"/>
      <c r="C123" s="232"/>
    </row>
    <row r="124" spans="2:3" ht="15.75" customHeight="1">
      <c r="B124" s="232"/>
      <c r="C124" s="232"/>
    </row>
    <row r="125" spans="2:3" ht="15.75" customHeight="1">
      <c r="B125" s="232"/>
      <c r="C125" s="232"/>
    </row>
    <row r="126" spans="2:3" ht="15.75" customHeight="1">
      <c r="B126" s="232"/>
      <c r="C126" s="232"/>
    </row>
    <row r="127" spans="2:3" ht="15.75" customHeight="1">
      <c r="B127" s="232"/>
      <c r="C127" s="232"/>
    </row>
    <row r="128" spans="2:3" ht="15.75" customHeight="1">
      <c r="B128" s="232"/>
      <c r="C128" s="232"/>
    </row>
    <row r="129" spans="2:3" ht="15.75" customHeight="1">
      <c r="B129" s="232"/>
      <c r="C129" s="232"/>
    </row>
    <row r="130" spans="2:3" ht="15.75" customHeight="1">
      <c r="B130" s="232"/>
      <c r="C130" s="232"/>
    </row>
    <row r="131" spans="2:3" ht="15.75" customHeight="1">
      <c r="B131" s="232"/>
      <c r="C131" s="232"/>
    </row>
    <row r="132" spans="2:3" ht="15.75" customHeight="1">
      <c r="B132" s="232"/>
      <c r="C132" s="232"/>
    </row>
    <row r="133" spans="2:3" ht="15.75" customHeight="1">
      <c r="B133" s="232"/>
      <c r="C133" s="232"/>
    </row>
    <row r="134" spans="2:3" ht="15.75" customHeight="1">
      <c r="B134" s="232"/>
      <c r="C134" s="232"/>
    </row>
    <row r="135" spans="2:3" ht="15.75" customHeight="1">
      <c r="B135" s="232"/>
      <c r="C135" s="232"/>
    </row>
    <row r="136" spans="2:3" ht="15.75" customHeight="1">
      <c r="B136" s="232"/>
      <c r="C136" s="232"/>
    </row>
    <row r="137" spans="2:3" ht="15.75" customHeight="1">
      <c r="B137" s="232"/>
      <c r="C137" s="232"/>
    </row>
    <row r="138" spans="2:3" ht="15.75" customHeight="1">
      <c r="B138" s="232"/>
      <c r="C138" s="232"/>
    </row>
    <row r="139" spans="2:3" ht="15.75" customHeight="1">
      <c r="B139" s="232"/>
      <c r="C139" s="232"/>
    </row>
    <row r="140" spans="2:3" ht="15.75" customHeight="1">
      <c r="B140" s="232"/>
      <c r="C140" s="232"/>
    </row>
    <row r="141" spans="2:3" ht="15.75" customHeight="1">
      <c r="B141" s="232"/>
      <c r="C141" s="232"/>
    </row>
    <row r="142" spans="2:3" ht="15.75" customHeight="1">
      <c r="B142" s="232"/>
      <c r="C142" s="232"/>
    </row>
    <row r="143" spans="2:3" ht="15.75" customHeight="1">
      <c r="B143" s="232"/>
      <c r="C143" s="232"/>
    </row>
    <row r="144" spans="2:3" ht="15.75" customHeight="1">
      <c r="B144" s="232"/>
      <c r="C144" s="232"/>
    </row>
    <row r="145" spans="2:3" ht="15.75" customHeight="1">
      <c r="B145" s="232"/>
      <c r="C145" s="232"/>
    </row>
    <row r="146" spans="2:3" ht="15.75" customHeight="1">
      <c r="B146" s="232"/>
      <c r="C146" s="232"/>
    </row>
    <row r="147" spans="2:3" ht="15.75" customHeight="1">
      <c r="B147" s="232"/>
      <c r="C147" s="232"/>
    </row>
    <row r="148" spans="2:3" ht="15.75" customHeight="1">
      <c r="B148" s="232"/>
      <c r="C148" s="232"/>
    </row>
    <row r="149" spans="2:3" ht="15.75" customHeight="1">
      <c r="B149" s="232"/>
      <c r="C149" s="232"/>
    </row>
    <row r="150" spans="2:3" ht="15.75" customHeight="1">
      <c r="B150" s="232"/>
      <c r="C150" s="232"/>
    </row>
    <row r="151" spans="2:3" ht="15.75" customHeight="1">
      <c r="B151" s="232"/>
      <c r="C151" s="232"/>
    </row>
    <row r="152" spans="2:3" ht="15.75" customHeight="1">
      <c r="B152" s="232"/>
      <c r="C152" s="232"/>
    </row>
    <row r="153" spans="2:3" ht="15.75" customHeight="1">
      <c r="B153" s="232"/>
      <c r="C153" s="232"/>
    </row>
    <row r="154" spans="2:3" ht="15.75" customHeight="1">
      <c r="B154" s="232"/>
      <c r="C154" s="232"/>
    </row>
    <row r="155" spans="2:3" ht="15.75" customHeight="1">
      <c r="B155" s="232"/>
      <c r="C155" s="232"/>
    </row>
    <row r="156" spans="2:3" ht="15.75" customHeight="1">
      <c r="B156" s="232"/>
      <c r="C156" s="232"/>
    </row>
    <row r="157" spans="2:3" ht="15.75" customHeight="1">
      <c r="B157" s="232"/>
      <c r="C157" s="232"/>
    </row>
    <row r="158" spans="2:3" ht="15.75" customHeight="1">
      <c r="B158" s="232"/>
      <c r="C158" s="232"/>
    </row>
    <row r="159" spans="2:3" ht="15.75" customHeight="1">
      <c r="B159" s="232"/>
      <c r="C159" s="232"/>
    </row>
    <row r="160" spans="2:3" ht="15.75" customHeight="1">
      <c r="B160" s="232"/>
      <c r="C160" s="232"/>
    </row>
    <row r="161" spans="2:3" ht="15.75" customHeight="1">
      <c r="B161" s="232"/>
      <c r="C161" s="232"/>
    </row>
    <row r="162" spans="2:3" ht="15.75" customHeight="1">
      <c r="B162" s="232"/>
      <c r="C162" s="232"/>
    </row>
    <row r="163" spans="2:3" ht="15.75" customHeight="1">
      <c r="B163" s="232"/>
      <c r="C163" s="232"/>
    </row>
    <row r="164" spans="2:3" ht="15.75" customHeight="1">
      <c r="B164" s="232"/>
      <c r="C164" s="232"/>
    </row>
    <row r="165" spans="2:3" ht="15.75" customHeight="1">
      <c r="B165" s="232"/>
      <c r="C165" s="232"/>
    </row>
    <row r="166" spans="2:3" ht="15.75" customHeight="1">
      <c r="B166" s="232"/>
      <c r="C166" s="232"/>
    </row>
    <row r="167" spans="2:3" ht="15.75" customHeight="1">
      <c r="B167" s="232"/>
      <c r="C167" s="232"/>
    </row>
    <row r="168" spans="2:3" ht="15.75" customHeight="1">
      <c r="B168" s="232"/>
      <c r="C168" s="232"/>
    </row>
    <row r="169" spans="2:3" ht="15.75" customHeight="1">
      <c r="B169" s="232"/>
      <c r="C169" s="232"/>
    </row>
    <row r="170" spans="2:3" ht="15.75" customHeight="1">
      <c r="B170" s="232"/>
      <c r="C170" s="232"/>
    </row>
    <row r="171" spans="2:3" ht="15.75" customHeight="1">
      <c r="B171" s="232"/>
      <c r="C171" s="232"/>
    </row>
    <row r="172" spans="2:3" ht="15.75" customHeight="1">
      <c r="B172" s="232"/>
      <c r="C172" s="232"/>
    </row>
    <row r="173" spans="2:3" ht="15.75" customHeight="1">
      <c r="B173" s="232"/>
      <c r="C173" s="232"/>
    </row>
    <row r="174" spans="2:3" ht="15.75" customHeight="1">
      <c r="B174" s="232"/>
      <c r="C174" s="232"/>
    </row>
    <row r="175" spans="2:3" ht="15.75" customHeight="1">
      <c r="B175" s="232"/>
      <c r="C175" s="232"/>
    </row>
    <row r="176" spans="2:3" ht="15.75" customHeight="1">
      <c r="B176" s="232"/>
      <c r="C176" s="232"/>
    </row>
    <row r="177" spans="2:3" ht="15.75" customHeight="1">
      <c r="B177" s="232"/>
      <c r="C177" s="232"/>
    </row>
    <row r="178" spans="2:3" ht="15.75" customHeight="1">
      <c r="B178" s="232"/>
      <c r="C178" s="232"/>
    </row>
    <row r="179" spans="2:3" ht="15.75" customHeight="1">
      <c r="B179" s="232"/>
      <c r="C179" s="232"/>
    </row>
    <row r="180" spans="2:3" ht="15.75" customHeight="1">
      <c r="B180" s="232"/>
      <c r="C180" s="232"/>
    </row>
    <row r="181" spans="2:3" ht="15.75" customHeight="1">
      <c r="B181" s="232"/>
      <c r="C181" s="232"/>
    </row>
    <row r="182" spans="2:3" ht="15.75" customHeight="1">
      <c r="B182" s="232"/>
      <c r="C182" s="232"/>
    </row>
    <row r="183" spans="2:3" ht="15.75" customHeight="1">
      <c r="B183" s="232"/>
      <c r="C183" s="232"/>
    </row>
    <row r="184" spans="2:3" ht="15.75" customHeight="1">
      <c r="B184" s="232"/>
      <c r="C184" s="232"/>
    </row>
    <row r="185" spans="2:3" ht="15.75" customHeight="1">
      <c r="B185" s="232"/>
      <c r="C185" s="232"/>
    </row>
    <row r="186" spans="2:3" ht="15.75" customHeight="1">
      <c r="B186" s="232"/>
      <c r="C186" s="232"/>
    </row>
    <row r="187" spans="2:3" ht="15.75" customHeight="1">
      <c r="B187" s="232"/>
      <c r="C187" s="232"/>
    </row>
    <row r="188" spans="2:3" ht="15.75" customHeight="1">
      <c r="B188" s="232"/>
      <c r="C188" s="232"/>
    </row>
    <row r="189" spans="2:3" ht="15.75" customHeight="1">
      <c r="B189" s="232"/>
      <c r="C189" s="232"/>
    </row>
    <row r="190" spans="2:3" ht="15.75" customHeight="1">
      <c r="B190" s="232"/>
      <c r="C190" s="232"/>
    </row>
    <row r="191" spans="2:3" ht="15.75" customHeight="1">
      <c r="B191" s="232"/>
      <c r="C191" s="232"/>
    </row>
    <row r="192" spans="2:3" ht="15.75" customHeight="1">
      <c r="B192" s="232"/>
      <c r="C192" s="232"/>
    </row>
    <row r="193" spans="2:3" ht="15.75" customHeight="1">
      <c r="B193" s="232"/>
      <c r="C193" s="232"/>
    </row>
    <row r="194" spans="2:3" ht="15.75" customHeight="1">
      <c r="B194" s="232"/>
      <c r="C194" s="232"/>
    </row>
    <row r="195" spans="2:3" ht="15.75" customHeight="1">
      <c r="B195" s="232"/>
      <c r="C195" s="232"/>
    </row>
    <row r="196" spans="2:3" ht="15.75" customHeight="1">
      <c r="B196" s="232"/>
      <c r="C196" s="232"/>
    </row>
    <row r="197" spans="2:3" ht="15.75" customHeight="1">
      <c r="B197" s="232"/>
      <c r="C197" s="232"/>
    </row>
    <row r="198" spans="2:3" ht="15.75" customHeight="1">
      <c r="B198" s="232"/>
      <c r="C198" s="232"/>
    </row>
    <row r="199" spans="2:3" ht="15.75" customHeight="1">
      <c r="B199" s="232"/>
      <c r="C199" s="232"/>
    </row>
    <row r="200" spans="2:3" ht="15.75" customHeight="1">
      <c r="B200" s="232"/>
      <c r="C200" s="232"/>
    </row>
    <row r="201" spans="2:3" ht="15.75" customHeight="1">
      <c r="B201" s="232"/>
      <c r="C201" s="232"/>
    </row>
    <row r="202" spans="2:3" ht="15.75" customHeight="1">
      <c r="B202" s="232"/>
      <c r="C202" s="232"/>
    </row>
    <row r="203" spans="2:3" ht="15.75" customHeight="1">
      <c r="B203" s="232"/>
      <c r="C203" s="232"/>
    </row>
    <row r="204" spans="2:3" ht="15.75" customHeight="1">
      <c r="B204" s="232"/>
      <c r="C204" s="232"/>
    </row>
    <row r="205" spans="2:3" ht="15.75" customHeight="1">
      <c r="B205" s="232"/>
      <c r="C205" s="232"/>
    </row>
    <row r="206" spans="2:3" ht="15.75" customHeight="1">
      <c r="B206" s="232"/>
      <c r="C206" s="232"/>
    </row>
    <row r="207" spans="2:3" ht="15.75" customHeight="1">
      <c r="B207" s="232"/>
      <c r="C207" s="232"/>
    </row>
    <row r="208" spans="2:3" ht="15.75" customHeight="1">
      <c r="B208" s="232"/>
      <c r="C208" s="232"/>
    </row>
    <row r="209" spans="2:3" ht="15.75" customHeight="1">
      <c r="B209" s="232"/>
      <c r="C209" s="232"/>
    </row>
    <row r="210" spans="2:3" ht="15.75" customHeight="1">
      <c r="B210" s="232"/>
      <c r="C210" s="232"/>
    </row>
    <row r="211" spans="2:3" ht="15.75" customHeight="1">
      <c r="B211" s="232"/>
      <c r="C211" s="232"/>
    </row>
    <row r="212" spans="2:3" ht="15.75" customHeight="1">
      <c r="B212" s="232"/>
      <c r="C212" s="232"/>
    </row>
    <row r="213" spans="2:3" ht="15.75" customHeight="1">
      <c r="B213" s="232"/>
      <c r="C213" s="232"/>
    </row>
    <row r="214" spans="2:3" ht="15.75" customHeight="1">
      <c r="B214" s="232"/>
      <c r="C214" s="232"/>
    </row>
    <row r="215" spans="2:3" ht="15.75" customHeight="1">
      <c r="B215" s="232"/>
      <c r="C215" s="232"/>
    </row>
    <row r="216" spans="2:3" ht="15.75" customHeight="1">
      <c r="B216" s="232"/>
      <c r="C216" s="232"/>
    </row>
    <row r="217" spans="2:3" ht="15.75" customHeight="1">
      <c r="B217" s="232"/>
      <c r="C217" s="232"/>
    </row>
    <row r="218" spans="2:3" ht="15.75" customHeight="1">
      <c r="B218" s="232"/>
      <c r="C218" s="232"/>
    </row>
    <row r="219" spans="2:3" ht="15.75" customHeight="1">
      <c r="B219" s="232"/>
      <c r="C219" s="232"/>
    </row>
    <row r="220" spans="2:3" ht="15.75" customHeight="1">
      <c r="B220" s="232"/>
      <c r="C220" s="232"/>
    </row>
    <row r="221" spans="2:3" ht="15.75" customHeight="1">
      <c r="B221" s="232"/>
      <c r="C221" s="232"/>
    </row>
    <row r="222" spans="2:3" ht="15.75" customHeight="1">
      <c r="B222" s="232"/>
      <c r="C222" s="232"/>
    </row>
    <row r="223" spans="2:3" ht="15.75" customHeight="1">
      <c r="B223" s="232"/>
      <c r="C223" s="232"/>
    </row>
    <row r="224" spans="2:3" ht="15.75" customHeight="1">
      <c r="B224" s="232"/>
      <c r="C224" s="232"/>
    </row>
    <row r="225" spans="2:3" ht="15.75" customHeight="1">
      <c r="B225" s="232"/>
      <c r="C225" s="232"/>
    </row>
    <row r="226" spans="2:3" ht="15.75" customHeight="1">
      <c r="B226" s="232"/>
      <c r="C226" s="232"/>
    </row>
    <row r="227" spans="2:3" ht="15.75" customHeight="1">
      <c r="B227" s="232"/>
      <c r="C227" s="232"/>
    </row>
    <row r="228" spans="2:3" ht="15.75" customHeight="1">
      <c r="B228" s="232"/>
      <c r="C228" s="232"/>
    </row>
    <row r="229" spans="2:3" ht="15.75" customHeight="1">
      <c r="B229" s="232"/>
      <c r="C229" s="232"/>
    </row>
    <row r="230" spans="2:3" ht="15.75" customHeight="1">
      <c r="B230" s="232"/>
      <c r="C230" s="232"/>
    </row>
    <row r="231" spans="2:3" ht="15.75" customHeight="1">
      <c r="B231" s="232"/>
      <c r="C231" s="232"/>
    </row>
    <row r="232" spans="2:3" ht="15.75" customHeight="1">
      <c r="B232" s="232"/>
      <c r="C232" s="232"/>
    </row>
    <row r="233" spans="2:3" ht="15.75" customHeight="1">
      <c r="B233" s="232"/>
      <c r="C233" s="232"/>
    </row>
    <row r="234" spans="2:3" ht="15.75" customHeight="1">
      <c r="B234" s="232"/>
      <c r="C234" s="232"/>
    </row>
    <row r="235" spans="2:3" ht="15.75" customHeight="1">
      <c r="B235" s="232"/>
      <c r="C235" s="232"/>
    </row>
    <row r="236" spans="2:3" ht="15.75" customHeight="1">
      <c r="B236" s="232"/>
      <c r="C236" s="232"/>
    </row>
    <row r="237" spans="2:3" ht="15.75" customHeight="1">
      <c r="B237" s="232"/>
      <c r="C237" s="232"/>
    </row>
    <row r="238" spans="2:3" ht="15.75" customHeight="1">
      <c r="B238" s="232"/>
      <c r="C238" s="232"/>
    </row>
    <row r="239" spans="2:3" ht="15.75" customHeight="1">
      <c r="B239" s="232"/>
      <c r="C239" s="232"/>
    </row>
    <row r="240" spans="2:3" ht="15.75" customHeight="1">
      <c r="B240" s="232"/>
      <c r="C240" s="232"/>
    </row>
    <row r="241" spans="2:3" ht="15.75" customHeight="1">
      <c r="B241" s="232"/>
      <c r="C241" s="232"/>
    </row>
    <row r="242" spans="2:3" ht="15.75" customHeight="1">
      <c r="B242" s="232"/>
      <c r="C242" s="232"/>
    </row>
    <row r="243" spans="2:3" ht="15.75" customHeight="1">
      <c r="B243" s="232"/>
      <c r="C243" s="232"/>
    </row>
    <row r="244" spans="2:3" ht="15.75" customHeight="1">
      <c r="B244" s="232"/>
      <c r="C244" s="232"/>
    </row>
    <row r="245" spans="2:3" ht="15.75" customHeight="1">
      <c r="B245" s="232"/>
      <c r="C245" s="232"/>
    </row>
    <row r="246" spans="2:3" ht="15.75" customHeight="1">
      <c r="B246" s="232"/>
      <c r="C246" s="232"/>
    </row>
    <row r="247" spans="2:3" ht="15.75" customHeight="1">
      <c r="B247" s="232"/>
      <c r="C247" s="232"/>
    </row>
    <row r="248" spans="2:3" ht="15.75" customHeight="1">
      <c r="B248" s="232"/>
      <c r="C248" s="232"/>
    </row>
    <row r="249" spans="2:3" ht="15.75" customHeight="1">
      <c r="B249" s="232"/>
      <c r="C249" s="232"/>
    </row>
    <row r="250" spans="2:3" ht="15.75" customHeight="1">
      <c r="B250" s="232"/>
      <c r="C250" s="232"/>
    </row>
    <row r="251" spans="2:3" ht="15.75" customHeight="1">
      <c r="B251" s="232"/>
      <c r="C251" s="232"/>
    </row>
    <row r="252" spans="2:3" ht="15.75" customHeight="1">
      <c r="B252" s="232"/>
      <c r="C252" s="232"/>
    </row>
    <row r="253" spans="2:3" ht="15.75" customHeight="1">
      <c r="B253" s="232"/>
      <c r="C253" s="232"/>
    </row>
    <row r="254" spans="2:3" ht="15.75" customHeight="1">
      <c r="B254" s="232"/>
      <c r="C254" s="232"/>
    </row>
    <row r="255" spans="2:3" ht="15.75" customHeight="1">
      <c r="B255" s="232"/>
      <c r="C255" s="232"/>
    </row>
    <row r="256" spans="2:3" ht="15.75" customHeight="1">
      <c r="B256" s="232"/>
      <c r="C256" s="232"/>
    </row>
    <row r="257" spans="2:3" ht="15.75" customHeight="1">
      <c r="B257" s="232"/>
      <c r="C257" s="232"/>
    </row>
    <row r="258" spans="2:3" ht="15.75" customHeight="1">
      <c r="B258" s="232"/>
      <c r="C258" s="232"/>
    </row>
    <row r="259" spans="2:3" ht="15.75" customHeight="1">
      <c r="B259" s="232"/>
      <c r="C259" s="232"/>
    </row>
    <row r="260" spans="2:3" ht="15.75" customHeight="1">
      <c r="B260" s="232"/>
      <c r="C260" s="232"/>
    </row>
    <row r="261" spans="2:3" ht="15.75" customHeight="1">
      <c r="B261" s="232"/>
      <c r="C261" s="232"/>
    </row>
    <row r="262" spans="2:3" ht="15.75" customHeight="1">
      <c r="B262" s="232"/>
      <c r="C262" s="232"/>
    </row>
    <row r="263" spans="2:3" ht="15.75" customHeight="1">
      <c r="B263" s="232"/>
      <c r="C263" s="232"/>
    </row>
    <row r="264" spans="2:3" ht="15.75" customHeight="1">
      <c r="B264" s="232"/>
      <c r="C264" s="232"/>
    </row>
    <row r="265" spans="2:3" ht="15.75" customHeight="1">
      <c r="B265" s="232"/>
      <c r="C265" s="232"/>
    </row>
    <row r="266" spans="2:3" ht="15.75" customHeight="1">
      <c r="B266" s="232"/>
      <c r="C266" s="232"/>
    </row>
    <row r="267" spans="2:3" ht="15.75" customHeight="1">
      <c r="B267" s="232"/>
      <c r="C267" s="232"/>
    </row>
    <row r="268" spans="2:3" ht="15.75" customHeight="1">
      <c r="B268" s="232"/>
      <c r="C268" s="232"/>
    </row>
    <row r="269" spans="2:3" ht="15.75" customHeight="1">
      <c r="B269" s="232"/>
      <c r="C269" s="232"/>
    </row>
    <row r="270" spans="2:3" ht="15.75" customHeight="1">
      <c r="B270" s="232"/>
      <c r="C270" s="232"/>
    </row>
    <row r="271" spans="2:3" ht="15.75" customHeight="1">
      <c r="B271" s="232"/>
      <c r="C271" s="232"/>
    </row>
    <row r="272" spans="2:3" ht="15.75" customHeight="1">
      <c r="B272" s="232"/>
      <c r="C272" s="232"/>
    </row>
    <row r="273" spans="2:3" ht="15.75" customHeight="1">
      <c r="B273" s="232"/>
      <c r="C273" s="232"/>
    </row>
    <row r="274" spans="2:3" ht="15.75" customHeight="1">
      <c r="B274" s="232"/>
      <c r="C274" s="232"/>
    </row>
    <row r="275" spans="2:3" ht="15.75" customHeight="1">
      <c r="B275" s="232"/>
      <c r="C275" s="232"/>
    </row>
    <row r="276" spans="2:3" ht="15.75" customHeight="1">
      <c r="B276" s="232"/>
      <c r="C276" s="232"/>
    </row>
    <row r="277" spans="2:3" ht="15.75" customHeight="1">
      <c r="B277" s="232"/>
      <c r="C277" s="232"/>
    </row>
    <row r="278" spans="2:3" ht="15.75" customHeight="1">
      <c r="B278" s="232"/>
      <c r="C278" s="232"/>
    </row>
    <row r="279" spans="2:3" ht="15.75" customHeight="1">
      <c r="B279" s="232"/>
      <c r="C279" s="232"/>
    </row>
    <row r="280" spans="2:3" ht="15.75" customHeight="1">
      <c r="B280" s="232"/>
      <c r="C280" s="232"/>
    </row>
    <row r="281" spans="2:3" ht="15.75" customHeight="1">
      <c r="B281" s="232"/>
      <c r="C281" s="232"/>
    </row>
    <row r="282" spans="2:3" ht="15.75" customHeight="1">
      <c r="B282" s="232"/>
      <c r="C282" s="232"/>
    </row>
    <row r="283" spans="2:3" ht="15.75" customHeight="1">
      <c r="B283" s="232"/>
      <c r="C283" s="232"/>
    </row>
    <row r="284" spans="2:3" ht="15.75" customHeight="1">
      <c r="B284" s="232"/>
      <c r="C284" s="232"/>
    </row>
    <row r="285" spans="2:3" ht="15.75" customHeight="1">
      <c r="B285" s="232"/>
      <c r="C285" s="232"/>
    </row>
    <row r="286" spans="2:3" ht="15.75" customHeight="1">
      <c r="B286" s="232"/>
      <c r="C286" s="232"/>
    </row>
    <row r="287" spans="2:3" ht="15.75" customHeight="1">
      <c r="B287" s="232"/>
      <c r="C287" s="232"/>
    </row>
    <row r="288" spans="2:3" ht="15.75" customHeight="1">
      <c r="B288" s="232"/>
      <c r="C288" s="232"/>
    </row>
    <row r="289" spans="2:3" ht="15.75" customHeight="1">
      <c r="B289" s="232"/>
      <c r="C289" s="232"/>
    </row>
    <row r="290" spans="2:3" ht="15.75" customHeight="1">
      <c r="B290" s="232"/>
      <c r="C290" s="232"/>
    </row>
    <row r="291" spans="2:3" ht="15.75" customHeight="1">
      <c r="B291" s="232"/>
      <c r="C291" s="232"/>
    </row>
    <row r="292" spans="2:3" ht="15.75" customHeight="1">
      <c r="B292" s="232"/>
      <c r="C292" s="232"/>
    </row>
    <row r="293" spans="2:3" ht="15.75" customHeight="1">
      <c r="B293" s="232"/>
      <c r="C293" s="232"/>
    </row>
    <row r="294" spans="2:3" ht="15.75" customHeight="1">
      <c r="B294" s="232"/>
      <c r="C294" s="232"/>
    </row>
    <row r="295" spans="2:3" ht="15.75" customHeight="1">
      <c r="B295" s="232"/>
      <c r="C295" s="232"/>
    </row>
    <row r="296" spans="2:3" ht="15.75" customHeight="1">
      <c r="B296" s="232"/>
      <c r="C296" s="232"/>
    </row>
    <row r="297" spans="2:3" ht="15.75" customHeight="1">
      <c r="B297" s="232"/>
      <c r="C297" s="232"/>
    </row>
    <row r="298" spans="2:3" ht="15.75" customHeight="1">
      <c r="B298" s="232"/>
      <c r="C298" s="232"/>
    </row>
    <row r="299" spans="2:3" ht="15.75" customHeight="1">
      <c r="B299" s="232"/>
      <c r="C299" s="232"/>
    </row>
    <row r="300" spans="2:3" ht="15.75" customHeight="1">
      <c r="B300" s="232"/>
      <c r="C300" s="232"/>
    </row>
    <row r="301" spans="2:3" ht="15.75" customHeight="1">
      <c r="B301" s="232"/>
      <c r="C301" s="232"/>
    </row>
    <row r="302" spans="2:3" ht="15.75" customHeight="1">
      <c r="B302" s="232"/>
      <c r="C302" s="232"/>
    </row>
    <row r="303" spans="2:3" ht="15.75" customHeight="1">
      <c r="B303" s="232"/>
      <c r="C303" s="232"/>
    </row>
    <row r="304" spans="2:3" ht="15.75" customHeight="1">
      <c r="B304" s="232"/>
      <c r="C304" s="232"/>
    </row>
    <row r="305" spans="2:3" ht="15.75" customHeight="1">
      <c r="B305" s="232"/>
      <c r="C305" s="232"/>
    </row>
    <row r="306" spans="2:3" ht="15.75" customHeight="1">
      <c r="B306" s="232"/>
      <c r="C306" s="232"/>
    </row>
    <row r="307" spans="2:3" ht="15.75" customHeight="1">
      <c r="B307" s="232"/>
      <c r="C307" s="232"/>
    </row>
    <row r="308" spans="2:3" ht="15.75" customHeight="1">
      <c r="B308" s="232"/>
      <c r="C308" s="232"/>
    </row>
    <row r="309" spans="2:3" ht="15.75" customHeight="1">
      <c r="B309" s="232"/>
      <c r="C309" s="232"/>
    </row>
    <row r="310" spans="2:3" ht="15.75" customHeight="1">
      <c r="B310" s="232"/>
      <c r="C310" s="232"/>
    </row>
    <row r="311" spans="2:3" ht="15.75" customHeight="1">
      <c r="B311" s="232"/>
      <c r="C311" s="232"/>
    </row>
    <row r="312" spans="2:3" ht="15.75" customHeight="1">
      <c r="B312" s="232"/>
      <c r="C312" s="232"/>
    </row>
    <row r="313" spans="2:3" ht="15.75" customHeight="1">
      <c r="B313" s="232"/>
      <c r="C313" s="232"/>
    </row>
    <row r="314" spans="2:3" ht="15.75" customHeight="1">
      <c r="B314" s="232"/>
      <c r="C314" s="232"/>
    </row>
    <row r="315" spans="2:3" ht="15.75" customHeight="1">
      <c r="B315" s="232"/>
      <c r="C315" s="232"/>
    </row>
    <row r="316" spans="2:3" ht="15.75" customHeight="1">
      <c r="B316" s="232"/>
      <c r="C316" s="232"/>
    </row>
    <row r="317" spans="2:3" ht="15.75" customHeight="1">
      <c r="B317" s="232"/>
      <c r="C317" s="232"/>
    </row>
    <row r="318" spans="2:3" ht="15.75" customHeight="1">
      <c r="B318" s="232"/>
      <c r="C318" s="232"/>
    </row>
    <row r="319" spans="2:3" ht="15.75" customHeight="1">
      <c r="B319" s="232"/>
      <c r="C319" s="232"/>
    </row>
    <row r="320" spans="2:3" ht="15.75" customHeight="1">
      <c r="B320" s="232"/>
      <c r="C320" s="232"/>
    </row>
    <row r="321" spans="2:3" ht="15.75" customHeight="1">
      <c r="B321" s="232"/>
      <c r="C321" s="232"/>
    </row>
    <row r="322" spans="2:3" ht="15.75" customHeight="1">
      <c r="B322" s="232"/>
      <c r="C322" s="232"/>
    </row>
    <row r="323" spans="2:3" ht="15.75" customHeight="1">
      <c r="B323" s="232"/>
      <c r="C323" s="232"/>
    </row>
    <row r="324" spans="2:3" ht="15.75" customHeight="1">
      <c r="B324" s="232"/>
      <c r="C324" s="232"/>
    </row>
    <row r="325" spans="2:3" ht="15.75" customHeight="1">
      <c r="B325" s="232"/>
      <c r="C325" s="232"/>
    </row>
    <row r="326" spans="2:3" ht="15.75" customHeight="1">
      <c r="B326" s="232"/>
      <c r="C326" s="232"/>
    </row>
    <row r="327" spans="2:3" ht="15.75" customHeight="1">
      <c r="B327" s="232"/>
      <c r="C327" s="232"/>
    </row>
    <row r="328" spans="2:3" ht="15.75" customHeight="1">
      <c r="B328" s="232"/>
      <c r="C328" s="232"/>
    </row>
    <row r="329" spans="2:3" ht="15.75" customHeight="1">
      <c r="B329" s="232"/>
      <c r="C329" s="232"/>
    </row>
    <row r="330" spans="2:3" ht="15.75" customHeight="1">
      <c r="B330" s="232"/>
      <c r="C330" s="232"/>
    </row>
    <row r="331" spans="2:3" ht="15.75" customHeight="1">
      <c r="B331" s="232"/>
      <c r="C331" s="232"/>
    </row>
    <row r="332" spans="2:3" ht="15.75" customHeight="1">
      <c r="B332" s="232"/>
      <c r="C332" s="232"/>
    </row>
    <row r="333" spans="2:3" ht="15.75" customHeight="1">
      <c r="B333" s="232"/>
      <c r="C333" s="232"/>
    </row>
    <row r="334" spans="2:3" ht="15.75" customHeight="1">
      <c r="B334" s="232"/>
      <c r="C334" s="232"/>
    </row>
    <row r="335" spans="2:3" ht="15.75" customHeight="1">
      <c r="B335" s="232"/>
      <c r="C335" s="232"/>
    </row>
    <row r="336" spans="2:3" ht="15.75" customHeight="1">
      <c r="B336" s="232"/>
      <c r="C336" s="232"/>
    </row>
    <row r="337" spans="2:3" ht="15.75" customHeight="1">
      <c r="B337" s="232"/>
      <c r="C337" s="232"/>
    </row>
    <row r="338" spans="2:3" ht="15.75" customHeight="1">
      <c r="B338" s="232"/>
      <c r="C338" s="232"/>
    </row>
    <row r="339" spans="2:3" ht="15.75" customHeight="1">
      <c r="B339" s="232"/>
      <c r="C339" s="232"/>
    </row>
    <row r="340" spans="2:3" ht="15.75" customHeight="1">
      <c r="B340" s="232"/>
      <c r="C340" s="232"/>
    </row>
    <row r="341" spans="2:3" ht="15.75" customHeight="1">
      <c r="B341" s="232"/>
      <c r="C341" s="232"/>
    </row>
    <row r="342" spans="2:3" ht="15.75" customHeight="1">
      <c r="B342" s="232"/>
      <c r="C342" s="232"/>
    </row>
    <row r="343" spans="2:3" ht="15.75" customHeight="1">
      <c r="B343" s="232"/>
      <c r="C343" s="232"/>
    </row>
    <row r="344" spans="2:3" ht="15.75" customHeight="1">
      <c r="B344" s="232"/>
      <c r="C344" s="232"/>
    </row>
    <row r="345" spans="2:3" ht="15.75" customHeight="1">
      <c r="B345" s="232"/>
      <c r="C345" s="232"/>
    </row>
    <row r="346" spans="2:3" ht="15.75" customHeight="1">
      <c r="B346" s="232"/>
      <c r="C346" s="232"/>
    </row>
    <row r="347" spans="2:3" ht="15.75" customHeight="1">
      <c r="B347" s="232"/>
      <c r="C347" s="232"/>
    </row>
    <row r="348" spans="2:3" ht="15.75" customHeight="1">
      <c r="B348" s="232"/>
      <c r="C348" s="232"/>
    </row>
    <row r="349" spans="2:3" ht="15.75" customHeight="1">
      <c r="B349" s="232"/>
      <c r="C349" s="232"/>
    </row>
    <row r="350" spans="2:3" ht="15.75" customHeight="1">
      <c r="B350" s="232"/>
      <c r="C350" s="232"/>
    </row>
    <row r="351" spans="2:3" ht="15.75" customHeight="1">
      <c r="B351" s="232"/>
      <c r="C351" s="232"/>
    </row>
    <row r="352" spans="2:3" ht="15.75" customHeight="1">
      <c r="B352" s="232"/>
      <c r="C352" s="232"/>
    </row>
    <row r="353" spans="2:3" ht="15.75" customHeight="1">
      <c r="B353" s="232"/>
      <c r="C353" s="232"/>
    </row>
    <row r="354" spans="2:3" ht="15.75" customHeight="1">
      <c r="B354" s="232"/>
      <c r="C354" s="232"/>
    </row>
    <row r="355" spans="2:3" ht="15.75" customHeight="1">
      <c r="B355" s="232"/>
      <c r="C355" s="232"/>
    </row>
    <row r="356" spans="2:3" ht="15.75" customHeight="1">
      <c r="B356" s="232"/>
      <c r="C356" s="232"/>
    </row>
    <row r="357" spans="2:3" ht="15.75" customHeight="1">
      <c r="B357" s="232"/>
      <c r="C357" s="232"/>
    </row>
    <row r="358" spans="2:3" ht="15.75" customHeight="1">
      <c r="B358" s="232"/>
      <c r="C358" s="232"/>
    </row>
    <row r="359" spans="2:3" ht="15.75" customHeight="1">
      <c r="B359" s="232"/>
      <c r="C359" s="232"/>
    </row>
    <row r="360" spans="2:3" ht="15.75" customHeight="1">
      <c r="B360" s="232"/>
      <c r="C360" s="232"/>
    </row>
    <row r="361" spans="2:3" ht="15.75" customHeight="1">
      <c r="B361" s="232"/>
      <c r="C361" s="232"/>
    </row>
    <row r="362" spans="2:3" ht="15.75" customHeight="1">
      <c r="B362" s="232"/>
      <c r="C362" s="232"/>
    </row>
    <row r="363" spans="2:3" ht="15.75" customHeight="1">
      <c r="B363" s="232"/>
      <c r="C363" s="232"/>
    </row>
    <row r="364" spans="2:3" ht="15.75" customHeight="1">
      <c r="B364" s="232"/>
      <c r="C364" s="232"/>
    </row>
    <row r="365" spans="2:3" ht="15.75" customHeight="1">
      <c r="B365" s="232"/>
      <c r="C365" s="232"/>
    </row>
    <row r="366" spans="2:3" ht="15.75" customHeight="1">
      <c r="B366" s="232"/>
      <c r="C366" s="232"/>
    </row>
    <row r="367" spans="2:3" ht="15.75" customHeight="1">
      <c r="B367" s="232"/>
      <c r="C367" s="232"/>
    </row>
    <row r="368" spans="2:3" ht="15.75" customHeight="1">
      <c r="B368" s="232"/>
      <c r="C368" s="232"/>
    </row>
    <row r="369" spans="2:3" ht="15.75" customHeight="1">
      <c r="B369" s="232"/>
      <c r="C369" s="232"/>
    </row>
    <row r="370" spans="2:3" ht="15.75" customHeight="1">
      <c r="B370" s="232"/>
      <c r="C370" s="232"/>
    </row>
    <row r="371" spans="2:3" ht="15.75" customHeight="1">
      <c r="B371" s="232"/>
      <c r="C371" s="232"/>
    </row>
    <row r="372" spans="2:3" ht="15.75" customHeight="1">
      <c r="B372" s="232"/>
      <c r="C372" s="232"/>
    </row>
    <row r="373" spans="2:3" ht="15.75" customHeight="1">
      <c r="B373" s="232"/>
      <c r="C373" s="232"/>
    </row>
    <row r="374" spans="2:3" ht="15.75" customHeight="1">
      <c r="B374" s="232"/>
      <c r="C374" s="232"/>
    </row>
    <row r="375" spans="2:3" ht="15.75" customHeight="1">
      <c r="B375" s="232"/>
      <c r="C375" s="232"/>
    </row>
    <row r="376" spans="2:3" ht="15.75" customHeight="1">
      <c r="B376" s="232"/>
      <c r="C376" s="232"/>
    </row>
    <row r="377" spans="2:3" ht="15.75" customHeight="1">
      <c r="B377" s="232"/>
      <c r="C377" s="232"/>
    </row>
    <row r="378" spans="2:3" ht="15.75" customHeight="1">
      <c r="B378" s="232"/>
      <c r="C378" s="232"/>
    </row>
    <row r="379" spans="2:3" ht="15.75" customHeight="1">
      <c r="B379" s="232"/>
      <c r="C379" s="232"/>
    </row>
    <row r="380" spans="2:3" ht="15.75" customHeight="1">
      <c r="B380" s="232"/>
      <c r="C380" s="232"/>
    </row>
    <row r="381" spans="2:3" ht="15.75" customHeight="1">
      <c r="B381" s="232"/>
      <c r="C381" s="232"/>
    </row>
    <row r="382" spans="2:3" ht="15.75" customHeight="1">
      <c r="B382" s="232"/>
      <c r="C382" s="232"/>
    </row>
    <row r="383" spans="2:3" ht="15.75" customHeight="1">
      <c r="B383" s="232"/>
      <c r="C383" s="232"/>
    </row>
    <row r="384" spans="2:3" ht="15.75" customHeight="1">
      <c r="B384" s="232"/>
      <c r="C384" s="232"/>
    </row>
    <row r="385" spans="2:3" ht="15.75" customHeight="1">
      <c r="B385" s="232"/>
      <c r="C385" s="232"/>
    </row>
    <row r="386" spans="2:3" ht="15.75" customHeight="1">
      <c r="B386" s="232"/>
      <c r="C386" s="232"/>
    </row>
    <row r="387" spans="2:3" ht="15.75" customHeight="1">
      <c r="B387" s="232"/>
      <c r="C387" s="232"/>
    </row>
    <row r="388" spans="2:3" ht="15.75" customHeight="1">
      <c r="B388" s="232"/>
      <c r="C388" s="232"/>
    </row>
    <row r="389" spans="2:3" ht="15.75" customHeight="1">
      <c r="B389" s="232"/>
      <c r="C389" s="232"/>
    </row>
    <row r="390" spans="2:3" ht="15.75" customHeight="1">
      <c r="B390" s="232"/>
      <c r="C390" s="232"/>
    </row>
    <row r="391" spans="2:3" ht="15.75" customHeight="1">
      <c r="B391" s="232"/>
      <c r="C391" s="232"/>
    </row>
    <row r="392" spans="2:3" ht="15.75" customHeight="1">
      <c r="B392" s="232"/>
      <c r="C392" s="232"/>
    </row>
    <row r="393" spans="2:3" ht="15.75" customHeight="1">
      <c r="B393" s="232"/>
      <c r="C393" s="232"/>
    </row>
    <row r="394" spans="2:3" ht="15.75" customHeight="1">
      <c r="B394" s="232"/>
      <c r="C394" s="232"/>
    </row>
    <row r="395" spans="2:3" ht="15.75" customHeight="1">
      <c r="B395" s="232"/>
      <c r="C395" s="232"/>
    </row>
    <row r="396" spans="2:3" ht="15.75" customHeight="1">
      <c r="B396" s="232"/>
      <c r="C396" s="232"/>
    </row>
    <row r="397" spans="2:3" ht="15.75" customHeight="1">
      <c r="B397" s="232"/>
      <c r="C397" s="232"/>
    </row>
    <row r="398" spans="2:3" ht="15.75" customHeight="1">
      <c r="B398" s="232"/>
      <c r="C398" s="232"/>
    </row>
    <row r="399" spans="2:3" ht="15.75" customHeight="1">
      <c r="B399" s="232"/>
      <c r="C399" s="232"/>
    </row>
    <row r="400" spans="2:3" ht="15.75" customHeight="1">
      <c r="B400" s="232"/>
      <c r="C400" s="232"/>
    </row>
    <row r="401" spans="2:3" ht="15.75" customHeight="1">
      <c r="B401" s="232"/>
      <c r="C401" s="232"/>
    </row>
    <row r="402" spans="2:3" ht="15.75" customHeight="1">
      <c r="B402" s="232"/>
      <c r="C402" s="232"/>
    </row>
    <row r="403" spans="2:3" ht="15.75" customHeight="1">
      <c r="B403" s="232"/>
      <c r="C403" s="232"/>
    </row>
    <row r="404" spans="2:3" ht="15.75" customHeight="1">
      <c r="B404" s="232"/>
      <c r="C404" s="232"/>
    </row>
    <row r="405" spans="2:3" ht="15.75" customHeight="1">
      <c r="B405" s="232"/>
      <c r="C405" s="232"/>
    </row>
    <row r="406" spans="2:3" ht="15.75" customHeight="1">
      <c r="B406" s="232"/>
      <c r="C406" s="232"/>
    </row>
    <row r="407" spans="2:3" ht="15.75" customHeight="1">
      <c r="B407" s="232"/>
      <c r="C407" s="232"/>
    </row>
    <row r="408" spans="2:3" ht="15.75" customHeight="1">
      <c r="B408" s="232"/>
      <c r="C408" s="232"/>
    </row>
    <row r="409" spans="2:3" ht="15.75" customHeight="1">
      <c r="B409" s="232"/>
      <c r="C409" s="232"/>
    </row>
    <row r="410" spans="2:3" ht="15.75" customHeight="1">
      <c r="B410" s="232"/>
      <c r="C410" s="232"/>
    </row>
    <row r="411" spans="2:3" ht="15.75" customHeight="1">
      <c r="B411" s="232"/>
      <c r="C411" s="232"/>
    </row>
    <row r="412" spans="2:3" ht="15.75" customHeight="1">
      <c r="B412" s="232"/>
      <c r="C412" s="232"/>
    </row>
    <row r="413" spans="2:3" ht="15.75" customHeight="1">
      <c r="B413" s="232"/>
      <c r="C413" s="232"/>
    </row>
    <row r="414" spans="2:3" ht="15.75" customHeight="1">
      <c r="B414" s="232"/>
      <c r="C414" s="232"/>
    </row>
    <row r="415" spans="2:3" ht="15.75" customHeight="1">
      <c r="B415" s="232"/>
      <c r="C415" s="232"/>
    </row>
    <row r="416" spans="2:3" ht="15.75" customHeight="1">
      <c r="B416" s="232"/>
      <c r="C416" s="232"/>
    </row>
    <row r="417" spans="2:3" ht="15.75" customHeight="1">
      <c r="B417" s="232"/>
      <c r="C417" s="232"/>
    </row>
    <row r="418" spans="2:3" ht="15.75" customHeight="1">
      <c r="B418" s="232"/>
      <c r="C418" s="232"/>
    </row>
    <row r="419" spans="2:3" ht="15.75" customHeight="1">
      <c r="B419" s="232"/>
      <c r="C419" s="232"/>
    </row>
    <row r="420" spans="2:3" ht="15.75" customHeight="1">
      <c r="B420" s="232"/>
      <c r="C420" s="232"/>
    </row>
    <row r="421" spans="2:3" ht="15.75" customHeight="1">
      <c r="B421" s="232"/>
      <c r="C421" s="232"/>
    </row>
    <row r="422" spans="2:3" ht="15.75" customHeight="1">
      <c r="B422" s="232"/>
      <c r="C422" s="232"/>
    </row>
    <row r="423" spans="2:3" ht="15.75" customHeight="1">
      <c r="B423" s="232"/>
      <c r="C423" s="232"/>
    </row>
    <row r="424" spans="2:3" ht="15.75" customHeight="1">
      <c r="B424" s="232"/>
      <c r="C424" s="232"/>
    </row>
    <row r="425" spans="2:3" ht="15.75" customHeight="1">
      <c r="B425" s="232"/>
      <c r="C425" s="232"/>
    </row>
    <row r="426" spans="2:3" ht="15.75" customHeight="1">
      <c r="B426" s="232"/>
      <c r="C426" s="232"/>
    </row>
    <row r="427" spans="2:3" ht="15.75" customHeight="1">
      <c r="B427" s="232"/>
      <c r="C427" s="232"/>
    </row>
    <row r="428" spans="2:3" ht="15.75" customHeight="1">
      <c r="B428" s="232"/>
      <c r="C428" s="232"/>
    </row>
    <row r="429" spans="2:3" ht="15.75" customHeight="1">
      <c r="B429" s="232"/>
      <c r="C429" s="232"/>
    </row>
    <row r="430" spans="2:3" ht="15.75" customHeight="1">
      <c r="B430" s="232"/>
      <c r="C430" s="232"/>
    </row>
    <row r="431" spans="2:3" ht="15.75" customHeight="1">
      <c r="B431" s="232"/>
      <c r="C431" s="232"/>
    </row>
    <row r="432" spans="2:3" ht="15.75" customHeight="1">
      <c r="B432" s="232"/>
      <c r="C432" s="232"/>
    </row>
    <row r="433" spans="2:3" ht="15.75" customHeight="1">
      <c r="B433" s="232"/>
      <c r="C433" s="232"/>
    </row>
    <row r="434" spans="2:3" ht="15.75" customHeight="1">
      <c r="B434" s="232"/>
      <c r="C434" s="232"/>
    </row>
    <row r="435" spans="2:3" ht="15.75" customHeight="1">
      <c r="B435" s="232"/>
      <c r="C435" s="232"/>
    </row>
    <row r="436" spans="2:3" ht="15.75" customHeight="1">
      <c r="B436" s="232"/>
      <c r="C436" s="232"/>
    </row>
    <row r="437" spans="2:3" ht="15.75" customHeight="1">
      <c r="B437" s="232"/>
      <c r="C437" s="232"/>
    </row>
    <row r="438" spans="2:3" ht="15.75" customHeight="1">
      <c r="B438" s="232"/>
      <c r="C438" s="232"/>
    </row>
    <row r="439" spans="2:3" ht="15.75" customHeight="1">
      <c r="B439" s="232"/>
      <c r="C439" s="232"/>
    </row>
    <row r="440" spans="2:3" ht="15.75" customHeight="1">
      <c r="B440" s="232"/>
      <c r="C440" s="232"/>
    </row>
    <row r="441" spans="2:3" ht="15.75" customHeight="1">
      <c r="B441" s="232"/>
      <c r="C441" s="232"/>
    </row>
    <row r="442" spans="2:3" ht="15.75" customHeight="1">
      <c r="B442" s="232"/>
      <c r="C442" s="232"/>
    </row>
    <row r="443" spans="2:3" ht="15.75" customHeight="1">
      <c r="B443" s="232"/>
      <c r="C443" s="232"/>
    </row>
    <row r="444" spans="2:3" ht="15.75" customHeight="1">
      <c r="B444" s="232"/>
      <c r="C444" s="232"/>
    </row>
    <row r="445" spans="2:3" ht="15.75" customHeight="1">
      <c r="B445" s="232"/>
      <c r="C445" s="232"/>
    </row>
    <row r="446" spans="2:3" ht="15.75" customHeight="1">
      <c r="B446" s="232"/>
      <c r="C446" s="232"/>
    </row>
    <row r="447" spans="2:3" ht="15.75" customHeight="1">
      <c r="B447" s="232"/>
      <c r="C447" s="232"/>
    </row>
    <row r="448" spans="2:3" ht="15.75" customHeight="1">
      <c r="B448" s="232"/>
      <c r="C448" s="232"/>
    </row>
    <row r="449" spans="2:3" ht="15.75" customHeight="1">
      <c r="B449" s="232"/>
      <c r="C449" s="232"/>
    </row>
    <row r="450" spans="2:3" ht="15.75" customHeight="1">
      <c r="B450" s="232"/>
      <c r="C450" s="232"/>
    </row>
    <row r="451" spans="2:3" ht="15.75" customHeight="1">
      <c r="B451" s="232"/>
      <c r="C451" s="232"/>
    </row>
    <row r="452" spans="2:3" ht="15.75" customHeight="1">
      <c r="B452" s="232"/>
      <c r="C452" s="232"/>
    </row>
    <row r="453" spans="2:3" ht="15.75" customHeight="1">
      <c r="B453" s="232"/>
      <c r="C453" s="232"/>
    </row>
    <row r="454" spans="2:3" ht="15.75" customHeight="1">
      <c r="B454" s="232"/>
      <c r="C454" s="232"/>
    </row>
    <row r="455" spans="2:3" ht="15.75" customHeight="1">
      <c r="B455" s="232"/>
      <c r="C455" s="232"/>
    </row>
    <row r="456" spans="2:3" ht="15.75" customHeight="1">
      <c r="B456" s="232"/>
      <c r="C456" s="232"/>
    </row>
    <row r="457" spans="2:3" ht="15.75" customHeight="1">
      <c r="B457" s="232"/>
      <c r="C457" s="232"/>
    </row>
    <row r="458" spans="2:3" ht="15.75" customHeight="1">
      <c r="B458" s="232"/>
      <c r="C458" s="232"/>
    </row>
    <row r="459" spans="2:3" ht="15.75" customHeight="1">
      <c r="B459" s="232"/>
      <c r="C459" s="232"/>
    </row>
    <row r="460" spans="2:3" ht="15.75" customHeight="1">
      <c r="B460" s="232"/>
      <c r="C460" s="232"/>
    </row>
    <row r="461" spans="2:3" ht="15.75" customHeight="1">
      <c r="B461" s="232"/>
      <c r="C461" s="232"/>
    </row>
    <row r="462" spans="2:3" ht="15.75" customHeight="1">
      <c r="B462" s="232"/>
      <c r="C462" s="232"/>
    </row>
    <row r="463" spans="2:3" ht="15.75" customHeight="1">
      <c r="B463" s="232"/>
      <c r="C463" s="232"/>
    </row>
    <row r="464" spans="2:3" ht="15.75" customHeight="1">
      <c r="B464" s="232"/>
      <c r="C464" s="232"/>
    </row>
    <row r="465" spans="2:3" ht="15.75" customHeight="1">
      <c r="B465" s="232"/>
      <c r="C465" s="232"/>
    </row>
    <row r="466" spans="2:3" ht="15.75" customHeight="1">
      <c r="B466" s="232"/>
      <c r="C466" s="232"/>
    </row>
    <row r="467" spans="2:3" ht="15.75" customHeight="1">
      <c r="B467" s="232"/>
      <c r="C467" s="232"/>
    </row>
    <row r="468" spans="2:3" ht="15.75" customHeight="1">
      <c r="B468" s="232"/>
      <c r="C468" s="232"/>
    </row>
    <row r="469" spans="2:3" ht="15.75" customHeight="1">
      <c r="B469" s="232"/>
      <c r="C469" s="232"/>
    </row>
    <row r="470" spans="2:3" ht="15.75" customHeight="1">
      <c r="B470" s="232"/>
      <c r="C470" s="232"/>
    </row>
    <row r="471" spans="2:3" ht="15.75" customHeight="1">
      <c r="B471" s="232"/>
      <c r="C471" s="232"/>
    </row>
    <row r="472" spans="2:3" ht="15.75" customHeight="1">
      <c r="B472" s="232"/>
      <c r="C472" s="232"/>
    </row>
    <row r="473" spans="2:3" ht="15.75" customHeight="1">
      <c r="B473" s="232"/>
      <c r="C473" s="232"/>
    </row>
    <row r="474" spans="2:3" ht="15.75" customHeight="1">
      <c r="B474" s="232"/>
      <c r="C474" s="232"/>
    </row>
    <row r="475" spans="2:3" ht="15.75" customHeight="1">
      <c r="B475" s="232"/>
      <c r="C475" s="232"/>
    </row>
    <row r="476" spans="2:3" ht="15.75" customHeight="1">
      <c r="B476" s="232"/>
      <c r="C476" s="232"/>
    </row>
    <row r="477" spans="2:3" ht="15.75" customHeight="1">
      <c r="B477" s="232"/>
      <c r="C477" s="232"/>
    </row>
    <row r="478" spans="2:3" ht="15.75" customHeight="1">
      <c r="B478" s="232"/>
      <c r="C478" s="232"/>
    </row>
    <row r="479" spans="2:3" ht="15.75" customHeight="1">
      <c r="B479" s="232"/>
      <c r="C479" s="232"/>
    </row>
    <row r="480" spans="2:3" ht="15.75" customHeight="1">
      <c r="B480" s="232"/>
      <c r="C480" s="232"/>
    </row>
    <row r="481" spans="2:3" ht="15.75" customHeight="1">
      <c r="B481" s="232"/>
      <c r="C481" s="232"/>
    </row>
    <row r="482" spans="2:3" ht="15.75" customHeight="1">
      <c r="B482" s="232"/>
      <c r="C482" s="232"/>
    </row>
    <row r="483" spans="2:3" ht="15.75" customHeight="1">
      <c r="B483" s="232"/>
      <c r="C483" s="232"/>
    </row>
    <row r="484" spans="2:3" ht="15.75" customHeight="1">
      <c r="B484" s="232"/>
      <c r="C484" s="232"/>
    </row>
    <row r="485" spans="2:3" ht="15.75" customHeight="1">
      <c r="B485" s="232"/>
      <c r="C485" s="232"/>
    </row>
    <row r="486" spans="2:3" ht="15.75" customHeight="1">
      <c r="B486" s="232"/>
      <c r="C486" s="232"/>
    </row>
    <row r="487" spans="2:3" ht="15.75" customHeight="1">
      <c r="B487" s="232"/>
      <c r="C487" s="232"/>
    </row>
    <row r="488" spans="2:3" ht="15.75" customHeight="1">
      <c r="B488" s="232"/>
      <c r="C488" s="232"/>
    </row>
    <row r="489" spans="2:3" ht="15.75" customHeight="1">
      <c r="B489" s="232"/>
      <c r="C489" s="232"/>
    </row>
    <row r="490" spans="2:3" ht="15.75" customHeight="1">
      <c r="B490" s="232"/>
      <c r="C490" s="232"/>
    </row>
    <row r="491" spans="2:3" ht="15.75" customHeight="1">
      <c r="B491" s="232"/>
      <c r="C491" s="232"/>
    </row>
    <row r="492" spans="2:3" ht="15.75" customHeight="1">
      <c r="B492" s="232"/>
      <c r="C492" s="232"/>
    </row>
    <row r="493" spans="2:3" ht="15.75" customHeight="1">
      <c r="B493" s="232"/>
      <c r="C493" s="232"/>
    </row>
    <row r="494" spans="2:3" ht="15.75" customHeight="1">
      <c r="B494" s="232"/>
      <c r="C494" s="232"/>
    </row>
    <row r="495" spans="2:3" ht="15.75" customHeight="1">
      <c r="B495" s="232"/>
      <c r="C495" s="232"/>
    </row>
    <row r="496" spans="2:3" ht="15.75" customHeight="1">
      <c r="B496" s="232"/>
      <c r="C496" s="232"/>
    </row>
    <row r="497" spans="2:3" ht="15.75" customHeight="1">
      <c r="B497" s="232"/>
      <c r="C497" s="232"/>
    </row>
    <row r="498" spans="2:3" ht="15.75" customHeight="1">
      <c r="B498" s="232"/>
      <c r="C498" s="232"/>
    </row>
    <row r="499" spans="2:3" ht="15.75" customHeight="1">
      <c r="B499" s="232"/>
      <c r="C499" s="232"/>
    </row>
    <row r="500" spans="2:3" ht="15.75" customHeight="1">
      <c r="B500" s="232"/>
      <c r="C500" s="232"/>
    </row>
    <row r="501" spans="2:3" ht="15.75" customHeight="1">
      <c r="B501" s="232"/>
      <c r="C501" s="232"/>
    </row>
    <row r="502" spans="2:3" ht="15.75" customHeight="1">
      <c r="B502" s="232"/>
      <c r="C502" s="232"/>
    </row>
    <row r="503" spans="2:3" ht="15.75" customHeight="1">
      <c r="B503" s="232"/>
      <c r="C503" s="232"/>
    </row>
    <row r="504" spans="2:3" ht="15.75" customHeight="1">
      <c r="B504" s="232"/>
      <c r="C504" s="232"/>
    </row>
    <row r="505" spans="2:3" ht="15.75" customHeight="1">
      <c r="B505" s="232"/>
      <c r="C505" s="232"/>
    </row>
    <row r="506" spans="2:3" ht="15.75" customHeight="1">
      <c r="B506" s="232"/>
      <c r="C506" s="232"/>
    </row>
    <row r="507" spans="2:3" ht="15.75" customHeight="1">
      <c r="B507" s="232"/>
      <c r="C507" s="232"/>
    </row>
    <row r="508" spans="2:3" ht="15.75" customHeight="1">
      <c r="B508" s="232"/>
      <c r="C508" s="232"/>
    </row>
    <row r="509" spans="2:3" ht="15.75" customHeight="1">
      <c r="B509" s="232"/>
      <c r="C509" s="232"/>
    </row>
    <row r="510" spans="2:3" ht="15.75" customHeight="1">
      <c r="B510" s="232"/>
      <c r="C510" s="232"/>
    </row>
    <row r="511" spans="2:3" ht="15.75" customHeight="1">
      <c r="B511" s="232"/>
      <c r="C511" s="232"/>
    </row>
    <row r="512" spans="2:3" ht="15.75" customHeight="1">
      <c r="B512" s="232"/>
      <c r="C512" s="232"/>
    </row>
    <row r="513" spans="2:3" ht="15.75" customHeight="1">
      <c r="B513" s="232"/>
      <c r="C513" s="232"/>
    </row>
    <row r="514" spans="2:3" ht="15.75" customHeight="1">
      <c r="B514" s="232"/>
      <c r="C514" s="232"/>
    </row>
    <row r="515" spans="2:3" ht="15.75" customHeight="1">
      <c r="B515" s="232"/>
      <c r="C515" s="232"/>
    </row>
    <row r="516" spans="2:3" ht="15.75" customHeight="1">
      <c r="B516" s="232"/>
      <c r="C516" s="232"/>
    </row>
    <row r="517" spans="2:3" ht="15.75" customHeight="1">
      <c r="B517" s="232"/>
      <c r="C517" s="232"/>
    </row>
    <row r="518" spans="2:3" ht="15.75" customHeight="1">
      <c r="B518" s="232"/>
      <c r="C518" s="232"/>
    </row>
    <row r="519" spans="2:3" ht="15.75" customHeight="1">
      <c r="B519" s="232"/>
      <c r="C519" s="232"/>
    </row>
    <row r="520" spans="2:3" ht="15.75" customHeight="1">
      <c r="B520" s="232"/>
      <c r="C520" s="232"/>
    </row>
    <row r="521" spans="2:3" ht="15.75" customHeight="1">
      <c r="B521" s="232"/>
      <c r="C521" s="232"/>
    </row>
    <row r="522" spans="2:3" ht="15.75" customHeight="1">
      <c r="B522" s="232"/>
      <c r="C522" s="232"/>
    </row>
    <row r="523" spans="2:3" ht="15.75" customHeight="1">
      <c r="B523" s="232"/>
      <c r="C523" s="232"/>
    </row>
    <row r="524" spans="2:3" ht="15.75" customHeight="1">
      <c r="B524" s="232"/>
      <c r="C524" s="232"/>
    </row>
    <row r="525" spans="2:3" ht="15.75" customHeight="1">
      <c r="B525" s="232"/>
      <c r="C525" s="232"/>
    </row>
    <row r="526" spans="2:3" ht="15.75" customHeight="1">
      <c r="B526" s="232"/>
      <c r="C526" s="232"/>
    </row>
    <row r="527" spans="2:3" ht="15.75" customHeight="1">
      <c r="B527" s="232"/>
      <c r="C527" s="232"/>
    </row>
    <row r="528" spans="2:3" ht="15.75" customHeight="1">
      <c r="B528" s="232"/>
      <c r="C528" s="232"/>
    </row>
    <row r="529" spans="2:3" ht="15.75" customHeight="1">
      <c r="B529" s="232"/>
      <c r="C529" s="232"/>
    </row>
    <row r="530" spans="2:3" ht="15.75" customHeight="1">
      <c r="B530" s="232"/>
      <c r="C530" s="232"/>
    </row>
    <row r="531" spans="2:3" ht="15.75" customHeight="1">
      <c r="B531" s="232"/>
      <c r="C531" s="232"/>
    </row>
    <row r="532" spans="2:3" ht="15.75" customHeight="1">
      <c r="B532" s="232"/>
      <c r="C532" s="232"/>
    </row>
    <row r="533" spans="2:3" ht="15.75" customHeight="1">
      <c r="B533" s="232"/>
      <c r="C533" s="232"/>
    </row>
    <row r="534" spans="2:3" ht="15.75" customHeight="1">
      <c r="B534" s="232"/>
      <c r="C534" s="232"/>
    </row>
    <row r="535" spans="2:3" ht="15.75" customHeight="1">
      <c r="B535" s="232"/>
      <c r="C535" s="232"/>
    </row>
    <row r="536" spans="2:3" ht="15.75" customHeight="1">
      <c r="B536" s="232"/>
      <c r="C536" s="232"/>
    </row>
    <row r="537" spans="2:3" ht="15.75" customHeight="1">
      <c r="B537" s="232"/>
      <c r="C537" s="232"/>
    </row>
    <row r="538" spans="2:3" ht="15.75" customHeight="1">
      <c r="B538" s="232"/>
      <c r="C538" s="232"/>
    </row>
    <row r="539" spans="2:3" ht="15.75" customHeight="1">
      <c r="B539" s="232"/>
      <c r="C539" s="232"/>
    </row>
    <row r="540" spans="2:3" ht="15.75" customHeight="1">
      <c r="B540" s="232"/>
      <c r="C540" s="232"/>
    </row>
    <row r="541" spans="2:3" ht="15.75" customHeight="1">
      <c r="B541" s="232"/>
      <c r="C541" s="232"/>
    </row>
    <row r="542" spans="2:3" ht="15.75" customHeight="1">
      <c r="B542" s="232"/>
      <c r="C542" s="232"/>
    </row>
    <row r="543" spans="2:3" ht="15.75" customHeight="1">
      <c r="B543" s="232"/>
      <c r="C543" s="232"/>
    </row>
    <row r="544" spans="2:3" ht="15.75" customHeight="1">
      <c r="B544" s="232"/>
      <c r="C544" s="232"/>
    </row>
    <row r="545" spans="2:3" ht="15.75" customHeight="1">
      <c r="B545" s="232"/>
      <c r="C545" s="232"/>
    </row>
    <row r="546" spans="2:3" ht="15.75" customHeight="1">
      <c r="B546" s="232"/>
      <c r="C546" s="232"/>
    </row>
    <row r="547" spans="2:3" ht="15.75" customHeight="1">
      <c r="B547" s="232"/>
      <c r="C547" s="232"/>
    </row>
    <row r="548" spans="2:3" ht="15.75" customHeight="1">
      <c r="B548" s="232"/>
      <c r="C548" s="232"/>
    </row>
    <row r="549" spans="2:3" ht="15.75" customHeight="1">
      <c r="B549" s="232"/>
      <c r="C549" s="232"/>
    </row>
    <row r="550" spans="2:3" ht="15.75" customHeight="1">
      <c r="B550" s="232"/>
      <c r="C550" s="232"/>
    </row>
    <row r="551" spans="2:3" ht="15.75" customHeight="1">
      <c r="B551" s="232"/>
      <c r="C551" s="232"/>
    </row>
    <row r="552" spans="2:3" ht="15.75" customHeight="1">
      <c r="B552" s="232"/>
      <c r="C552" s="232"/>
    </row>
    <row r="553" spans="2:3" ht="15.75" customHeight="1">
      <c r="B553" s="232"/>
      <c r="C553" s="232"/>
    </row>
    <row r="554" spans="2:3" ht="15.75" customHeight="1">
      <c r="B554" s="232"/>
      <c r="C554" s="232"/>
    </row>
    <row r="555" spans="2:3" ht="15.75" customHeight="1">
      <c r="B555" s="232"/>
      <c r="C555" s="232"/>
    </row>
    <row r="556" spans="2:3" ht="15.75" customHeight="1">
      <c r="B556" s="232"/>
      <c r="C556" s="232"/>
    </row>
    <row r="557" spans="2:3" ht="15.75" customHeight="1">
      <c r="B557" s="232"/>
      <c r="C557" s="232"/>
    </row>
    <row r="558" spans="2:3" ht="15.75" customHeight="1">
      <c r="B558" s="232"/>
      <c r="C558" s="232"/>
    </row>
    <row r="559" spans="2:3" ht="15.75" customHeight="1">
      <c r="B559" s="232"/>
      <c r="C559" s="232"/>
    </row>
    <row r="560" spans="2:3" ht="15.75" customHeight="1">
      <c r="B560" s="232"/>
      <c r="C560" s="232"/>
    </row>
    <row r="561" spans="2:3" ht="15.75" customHeight="1">
      <c r="B561" s="232"/>
      <c r="C561" s="232"/>
    </row>
    <row r="562" spans="2:3" ht="15.75" customHeight="1">
      <c r="B562" s="232"/>
      <c r="C562" s="232"/>
    </row>
    <row r="563" spans="2:3" ht="15.75" customHeight="1">
      <c r="B563" s="232"/>
      <c r="C563" s="232"/>
    </row>
    <row r="564" spans="2:3" ht="15.75" customHeight="1">
      <c r="B564" s="232"/>
      <c r="C564" s="232"/>
    </row>
    <row r="565" spans="2:3" ht="15.75" customHeight="1">
      <c r="B565" s="232"/>
      <c r="C565" s="232"/>
    </row>
    <row r="566" spans="2:3" ht="15.75" customHeight="1">
      <c r="B566" s="232"/>
      <c r="C566" s="232"/>
    </row>
    <row r="567" spans="2:3" ht="15.75" customHeight="1">
      <c r="B567" s="232"/>
      <c r="C567" s="232"/>
    </row>
    <row r="568" spans="2:3" ht="15.75" customHeight="1">
      <c r="B568" s="232"/>
      <c r="C568" s="232"/>
    </row>
    <row r="569" spans="2:3" ht="15.75" customHeight="1">
      <c r="B569" s="232"/>
      <c r="C569" s="232"/>
    </row>
    <row r="570" spans="2:3" ht="15.75" customHeight="1">
      <c r="B570" s="232"/>
      <c r="C570" s="232"/>
    </row>
    <row r="571" spans="2:3" ht="15.75" customHeight="1">
      <c r="B571" s="232"/>
      <c r="C571" s="232"/>
    </row>
    <row r="572" spans="2:3" ht="15.75" customHeight="1">
      <c r="B572" s="232"/>
      <c r="C572" s="232"/>
    </row>
    <row r="573" spans="2:3" ht="15.75" customHeight="1">
      <c r="B573" s="232"/>
      <c r="C573" s="232"/>
    </row>
    <row r="574" spans="2:3" ht="15.75" customHeight="1">
      <c r="B574" s="232"/>
      <c r="C574" s="232"/>
    </row>
    <row r="575" spans="2:3" ht="15.75" customHeight="1">
      <c r="B575" s="232"/>
      <c r="C575" s="232"/>
    </row>
    <row r="576" spans="2:3" ht="15.75" customHeight="1">
      <c r="B576" s="232"/>
      <c r="C576" s="232"/>
    </row>
    <row r="577" spans="2:3" ht="15.75" customHeight="1">
      <c r="B577" s="232"/>
      <c r="C577" s="232"/>
    </row>
    <row r="578" spans="2:3" ht="15.75" customHeight="1">
      <c r="B578" s="232"/>
      <c r="C578" s="232"/>
    </row>
    <row r="579" spans="2:3" ht="15.75" customHeight="1">
      <c r="B579" s="232"/>
      <c r="C579" s="232"/>
    </row>
    <row r="580" spans="2:3" ht="15.75" customHeight="1">
      <c r="B580" s="232"/>
      <c r="C580" s="232"/>
    </row>
    <row r="581" spans="2:3" ht="15.75" customHeight="1">
      <c r="B581" s="232"/>
      <c r="C581" s="232"/>
    </row>
    <row r="582" spans="2:3" ht="15.75" customHeight="1">
      <c r="B582" s="232"/>
      <c r="C582" s="232"/>
    </row>
    <row r="583" spans="2:3" ht="15.75" customHeight="1">
      <c r="B583" s="232"/>
      <c r="C583" s="232"/>
    </row>
    <row r="584" spans="2:3" ht="15.75" customHeight="1">
      <c r="B584" s="232"/>
      <c r="C584" s="232"/>
    </row>
    <row r="585" spans="2:3" ht="15.75" customHeight="1">
      <c r="B585" s="232"/>
      <c r="C585" s="232"/>
    </row>
    <row r="586" spans="2:3" ht="15.75" customHeight="1">
      <c r="B586" s="232"/>
      <c r="C586" s="232"/>
    </row>
    <row r="587" spans="2:3" ht="15.75" customHeight="1">
      <c r="B587" s="232"/>
      <c r="C587" s="232"/>
    </row>
    <row r="588" spans="2:3" ht="15.75" customHeight="1">
      <c r="B588" s="232"/>
      <c r="C588" s="232"/>
    </row>
    <row r="589" spans="2:3" ht="15.75" customHeight="1">
      <c r="B589" s="232"/>
      <c r="C589" s="232"/>
    </row>
    <row r="590" spans="2:3" ht="15.75" customHeight="1">
      <c r="B590" s="232"/>
      <c r="C590" s="232"/>
    </row>
    <row r="591" spans="2:3" ht="15.75" customHeight="1">
      <c r="B591" s="232"/>
      <c r="C591" s="232"/>
    </row>
    <row r="592" spans="2:3" ht="15.75" customHeight="1">
      <c r="B592" s="232"/>
      <c r="C592" s="232"/>
    </row>
    <row r="593" spans="2:3" ht="15.75" customHeight="1">
      <c r="B593" s="232"/>
      <c r="C593" s="232"/>
    </row>
    <row r="594" spans="2:3" ht="15.75" customHeight="1">
      <c r="B594" s="232"/>
      <c r="C594" s="232"/>
    </row>
    <row r="595" spans="2:3" ht="15.75" customHeight="1">
      <c r="B595" s="232"/>
      <c r="C595" s="232"/>
    </row>
    <row r="596" spans="2:3" ht="15.75" customHeight="1">
      <c r="B596" s="232"/>
      <c r="C596" s="232"/>
    </row>
    <row r="597" spans="2:3" ht="15.75" customHeight="1">
      <c r="B597" s="232"/>
      <c r="C597" s="232"/>
    </row>
    <row r="598" spans="2:3" ht="15.75" customHeight="1">
      <c r="B598" s="232"/>
      <c r="C598" s="232"/>
    </row>
    <row r="599" spans="2:3" ht="15.75" customHeight="1">
      <c r="B599" s="232"/>
      <c r="C599" s="232"/>
    </row>
    <row r="600" spans="2:3" ht="15.75" customHeight="1">
      <c r="B600" s="232"/>
      <c r="C600" s="232"/>
    </row>
    <row r="601" spans="2:3" ht="15.75" customHeight="1">
      <c r="B601" s="232"/>
      <c r="C601" s="232"/>
    </row>
    <row r="602" spans="2:3" ht="15.75" customHeight="1">
      <c r="B602" s="232"/>
      <c r="C602" s="232"/>
    </row>
    <row r="603" spans="2:3" ht="15.75" customHeight="1">
      <c r="B603" s="232"/>
      <c r="C603" s="232"/>
    </row>
    <row r="604" spans="2:3" ht="15.75" customHeight="1">
      <c r="B604" s="232"/>
      <c r="C604" s="232"/>
    </row>
    <row r="605" spans="2:3" ht="15.75" customHeight="1">
      <c r="B605" s="232"/>
      <c r="C605" s="232"/>
    </row>
    <row r="606" spans="2:3" ht="15.75" customHeight="1">
      <c r="B606" s="232"/>
      <c r="C606" s="232"/>
    </row>
    <row r="607" spans="2:3" ht="15.75" customHeight="1">
      <c r="B607" s="232"/>
      <c r="C607" s="232"/>
    </row>
    <row r="608" spans="2:3" ht="15.75" customHeight="1">
      <c r="B608" s="232"/>
      <c r="C608" s="232"/>
    </row>
    <row r="609" spans="2:3" ht="15.75" customHeight="1">
      <c r="B609" s="232"/>
      <c r="C609" s="232"/>
    </row>
    <row r="610" spans="2:3" ht="15.75" customHeight="1">
      <c r="B610" s="232"/>
      <c r="C610" s="232"/>
    </row>
    <row r="611" spans="2:3" ht="15.75" customHeight="1">
      <c r="B611" s="232"/>
      <c r="C611" s="232"/>
    </row>
    <row r="612" spans="2:3" ht="15.75" customHeight="1">
      <c r="B612" s="232"/>
      <c r="C612" s="232"/>
    </row>
    <row r="613" spans="2:3" ht="15.75" customHeight="1">
      <c r="B613" s="232"/>
      <c r="C613" s="232"/>
    </row>
    <row r="614" spans="2:3" ht="15.75" customHeight="1">
      <c r="B614" s="232"/>
      <c r="C614" s="232"/>
    </row>
    <row r="615" spans="2:3" ht="15.75" customHeight="1">
      <c r="B615" s="232"/>
      <c r="C615" s="232"/>
    </row>
    <row r="616" spans="2:3" ht="15.75" customHeight="1">
      <c r="B616" s="232"/>
      <c r="C616" s="232"/>
    </row>
    <row r="617" spans="2:3" ht="15.75" customHeight="1">
      <c r="B617" s="232"/>
      <c r="C617" s="232"/>
    </row>
    <row r="618" spans="2:3" ht="15.75" customHeight="1">
      <c r="B618" s="232"/>
      <c r="C618" s="232"/>
    </row>
    <row r="619" spans="2:3" ht="15.75" customHeight="1">
      <c r="B619" s="232"/>
      <c r="C619" s="232"/>
    </row>
    <row r="620" spans="2:3" ht="15.75" customHeight="1">
      <c r="B620" s="232"/>
      <c r="C620" s="232"/>
    </row>
    <row r="621" spans="2:3" ht="15.75" customHeight="1">
      <c r="B621" s="232"/>
      <c r="C621" s="232"/>
    </row>
    <row r="622" spans="2:3" ht="15.75" customHeight="1">
      <c r="B622" s="232"/>
      <c r="C622" s="232"/>
    </row>
    <row r="623" spans="2:3" ht="15.75" customHeight="1">
      <c r="B623" s="232"/>
      <c r="C623" s="232"/>
    </row>
    <row r="624" spans="2:3" ht="15.75" customHeight="1">
      <c r="B624" s="232"/>
      <c r="C624" s="232"/>
    </row>
    <row r="625" spans="2:3" ht="15.75" customHeight="1">
      <c r="B625" s="232"/>
      <c r="C625" s="232"/>
    </row>
    <row r="626" spans="2:3" ht="15.75" customHeight="1">
      <c r="B626" s="232"/>
      <c r="C626" s="232"/>
    </row>
    <row r="627" spans="2:3" ht="15.75" customHeight="1">
      <c r="B627" s="232"/>
      <c r="C627" s="232"/>
    </row>
    <row r="628" spans="2:3" ht="15.75" customHeight="1">
      <c r="B628" s="232"/>
      <c r="C628" s="232"/>
    </row>
    <row r="629" spans="2:3" ht="15.75" customHeight="1">
      <c r="B629" s="232"/>
      <c r="C629" s="232"/>
    </row>
    <row r="630" spans="2:3" ht="15.75" customHeight="1">
      <c r="B630" s="232"/>
      <c r="C630" s="232"/>
    </row>
    <row r="631" spans="2:3" ht="15.75" customHeight="1">
      <c r="B631" s="232"/>
      <c r="C631" s="232"/>
    </row>
    <row r="632" spans="2:3" ht="15.75" customHeight="1">
      <c r="B632" s="232"/>
      <c r="C632" s="232"/>
    </row>
    <row r="633" spans="2:3" ht="15.75" customHeight="1">
      <c r="B633" s="232"/>
      <c r="C633" s="232"/>
    </row>
    <row r="634" spans="2:3" ht="15.75" customHeight="1">
      <c r="B634" s="232"/>
      <c r="C634" s="232"/>
    </row>
    <row r="635" spans="2:3" ht="15.75" customHeight="1">
      <c r="B635" s="232"/>
      <c r="C635" s="232"/>
    </row>
    <row r="636" spans="2:3" ht="15.75" customHeight="1">
      <c r="B636" s="232"/>
      <c r="C636" s="232"/>
    </row>
    <row r="637" spans="2:3" ht="15.75" customHeight="1">
      <c r="B637" s="232"/>
      <c r="C637" s="232"/>
    </row>
    <row r="638" spans="2:3" ht="15.75" customHeight="1">
      <c r="B638" s="232"/>
      <c r="C638" s="232"/>
    </row>
    <row r="639" spans="2:3" ht="15.75" customHeight="1">
      <c r="B639" s="232"/>
      <c r="C639" s="232"/>
    </row>
    <row r="640" spans="2:3" ht="15.75" customHeight="1">
      <c r="B640" s="232"/>
      <c r="C640" s="232"/>
    </row>
    <row r="641" spans="2:3" ht="15.75" customHeight="1">
      <c r="B641" s="232"/>
      <c r="C641" s="232"/>
    </row>
    <row r="642" spans="2:3" ht="15.75" customHeight="1">
      <c r="B642" s="232"/>
      <c r="C642" s="232"/>
    </row>
    <row r="643" spans="2:3" ht="15.75" customHeight="1">
      <c r="B643" s="232"/>
      <c r="C643" s="232"/>
    </row>
    <row r="644" spans="2:3" ht="15.75" customHeight="1">
      <c r="B644" s="232"/>
      <c r="C644" s="232"/>
    </row>
    <row r="645" spans="2:3" ht="15.75" customHeight="1">
      <c r="B645" s="232"/>
      <c r="C645" s="232"/>
    </row>
    <row r="646" spans="2:3" ht="15.75" customHeight="1">
      <c r="B646" s="232"/>
      <c r="C646" s="232"/>
    </row>
    <row r="647" spans="2:3" ht="15.75" customHeight="1">
      <c r="B647" s="232"/>
      <c r="C647" s="232"/>
    </row>
    <row r="648" spans="2:3" ht="15.75" customHeight="1">
      <c r="B648" s="232"/>
      <c r="C648" s="232"/>
    </row>
    <row r="649" spans="2:3" ht="15.75" customHeight="1">
      <c r="B649" s="232"/>
      <c r="C649" s="232"/>
    </row>
    <row r="650" spans="2:3" ht="15.75" customHeight="1">
      <c r="B650" s="232"/>
      <c r="C650" s="232"/>
    </row>
    <row r="651" spans="2:3" ht="15.75" customHeight="1">
      <c r="B651" s="232"/>
      <c r="C651" s="232"/>
    </row>
    <row r="652" spans="2:3" ht="15.75" customHeight="1">
      <c r="B652" s="232"/>
      <c r="C652" s="232"/>
    </row>
    <row r="653" spans="2:3" ht="15.75" customHeight="1">
      <c r="B653" s="232"/>
      <c r="C653" s="232"/>
    </row>
    <row r="654" spans="2:3" ht="15.75" customHeight="1">
      <c r="B654" s="232"/>
      <c r="C654" s="232"/>
    </row>
    <row r="655" spans="2:3" ht="15.75" customHeight="1">
      <c r="B655" s="232"/>
      <c r="C655" s="232"/>
    </row>
    <row r="656" spans="2:3" ht="15.75" customHeight="1">
      <c r="B656" s="232"/>
      <c r="C656" s="232"/>
    </row>
    <row r="657" spans="2:3" ht="15.75" customHeight="1">
      <c r="B657" s="232"/>
      <c r="C657" s="232"/>
    </row>
    <row r="658" spans="2:3" ht="15.75" customHeight="1">
      <c r="B658" s="232"/>
      <c r="C658" s="232"/>
    </row>
    <row r="659" spans="2:3" ht="15.75" customHeight="1">
      <c r="B659" s="232"/>
      <c r="C659" s="232"/>
    </row>
    <row r="660" spans="2:3" ht="15.75" customHeight="1">
      <c r="B660" s="232"/>
      <c r="C660" s="232"/>
    </row>
    <row r="661" spans="2:3" ht="15.75" customHeight="1">
      <c r="B661" s="232"/>
      <c r="C661" s="232"/>
    </row>
    <row r="662" spans="2:3" ht="15.75" customHeight="1">
      <c r="B662" s="232"/>
      <c r="C662" s="232"/>
    </row>
    <row r="663" spans="2:3" ht="15.75" customHeight="1">
      <c r="B663" s="232"/>
      <c r="C663" s="232"/>
    </row>
    <row r="664" spans="2:3" ht="15.75" customHeight="1">
      <c r="B664" s="232"/>
      <c r="C664" s="232"/>
    </row>
    <row r="665" spans="2:3" ht="15.75" customHeight="1">
      <c r="B665" s="232"/>
      <c r="C665" s="232"/>
    </row>
    <row r="666" spans="2:3" ht="15.75" customHeight="1">
      <c r="B666" s="232"/>
      <c r="C666" s="232"/>
    </row>
    <row r="667" spans="2:3" ht="15.75" customHeight="1">
      <c r="B667" s="232"/>
      <c r="C667" s="232"/>
    </row>
    <row r="668" spans="2:3" ht="15.75" customHeight="1">
      <c r="B668" s="232"/>
      <c r="C668" s="232"/>
    </row>
    <row r="669" spans="2:3" ht="15.75" customHeight="1">
      <c r="B669" s="232"/>
      <c r="C669" s="232"/>
    </row>
    <row r="670" spans="2:3" ht="15.75" customHeight="1">
      <c r="B670" s="232"/>
      <c r="C670" s="232"/>
    </row>
    <row r="671" spans="2:3" ht="15.75" customHeight="1">
      <c r="B671" s="232"/>
      <c r="C671" s="232"/>
    </row>
    <row r="672" spans="2:3" ht="15.75" customHeight="1">
      <c r="B672" s="232"/>
      <c r="C672" s="232"/>
    </row>
    <row r="673" spans="2:3" ht="15.75" customHeight="1">
      <c r="B673" s="232"/>
      <c r="C673" s="232"/>
    </row>
    <row r="674" spans="2:3" ht="15.75" customHeight="1">
      <c r="B674" s="232"/>
      <c r="C674" s="232"/>
    </row>
    <row r="675" spans="2:3" ht="15.75" customHeight="1">
      <c r="B675" s="232"/>
      <c r="C675" s="232"/>
    </row>
    <row r="676" spans="2:3" ht="15.75" customHeight="1">
      <c r="B676" s="232"/>
      <c r="C676" s="232"/>
    </row>
    <row r="677" spans="2:3" ht="15.75" customHeight="1">
      <c r="B677" s="232"/>
      <c r="C677" s="232"/>
    </row>
    <row r="678" spans="2:3" ht="15.75" customHeight="1">
      <c r="B678" s="232"/>
      <c r="C678" s="232"/>
    </row>
    <row r="679" spans="2:3" ht="15.75" customHeight="1">
      <c r="B679" s="232"/>
      <c r="C679" s="232"/>
    </row>
    <row r="680" spans="2:3" ht="15.75" customHeight="1">
      <c r="B680" s="232"/>
      <c r="C680" s="232"/>
    </row>
    <row r="681" spans="2:3" ht="15.75" customHeight="1">
      <c r="B681" s="232"/>
      <c r="C681" s="232"/>
    </row>
    <row r="682" spans="2:3" ht="15.75" customHeight="1">
      <c r="B682" s="232"/>
      <c r="C682" s="232"/>
    </row>
    <row r="683" spans="2:3" ht="15.75" customHeight="1">
      <c r="B683" s="232"/>
      <c r="C683" s="232"/>
    </row>
    <row r="684" spans="2:3" ht="15.75" customHeight="1">
      <c r="B684" s="232"/>
      <c r="C684" s="232"/>
    </row>
    <row r="685" spans="2:3" ht="15.75" customHeight="1">
      <c r="B685" s="232"/>
      <c r="C685" s="232"/>
    </row>
    <row r="686" spans="2:3" ht="15.75" customHeight="1">
      <c r="B686" s="232"/>
      <c r="C686" s="232"/>
    </row>
    <row r="687" spans="2:3" ht="15.75" customHeight="1">
      <c r="B687" s="232"/>
      <c r="C687" s="232"/>
    </row>
    <row r="688" spans="2:3" ht="15.75" customHeight="1">
      <c r="B688" s="232"/>
      <c r="C688" s="232"/>
    </row>
    <row r="689" spans="2:3" ht="15.75" customHeight="1">
      <c r="B689" s="232"/>
      <c r="C689" s="232"/>
    </row>
    <row r="690" spans="2:3" ht="15.75" customHeight="1">
      <c r="B690" s="232"/>
      <c r="C690" s="232"/>
    </row>
    <row r="691" spans="2:3" ht="15.75" customHeight="1">
      <c r="B691" s="232"/>
      <c r="C691" s="232"/>
    </row>
    <row r="692" spans="2:3" ht="15.75" customHeight="1">
      <c r="B692" s="232"/>
      <c r="C692" s="232"/>
    </row>
    <row r="693" spans="2:3" ht="15.75" customHeight="1">
      <c r="B693" s="232"/>
      <c r="C693" s="232"/>
    </row>
    <row r="694" spans="2:3" ht="15.75" customHeight="1">
      <c r="B694" s="232"/>
      <c r="C694" s="232"/>
    </row>
    <row r="695" spans="2:3" ht="15.75" customHeight="1">
      <c r="B695" s="232"/>
      <c r="C695" s="232"/>
    </row>
    <row r="696" spans="2:3" ht="15.75" customHeight="1">
      <c r="B696" s="232"/>
      <c r="C696" s="232"/>
    </row>
    <row r="697" spans="2:3" ht="15.75" customHeight="1">
      <c r="B697" s="232"/>
      <c r="C697" s="232"/>
    </row>
    <row r="698" spans="2:3" ht="15.75" customHeight="1">
      <c r="B698" s="232"/>
      <c r="C698" s="232"/>
    </row>
    <row r="699" spans="2:3" ht="15.75" customHeight="1">
      <c r="B699" s="232"/>
      <c r="C699" s="232"/>
    </row>
    <row r="700" spans="2:3" ht="15.75" customHeight="1">
      <c r="B700" s="232"/>
      <c r="C700" s="232"/>
    </row>
    <row r="701" spans="2:3" ht="15.75" customHeight="1">
      <c r="B701" s="232"/>
      <c r="C701" s="232"/>
    </row>
    <row r="702" spans="2:3" ht="15.75" customHeight="1">
      <c r="B702" s="232"/>
      <c r="C702" s="232"/>
    </row>
    <row r="703" spans="2:3" ht="15.75" customHeight="1">
      <c r="B703" s="232"/>
      <c r="C703" s="232"/>
    </row>
    <row r="704" spans="2:3" ht="15.75" customHeight="1">
      <c r="B704" s="232"/>
      <c r="C704" s="232"/>
    </row>
    <row r="705" spans="2:3" ht="15.75" customHeight="1">
      <c r="B705" s="232"/>
      <c r="C705" s="232"/>
    </row>
    <row r="706" spans="2:3" ht="15.75" customHeight="1">
      <c r="B706" s="232"/>
      <c r="C706" s="232"/>
    </row>
    <row r="707" spans="2:3" ht="15.75" customHeight="1">
      <c r="B707" s="232"/>
      <c r="C707" s="232"/>
    </row>
    <row r="708" spans="2:3" ht="15.75" customHeight="1">
      <c r="B708" s="232"/>
      <c r="C708" s="232"/>
    </row>
    <row r="709" spans="2:3" ht="15.75" customHeight="1">
      <c r="B709" s="232"/>
      <c r="C709" s="232"/>
    </row>
    <row r="710" spans="2:3" ht="15.75" customHeight="1">
      <c r="B710" s="232"/>
      <c r="C710" s="232"/>
    </row>
    <row r="711" spans="2:3" ht="15.75" customHeight="1">
      <c r="B711" s="232"/>
      <c r="C711" s="232"/>
    </row>
    <row r="712" spans="2:3" ht="15.75" customHeight="1">
      <c r="B712" s="232"/>
      <c r="C712" s="232"/>
    </row>
    <row r="713" spans="2:3" ht="15.75" customHeight="1">
      <c r="B713" s="232"/>
      <c r="C713" s="232"/>
    </row>
    <row r="714" spans="2:3" ht="15.75" customHeight="1">
      <c r="B714" s="232"/>
      <c r="C714" s="232"/>
    </row>
    <row r="715" spans="2:3" ht="15.75" customHeight="1">
      <c r="B715" s="232"/>
      <c r="C715" s="232"/>
    </row>
    <row r="716" spans="2:3" ht="15.75" customHeight="1">
      <c r="B716" s="232"/>
      <c r="C716" s="232"/>
    </row>
    <row r="717" spans="2:3" ht="15.75" customHeight="1">
      <c r="B717" s="232"/>
      <c r="C717" s="232"/>
    </row>
    <row r="718" spans="2:3" ht="15.75" customHeight="1">
      <c r="B718" s="232"/>
      <c r="C718" s="232"/>
    </row>
    <row r="719" spans="2:3" ht="15.75" customHeight="1">
      <c r="B719" s="232"/>
      <c r="C719" s="232"/>
    </row>
    <row r="720" spans="2:3" ht="15.75" customHeight="1">
      <c r="B720" s="232"/>
      <c r="C720" s="232"/>
    </row>
    <row r="721" spans="2:3" ht="15.75" customHeight="1">
      <c r="B721" s="232"/>
      <c r="C721" s="232"/>
    </row>
    <row r="722" spans="2:3" ht="15.75" customHeight="1">
      <c r="B722" s="232"/>
      <c r="C722" s="232"/>
    </row>
    <row r="723" spans="2:3" ht="15.75" customHeight="1">
      <c r="B723" s="232"/>
      <c r="C723" s="232"/>
    </row>
    <row r="724" spans="2:3" ht="15.75" customHeight="1">
      <c r="B724" s="232"/>
      <c r="C724" s="232"/>
    </row>
    <row r="725" spans="2:3" ht="15.75" customHeight="1">
      <c r="B725" s="232"/>
      <c r="C725" s="232"/>
    </row>
    <row r="726" spans="2:3" ht="15.75" customHeight="1">
      <c r="B726" s="232"/>
      <c r="C726" s="232"/>
    </row>
    <row r="727" spans="2:3" ht="15.75" customHeight="1">
      <c r="B727" s="232"/>
      <c r="C727" s="232"/>
    </row>
    <row r="728" spans="2:3" ht="15.75" customHeight="1">
      <c r="B728" s="232"/>
      <c r="C728" s="232"/>
    </row>
    <row r="729" spans="2:3" ht="15.75" customHeight="1">
      <c r="B729" s="232"/>
      <c r="C729" s="232"/>
    </row>
    <row r="730" spans="2:3" ht="15.75" customHeight="1">
      <c r="B730" s="232"/>
      <c r="C730" s="232"/>
    </row>
    <row r="731" spans="2:3" ht="15.75" customHeight="1">
      <c r="B731" s="232"/>
      <c r="C731" s="232"/>
    </row>
    <row r="732" spans="2:3" ht="15.75" customHeight="1">
      <c r="B732" s="232"/>
      <c r="C732" s="232"/>
    </row>
    <row r="733" spans="2:3" ht="15.75" customHeight="1">
      <c r="B733" s="232"/>
      <c r="C733" s="232"/>
    </row>
    <row r="734" spans="2:3" ht="15.75" customHeight="1">
      <c r="B734" s="232"/>
      <c r="C734" s="232"/>
    </row>
    <row r="735" spans="2:3" ht="15.75" customHeight="1">
      <c r="B735" s="232"/>
      <c r="C735" s="232"/>
    </row>
    <row r="736" spans="2:3" ht="15.75" customHeight="1">
      <c r="B736" s="232"/>
      <c r="C736" s="232"/>
    </row>
    <row r="737" spans="2:3" ht="15.75" customHeight="1">
      <c r="B737" s="232"/>
      <c r="C737" s="232"/>
    </row>
    <row r="738" spans="2:3" ht="15.75" customHeight="1">
      <c r="B738" s="232"/>
      <c r="C738" s="232"/>
    </row>
    <row r="739" spans="2:3" ht="15.75" customHeight="1">
      <c r="B739" s="232"/>
      <c r="C739" s="232"/>
    </row>
    <row r="740" spans="2:3" ht="15.75" customHeight="1">
      <c r="B740" s="232"/>
      <c r="C740" s="232"/>
    </row>
    <row r="741" spans="2:3" ht="15.75" customHeight="1">
      <c r="B741" s="232"/>
      <c r="C741" s="232"/>
    </row>
    <row r="742" spans="2:3" ht="15.75" customHeight="1">
      <c r="B742" s="232"/>
      <c r="C742" s="232"/>
    </row>
    <row r="743" spans="2:3" ht="15.75" customHeight="1">
      <c r="B743" s="232"/>
      <c r="C743" s="232"/>
    </row>
    <row r="744" spans="2:3" ht="15.75" customHeight="1">
      <c r="B744" s="232"/>
      <c r="C744" s="232"/>
    </row>
    <row r="745" spans="2:3" ht="15.75" customHeight="1">
      <c r="B745" s="232"/>
      <c r="C745" s="232"/>
    </row>
    <row r="746" spans="2:3" ht="15.75" customHeight="1">
      <c r="B746" s="232"/>
      <c r="C746" s="232"/>
    </row>
    <row r="747" spans="2:3" ht="15.75" customHeight="1">
      <c r="B747" s="232"/>
      <c r="C747" s="232"/>
    </row>
    <row r="748" spans="2:3" ht="15.75" customHeight="1">
      <c r="B748" s="232"/>
      <c r="C748" s="232"/>
    </row>
    <row r="749" spans="2:3" ht="15.75" customHeight="1">
      <c r="B749" s="232"/>
      <c r="C749" s="232"/>
    </row>
    <row r="750" spans="2:3" ht="15.75" customHeight="1">
      <c r="B750" s="232"/>
      <c r="C750" s="232"/>
    </row>
    <row r="751" spans="2:3" ht="15.75" customHeight="1">
      <c r="B751" s="232"/>
      <c r="C751" s="232"/>
    </row>
    <row r="752" spans="2:3" ht="15.75" customHeight="1">
      <c r="B752" s="232"/>
      <c r="C752" s="232"/>
    </row>
    <row r="753" spans="2:3" ht="15.75" customHeight="1">
      <c r="B753" s="232"/>
      <c r="C753" s="232"/>
    </row>
    <row r="754" spans="2:3" ht="15.75" customHeight="1">
      <c r="B754" s="232"/>
      <c r="C754" s="232"/>
    </row>
    <row r="755" spans="2:3" ht="15.75" customHeight="1">
      <c r="B755" s="232"/>
      <c r="C755" s="232"/>
    </row>
    <row r="756" spans="2:3" ht="15.75" customHeight="1">
      <c r="B756" s="232"/>
      <c r="C756" s="232"/>
    </row>
    <row r="757" spans="2:3" ht="15.75" customHeight="1">
      <c r="B757" s="232"/>
      <c r="C757" s="232"/>
    </row>
    <row r="758" spans="2:3" ht="15.75" customHeight="1">
      <c r="B758" s="232"/>
      <c r="C758" s="232"/>
    </row>
    <row r="759" spans="2:3" ht="15.75" customHeight="1">
      <c r="B759" s="232"/>
      <c r="C759" s="232"/>
    </row>
    <row r="760" spans="2:3" ht="15.75" customHeight="1">
      <c r="B760" s="232"/>
      <c r="C760" s="232"/>
    </row>
    <row r="761" spans="2:3" ht="15.75" customHeight="1">
      <c r="B761" s="232"/>
      <c r="C761" s="232"/>
    </row>
    <row r="762" spans="2:3" ht="15.75" customHeight="1">
      <c r="B762" s="232"/>
      <c r="C762" s="232"/>
    </row>
    <row r="763" spans="2:3" ht="15.75" customHeight="1">
      <c r="B763" s="232"/>
      <c r="C763" s="232"/>
    </row>
    <row r="764" spans="2:3" ht="15.75" customHeight="1">
      <c r="B764" s="232"/>
      <c r="C764" s="232"/>
    </row>
    <row r="765" spans="2:3" ht="15.75" customHeight="1">
      <c r="B765" s="232"/>
      <c r="C765" s="232"/>
    </row>
    <row r="766" spans="2:3" ht="15.75" customHeight="1">
      <c r="B766" s="232"/>
      <c r="C766" s="232"/>
    </row>
    <row r="767" spans="2:3" ht="15.75" customHeight="1">
      <c r="B767" s="232"/>
      <c r="C767" s="232"/>
    </row>
    <row r="768" spans="2:3" ht="15.75" customHeight="1">
      <c r="B768" s="232"/>
      <c r="C768" s="232"/>
    </row>
    <row r="769" spans="2:3" ht="15.75" customHeight="1">
      <c r="B769" s="232"/>
      <c r="C769" s="232"/>
    </row>
    <row r="770" spans="2:3" ht="15.75" customHeight="1">
      <c r="B770" s="232"/>
      <c r="C770" s="232"/>
    </row>
    <row r="771" spans="2:3" ht="15.75" customHeight="1">
      <c r="B771" s="232"/>
      <c r="C771" s="232"/>
    </row>
    <row r="772" spans="2:3" ht="15.75" customHeight="1">
      <c r="B772" s="232"/>
      <c r="C772" s="232"/>
    </row>
    <row r="773" spans="2:3" ht="15.75" customHeight="1">
      <c r="B773" s="232"/>
      <c r="C773" s="232"/>
    </row>
    <row r="774" spans="2:3" ht="15.75" customHeight="1">
      <c r="B774" s="232"/>
      <c r="C774" s="232"/>
    </row>
    <row r="775" spans="2:3" ht="15.75" customHeight="1">
      <c r="B775" s="232"/>
      <c r="C775" s="232"/>
    </row>
    <row r="776" spans="2:3" ht="15.75" customHeight="1">
      <c r="B776" s="232"/>
      <c r="C776" s="232"/>
    </row>
    <row r="777" spans="2:3" ht="15.75" customHeight="1">
      <c r="B777" s="232"/>
      <c r="C777" s="232"/>
    </row>
    <row r="778" spans="2:3" ht="15.75" customHeight="1">
      <c r="B778" s="232"/>
      <c r="C778" s="232"/>
    </row>
    <row r="779" spans="2:3" ht="15.75" customHeight="1">
      <c r="B779" s="232"/>
      <c r="C779" s="232"/>
    </row>
    <row r="780" spans="2:3" ht="15.75" customHeight="1">
      <c r="B780" s="232"/>
      <c r="C780" s="232"/>
    </row>
    <row r="781" spans="2:3" ht="15.75" customHeight="1">
      <c r="B781" s="232"/>
      <c r="C781" s="232"/>
    </row>
    <row r="782" spans="2:3" ht="15.75" customHeight="1">
      <c r="B782" s="232"/>
      <c r="C782" s="232"/>
    </row>
    <row r="783" spans="2:3" ht="15.75" customHeight="1">
      <c r="B783" s="232"/>
      <c r="C783" s="232"/>
    </row>
    <row r="784" spans="2:3" ht="15.75" customHeight="1">
      <c r="B784" s="232"/>
      <c r="C784" s="232"/>
    </row>
    <row r="785" spans="2:3" ht="15.75" customHeight="1">
      <c r="B785" s="232"/>
      <c r="C785" s="232"/>
    </row>
    <row r="786" spans="2:3" ht="15.75" customHeight="1">
      <c r="B786" s="232"/>
      <c r="C786" s="232"/>
    </row>
    <row r="787" spans="2:3" ht="15.75" customHeight="1">
      <c r="B787" s="232"/>
      <c r="C787" s="232"/>
    </row>
    <row r="788" spans="2:3" ht="15.75" customHeight="1">
      <c r="B788" s="232"/>
      <c r="C788" s="232"/>
    </row>
    <row r="789" spans="2:3" ht="15.75" customHeight="1">
      <c r="B789" s="232"/>
      <c r="C789" s="232"/>
    </row>
    <row r="790" spans="2:3" ht="15.75" customHeight="1">
      <c r="B790" s="232"/>
      <c r="C790" s="232"/>
    </row>
    <row r="791" spans="2:3" ht="15.75" customHeight="1">
      <c r="B791" s="232"/>
      <c r="C791" s="232"/>
    </row>
    <row r="792" spans="2:3" ht="15.75" customHeight="1">
      <c r="B792" s="232"/>
      <c r="C792" s="232"/>
    </row>
    <row r="793" spans="2:3" ht="15.75" customHeight="1">
      <c r="B793" s="232"/>
      <c r="C793" s="232"/>
    </row>
    <row r="794" spans="2:3" ht="15.75" customHeight="1">
      <c r="B794" s="232"/>
      <c r="C794" s="232"/>
    </row>
    <row r="795" spans="2:3" ht="15.75" customHeight="1">
      <c r="B795" s="232"/>
      <c r="C795" s="232"/>
    </row>
    <row r="796" spans="2:3" ht="15.75" customHeight="1">
      <c r="B796" s="232"/>
      <c r="C796" s="232"/>
    </row>
    <row r="797" spans="2:3" ht="15.75" customHeight="1">
      <c r="B797" s="232"/>
      <c r="C797" s="232"/>
    </row>
    <row r="798" spans="2:3" ht="15.75" customHeight="1">
      <c r="B798" s="232"/>
      <c r="C798" s="232"/>
    </row>
    <row r="799" spans="2:3" ht="15.75" customHeight="1">
      <c r="B799" s="232"/>
      <c r="C799" s="232"/>
    </row>
    <row r="800" spans="2:3" ht="15.75" customHeight="1">
      <c r="B800" s="232"/>
      <c r="C800" s="232"/>
    </row>
    <row r="801" spans="2:3" ht="15.75" customHeight="1">
      <c r="B801" s="232"/>
      <c r="C801" s="232"/>
    </row>
    <row r="802" spans="2:3" ht="15.75" customHeight="1">
      <c r="B802" s="232"/>
      <c r="C802" s="232"/>
    </row>
    <row r="803" spans="2:3" ht="15.75" customHeight="1">
      <c r="B803" s="232"/>
      <c r="C803" s="232"/>
    </row>
    <row r="804" spans="2:3" ht="15.75" customHeight="1">
      <c r="B804" s="232"/>
      <c r="C804" s="232"/>
    </row>
    <row r="805" spans="2:3" ht="15.75" customHeight="1">
      <c r="B805" s="232"/>
      <c r="C805" s="232"/>
    </row>
    <row r="806" spans="2:3" ht="15.75" customHeight="1">
      <c r="B806" s="232"/>
      <c r="C806" s="232"/>
    </row>
    <row r="807" spans="2:3" ht="15.75" customHeight="1">
      <c r="B807" s="232"/>
      <c r="C807" s="232"/>
    </row>
    <row r="808" spans="2:3" ht="15.75" customHeight="1">
      <c r="B808" s="232"/>
      <c r="C808" s="232"/>
    </row>
    <row r="809" spans="2:3" ht="15.75" customHeight="1">
      <c r="B809" s="232"/>
      <c r="C809" s="232"/>
    </row>
    <row r="810" spans="2:3" ht="15.75" customHeight="1">
      <c r="B810" s="232"/>
      <c r="C810" s="232"/>
    </row>
    <row r="811" spans="2:3" ht="15.75" customHeight="1">
      <c r="B811" s="232"/>
      <c r="C811" s="232"/>
    </row>
    <row r="812" spans="2:3" ht="15.75" customHeight="1">
      <c r="B812" s="232"/>
      <c r="C812" s="232"/>
    </row>
    <row r="813" spans="2:3" ht="15.75" customHeight="1">
      <c r="B813" s="232"/>
      <c r="C813" s="232"/>
    </row>
    <row r="814" spans="2:3" ht="15.75" customHeight="1">
      <c r="B814" s="232"/>
      <c r="C814" s="232"/>
    </row>
    <row r="815" spans="2:3" ht="15.75" customHeight="1">
      <c r="B815" s="232"/>
      <c r="C815" s="232"/>
    </row>
    <row r="816" spans="2:3" ht="15.75" customHeight="1">
      <c r="B816" s="232"/>
      <c r="C816" s="232"/>
    </row>
    <row r="817" spans="2:3" ht="15.75" customHeight="1">
      <c r="B817" s="232"/>
      <c r="C817" s="232"/>
    </row>
    <row r="818" spans="2:3" ht="15.75" customHeight="1">
      <c r="B818" s="232"/>
      <c r="C818" s="232"/>
    </row>
    <row r="819" spans="2:3" ht="15.75" customHeight="1">
      <c r="B819" s="232"/>
      <c r="C819" s="232"/>
    </row>
    <row r="820" spans="2:3" ht="15.75" customHeight="1">
      <c r="B820" s="232"/>
      <c r="C820" s="232"/>
    </row>
    <row r="821" spans="2:3" ht="15.75" customHeight="1">
      <c r="B821" s="232"/>
      <c r="C821" s="232"/>
    </row>
    <row r="822" spans="2:3" ht="15.75" customHeight="1">
      <c r="B822" s="232"/>
      <c r="C822" s="232"/>
    </row>
    <row r="823" spans="2:3" ht="15.75" customHeight="1">
      <c r="B823" s="232"/>
      <c r="C823" s="232"/>
    </row>
    <row r="824" spans="2:3" ht="15.75" customHeight="1">
      <c r="B824" s="232"/>
      <c r="C824" s="232"/>
    </row>
    <row r="825" spans="2:3" ht="15.75" customHeight="1">
      <c r="B825" s="232"/>
      <c r="C825" s="232"/>
    </row>
    <row r="826" spans="2:3" ht="15.75" customHeight="1">
      <c r="B826" s="232"/>
      <c r="C826" s="232"/>
    </row>
    <row r="827" spans="2:3" ht="15.75" customHeight="1">
      <c r="B827" s="232"/>
      <c r="C827" s="232"/>
    </row>
    <row r="828" spans="2:3" ht="15.75" customHeight="1">
      <c r="B828" s="232"/>
      <c r="C828" s="232"/>
    </row>
    <row r="829" spans="2:3" ht="15.75" customHeight="1">
      <c r="B829" s="232"/>
      <c r="C829" s="232"/>
    </row>
    <row r="830" spans="2:3" ht="15.75" customHeight="1">
      <c r="B830" s="232"/>
      <c r="C830" s="232"/>
    </row>
    <row r="831" spans="2:3" ht="15.75" customHeight="1">
      <c r="B831" s="232"/>
      <c r="C831" s="232"/>
    </row>
    <row r="832" spans="2:3" ht="15.75" customHeight="1">
      <c r="B832" s="232"/>
      <c r="C832" s="232"/>
    </row>
    <row r="833" spans="2:3" ht="15.75" customHeight="1">
      <c r="B833" s="232"/>
      <c r="C833" s="232"/>
    </row>
    <row r="834" spans="2:3" ht="15.75" customHeight="1">
      <c r="B834" s="232"/>
      <c r="C834" s="232"/>
    </row>
    <row r="835" spans="2:3" ht="15.75" customHeight="1">
      <c r="B835" s="232"/>
      <c r="C835" s="232"/>
    </row>
    <row r="836" spans="2:3" ht="15.75" customHeight="1">
      <c r="B836" s="232"/>
      <c r="C836" s="232"/>
    </row>
    <row r="837" spans="2:3" ht="15.75" customHeight="1">
      <c r="B837" s="232"/>
      <c r="C837" s="232"/>
    </row>
    <row r="838" spans="2:3" ht="15.75" customHeight="1">
      <c r="B838" s="232"/>
      <c r="C838" s="232"/>
    </row>
    <row r="839" spans="2:3" ht="15.75" customHeight="1">
      <c r="B839" s="232"/>
      <c r="C839" s="232"/>
    </row>
    <row r="840" spans="2:3" ht="15.75" customHeight="1">
      <c r="B840" s="232"/>
      <c r="C840" s="232"/>
    </row>
    <row r="841" spans="2:3" ht="15.75" customHeight="1">
      <c r="B841" s="232"/>
      <c r="C841" s="232"/>
    </row>
    <row r="842" spans="2:3" ht="15.75" customHeight="1">
      <c r="B842" s="232"/>
      <c r="C842" s="232"/>
    </row>
    <row r="843" spans="2:3" ht="15.75" customHeight="1">
      <c r="B843" s="232"/>
      <c r="C843" s="232"/>
    </row>
    <row r="844" spans="2:3" ht="15.75" customHeight="1">
      <c r="B844" s="232"/>
      <c r="C844" s="232"/>
    </row>
    <row r="845" spans="2:3" ht="15.75" customHeight="1">
      <c r="B845" s="232"/>
      <c r="C845" s="232"/>
    </row>
    <row r="846" spans="2:3" ht="15.75" customHeight="1">
      <c r="B846" s="232"/>
      <c r="C846" s="232"/>
    </row>
    <row r="847" spans="2:3" ht="15.75" customHeight="1">
      <c r="B847" s="232"/>
      <c r="C847" s="232"/>
    </row>
    <row r="848" spans="2:3" ht="15.75" customHeight="1">
      <c r="B848" s="232"/>
      <c r="C848" s="232"/>
    </row>
    <row r="849" spans="2:3" ht="15.75" customHeight="1">
      <c r="B849" s="232"/>
      <c r="C849" s="232"/>
    </row>
    <row r="850" spans="2:3" ht="15.75" customHeight="1">
      <c r="B850" s="232"/>
      <c r="C850" s="232"/>
    </row>
    <row r="851" spans="2:3" ht="15.75" customHeight="1">
      <c r="B851" s="232"/>
      <c r="C851" s="232"/>
    </row>
    <row r="852" spans="2:3" ht="15.75" customHeight="1">
      <c r="B852" s="232"/>
      <c r="C852" s="232"/>
    </row>
    <row r="853" spans="2:3" ht="15.75" customHeight="1">
      <c r="B853" s="232"/>
      <c r="C853" s="232"/>
    </row>
    <row r="854" spans="2:3" ht="15.75" customHeight="1">
      <c r="B854" s="232"/>
      <c r="C854" s="232"/>
    </row>
    <row r="855" spans="2:3" ht="15.75" customHeight="1">
      <c r="B855" s="232"/>
      <c r="C855" s="232"/>
    </row>
    <row r="856" spans="2:3" ht="15.75" customHeight="1">
      <c r="B856" s="232"/>
      <c r="C856" s="232"/>
    </row>
    <row r="857" spans="2:3" ht="15.75" customHeight="1">
      <c r="B857" s="232"/>
      <c r="C857" s="232"/>
    </row>
    <row r="858" spans="2:3" ht="15.75" customHeight="1">
      <c r="B858" s="232"/>
      <c r="C858" s="232"/>
    </row>
    <row r="859" spans="2:3" ht="15.75" customHeight="1">
      <c r="B859" s="232"/>
      <c r="C859" s="232"/>
    </row>
    <row r="860" spans="2:3" ht="15.75" customHeight="1">
      <c r="B860" s="232"/>
      <c r="C860" s="232"/>
    </row>
    <row r="861" spans="2:3" ht="15.75" customHeight="1">
      <c r="B861" s="232"/>
      <c r="C861" s="232"/>
    </row>
    <row r="862" spans="2:3" ht="15.75" customHeight="1">
      <c r="B862" s="232"/>
      <c r="C862" s="232"/>
    </row>
    <row r="863" spans="2:3" ht="15.75" customHeight="1">
      <c r="B863" s="232"/>
      <c r="C863" s="232"/>
    </row>
    <row r="864" spans="2:3" ht="15.75" customHeight="1">
      <c r="B864" s="232"/>
      <c r="C864" s="232"/>
    </row>
    <row r="865" spans="2:3" ht="15.75" customHeight="1">
      <c r="B865" s="232"/>
      <c r="C865" s="232"/>
    </row>
    <row r="866" spans="2:3" ht="15.75" customHeight="1">
      <c r="B866" s="232"/>
      <c r="C866" s="232"/>
    </row>
    <row r="867" spans="2:3" ht="15.75" customHeight="1">
      <c r="B867" s="232"/>
      <c r="C867" s="232"/>
    </row>
    <row r="868" spans="2:3" ht="15.75" customHeight="1">
      <c r="B868" s="232"/>
      <c r="C868" s="232"/>
    </row>
    <row r="869" spans="2:3" ht="15.75" customHeight="1">
      <c r="B869" s="232"/>
      <c r="C869" s="232"/>
    </row>
    <row r="870" spans="2:3" ht="15.75" customHeight="1">
      <c r="B870" s="232"/>
      <c r="C870" s="232"/>
    </row>
    <row r="871" spans="2:3" ht="15.75" customHeight="1">
      <c r="B871" s="232"/>
      <c r="C871" s="232"/>
    </row>
    <row r="872" spans="2:3" ht="15.75" customHeight="1">
      <c r="B872" s="232"/>
      <c r="C872" s="232"/>
    </row>
    <row r="873" spans="2:3" ht="15.75" customHeight="1">
      <c r="B873" s="232"/>
      <c r="C873" s="232"/>
    </row>
    <row r="874" spans="2:3" ht="15.75" customHeight="1">
      <c r="B874" s="232"/>
      <c r="C874" s="232"/>
    </row>
    <row r="875" spans="2:3" ht="15.75" customHeight="1">
      <c r="B875" s="232"/>
      <c r="C875" s="232"/>
    </row>
    <row r="876" spans="2:3" ht="15.75" customHeight="1">
      <c r="B876" s="232"/>
      <c r="C876" s="232"/>
    </row>
    <row r="877" spans="2:3" ht="15.75" customHeight="1">
      <c r="B877" s="232"/>
      <c r="C877" s="232"/>
    </row>
    <row r="878" spans="2:3" ht="15.75" customHeight="1">
      <c r="B878" s="232"/>
      <c r="C878" s="232"/>
    </row>
    <row r="879" spans="2:3" ht="15.75" customHeight="1">
      <c r="B879" s="232"/>
      <c r="C879" s="232"/>
    </row>
    <row r="880" spans="2:3" ht="15.75" customHeight="1">
      <c r="B880" s="232"/>
      <c r="C880" s="232"/>
    </row>
    <row r="881" spans="2:3" ht="15.75" customHeight="1">
      <c r="B881" s="232"/>
      <c r="C881" s="232"/>
    </row>
    <row r="882" spans="2:3" ht="15.75" customHeight="1">
      <c r="B882" s="232"/>
      <c r="C882" s="232"/>
    </row>
    <row r="883" spans="2:3" ht="15.75" customHeight="1">
      <c r="B883" s="232"/>
      <c r="C883" s="232"/>
    </row>
    <row r="884" spans="2:3" ht="15.75" customHeight="1">
      <c r="B884" s="232"/>
      <c r="C884" s="232"/>
    </row>
    <row r="885" spans="2:3" ht="15.75" customHeight="1">
      <c r="B885" s="232"/>
      <c r="C885" s="232"/>
    </row>
    <row r="886" spans="2:3" ht="15.75" customHeight="1">
      <c r="B886" s="232"/>
      <c r="C886" s="232"/>
    </row>
    <row r="887" spans="2:3" ht="15.75" customHeight="1">
      <c r="B887" s="232"/>
      <c r="C887" s="232"/>
    </row>
    <row r="888" spans="2:3" ht="15.75" customHeight="1">
      <c r="B888" s="232"/>
      <c r="C888" s="232"/>
    </row>
    <row r="889" spans="2:3" ht="15.75" customHeight="1">
      <c r="B889" s="232"/>
      <c r="C889" s="232"/>
    </row>
    <row r="890" spans="2:3" ht="15.75" customHeight="1">
      <c r="B890" s="232"/>
      <c r="C890" s="232"/>
    </row>
    <row r="891" spans="2:3" ht="15.75" customHeight="1">
      <c r="B891" s="232"/>
      <c r="C891" s="232"/>
    </row>
    <row r="892" spans="2:3" ht="15.75" customHeight="1">
      <c r="B892" s="232"/>
      <c r="C892" s="232"/>
    </row>
    <row r="893" spans="2:3" ht="15.75" customHeight="1">
      <c r="B893" s="232"/>
      <c r="C893" s="232"/>
    </row>
    <row r="894" spans="2:3" ht="15.75" customHeight="1">
      <c r="B894" s="232"/>
      <c r="C894" s="232"/>
    </row>
    <row r="895" spans="2:3" ht="15.75" customHeight="1">
      <c r="B895" s="232"/>
      <c r="C895" s="232"/>
    </row>
    <row r="896" spans="2:3" ht="15.75" customHeight="1">
      <c r="B896" s="232"/>
      <c r="C896" s="232"/>
    </row>
    <row r="897" spans="2:3" ht="15.75" customHeight="1">
      <c r="B897" s="232"/>
      <c r="C897" s="232"/>
    </row>
    <row r="898" spans="2:3" ht="15.75" customHeight="1">
      <c r="B898" s="232"/>
      <c r="C898" s="232"/>
    </row>
    <row r="899" spans="2:3" ht="15.75" customHeight="1">
      <c r="B899" s="232"/>
      <c r="C899" s="232"/>
    </row>
    <row r="900" spans="2:3" ht="15.75" customHeight="1">
      <c r="B900" s="232"/>
      <c r="C900" s="232"/>
    </row>
    <row r="901" spans="2:3" ht="15.75" customHeight="1">
      <c r="B901" s="232"/>
      <c r="C901" s="232"/>
    </row>
    <row r="902" spans="2:3" ht="15.75" customHeight="1">
      <c r="B902" s="232"/>
      <c r="C902" s="232"/>
    </row>
    <row r="903" spans="2:3" ht="15.75" customHeight="1">
      <c r="B903" s="232"/>
      <c r="C903" s="232"/>
    </row>
    <row r="904" spans="2:3" ht="15.75" customHeight="1">
      <c r="B904" s="232"/>
      <c r="C904" s="232"/>
    </row>
    <row r="905" spans="2:3" ht="15.75" customHeight="1">
      <c r="B905" s="232"/>
      <c r="C905" s="232"/>
    </row>
    <row r="906" spans="2:3" ht="15.75" customHeight="1">
      <c r="B906" s="232"/>
      <c r="C906" s="232"/>
    </row>
    <row r="907" spans="2:3" ht="15.75" customHeight="1">
      <c r="B907" s="232"/>
      <c r="C907" s="232"/>
    </row>
    <row r="908" spans="2:3" ht="15.75" customHeight="1">
      <c r="B908" s="232"/>
      <c r="C908" s="232"/>
    </row>
    <row r="909" spans="2:3" ht="15.75" customHeight="1">
      <c r="B909" s="232"/>
      <c r="C909" s="232"/>
    </row>
    <row r="910" spans="2:3" ht="15.75" customHeight="1">
      <c r="B910" s="232"/>
      <c r="C910" s="232"/>
    </row>
    <row r="911" spans="2:3" ht="15.75" customHeight="1">
      <c r="B911" s="232"/>
      <c r="C911" s="232"/>
    </row>
    <row r="912" spans="2:3" ht="15.75" customHeight="1">
      <c r="B912" s="232"/>
      <c r="C912" s="232"/>
    </row>
    <row r="913" spans="2:3" ht="15.75" customHeight="1">
      <c r="B913" s="232"/>
      <c r="C913" s="232"/>
    </row>
    <row r="914" spans="2:3" ht="15.75" customHeight="1">
      <c r="B914" s="232"/>
      <c r="C914" s="232"/>
    </row>
    <row r="915" spans="2:3" ht="15.75" customHeight="1">
      <c r="B915" s="232"/>
      <c r="C915" s="232"/>
    </row>
    <row r="916" spans="2:3" ht="15.75" customHeight="1">
      <c r="B916" s="232"/>
      <c r="C916" s="232"/>
    </row>
    <row r="917" spans="2:3" ht="15.75" customHeight="1">
      <c r="B917" s="232"/>
      <c r="C917" s="232"/>
    </row>
    <row r="918" spans="2:3" ht="15.75" customHeight="1">
      <c r="B918" s="232"/>
      <c r="C918" s="232"/>
    </row>
    <row r="919" spans="2:3" ht="15.75" customHeight="1">
      <c r="B919" s="232"/>
      <c r="C919" s="232"/>
    </row>
    <row r="920" spans="2:3" ht="15.75" customHeight="1">
      <c r="B920" s="232"/>
      <c r="C920" s="232"/>
    </row>
    <row r="921" spans="2:3" ht="15.75" customHeight="1">
      <c r="B921" s="232"/>
      <c r="C921" s="232"/>
    </row>
    <row r="922" spans="2:3" ht="15.75" customHeight="1">
      <c r="B922" s="232"/>
      <c r="C922" s="232"/>
    </row>
    <row r="923" spans="2:3" ht="15.75" customHeight="1">
      <c r="B923" s="232"/>
      <c r="C923" s="232"/>
    </row>
    <row r="924" spans="2:3" ht="15.75" customHeight="1">
      <c r="B924" s="232"/>
      <c r="C924" s="232"/>
    </row>
    <row r="925" spans="2:3" ht="15.75" customHeight="1">
      <c r="B925" s="232"/>
      <c r="C925" s="232"/>
    </row>
    <row r="926" spans="2:3" ht="15.75" customHeight="1">
      <c r="B926" s="232"/>
      <c r="C926" s="232"/>
    </row>
    <row r="927" spans="2:3" ht="15.75" customHeight="1">
      <c r="B927" s="232"/>
      <c r="C927" s="232"/>
    </row>
    <row r="928" spans="2:3" ht="15.75" customHeight="1">
      <c r="B928" s="232"/>
      <c r="C928" s="232"/>
    </row>
    <row r="929" spans="2:3" ht="15.75" customHeight="1">
      <c r="B929" s="232"/>
      <c r="C929" s="232"/>
    </row>
    <row r="930" spans="2:3" ht="15.75" customHeight="1">
      <c r="B930" s="232"/>
      <c r="C930" s="232"/>
    </row>
    <row r="931" spans="2:3" ht="15.75" customHeight="1">
      <c r="B931" s="232"/>
      <c r="C931" s="232"/>
    </row>
    <row r="932" spans="2:3" ht="15.75" customHeight="1">
      <c r="B932" s="232"/>
      <c r="C932" s="232"/>
    </row>
    <row r="933" spans="2:3" ht="15.75" customHeight="1">
      <c r="B933" s="232"/>
      <c r="C933" s="232"/>
    </row>
    <row r="934" spans="2:3" ht="15.75" customHeight="1">
      <c r="B934" s="232"/>
      <c r="C934" s="232"/>
    </row>
    <row r="935" spans="2:3" ht="15.75" customHeight="1">
      <c r="B935" s="232"/>
      <c r="C935" s="232"/>
    </row>
    <row r="936" spans="2:3" ht="15.75" customHeight="1">
      <c r="B936" s="232"/>
      <c r="C936" s="232"/>
    </row>
    <row r="937" spans="2:3" ht="15.75" customHeight="1">
      <c r="B937" s="232"/>
      <c r="C937" s="232"/>
    </row>
    <row r="938" spans="2:3" ht="15.75" customHeight="1">
      <c r="B938" s="232"/>
      <c r="C938" s="232"/>
    </row>
    <row r="939" spans="2:3" ht="15.75" customHeight="1">
      <c r="B939" s="232"/>
      <c r="C939" s="232"/>
    </row>
    <row r="940" spans="2:3" ht="15.75" customHeight="1">
      <c r="B940" s="232"/>
      <c r="C940" s="232"/>
    </row>
    <row r="941" spans="2:3" ht="15.75" customHeight="1">
      <c r="B941" s="232"/>
      <c r="C941" s="232"/>
    </row>
    <row r="942" spans="2:3" ht="15.75" customHeight="1">
      <c r="B942" s="232"/>
      <c r="C942" s="232"/>
    </row>
    <row r="943" spans="2:3" ht="15.75" customHeight="1">
      <c r="B943" s="232"/>
      <c r="C943" s="232"/>
    </row>
    <row r="944" spans="2:3" ht="15.75" customHeight="1">
      <c r="B944" s="232"/>
      <c r="C944" s="232"/>
    </row>
    <row r="945" spans="2:3" ht="15.75" customHeight="1">
      <c r="B945" s="232"/>
      <c r="C945" s="232"/>
    </row>
    <row r="946" spans="2:3" ht="15.75" customHeight="1">
      <c r="B946" s="232"/>
      <c r="C946" s="232"/>
    </row>
    <row r="947" spans="2:3" ht="15.75" customHeight="1">
      <c r="B947" s="232"/>
      <c r="C947" s="232"/>
    </row>
    <row r="948" spans="2:3" ht="15.75" customHeight="1">
      <c r="B948" s="232"/>
      <c r="C948" s="232"/>
    </row>
    <row r="949" spans="2:3" ht="15.75" customHeight="1">
      <c r="B949" s="232"/>
      <c r="C949" s="232"/>
    </row>
    <row r="950" spans="2:3" ht="15.75" customHeight="1">
      <c r="B950" s="232"/>
      <c r="C950" s="232"/>
    </row>
    <row r="951" spans="2:3" ht="15.75" customHeight="1">
      <c r="B951" s="232"/>
      <c r="C951" s="232"/>
    </row>
    <row r="952" spans="2:3" ht="15.75" customHeight="1">
      <c r="B952" s="232"/>
      <c r="C952" s="232"/>
    </row>
    <row r="953" spans="2:3" ht="15.75" customHeight="1">
      <c r="B953" s="232"/>
      <c r="C953" s="232"/>
    </row>
    <row r="954" spans="2:3" ht="15.75" customHeight="1">
      <c r="B954" s="232"/>
      <c r="C954" s="232"/>
    </row>
    <row r="955" spans="2:3" ht="15.75" customHeight="1">
      <c r="B955" s="232"/>
      <c r="C955" s="232"/>
    </row>
    <row r="956" spans="2:3" ht="15.75" customHeight="1">
      <c r="B956" s="232"/>
      <c r="C956" s="232"/>
    </row>
    <row r="957" spans="2:3" ht="15.75" customHeight="1">
      <c r="B957" s="232"/>
      <c r="C957" s="232"/>
    </row>
    <row r="958" spans="2:3" ht="15.75" customHeight="1">
      <c r="B958" s="232"/>
      <c r="C958" s="232"/>
    </row>
    <row r="959" spans="2:3" ht="15.75" customHeight="1">
      <c r="B959" s="232"/>
      <c r="C959" s="232"/>
    </row>
    <row r="960" spans="2:3" ht="15.75" customHeight="1">
      <c r="B960" s="232"/>
      <c r="C960" s="232"/>
    </row>
    <row r="961" spans="2:3" ht="15.75" customHeight="1">
      <c r="B961" s="232"/>
      <c r="C961" s="232"/>
    </row>
    <row r="962" spans="2:3" ht="15.75" customHeight="1">
      <c r="B962" s="232"/>
      <c r="C962" s="232"/>
    </row>
    <row r="963" spans="2:3" ht="15.75" customHeight="1">
      <c r="B963" s="232"/>
      <c r="C963" s="232"/>
    </row>
    <row r="964" spans="2:3" ht="15.75" customHeight="1">
      <c r="B964" s="232"/>
      <c r="C964" s="232"/>
    </row>
    <row r="965" spans="2:3" ht="15.75" customHeight="1">
      <c r="B965" s="232"/>
      <c r="C965" s="232"/>
    </row>
    <row r="966" spans="2:3" ht="15.75" customHeight="1">
      <c r="B966" s="232"/>
      <c r="C966" s="232"/>
    </row>
    <row r="967" spans="2:3" ht="15.75" customHeight="1">
      <c r="B967" s="232"/>
      <c r="C967" s="232"/>
    </row>
    <row r="968" spans="2:3" ht="15.75" customHeight="1">
      <c r="B968" s="232"/>
      <c r="C968" s="232"/>
    </row>
    <row r="969" spans="2:3" ht="15.75" customHeight="1">
      <c r="B969" s="232"/>
      <c r="C969" s="232"/>
    </row>
    <row r="970" spans="2:3" ht="15.75" customHeight="1">
      <c r="B970" s="232"/>
      <c r="C970" s="232"/>
    </row>
    <row r="971" spans="2:3" ht="15.75" customHeight="1">
      <c r="B971" s="232"/>
      <c r="C971" s="232"/>
    </row>
    <row r="972" spans="2:3" ht="15.75" customHeight="1">
      <c r="B972" s="232"/>
      <c r="C972" s="232"/>
    </row>
    <row r="973" spans="2:3" ht="15.75" customHeight="1">
      <c r="B973" s="232"/>
      <c r="C973" s="232"/>
    </row>
    <row r="974" spans="2:3" ht="15.75" customHeight="1">
      <c r="B974" s="232"/>
      <c r="C974" s="232"/>
    </row>
    <row r="975" spans="2:3" ht="15.75" customHeight="1">
      <c r="B975" s="232"/>
      <c r="C975" s="232"/>
    </row>
    <row r="976" spans="2:3" ht="15.75" customHeight="1">
      <c r="B976" s="232"/>
      <c r="C976" s="232"/>
    </row>
    <row r="977" spans="2:3" ht="15.75" customHeight="1">
      <c r="B977" s="232"/>
      <c r="C977" s="232"/>
    </row>
    <row r="978" spans="2:3" ht="15.75" customHeight="1">
      <c r="B978" s="232"/>
      <c r="C978" s="232"/>
    </row>
    <row r="979" spans="2:3" ht="15.75" customHeight="1">
      <c r="B979" s="232"/>
      <c r="C979" s="232"/>
    </row>
    <row r="980" spans="2:3" ht="15.75" customHeight="1">
      <c r="B980" s="232"/>
      <c r="C980" s="232"/>
    </row>
    <row r="981" spans="2:3" ht="15.75" customHeight="1">
      <c r="B981" s="232"/>
      <c r="C981" s="232"/>
    </row>
    <row r="982" spans="2:3" ht="15.75" customHeight="1">
      <c r="B982" s="232"/>
      <c r="C982" s="232"/>
    </row>
    <row r="983" spans="2:3" ht="15.75" customHeight="1">
      <c r="B983" s="232"/>
      <c r="C983" s="232"/>
    </row>
    <row r="984" spans="2:3" ht="15.75" customHeight="1">
      <c r="B984" s="232"/>
      <c r="C984" s="232"/>
    </row>
    <row r="985" spans="2:3" ht="15.75" customHeight="1">
      <c r="B985" s="232"/>
      <c r="C985" s="232"/>
    </row>
    <row r="986" spans="2:3" ht="15.75" customHeight="1">
      <c r="B986" s="232"/>
      <c r="C986" s="232"/>
    </row>
    <row r="987" spans="2:3" ht="15.75" customHeight="1">
      <c r="B987" s="232"/>
      <c r="C987" s="232"/>
    </row>
    <row r="988" spans="2:3" ht="15.75" customHeight="1">
      <c r="B988" s="232"/>
      <c r="C988" s="232"/>
    </row>
    <row r="989" spans="2:3" ht="15.75" customHeight="1">
      <c r="B989" s="232"/>
      <c r="C989" s="232"/>
    </row>
    <row r="990" spans="2:3" ht="15.75" customHeight="1">
      <c r="B990" s="232"/>
      <c r="C990" s="232"/>
    </row>
    <row r="991" spans="2:3" ht="15.75" customHeight="1">
      <c r="B991" s="232"/>
      <c r="C991" s="232"/>
    </row>
    <row r="992" spans="2:3" ht="15.75" customHeight="1">
      <c r="B992" s="232"/>
      <c r="C992" s="232"/>
    </row>
    <row r="993" spans="2:3" ht="15.75" customHeight="1">
      <c r="B993" s="232"/>
      <c r="C993" s="232"/>
    </row>
    <row r="994" spans="2:3" ht="15.75" customHeight="1">
      <c r="B994" s="232"/>
      <c r="C994" s="232"/>
    </row>
    <row r="995" spans="2:3" ht="15.75" customHeight="1">
      <c r="B995" s="232"/>
      <c r="C995" s="232"/>
    </row>
    <row r="996" spans="2:3" ht="15.75" customHeight="1">
      <c r="B996" s="232"/>
      <c r="C996" s="232"/>
    </row>
    <row r="997" spans="2:3" ht="15.75" customHeight="1">
      <c r="B997" s="232"/>
      <c r="C997" s="232"/>
    </row>
    <row r="998" spans="2:3" ht="15.75" customHeight="1">
      <c r="B998" s="232"/>
      <c r="C998" s="232"/>
    </row>
    <row r="999" spans="2:3" ht="15.75" customHeight="1">
      <c r="B999" s="232"/>
      <c r="C999" s="232"/>
    </row>
    <row r="1000" spans="2:3" ht="15.75" customHeight="1">
      <c r="B1000" s="232"/>
      <c r="C1000" s="232"/>
    </row>
  </sheetData>
  <sheetProtection algorithmName="SHA-512" hashValue="Iiw4l/jaXJQUEah88OBand5t2/Dzz88ZOmkQKvpkHnownjGh+gsBUdo7fBmPcmW0SnyOHavidDmnGJyN7Vk/qA==" saltValue="vceRvJWOUlqPiqzJUgMy6w==" spinCount="100000" sheet="1" objects="1" scenarios="1" insertColumns="0" insertRows="0"/>
  <mergeCells count="2">
    <mergeCell ref="A3:B3"/>
    <mergeCell ref="A41:A51"/>
  </mergeCells>
  <pageMargins left="0.7" right="0.7" top="0.75" bottom="0.75" header="0" footer="0"/>
  <pageSetup orientation="landscape"/>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000"/>
  <sheetViews>
    <sheetView tabSelected="1" workbookViewId="0">
      <selection activeCell="D9" sqref="D9"/>
    </sheetView>
  </sheetViews>
  <sheetFormatPr defaultColWidth="14.3984375" defaultRowHeight="15" customHeight="1"/>
  <cols>
    <col min="1" max="1" width="10.265625" customWidth="1"/>
    <col min="2" max="2" width="13" customWidth="1"/>
    <col min="3" max="3" width="13.53125" customWidth="1"/>
    <col min="4" max="26" width="8.73046875" customWidth="1"/>
  </cols>
  <sheetData>
    <row r="1" spans="1:12" ht="14.25" customHeight="1">
      <c r="C1" s="52"/>
    </row>
    <row r="2" spans="1:12" ht="14.25" customHeight="1">
      <c r="A2" s="8" t="s">
        <v>53</v>
      </c>
      <c r="B2" s="8" t="s">
        <v>54</v>
      </c>
      <c r="C2" s="8" t="s">
        <v>56</v>
      </c>
      <c r="E2" s="8" t="s">
        <v>54</v>
      </c>
    </row>
    <row r="3" spans="1:12" ht="14.25" customHeight="1">
      <c r="A3" s="49">
        <v>1</v>
      </c>
      <c r="B3" s="339"/>
      <c r="C3" s="57">
        <f>C6</f>
        <v>0</v>
      </c>
      <c r="E3" s="339" t="s">
        <v>58</v>
      </c>
    </row>
    <row r="4" spans="1:12" ht="14.25" customHeight="1">
      <c r="A4" s="49">
        <v>2</v>
      </c>
      <c r="B4" s="339"/>
      <c r="C4" s="58">
        <f>C3</f>
        <v>0</v>
      </c>
      <c r="L4" s="54" t="s">
        <v>58</v>
      </c>
    </row>
    <row r="5" spans="1:12" ht="14.25" customHeight="1">
      <c r="A5" s="49">
        <v>3</v>
      </c>
      <c r="B5" s="339"/>
      <c r="C5" s="58">
        <f>C3</f>
        <v>0</v>
      </c>
      <c r="L5" s="54" t="s">
        <v>59</v>
      </c>
    </row>
    <row r="6" spans="1:12" ht="14.25" customHeight="1">
      <c r="A6" s="49">
        <v>4</v>
      </c>
      <c r="B6" s="339"/>
      <c r="C6" s="340"/>
    </row>
    <row r="7" spans="1:12" ht="14.25" customHeight="1">
      <c r="A7" s="49">
        <v>5</v>
      </c>
      <c r="B7" s="339"/>
      <c r="C7" s="58">
        <f>C6</f>
        <v>0</v>
      </c>
    </row>
    <row r="8" spans="1:12" ht="14.25" customHeight="1">
      <c r="A8" s="49">
        <v>6</v>
      </c>
      <c r="B8" s="339"/>
      <c r="C8" s="58">
        <f>C6</f>
        <v>0</v>
      </c>
    </row>
    <row r="9" spans="1:12" ht="14.25" customHeight="1">
      <c r="A9" s="49">
        <v>7</v>
      </c>
      <c r="B9" s="339"/>
      <c r="C9" s="58">
        <f>C6</f>
        <v>0</v>
      </c>
    </row>
    <row r="10" spans="1:12" ht="14.25" customHeight="1">
      <c r="A10" s="49">
        <v>8</v>
      </c>
      <c r="B10" s="339"/>
      <c r="C10" s="340"/>
    </row>
    <row r="11" spans="1:12" ht="14.25" customHeight="1">
      <c r="A11" s="49">
        <v>9</v>
      </c>
      <c r="B11" s="339"/>
      <c r="C11" s="58">
        <f>C10</f>
        <v>0</v>
      </c>
    </row>
    <row r="12" spans="1:12" ht="14.25" customHeight="1">
      <c r="A12" s="49">
        <v>10</v>
      </c>
      <c r="B12" s="339"/>
      <c r="C12" s="58">
        <f>C10</f>
        <v>0</v>
      </c>
    </row>
    <row r="13" spans="1:12" ht="14.25" customHeight="1">
      <c r="A13" s="49">
        <v>11</v>
      </c>
      <c r="B13" s="339"/>
      <c r="C13" s="58">
        <f>C10</f>
        <v>0</v>
      </c>
    </row>
    <row r="14" spans="1:12" ht="14.25" customHeight="1">
      <c r="A14" s="49">
        <v>12</v>
      </c>
      <c r="B14" s="339"/>
      <c r="C14" s="340"/>
    </row>
    <row r="15" spans="1:12" ht="14.25" customHeight="1">
      <c r="A15" s="49">
        <v>13</v>
      </c>
      <c r="B15" s="339"/>
      <c r="C15" s="58">
        <f>C14</f>
        <v>0</v>
      </c>
    </row>
    <row r="16" spans="1:12" ht="14.25" customHeight="1">
      <c r="A16" s="49">
        <v>14</v>
      </c>
      <c r="B16" s="339"/>
      <c r="C16" s="58">
        <f>C14</f>
        <v>0</v>
      </c>
    </row>
    <row r="17" spans="1:3" ht="14.25" customHeight="1">
      <c r="A17" s="49">
        <v>15</v>
      </c>
      <c r="B17" s="339"/>
      <c r="C17" s="58">
        <f>C14</f>
        <v>0</v>
      </c>
    </row>
    <row r="18" spans="1:3" ht="14.25" customHeight="1">
      <c r="A18" s="49">
        <v>16</v>
      </c>
      <c r="B18" s="339"/>
      <c r="C18" s="340"/>
    </row>
    <row r="19" spans="1:3" ht="14.25" customHeight="1">
      <c r="A19" s="49">
        <v>17</v>
      </c>
      <c r="B19" s="339"/>
      <c r="C19" s="58">
        <f>C18</f>
        <v>0</v>
      </c>
    </row>
    <row r="20" spans="1:3" ht="14.25" customHeight="1">
      <c r="A20" s="49">
        <v>18</v>
      </c>
      <c r="B20" s="339"/>
      <c r="C20" s="58">
        <f>C18</f>
        <v>0</v>
      </c>
    </row>
    <row r="21" spans="1:3" ht="14.25" customHeight="1">
      <c r="A21" s="49">
        <v>19</v>
      </c>
      <c r="B21" s="339"/>
      <c r="C21" s="58">
        <f>C18</f>
        <v>0</v>
      </c>
    </row>
    <row r="22" spans="1:3" ht="14.25" customHeight="1">
      <c r="A22" s="49">
        <v>20</v>
      </c>
      <c r="B22" s="339"/>
      <c r="C22" s="340"/>
    </row>
    <row r="23" spans="1:3" ht="14.25" customHeight="1">
      <c r="A23" s="49">
        <v>21</v>
      </c>
      <c r="B23" s="339"/>
      <c r="C23" s="58">
        <f>C22</f>
        <v>0</v>
      </c>
    </row>
    <row r="24" spans="1:3" ht="14.25" customHeight="1">
      <c r="A24" s="49">
        <v>22</v>
      </c>
      <c r="B24" s="339"/>
      <c r="C24" s="58">
        <f>C22</f>
        <v>0</v>
      </c>
    </row>
    <row r="25" spans="1:3" ht="14.25" customHeight="1">
      <c r="A25" s="49">
        <v>23</v>
      </c>
      <c r="B25" s="339"/>
      <c r="C25" s="58">
        <f>C22</f>
        <v>0</v>
      </c>
    </row>
    <row r="26" spans="1:3" ht="14.25" customHeight="1">
      <c r="A26" s="49">
        <v>24</v>
      </c>
      <c r="B26" s="339"/>
      <c r="C26" s="340"/>
    </row>
    <row r="27" spans="1:3" ht="14.25" customHeight="1">
      <c r="A27" s="49">
        <v>25</v>
      </c>
      <c r="B27" s="339"/>
      <c r="C27" s="58">
        <f>C26</f>
        <v>0</v>
      </c>
    </row>
    <row r="28" spans="1:3" ht="14.25" customHeight="1">
      <c r="A28" s="49">
        <v>26</v>
      </c>
      <c r="B28" s="339"/>
      <c r="C28" s="58">
        <f>C26</f>
        <v>0</v>
      </c>
    </row>
    <row r="29" spans="1:3" ht="14.25" customHeight="1">
      <c r="A29" s="49">
        <v>27</v>
      </c>
      <c r="B29" s="339"/>
      <c r="C29" s="58">
        <f>C26</f>
        <v>0</v>
      </c>
    </row>
    <row r="30" spans="1:3" ht="14.25" customHeight="1">
      <c r="A30" s="49">
        <v>28</v>
      </c>
      <c r="B30" s="339"/>
      <c r="C30" s="340"/>
    </row>
    <row r="31" spans="1:3" ht="14.25" customHeight="1">
      <c r="A31" s="49">
        <v>29</v>
      </c>
      <c r="B31" s="339"/>
      <c r="C31" s="58">
        <f>C30</f>
        <v>0</v>
      </c>
    </row>
    <row r="32" spans="1:3" ht="14.25" customHeight="1">
      <c r="A32" s="49">
        <v>30</v>
      </c>
      <c r="B32" s="339"/>
      <c r="C32" s="58">
        <f>C30</f>
        <v>0</v>
      </c>
    </row>
    <row r="33" spans="1:3" ht="14.25" customHeight="1">
      <c r="A33" s="49">
        <v>31</v>
      </c>
      <c r="B33" s="339"/>
      <c r="C33" s="58">
        <f>C30</f>
        <v>0</v>
      </c>
    </row>
    <row r="34" spans="1:3" ht="14.25" customHeight="1">
      <c r="A34" s="49">
        <v>32</v>
      </c>
      <c r="B34" s="339"/>
      <c r="C34" s="340"/>
    </row>
    <row r="35" spans="1:3" ht="14.25" customHeight="1">
      <c r="A35" s="49">
        <v>33</v>
      </c>
      <c r="B35" s="339"/>
      <c r="C35" s="58">
        <f>C34</f>
        <v>0</v>
      </c>
    </row>
    <row r="36" spans="1:3" ht="14.25" customHeight="1">
      <c r="A36" s="49">
        <v>34</v>
      </c>
      <c r="B36" s="339"/>
      <c r="C36" s="58">
        <f>C34</f>
        <v>0</v>
      </c>
    </row>
    <row r="37" spans="1:3" ht="14.25" customHeight="1">
      <c r="A37" s="49">
        <v>35</v>
      </c>
      <c r="B37" s="339"/>
      <c r="C37" s="58">
        <f>C34</f>
        <v>0</v>
      </c>
    </row>
    <row r="38" spans="1:3" ht="14.25" customHeight="1">
      <c r="A38" s="49">
        <v>36</v>
      </c>
      <c r="B38" s="339"/>
      <c r="C38" s="340"/>
    </row>
    <row r="39" spans="1:3" ht="14.25" customHeight="1">
      <c r="A39" s="49">
        <v>37</v>
      </c>
      <c r="B39" s="339"/>
      <c r="C39" s="58">
        <f>C38</f>
        <v>0</v>
      </c>
    </row>
    <row r="40" spans="1:3" ht="14.25" customHeight="1">
      <c r="A40" s="49">
        <v>38</v>
      </c>
      <c r="B40" s="339"/>
      <c r="C40" s="58">
        <f>C38</f>
        <v>0</v>
      </c>
    </row>
    <row r="41" spans="1:3" ht="14.25" customHeight="1">
      <c r="A41" s="49">
        <v>39</v>
      </c>
      <c r="B41" s="339"/>
      <c r="C41" s="58">
        <f>C38</f>
        <v>0</v>
      </c>
    </row>
    <row r="42" spans="1:3" ht="14.25" customHeight="1">
      <c r="A42" s="49">
        <v>40</v>
      </c>
      <c r="B42" s="339"/>
      <c r="C42" s="340"/>
    </row>
    <row r="43" spans="1:3" ht="14.25" customHeight="1">
      <c r="A43" s="49">
        <v>41</v>
      </c>
      <c r="B43" s="339"/>
      <c r="C43" s="58">
        <f>C42</f>
        <v>0</v>
      </c>
    </row>
    <row r="44" spans="1:3" ht="14.25" customHeight="1">
      <c r="A44" s="49">
        <v>42</v>
      </c>
      <c r="B44" s="339"/>
      <c r="C44" s="58">
        <f>C42</f>
        <v>0</v>
      </c>
    </row>
    <row r="45" spans="1:3" ht="14.25" customHeight="1">
      <c r="A45" s="49">
        <v>43</v>
      </c>
      <c r="B45" s="339"/>
      <c r="C45" s="58">
        <f>C42</f>
        <v>0</v>
      </c>
    </row>
    <row r="46" spans="1:3" ht="14.25" customHeight="1">
      <c r="A46" s="49">
        <v>44</v>
      </c>
      <c r="B46" s="339"/>
      <c r="C46" s="340"/>
    </row>
    <row r="47" spans="1:3" ht="14.25" customHeight="1">
      <c r="A47" s="49">
        <v>45</v>
      </c>
      <c r="B47" s="339"/>
      <c r="C47" s="58">
        <f>C46</f>
        <v>0</v>
      </c>
    </row>
    <row r="48" spans="1:3" ht="14.25" customHeight="1">
      <c r="A48" s="49">
        <v>46</v>
      </c>
      <c r="B48" s="339"/>
      <c r="C48" s="58">
        <f>C46</f>
        <v>0</v>
      </c>
    </row>
    <row r="49" spans="1:3" ht="14.25" customHeight="1">
      <c r="A49" s="49">
        <v>47</v>
      </c>
      <c r="B49" s="339"/>
      <c r="C49" s="58">
        <f>C46</f>
        <v>0</v>
      </c>
    </row>
    <row r="50" spans="1:3" ht="14.25" customHeight="1">
      <c r="A50" s="49">
        <v>48</v>
      </c>
      <c r="B50" s="339"/>
      <c r="C50" s="340"/>
    </row>
    <row r="51" spans="1:3" ht="14.25" customHeight="1">
      <c r="A51" s="49">
        <v>49</v>
      </c>
      <c r="B51" s="339"/>
      <c r="C51" s="58">
        <f>C50</f>
        <v>0</v>
      </c>
    </row>
    <row r="52" spans="1:3" ht="14.25" customHeight="1">
      <c r="A52" s="49">
        <v>50</v>
      </c>
      <c r="B52" s="339"/>
      <c r="C52" s="58">
        <f>C50</f>
        <v>0</v>
      </c>
    </row>
    <row r="53" spans="1:3" ht="14.25" customHeight="1">
      <c r="A53" s="49">
        <v>51</v>
      </c>
      <c r="B53" s="339"/>
      <c r="C53" s="58">
        <f>C50</f>
        <v>0</v>
      </c>
    </row>
    <row r="54" spans="1:3" ht="14.25" customHeight="1">
      <c r="A54" s="49">
        <v>52</v>
      </c>
      <c r="B54" s="339"/>
      <c r="C54" s="340"/>
    </row>
    <row r="55" spans="1:3" ht="14.25" customHeight="1">
      <c r="C55" s="52"/>
    </row>
    <row r="56" spans="1:3" ht="14.25" customHeight="1">
      <c r="C56" s="52"/>
    </row>
    <row r="57" spans="1:3" ht="14.25" customHeight="1">
      <c r="C57" s="52"/>
    </row>
    <row r="58" spans="1:3" ht="14.25" customHeight="1">
      <c r="C58" s="52"/>
    </row>
    <row r="59" spans="1:3" ht="14.25" customHeight="1">
      <c r="C59" s="52"/>
    </row>
    <row r="60" spans="1:3" ht="14.25" customHeight="1">
      <c r="C60" s="52"/>
    </row>
    <row r="61" spans="1:3" ht="14.25" customHeight="1">
      <c r="C61" s="52"/>
    </row>
    <row r="62" spans="1:3" ht="14.25" customHeight="1">
      <c r="C62" s="52"/>
    </row>
    <row r="63" spans="1:3" ht="14.25" customHeight="1">
      <c r="C63" s="52"/>
    </row>
    <row r="64" spans="1:3" ht="14.25" customHeight="1">
      <c r="C64" s="52"/>
    </row>
    <row r="65" spans="3:3" ht="14.25" customHeight="1">
      <c r="C65" s="52"/>
    </row>
    <row r="66" spans="3:3" ht="14.25" customHeight="1">
      <c r="C66" s="52"/>
    </row>
    <row r="67" spans="3:3" ht="14.25" customHeight="1">
      <c r="C67" s="52"/>
    </row>
    <row r="68" spans="3:3" ht="14.25" customHeight="1">
      <c r="C68" s="52"/>
    </row>
    <row r="69" spans="3:3" ht="14.25" customHeight="1">
      <c r="C69" s="52"/>
    </row>
    <row r="70" spans="3:3" ht="14.25" customHeight="1">
      <c r="C70" s="52"/>
    </row>
    <row r="71" spans="3:3" ht="14.25" customHeight="1">
      <c r="C71" s="52"/>
    </row>
    <row r="72" spans="3:3" ht="14.25" customHeight="1">
      <c r="C72" s="52"/>
    </row>
    <row r="73" spans="3:3" ht="14.25" customHeight="1">
      <c r="C73" s="52"/>
    </row>
    <row r="74" spans="3:3" ht="14.25" customHeight="1">
      <c r="C74" s="52"/>
    </row>
    <row r="75" spans="3:3" ht="14.25" customHeight="1">
      <c r="C75" s="52"/>
    </row>
    <row r="76" spans="3:3" ht="14.25" customHeight="1">
      <c r="C76" s="52"/>
    </row>
    <row r="77" spans="3:3" ht="14.25" customHeight="1">
      <c r="C77" s="52"/>
    </row>
    <row r="78" spans="3:3" ht="14.25" customHeight="1">
      <c r="C78" s="52"/>
    </row>
    <row r="79" spans="3:3" ht="14.25" customHeight="1">
      <c r="C79" s="52"/>
    </row>
    <row r="80" spans="3:3" ht="14.25" customHeight="1">
      <c r="C80" s="52"/>
    </row>
    <row r="81" spans="3:3" ht="14.25" customHeight="1">
      <c r="C81" s="52"/>
    </row>
    <row r="82" spans="3:3" ht="14.25" customHeight="1">
      <c r="C82" s="52"/>
    </row>
    <row r="83" spans="3:3" ht="14.25" customHeight="1">
      <c r="C83" s="52"/>
    </row>
    <row r="84" spans="3:3" ht="14.25" customHeight="1">
      <c r="C84" s="52"/>
    </row>
    <row r="85" spans="3:3" ht="14.25" customHeight="1">
      <c r="C85" s="52"/>
    </row>
    <row r="86" spans="3:3" ht="14.25" customHeight="1">
      <c r="C86" s="52"/>
    </row>
    <row r="87" spans="3:3" ht="14.25" customHeight="1">
      <c r="C87" s="52"/>
    </row>
    <row r="88" spans="3:3" ht="14.25" customHeight="1">
      <c r="C88" s="52"/>
    </row>
    <row r="89" spans="3:3" ht="14.25" customHeight="1">
      <c r="C89" s="52"/>
    </row>
    <row r="90" spans="3:3" ht="14.25" customHeight="1">
      <c r="C90" s="52"/>
    </row>
    <row r="91" spans="3:3" ht="14.25" customHeight="1">
      <c r="C91" s="52"/>
    </row>
    <row r="92" spans="3:3" ht="14.25" customHeight="1">
      <c r="C92" s="52"/>
    </row>
    <row r="93" spans="3:3" ht="14.25" customHeight="1">
      <c r="C93" s="52"/>
    </row>
    <row r="94" spans="3:3" ht="14.25" customHeight="1">
      <c r="C94" s="52"/>
    </row>
    <row r="95" spans="3:3" ht="14.25" customHeight="1">
      <c r="C95" s="52"/>
    </row>
    <row r="96" spans="3:3" ht="14.25" customHeight="1">
      <c r="C96" s="52"/>
    </row>
    <row r="97" spans="3:3" ht="14.25" customHeight="1">
      <c r="C97" s="52"/>
    </row>
    <row r="98" spans="3:3" ht="14.25" customHeight="1">
      <c r="C98" s="52"/>
    </row>
    <row r="99" spans="3:3" ht="14.25" customHeight="1">
      <c r="C99" s="52"/>
    </row>
    <row r="100" spans="3:3" ht="14.25" customHeight="1">
      <c r="C100" s="52"/>
    </row>
    <row r="101" spans="3:3" ht="14.25" customHeight="1">
      <c r="C101" s="52"/>
    </row>
    <row r="102" spans="3:3" ht="14.25" customHeight="1">
      <c r="C102" s="52"/>
    </row>
    <row r="103" spans="3:3" ht="14.25" customHeight="1">
      <c r="C103" s="52"/>
    </row>
    <row r="104" spans="3:3" ht="14.25" customHeight="1">
      <c r="C104" s="52"/>
    </row>
    <row r="105" spans="3:3" ht="14.25" customHeight="1">
      <c r="C105" s="52"/>
    </row>
    <row r="106" spans="3:3" ht="14.25" customHeight="1">
      <c r="C106" s="52"/>
    </row>
    <row r="107" spans="3:3" ht="14.25" customHeight="1">
      <c r="C107" s="52"/>
    </row>
    <row r="108" spans="3:3" ht="14.25" customHeight="1">
      <c r="C108" s="52"/>
    </row>
    <row r="109" spans="3:3" ht="14.25" customHeight="1">
      <c r="C109" s="52"/>
    </row>
    <row r="110" spans="3:3" ht="14.25" customHeight="1">
      <c r="C110" s="52"/>
    </row>
    <row r="111" spans="3:3" ht="14.25" customHeight="1">
      <c r="C111" s="52"/>
    </row>
    <row r="112" spans="3:3" ht="14.25" customHeight="1">
      <c r="C112" s="52"/>
    </row>
    <row r="113" spans="3:3" ht="14.25" customHeight="1">
      <c r="C113" s="52"/>
    </row>
    <row r="114" spans="3:3" ht="14.25" customHeight="1">
      <c r="C114" s="52"/>
    </row>
    <row r="115" spans="3:3" ht="14.25" customHeight="1">
      <c r="C115" s="52"/>
    </row>
    <row r="116" spans="3:3" ht="14.25" customHeight="1">
      <c r="C116" s="52"/>
    </row>
    <row r="117" spans="3:3" ht="14.25" customHeight="1">
      <c r="C117" s="52"/>
    </row>
    <row r="118" spans="3:3" ht="14.25" customHeight="1">
      <c r="C118" s="52"/>
    </row>
    <row r="119" spans="3:3" ht="14.25" customHeight="1">
      <c r="C119" s="52"/>
    </row>
    <row r="120" spans="3:3" ht="14.25" customHeight="1">
      <c r="C120" s="52"/>
    </row>
    <row r="121" spans="3:3" ht="14.25" customHeight="1">
      <c r="C121" s="52"/>
    </row>
    <row r="122" spans="3:3" ht="14.25" customHeight="1">
      <c r="C122" s="52"/>
    </row>
    <row r="123" spans="3:3" ht="14.25" customHeight="1">
      <c r="C123" s="52"/>
    </row>
    <row r="124" spans="3:3" ht="14.25" customHeight="1">
      <c r="C124" s="52"/>
    </row>
    <row r="125" spans="3:3" ht="14.25" customHeight="1">
      <c r="C125" s="52"/>
    </row>
    <row r="126" spans="3:3" ht="14.25" customHeight="1">
      <c r="C126" s="52"/>
    </row>
    <row r="127" spans="3:3" ht="14.25" customHeight="1">
      <c r="C127" s="52"/>
    </row>
    <row r="128" spans="3:3" ht="14.25" customHeight="1">
      <c r="C128" s="52"/>
    </row>
    <row r="129" spans="3:3" ht="14.25" customHeight="1">
      <c r="C129" s="52"/>
    </row>
    <row r="130" spans="3:3" ht="14.25" customHeight="1">
      <c r="C130" s="52"/>
    </row>
    <row r="131" spans="3:3" ht="14.25" customHeight="1">
      <c r="C131" s="52"/>
    </row>
    <row r="132" spans="3:3" ht="14.25" customHeight="1">
      <c r="C132" s="52"/>
    </row>
    <row r="133" spans="3:3" ht="14.25" customHeight="1">
      <c r="C133" s="52"/>
    </row>
    <row r="134" spans="3:3" ht="14.25" customHeight="1">
      <c r="C134" s="52"/>
    </row>
    <row r="135" spans="3:3" ht="14.25" customHeight="1">
      <c r="C135" s="52"/>
    </row>
    <row r="136" spans="3:3" ht="14.25" customHeight="1">
      <c r="C136" s="52"/>
    </row>
    <row r="137" spans="3:3" ht="14.25" customHeight="1">
      <c r="C137" s="52"/>
    </row>
    <row r="138" spans="3:3" ht="14.25" customHeight="1">
      <c r="C138" s="52"/>
    </row>
    <row r="139" spans="3:3" ht="14.25" customHeight="1">
      <c r="C139" s="52"/>
    </row>
    <row r="140" spans="3:3" ht="14.25" customHeight="1">
      <c r="C140" s="52"/>
    </row>
    <row r="141" spans="3:3" ht="14.25" customHeight="1">
      <c r="C141" s="52"/>
    </row>
    <row r="142" spans="3:3" ht="14.25" customHeight="1">
      <c r="C142" s="52"/>
    </row>
    <row r="143" spans="3:3" ht="14.25" customHeight="1">
      <c r="C143" s="52"/>
    </row>
    <row r="144" spans="3:3" ht="14.25" customHeight="1">
      <c r="C144" s="52"/>
    </row>
    <row r="145" spans="3:3" ht="14.25" customHeight="1">
      <c r="C145" s="52"/>
    </row>
    <row r="146" spans="3:3" ht="14.25" customHeight="1">
      <c r="C146" s="52"/>
    </row>
    <row r="147" spans="3:3" ht="14.25" customHeight="1">
      <c r="C147" s="52"/>
    </row>
    <row r="148" spans="3:3" ht="14.25" customHeight="1">
      <c r="C148" s="52"/>
    </row>
    <row r="149" spans="3:3" ht="14.25" customHeight="1">
      <c r="C149" s="52"/>
    </row>
    <row r="150" spans="3:3" ht="14.25" customHeight="1">
      <c r="C150" s="52"/>
    </row>
    <row r="151" spans="3:3" ht="14.25" customHeight="1">
      <c r="C151" s="52"/>
    </row>
    <row r="152" spans="3:3" ht="14.25" customHeight="1">
      <c r="C152" s="52"/>
    </row>
    <row r="153" spans="3:3" ht="14.25" customHeight="1">
      <c r="C153" s="52"/>
    </row>
    <row r="154" spans="3:3" ht="14.25" customHeight="1">
      <c r="C154" s="52"/>
    </row>
    <row r="155" spans="3:3" ht="14.25" customHeight="1">
      <c r="C155" s="52"/>
    </row>
    <row r="156" spans="3:3" ht="14.25" customHeight="1">
      <c r="C156" s="52"/>
    </row>
    <row r="157" spans="3:3" ht="14.25" customHeight="1">
      <c r="C157" s="52"/>
    </row>
    <row r="158" spans="3:3" ht="14.25" customHeight="1">
      <c r="C158" s="52"/>
    </row>
    <row r="159" spans="3:3" ht="14.25" customHeight="1">
      <c r="C159" s="52"/>
    </row>
    <row r="160" spans="3:3" ht="14.25" customHeight="1">
      <c r="C160" s="52"/>
    </row>
    <row r="161" spans="3:3" ht="14.25" customHeight="1">
      <c r="C161" s="52"/>
    </row>
    <row r="162" spans="3:3" ht="14.25" customHeight="1">
      <c r="C162" s="52"/>
    </row>
    <row r="163" spans="3:3" ht="14.25" customHeight="1">
      <c r="C163" s="52"/>
    </row>
    <row r="164" spans="3:3" ht="14.25" customHeight="1">
      <c r="C164" s="52"/>
    </row>
    <row r="165" spans="3:3" ht="14.25" customHeight="1">
      <c r="C165" s="52"/>
    </row>
    <row r="166" spans="3:3" ht="14.25" customHeight="1">
      <c r="C166" s="52"/>
    </row>
    <row r="167" spans="3:3" ht="14.25" customHeight="1">
      <c r="C167" s="52"/>
    </row>
    <row r="168" spans="3:3" ht="14.25" customHeight="1">
      <c r="C168" s="52"/>
    </row>
    <row r="169" spans="3:3" ht="14.25" customHeight="1">
      <c r="C169" s="52"/>
    </row>
    <row r="170" spans="3:3" ht="14.25" customHeight="1">
      <c r="C170" s="52"/>
    </row>
    <row r="171" spans="3:3" ht="14.25" customHeight="1">
      <c r="C171" s="52"/>
    </row>
    <row r="172" spans="3:3" ht="14.25" customHeight="1">
      <c r="C172" s="52"/>
    </row>
    <row r="173" spans="3:3" ht="14.25" customHeight="1">
      <c r="C173" s="52"/>
    </row>
    <row r="174" spans="3:3" ht="14.25" customHeight="1">
      <c r="C174" s="52"/>
    </row>
    <row r="175" spans="3:3" ht="14.25" customHeight="1">
      <c r="C175" s="52"/>
    </row>
    <row r="176" spans="3:3" ht="14.25" customHeight="1">
      <c r="C176" s="52"/>
    </row>
    <row r="177" spans="3:3" ht="14.25" customHeight="1">
      <c r="C177" s="52"/>
    </row>
    <row r="178" spans="3:3" ht="14.25" customHeight="1">
      <c r="C178" s="52"/>
    </row>
    <row r="179" spans="3:3" ht="14.25" customHeight="1">
      <c r="C179" s="52"/>
    </row>
    <row r="180" spans="3:3" ht="14.25" customHeight="1">
      <c r="C180" s="52"/>
    </row>
    <row r="181" spans="3:3" ht="14.25" customHeight="1">
      <c r="C181" s="52"/>
    </row>
    <row r="182" spans="3:3" ht="14.25" customHeight="1">
      <c r="C182" s="52"/>
    </row>
    <row r="183" spans="3:3" ht="14.25" customHeight="1">
      <c r="C183" s="52"/>
    </row>
    <row r="184" spans="3:3" ht="14.25" customHeight="1">
      <c r="C184" s="52"/>
    </row>
    <row r="185" spans="3:3" ht="14.25" customHeight="1">
      <c r="C185" s="52"/>
    </row>
    <row r="186" spans="3:3" ht="14.25" customHeight="1">
      <c r="C186" s="52"/>
    </row>
    <row r="187" spans="3:3" ht="14.25" customHeight="1">
      <c r="C187" s="52"/>
    </row>
    <row r="188" spans="3:3" ht="14.25" customHeight="1">
      <c r="C188" s="52"/>
    </row>
    <row r="189" spans="3:3" ht="14.25" customHeight="1">
      <c r="C189" s="52"/>
    </row>
    <row r="190" spans="3:3" ht="14.25" customHeight="1">
      <c r="C190" s="52"/>
    </row>
    <row r="191" spans="3:3" ht="14.25" customHeight="1">
      <c r="C191" s="52"/>
    </row>
    <row r="192" spans="3:3" ht="14.25" customHeight="1">
      <c r="C192" s="52"/>
    </row>
    <row r="193" spans="3:3" ht="14.25" customHeight="1">
      <c r="C193" s="52"/>
    </row>
    <row r="194" spans="3:3" ht="14.25" customHeight="1">
      <c r="C194" s="52"/>
    </row>
    <row r="195" spans="3:3" ht="14.25" customHeight="1">
      <c r="C195" s="52"/>
    </row>
    <row r="196" spans="3:3" ht="14.25" customHeight="1">
      <c r="C196" s="52"/>
    </row>
    <row r="197" spans="3:3" ht="14.25" customHeight="1">
      <c r="C197" s="52"/>
    </row>
    <row r="198" spans="3:3" ht="14.25" customHeight="1">
      <c r="C198" s="52"/>
    </row>
    <row r="199" spans="3:3" ht="14.25" customHeight="1">
      <c r="C199" s="52"/>
    </row>
    <row r="200" spans="3:3" ht="14.25" customHeight="1">
      <c r="C200" s="52"/>
    </row>
    <row r="201" spans="3:3" ht="14.25" customHeight="1">
      <c r="C201" s="52"/>
    </row>
    <row r="202" spans="3:3" ht="14.25" customHeight="1">
      <c r="C202" s="52"/>
    </row>
    <row r="203" spans="3:3" ht="14.25" customHeight="1">
      <c r="C203" s="52"/>
    </row>
    <row r="204" spans="3:3" ht="14.25" customHeight="1">
      <c r="C204" s="52"/>
    </row>
    <row r="205" spans="3:3" ht="14.25" customHeight="1">
      <c r="C205" s="52"/>
    </row>
    <row r="206" spans="3:3" ht="14.25" customHeight="1">
      <c r="C206" s="52"/>
    </row>
    <row r="207" spans="3:3" ht="14.25" customHeight="1">
      <c r="C207" s="52"/>
    </row>
    <row r="208" spans="3:3" ht="14.25" customHeight="1">
      <c r="C208" s="52"/>
    </row>
    <row r="209" spans="3:3" ht="14.25" customHeight="1">
      <c r="C209" s="52"/>
    </row>
    <row r="210" spans="3:3" ht="14.25" customHeight="1">
      <c r="C210" s="52"/>
    </row>
    <row r="211" spans="3:3" ht="14.25" customHeight="1">
      <c r="C211" s="52"/>
    </row>
    <row r="212" spans="3:3" ht="14.25" customHeight="1">
      <c r="C212" s="52"/>
    </row>
    <row r="213" spans="3:3" ht="14.25" customHeight="1">
      <c r="C213" s="52"/>
    </row>
    <row r="214" spans="3:3" ht="14.25" customHeight="1">
      <c r="C214" s="52"/>
    </row>
    <row r="215" spans="3:3" ht="14.25" customHeight="1">
      <c r="C215" s="52"/>
    </row>
    <row r="216" spans="3:3" ht="14.25" customHeight="1">
      <c r="C216" s="52"/>
    </row>
    <row r="217" spans="3:3" ht="14.25" customHeight="1">
      <c r="C217" s="52"/>
    </row>
    <row r="218" spans="3:3" ht="14.25" customHeight="1">
      <c r="C218" s="52"/>
    </row>
    <row r="219" spans="3:3" ht="14.25" customHeight="1">
      <c r="C219" s="52"/>
    </row>
    <row r="220" spans="3:3" ht="14.25" customHeight="1">
      <c r="C220" s="52"/>
    </row>
    <row r="221" spans="3:3" ht="14.25" customHeight="1">
      <c r="C221" s="52"/>
    </row>
    <row r="222" spans="3:3" ht="14.25" customHeight="1">
      <c r="C222" s="52"/>
    </row>
    <row r="223" spans="3:3" ht="14.25" customHeight="1">
      <c r="C223" s="52"/>
    </row>
    <row r="224" spans="3:3" ht="14.25" customHeight="1">
      <c r="C224" s="52"/>
    </row>
    <row r="225" spans="3:3" ht="14.25" customHeight="1">
      <c r="C225" s="52"/>
    </row>
    <row r="226" spans="3:3" ht="14.25" customHeight="1">
      <c r="C226" s="52"/>
    </row>
    <row r="227" spans="3:3" ht="14.25" customHeight="1">
      <c r="C227" s="52"/>
    </row>
    <row r="228" spans="3:3" ht="14.25" customHeight="1">
      <c r="C228" s="52"/>
    </row>
    <row r="229" spans="3:3" ht="14.25" customHeight="1">
      <c r="C229" s="52"/>
    </row>
    <row r="230" spans="3:3" ht="14.25" customHeight="1">
      <c r="C230" s="52"/>
    </row>
    <row r="231" spans="3:3" ht="14.25" customHeight="1">
      <c r="C231" s="52"/>
    </row>
    <row r="232" spans="3:3" ht="14.25" customHeight="1">
      <c r="C232" s="52"/>
    </row>
    <row r="233" spans="3:3" ht="14.25" customHeight="1">
      <c r="C233" s="52"/>
    </row>
    <row r="234" spans="3:3" ht="14.25" customHeight="1">
      <c r="C234" s="52"/>
    </row>
    <row r="235" spans="3:3" ht="14.25" customHeight="1">
      <c r="C235" s="52"/>
    </row>
    <row r="236" spans="3:3" ht="14.25" customHeight="1">
      <c r="C236" s="52"/>
    </row>
    <row r="237" spans="3:3" ht="14.25" customHeight="1">
      <c r="C237" s="52"/>
    </row>
    <row r="238" spans="3:3" ht="14.25" customHeight="1">
      <c r="C238" s="52"/>
    </row>
    <row r="239" spans="3:3" ht="14.25" customHeight="1">
      <c r="C239" s="52"/>
    </row>
    <row r="240" spans="3:3" ht="14.25" customHeight="1">
      <c r="C240" s="52"/>
    </row>
    <row r="241" spans="3:3" ht="14.25" customHeight="1">
      <c r="C241" s="52"/>
    </row>
    <row r="242" spans="3:3" ht="14.25" customHeight="1">
      <c r="C242" s="52"/>
    </row>
    <row r="243" spans="3:3" ht="14.25" customHeight="1">
      <c r="C243" s="52"/>
    </row>
    <row r="244" spans="3:3" ht="14.25" customHeight="1">
      <c r="C244" s="52"/>
    </row>
    <row r="245" spans="3:3" ht="14.25" customHeight="1">
      <c r="C245" s="52"/>
    </row>
    <row r="246" spans="3:3" ht="14.25" customHeight="1">
      <c r="C246" s="52"/>
    </row>
    <row r="247" spans="3:3" ht="14.25" customHeight="1">
      <c r="C247" s="52"/>
    </row>
    <row r="248" spans="3:3" ht="14.25" customHeight="1">
      <c r="C248" s="52"/>
    </row>
    <row r="249" spans="3:3" ht="14.25" customHeight="1">
      <c r="C249" s="52"/>
    </row>
    <row r="250" spans="3:3" ht="14.25" customHeight="1">
      <c r="C250" s="52"/>
    </row>
    <row r="251" spans="3:3" ht="14.25" customHeight="1">
      <c r="C251" s="52"/>
    </row>
    <row r="252" spans="3:3" ht="14.25" customHeight="1">
      <c r="C252" s="52"/>
    </row>
    <row r="253" spans="3:3" ht="14.25" customHeight="1">
      <c r="C253" s="52"/>
    </row>
    <row r="254" spans="3:3" ht="14.25" customHeight="1">
      <c r="C254" s="52"/>
    </row>
    <row r="255" spans="3:3" ht="14.25" customHeight="1">
      <c r="C255" s="52"/>
    </row>
    <row r="256" spans="3:3" ht="14.25" customHeight="1">
      <c r="C256" s="52"/>
    </row>
    <row r="257" spans="3:3" ht="14.25" customHeight="1">
      <c r="C257" s="52"/>
    </row>
    <row r="258" spans="3:3" ht="14.25" customHeight="1">
      <c r="C258" s="52"/>
    </row>
    <row r="259" spans="3:3" ht="14.25" customHeight="1">
      <c r="C259" s="52"/>
    </row>
    <row r="260" spans="3:3" ht="14.25" customHeight="1">
      <c r="C260" s="52"/>
    </row>
    <row r="261" spans="3:3" ht="14.25" customHeight="1">
      <c r="C261" s="52"/>
    </row>
    <row r="262" spans="3:3" ht="14.25" customHeight="1">
      <c r="C262" s="52"/>
    </row>
    <row r="263" spans="3:3" ht="14.25" customHeight="1">
      <c r="C263" s="52"/>
    </row>
    <row r="264" spans="3:3" ht="14.25" customHeight="1">
      <c r="C264" s="52"/>
    </row>
    <row r="265" spans="3:3" ht="14.25" customHeight="1">
      <c r="C265" s="52"/>
    </row>
    <row r="266" spans="3:3" ht="14.25" customHeight="1">
      <c r="C266" s="52"/>
    </row>
    <row r="267" spans="3:3" ht="14.25" customHeight="1">
      <c r="C267" s="52"/>
    </row>
    <row r="268" spans="3:3" ht="14.25" customHeight="1">
      <c r="C268" s="52"/>
    </row>
    <row r="269" spans="3:3" ht="14.25" customHeight="1">
      <c r="C269" s="52"/>
    </row>
    <row r="270" spans="3:3" ht="14.25" customHeight="1">
      <c r="C270" s="52"/>
    </row>
    <row r="271" spans="3:3" ht="14.25" customHeight="1">
      <c r="C271" s="52"/>
    </row>
    <row r="272" spans="3:3" ht="14.25" customHeight="1">
      <c r="C272" s="52"/>
    </row>
    <row r="273" spans="3:3" ht="14.25" customHeight="1">
      <c r="C273" s="52"/>
    </row>
    <row r="274" spans="3:3" ht="14.25" customHeight="1">
      <c r="C274" s="52"/>
    </row>
    <row r="275" spans="3:3" ht="14.25" customHeight="1">
      <c r="C275" s="52"/>
    </row>
    <row r="276" spans="3:3" ht="14.25" customHeight="1">
      <c r="C276" s="52"/>
    </row>
    <row r="277" spans="3:3" ht="14.25" customHeight="1">
      <c r="C277" s="52"/>
    </row>
    <row r="278" spans="3:3" ht="14.25" customHeight="1">
      <c r="C278" s="52"/>
    </row>
    <row r="279" spans="3:3" ht="14.25" customHeight="1">
      <c r="C279" s="52"/>
    </row>
    <row r="280" spans="3:3" ht="14.25" customHeight="1">
      <c r="C280" s="52"/>
    </row>
    <row r="281" spans="3:3" ht="14.25" customHeight="1">
      <c r="C281" s="52"/>
    </row>
    <row r="282" spans="3:3" ht="14.25" customHeight="1">
      <c r="C282" s="52"/>
    </row>
    <row r="283" spans="3:3" ht="14.25" customHeight="1">
      <c r="C283" s="52"/>
    </row>
    <row r="284" spans="3:3" ht="14.25" customHeight="1">
      <c r="C284" s="52"/>
    </row>
    <row r="285" spans="3:3" ht="14.25" customHeight="1">
      <c r="C285" s="52"/>
    </row>
    <row r="286" spans="3:3" ht="14.25" customHeight="1">
      <c r="C286" s="52"/>
    </row>
    <row r="287" spans="3:3" ht="14.25" customHeight="1">
      <c r="C287" s="52"/>
    </row>
    <row r="288" spans="3:3" ht="14.25" customHeight="1">
      <c r="C288" s="52"/>
    </row>
    <row r="289" spans="3:3" ht="14.25" customHeight="1">
      <c r="C289" s="52"/>
    </row>
    <row r="290" spans="3:3" ht="14.25" customHeight="1">
      <c r="C290" s="52"/>
    </row>
    <row r="291" spans="3:3" ht="14.25" customHeight="1">
      <c r="C291" s="52"/>
    </row>
    <row r="292" spans="3:3" ht="14.25" customHeight="1">
      <c r="C292" s="52"/>
    </row>
    <row r="293" spans="3:3" ht="14.25" customHeight="1">
      <c r="C293" s="52"/>
    </row>
    <row r="294" spans="3:3" ht="14.25" customHeight="1">
      <c r="C294" s="52"/>
    </row>
    <row r="295" spans="3:3" ht="14.25" customHeight="1">
      <c r="C295" s="52"/>
    </row>
    <row r="296" spans="3:3" ht="14.25" customHeight="1">
      <c r="C296" s="52"/>
    </row>
    <row r="297" spans="3:3" ht="14.25" customHeight="1">
      <c r="C297" s="52"/>
    </row>
    <row r="298" spans="3:3" ht="14.25" customHeight="1">
      <c r="C298" s="52"/>
    </row>
    <row r="299" spans="3:3" ht="14.25" customHeight="1">
      <c r="C299" s="52"/>
    </row>
    <row r="300" spans="3:3" ht="14.25" customHeight="1">
      <c r="C300" s="52"/>
    </row>
    <row r="301" spans="3:3" ht="14.25" customHeight="1">
      <c r="C301" s="52"/>
    </row>
    <row r="302" spans="3:3" ht="14.25" customHeight="1">
      <c r="C302" s="52"/>
    </row>
    <row r="303" spans="3:3" ht="14.25" customHeight="1">
      <c r="C303" s="52"/>
    </row>
    <row r="304" spans="3:3" ht="14.25" customHeight="1">
      <c r="C304" s="52"/>
    </row>
    <row r="305" spans="3:3" ht="14.25" customHeight="1">
      <c r="C305" s="52"/>
    </row>
    <row r="306" spans="3:3" ht="14.25" customHeight="1">
      <c r="C306" s="52"/>
    </row>
    <row r="307" spans="3:3" ht="14.25" customHeight="1">
      <c r="C307" s="52"/>
    </row>
    <row r="308" spans="3:3" ht="14.25" customHeight="1">
      <c r="C308" s="52"/>
    </row>
    <row r="309" spans="3:3" ht="14.25" customHeight="1">
      <c r="C309" s="52"/>
    </row>
    <row r="310" spans="3:3" ht="14.25" customHeight="1">
      <c r="C310" s="52"/>
    </row>
    <row r="311" spans="3:3" ht="14.25" customHeight="1">
      <c r="C311" s="52"/>
    </row>
    <row r="312" spans="3:3" ht="14.25" customHeight="1">
      <c r="C312" s="52"/>
    </row>
    <row r="313" spans="3:3" ht="14.25" customHeight="1">
      <c r="C313" s="52"/>
    </row>
    <row r="314" spans="3:3" ht="14.25" customHeight="1">
      <c r="C314" s="52"/>
    </row>
    <row r="315" spans="3:3" ht="14.25" customHeight="1">
      <c r="C315" s="52"/>
    </row>
    <row r="316" spans="3:3" ht="14.25" customHeight="1">
      <c r="C316" s="52"/>
    </row>
    <row r="317" spans="3:3" ht="14.25" customHeight="1">
      <c r="C317" s="52"/>
    </row>
    <row r="318" spans="3:3" ht="14.25" customHeight="1">
      <c r="C318" s="52"/>
    </row>
    <row r="319" spans="3:3" ht="14.25" customHeight="1">
      <c r="C319" s="52"/>
    </row>
    <row r="320" spans="3:3" ht="14.25" customHeight="1">
      <c r="C320" s="52"/>
    </row>
    <row r="321" spans="3:3" ht="14.25" customHeight="1">
      <c r="C321" s="52"/>
    </row>
    <row r="322" spans="3:3" ht="14.25" customHeight="1">
      <c r="C322" s="52"/>
    </row>
    <row r="323" spans="3:3" ht="14.25" customHeight="1">
      <c r="C323" s="52"/>
    </row>
    <row r="324" spans="3:3" ht="14.25" customHeight="1">
      <c r="C324" s="52"/>
    </row>
    <row r="325" spans="3:3" ht="14.25" customHeight="1">
      <c r="C325" s="52"/>
    </row>
    <row r="326" spans="3:3" ht="14.25" customHeight="1">
      <c r="C326" s="52"/>
    </row>
    <row r="327" spans="3:3" ht="14.25" customHeight="1">
      <c r="C327" s="52"/>
    </row>
    <row r="328" spans="3:3" ht="14.25" customHeight="1">
      <c r="C328" s="52"/>
    </row>
    <row r="329" spans="3:3" ht="14.25" customHeight="1">
      <c r="C329" s="52"/>
    </row>
    <row r="330" spans="3:3" ht="14.25" customHeight="1">
      <c r="C330" s="52"/>
    </row>
    <row r="331" spans="3:3" ht="14.25" customHeight="1">
      <c r="C331" s="52"/>
    </row>
    <row r="332" spans="3:3" ht="14.25" customHeight="1">
      <c r="C332" s="52"/>
    </row>
    <row r="333" spans="3:3" ht="14.25" customHeight="1">
      <c r="C333" s="52"/>
    </row>
    <row r="334" spans="3:3" ht="14.25" customHeight="1">
      <c r="C334" s="52"/>
    </row>
    <row r="335" spans="3:3" ht="14.25" customHeight="1">
      <c r="C335" s="52"/>
    </row>
    <row r="336" spans="3:3" ht="14.25" customHeight="1">
      <c r="C336" s="52"/>
    </row>
    <row r="337" spans="3:3" ht="14.25" customHeight="1">
      <c r="C337" s="52"/>
    </row>
    <row r="338" spans="3:3" ht="14.25" customHeight="1">
      <c r="C338" s="52"/>
    </row>
    <row r="339" spans="3:3" ht="14.25" customHeight="1">
      <c r="C339" s="52"/>
    </row>
    <row r="340" spans="3:3" ht="14.25" customHeight="1">
      <c r="C340" s="52"/>
    </row>
    <row r="341" spans="3:3" ht="14.25" customHeight="1">
      <c r="C341" s="52"/>
    </row>
    <row r="342" spans="3:3" ht="14.25" customHeight="1">
      <c r="C342" s="52"/>
    </row>
    <row r="343" spans="3:3" ht="14.25" customHeight="1">
      <c r="C343" s="52"/>
    </row>
    <row r="344" spans="3:3" ht="14.25" customHeight="1">
      <c r="C344" s="52"/>
    </row>
    <row r="345" spans="3:3" ht="14.25" customHeight="1">
      <c r="C345" s="52"/>
    </row>
    <row r="346" spans="3:3" ht="14.25" customHeight="1">
      <c r="C346" s="52"/>
    </row>
    <row r="347" spans="3:3" ht="14.25" customHeight="1">
      <c r="C347" s="52"/>
    </row>
    <row r="348" spans="3:3" ht="14.25" customHeight="1">
      <c r="C348" s="52"/>
    </row>
    <row r="349" spans="3:3" ht="14.25" customHeight="1">
      <c r="C349" s="52"/>
    </row>
    <row r="350" spans="3:3" ht="14.25" customHeight="1">
      <c r="C350" s="52"/>
    </row>
    <row r="351" spans="3:3" ht="14.25" customHeight="1">
      <c r="C351" s="52"/>
    </row>
    <row r="352" spans="3:3" ht="14.25" customHeight="1">
      <c r="C352" s="52"/>
    </row>
    <row r="353" spans="3:3" ht="14.25" customHeight="1">
      <c r="C353" s="52"/>
    </row>
    <row r="354" spans="3:3" ht="14.25" customHeight="1">
      <c r="C354" s="52"/>
    </row>
    <row r="355" spans="3:3" ht="14.25" customHeight="1">
      <c r="C355" s="52"/>
    </row>
    <row r="356" spans="3:3" ht="14.25" customHeight="1">
      <c r="C356" s="52"/>
    </row>
    <row r="357" spans="3:3" ht="14.25" customHeight="1">
      <c r="C357" s="52"/>
    </row>
    <row r="358" spans="3:3" ht="14.25" customHeight="1">
      <c r="C358" s="52"/>
    </row>
    <row r="359" spans="3:3" ht="14.25" customHeight="1">
      <c r="C359" s="52"/>
    </row>
    <row r="360" spans="3:3" ht="14.25" customHeight="1">
      <c r="C360" s="52"/>
    </row>
    <row r="361" spans="3:3" ht="14.25" customHeight="1">
      <c r="C361" s="52"/>
    </row>
    <row r="362" spans="3:3" ht="14.25" customHeight="1">
      <c r="C362" s="52"/>
    </row>
    <row r="363" spans="3:3" ht="14.25" customHeight="1">
      <c r="C363" s="52"/>
    </row>
    <row r="364" spans="3:3" ht="14.25" customHeight="1">
      <c r="C364" s="52"/>
    </row>
    <row r="365" spans="3:3" ht="14.25" customHeight="1">
      <c r="C365" s="52"/>
    </row>
    <row r="366" spans="3:3" ht="14.25" customHeight="1">
      <c r="C366" s="52"/>
    </row>
    <row r="367" spans="3:3" ht="14.25" customHeight="1">
      <c r="C367" s="52"/>
    </row>
    <row r="368" spans="3:3" ht="14.25" customHeight="1">
      <c r="C368" s="52"/>
    </row>
    <row r="369" spans="3:3" ht="14.25" customHeight="1">
      <c r="C369" s="52"/>
    </row>
    <row r="370" spans="3:3" ht="14.25" customHeight="1">
      <c r="C370" s="52"/>
    </row>
    <row r="371" spans="3:3" ht="14.25" customHeight="1">
      <c r="C371" s="52"/>
    </row>
    <row r="372" spans="3:3" ht="14.25" customHeight="1">
      <c r="C372" s="52"/>
    </row>
    <row r="373" spans="3:3" ht="14.25" customHeight="1">
      <c r="C373" s="52"/>
    </row>
    <row r="374" spans="3:3" ht="14.25" customHeight="1">
      <c r="C374" s="52"/>
    </row>
    <row r="375" spans="3:3" ht="14.25" customHeight="1">
      <c r="C375" s="52"/>
    </row>
    <row r="376" spans="3:3" ht="14.25" customHeight="1">
      <c r="C376" s="52"/>
    </row>
    <row r="377" spans="3:3" ht="14.25" customHeight="1">
      <c r="C377" s="52"/>
    </row>
    <row r="378" spans="3:3" ht="14.25" customHeight="1">
      <c r="C378" s="52"/>
    </row>
    <row r="379" spans="3:3" ht="14.25" customHeight="1">
      <c r="C379" s="52"/>
    </row>
    <row r="380" spans="3:3" ht="14.25" customHeight="1">
      <c r="C380" s="52"/>
    </row>
    <row r="381" spans="3:3" ht="14.25" customHeight="1">
      <c r="C381" s="52"/>
    </row>
    <row r="382" spans="3:3" ht="14.25" customHeight="1">
      <c r="C382" s="52"/>
    </row>
    <row r="383" spans="3:3" ht="14.25" customHeight="1">
      <c r="C383" s="52"/>
    </row>
    <row r="384" spans="3:3" ht="14.25" customHeight="1">
      <c r="C384" s="52"/>
    </row>
    <row r="385" spans="3:3" ht="14.25" customHeight="1">
      <c r="C385" s="52"/>
    </row>
    <row r="386" spans="3:3" ht="14.25" customHeight="1">
      <c r="C386" s="52"/>
    </row>
    <row r="387" spans="3:3" ht="14.25" customHeight="1">
      <c r="C387" s="52"/>
    </row>
    <row r="388" spans="3:3" ht="14.25" customHeight="1">
      <c r="C388" s="52"/>
    </row>
    <row r="389" spans="3:3" ht="14.25" customHeight="1">
      <c r="C389" s="52"/>
    </row>
    <row r="390" spans="3:3" ht="14.25" customHeight="1">
      <c r="C390" s="52"/>
    </row>
    <row r="391" spans="3:3" ht="14.25" customHeight="1">
      <c r="C391" s="52"/>
    </row>
    <row r="392" spans="3:3" ht="14.25" customHeight="1">
      <c r="C392" s="52"/>
    </row>
    <row r="393" spans="3:3" ht="14.25" customHeight="1">
      <c r="C393" s="52"/>
    </row>
    <row r="394" spans="3:3" ht="14.25" customHeight="1">
      <c r="C394" s="52"/>
    </row>
    <row r="395" spans="3:3" ht="14.25" customHeight="1">
      <c r="C395" s="52"/>
    </row>
    <row r="396" spans="3:3" ht="14.25" customHeight="1">
      <c r="C396" s="52"/>
    </row>
    <row r="397" spans="3:3" ht="14.25" customHeight="1">
      <c r="C397" s="52"/>
    </row>
    <row r="398" spans="3:3" ht="14.25" customHeight="1">
      <c r="C398" s="52"/>
    </row>
    <row r="399" spans="3:3" ht="14.25" customHeight="1">
      <c r="C399" s="52"/>
    </row>
    <row r="400" spans="3:3" ht="14.25" customHeight="1">
      <c r="C400" s="52"/>
    </row>
    <row r="401" spans="3:3" ht="14.25" customHeight="1">
      <c r="C401" s="52"/>
    </row>
    <row r="402" spans="3:3" ht="14.25" customHeight="1">
      <c r="C402" s="52"/>
    </row>
    <row r="403" spans="3:3" ht="14.25" customHeight="1">
      <c r="C403" s="52"/>
    </row>
    <row r="404" spans="3:3" ht="14.25" customHeight="1">
      <c r="C404" s="52"/>
    </row>
    <row r="405" spans="3:3" ht="14.25" customHeight="1">
      <c r="C405" s="52"/>
    </row>
    <row r="406" spans="3:3" ht="14.25" customHeight="1">
      <c r="C406" s="52"/>
    </row>
    <row r="407" spans="3:3" ht="14.25" customHeight="1">
      <c r="C407" s="52"/>
    </row>
    <row r="408" spans="3:3" ht="14.25" customHeight="1">
      <c r="C408" s="52"/>
    </row>
    <row r="409" spans="3:3" ht="14.25" customHeight="1">
      <c r="C409" s="52"/>
    </row>
    <row r="410" spans="3:3" ht="14.25" customHeight="1">
      <c r="C410" s="52"/>
    </row>
    <row r="411" spans="3:3" ht="14.25" customHeight="1">
      <c r="C411" s="52"/>
    </row>
    <row r="412" spans="3:3" ht="14.25" customHeight="1">
      <c r="C412" s="52"/>
    </row>
    <row r="413" spans="3:3" ht="14.25" customHeight="1">
      <c r="C413" s="52"/>
    </row>
    <row r="414" spans="3:3" ht="14.25" customHeight="1">
      <c r="C414" s="52"/>
    </row>
    <row r="415" spans="3:3" ht="14.25" customHeight="1">
      <c r="C415" s="52"/>
    </row>
    <row r="416" spans="3:3" ht="14.25" customHeight="1">
      <c r="C416" s="52"/>
    </row>
    <row r="417" spans="3:3" ht="14.25" customHeight="1">
      <c r="C417" s="52"/>
    </row>
    <row r="418" spans="3:3" ht="14.25" customHeight="1">
      <c r="C418" s="52"/>
    </row>
    <row r="419" spans="3:3" ht="14.25" customHeight="1">
      <c r="C419" s="52"/>
    </row>
    <row r="420" spans="3:3" ht="14.25" customHeight="1">
      <c r="C420" s="52"/>
    </row>
    <row r="421" spans="3:3" ht="14.25" customHeight="1">
      <c r="C421" s="52"/>
    </row>
    <row r="422" spans="3:3" ht="14.25" customHeight="1">
      <c r="C422" s="52"/>
    </row>
    <row r="423" spans="3:3" ht="14.25" customHeight="1">
      <c r="C423" s="52"/>
    </row>
    <row r="424" spans="3:3" ht="14.25" customHeight="1">
      <c r="C424" s="52"/>
    </row>
    <row r="425" spans="3:3" ht="14.25" customHeight="1">
      <c r="C425" s="52"/>
    </row>
    <row r="426" spans="3:3" ht="14.25" customHeight="1">
      <c r="C426" s="52"/>
    </row>
    <row r="427" spans="3:3" ht="14.25" customHeight="1">
      <c r="C427" s="52"/>
    </row>
    <row r="428" spans="3:3" ht="14.25" customHeight="1">
      <c r="C428" s="52"/>
    </row>
    <row r="429" spans="3:3" ht="14.25" customHeight="1">
      <c r="C429" s="52"/>
    </row>
    <row r="430" spans="3:3" ht="14.25" customHeight="1">
      <c r="C430" s="52"/>
    </row>
    <row r="431" spans="3:3" ht="14.25" customHeight="1">
      <c r="C431" s="52"/>
    </row>
    <row r="432" spans="3:3" ht="14.25" customHeight="1">
      <c r="C432" s="52"/>
    </row>
    <row r="433" spans="3:3" ht="14.25" customHeight="1">
      <c r="C433" s="52"/>
    </row>
    <row r="434" spans="3:3" ht="14.25" customHeight="1">
      <c r="C434" s="52"/>
    </row>
    <row r="435" spans="3:3" ht="14.25" customHeight="1">
      <c r="C435" s="52"/>
    </row>
    <row r="436" spans="3:3" ht="14.25" customHeight="1">
      <c r="C436" s="52"/>
    </row>
    <row r="437" spans="3:3" ht="14.25" customHeight="1">
      <c r="C437" s="52"/>
    </row>
    <row r="438" spans="3:3" ht="14.25" customHeight="1">
      <c r="C438" s="52"/>
    </row>
    <row r="439" spans="3:3" ht="14.25" customHeight="1">
      <c r="C439" s="52"/>
    </row>
    <row r="440" spans="3:3" ht="14.25" customHeight="1">
      <c r="C440" s="52"/>
    </row>
    <row r="441" spans="3:3" ht="14.25" customHeight="1">
      <c r="C441" s="52"/>
    </row>
    <row r="442" spans="3:3" ht="14.25" customHeight="1">
      <c r="C442" s="52"/>
    </row>
    <row r="443" spans="3:3" ht="14.25" customHeight="1">
      <c r="C443" s="52"/>
    </row>
    <row r="444" spans="3:3" ht="14.25" customHeight="1">
      <c r="C444" s="52"/>
    </row>
    <row r="445" spans="3:3" ht="14.25" customHeight="1">
      <c r="C445" s="52"/>
    </row>
    <row r="446" spans="3:3" ht="14.25" customHeight="1">
      <c r="C446" s="52"/>
    </row>
    <row r="447" spans="3:3" ht="14.25" customHeight="1">
      <c r="C447" s="52"/>
    </row>
    <row r="448" spans="3:3" ht="14.25" customHeight="1">
      <c r="C448" s="52"/>
    </row>
    <row r="449" spans="3:3" ht="14.25" customHeight="1">
      <c r="C449" s="52"/>
    </row>
    <row r="450" spans="3:3" ht="14.25" customHeight="1">
      <c r="C450" s="52"/>
    </row>
    <row r="451" spans="3:3" ht="14.25" customHeight="1">
      <c r="C451" s="52"/>
    </row>
    <row r="452" spans="3:3" ht="14.25" customHeight="1">
      <c r="C452" s="52"/>
    </row>
    <row r="453" spans="3:3" ht="14.25" customHeight="1">
      <c r="C453" s="52"/>
    </row>
    <row r="454" spans="3:3" ht="14.25" customHeight="1">
      <c r="C454" s="52"/>
    </row>
    <row r="455" spans="3:3" ht="14.25" customHeight="1">
      <c r="C455" s="52"/>
    </row>
    <row r="456" spans="3:3" ht="14.25" customHeight="1">
      <c r="C456" s="52"/>
    </row>
    <row r="457" spans="3:3" ht="14.25" customHeight="1">
      <c r="C457" s="52"/>
    </row>
    <row r="458" spans="3:3" ht="14.25" customHeight="1">
      <c r="C458" s="52"/>
    </row>
    <row r="459" spans="3:3" ht="14.25" customHeight="1">
      <c r="C459" s="52"/>
    </row>
    <row r="460" spans="3:3" ht="14.25" customHeight="1">
      <c r="C460" s="52"/>
    </row>
    <row r="461" spans="3:3" ht="14.25" customHeight="1">
      <c r="C461" s="52"/>
    </row>
    <row r="462" spans="3:3" ht="14.25" customHeight="1">
      <c r="C462" s="52"/>
    </row>
    <row r="463" spans="3:3" ht="14.25" customHeight="1">
      <c r="C463" s="52"/>
    </row>
    <row r="464" spans="3:3" ht="14.25" customHeight="1">
      <c r="C464" s="52"/>
    </row>
    <row r="465" spans="3:3" ht="14.25" customHeight="1">
      <c r="C465" s="52"/>
    </row>
    <row r="466" spans="3:3" ht="14.25" customHeight="1">
      <c r="C466" s="52"/>
    </row>
    <row r="467" spans="3:3" ht="14.25" customHeight="1">
      <c r="C467" s="52"/>
    </row>
    <row r="468" spans="3:3" ht="14.25" customHeight="1">
      <c r="C468" s="52"/>
    </row>
    <row r="469" spans="3:3" ht="14.25" customHeight="1">
      <c r="C469" s="52"/>
    </row>
    <row r="470" spans="3:3" ht="14.25" customHeight="1">
      <c r="C470" s="52"/>
    </row>
    <row r="471" spans="3:3" ht="14.25" customHeight="1">
      <c r="C471" s="52"/>
    </row>
    <row r="472" spans="3:3" ht="14.25" customHeight="1">
      <c r="C472" s="52"/>
    </row>
    <row r="473" spans="3:3" ht="14.25" customHeight="1">
      <c r="C473" s="52"/>
    </row>
    <row r="474" spans="3:3" ht="14.25" customHeight="1">
      <c r="C474" s="52"/>
    </row>
    <row r="475" spans="3:3" ht="14.25" customHeight="1">
      <c r="C475" s="52"/>
    </row>
    <row r="476" spans="3:3" ht="14.25" customHeight="1">
      <c r="C476" s="52"/>
    </row>
    <row r="477" spans="3:3" ht="14.25" customHeight="1">
      <c r="C477" s="52"/>
    </row>
    <row r="478" spans="3:3" ht="14.25" customHeight="1">
      <c r="C478" s="52"/>
    </row>
    <row r="479" spans="3:3" ht="14.25" customHeight="1">
      <c r="C479" s="52"/>
    </row>
    <row r="480" spans="3:3" ht="14.25" customHeight="1">
      <c r="C480" s="52"/>
    </row>
    <row r="481" spans="3:3" ht="14.25" customHeight="1">
      <c r="C481" s="52"/>
    </row>
    <row r="482" spans="3:3" ht="14.25" customHeight="1">
      <c r="C482" s="52"/>
    </row>
    <row r="483" spans="3:3" ht="14.25" customHeight="1">
      <c r="C483" s="52"/>
    </row>
    <row r="484" spans="3:3" ht="14.25" customHeight="1">
      <c r="C484" s="52"/>
    </row>
    <row r="485" spans="3:3" ht="14.25" customHeight="1">
      <c r="C485" s="52"/>
    </row>
    <row r="486" spans="3:3" ht="14.25" customHeight="1">
      <c r="C486" s="52"/>
    </row>
    <row r="487" spans="3:3" ht="14.25" customHeight="1">
      <c r="C487" s="52"/>
    </row>
    <row r="488" spans="3:3" ht="14.25" customHeight="1">
      <c r="C488" s="52"/>
    </row>
    <row r="489" spans="3:3" ht="14.25" customHeight="1">
      <c r="C489" s="52"/>
    </row>
    <row r="490" spans="3:3" ht="14.25" customHeight="1">
      <c r="C490" s="52"/>
    </row>
    <row r="491" spans="3:3" ht="14.25" customHeight="1">
      <c r="C491" s="52"/>
    </row>
    <row r="492" spans="3:3" ht="14.25" customHeight="1">
      <c r="C492" s="52"/>
    </row>
    <row r="493" spans="3:3" ht="14.25" customHeight="1">
      <c r="C493" s="52"/>
    </row>
    <row r="494" spans="3:3" ht="14.25" customHeight="1">
      <c r="C494" s="52"/>
    </row>
    <row r="495" spans="3:3" ht="14.25" customHeight="1">
      <c r="C495" s="52"/>
    </row>
    <row r="496" spans="3:3" ht="14.25" customHeight="1">
      <c r="C496" s="52"/>
    </row>
    <row r="497" spans="3:3" ht="14.25" customHeight="1">
      <c r="C497" s="52"/>
    </row>
    <row r="498" spans="3:3" ht="14.25" customHeight="1">
      <c r="C498" s="52"/>
    </row>
    <row r="499" spans="3:3" ht="14.25" customHeight="1">
      <c r="C499" s="52"/>
    </row>
    <row r="500" spans="3:3" ht="14.25" customHeight="1">
      <c r="C500" s="52"/>
    </row>
    <row r="501" spans="3:3" ht="14.25" customHeight="1">
      <c r="C501" s="52"/>
    </row>
    <row r="502" spans="3:3" ht="14.25" customHeight="1">
      <c r="C502" s="52"/>
    </row>
    <row r="503" spans="3:3" ht="14.25" customHeight="1">
      <c r="C503" s="52"/>
    </row>
    <row r="504" spans="3:3" ht="14.25" customHeight="1">
      <c r="C504" s="52"/>
    </row>
    <row r="505" spans="3:3" ht="14.25" customHeight="1">
      <c r="C505" s="52"/>
    </row>
    <row r="506" spans="3:3" ht="14.25" customHeight="1">
      <c r="C506" s="52"/>
    </row>
    <row r="507" spans="3:3" ht="14.25" customHeight="1">
      <c r="C507" s="52"/>
    </row>
    <row r="508" spans="3:3" ht="14.25" customHeight="1">
      <c r="C508" s="52"/>
    </row>
    <row r="509" spans="3:3" ht="14.25" customHeight="1">
      <c r="C509" s="52"/>
    </row>
    <row r="510" spans="3:3" ht="14.25" customHeight="1">
      <c r="C510" s="52"/>
    </row>
    <row r="511" spans="3:3" ht="14.25" customHeight="1">
      <c r="C511" s="52"/>
    </row>
    <row r="512" spans="3:3" ht="14.25" customHeight="1">
      <c r="C512" s="52"/>
    </row>
    <row r="513" spans="3:3" ht="14.25" customHeight="1">
      <c r="C513" s="52"/>
    </row>
    <row r="514" spans="3:3" ht="14.25" customHeight="1">
      <c r="C514" s="52"/>
    </row>
    <row r="515" spans="3:3" ht="14.25" customHeight="1">
      <c r="C515" s="52"/>
    </row>
    <row r="516" spans="3:3" ht="14.25" customHeight="1">
      <c r="C516" s="52"/>
    </row>
    <row r="517" spans="3:3" ht="14.25" customHeight="1">
      <c r="C517" s="52"/>
    </row>
    <row r="518" spans="3:3" ht="14.25" customHeight="1">
      <c r="C518" s="52"/>
    </row>
    <row r="519" spans="3:3" ht="14.25" customHeight="1">
      <c r="C519" s="52"/>
    </row>
    <row r="520" spans="3:3" ht="14.25" customHeight="1">
      <c r="C520" s="52"/>
    </row>
    <row r="521" spans="3:3" ht="14.25" customHeight="1">
      <c r="C521" s="52"/>
    </row>
    <row r="522" spans="3:3" ht="14.25" customHeight="1">
      <c r="C522" s="52"/>
    </row>
    <row r="523" spans="3:3" ht="14.25" customHeight="1">
      <c r="C523" s="52"/>
    </row>
    <row r="524" spans="3:3" ht="14.25" customHeight="1">
      <c r="C524" s="52"/>
    </row>
    <row r="525" spans="3:3" ht="14.25" customHeight="1">
      <c r="C525" s="52"/>
    </row>
    <row r="526" spans="3:3" ht="14.25" customHeight="1">
      <c r="C526" s="52"/>
    </row>
    <row r="527" spans="3:3" ht="14.25" customHeight="1">
      <c r="C527" s="52"/>
    </row>
    <row r="528" spans="3:3" ht="14.25" customHeight="1">
      <c r="C528" s="52"/>
    </row>
    <row r="529" spans="3:3" ht="14.25" customHeight="1">
      <c r="C529" s="52"/>
    </row>
    <row r="530" spans="3:3" ht="14.25" customHeight="1">
      <c r="C530" s="52"/>
    </row>
    <row r="531" spans="3:3" ht="14.25" customHeight="1">
      <c r="C531" s="52"/>
    </row>
    <row r="532" spans="3:3" ht="14.25" customHeight="1">
      <c r="C532" s="52"/>
    </row>
    <row r="533" spans="3:3" ht="14.25" customHeight="1">
      <c r="C533" s="52"/>
    </row>
    <row r="534" spans="3:3" ht="14.25" customHeight="1">
      <c r="C534" s="52"/>
    </row>
    <row r="535" spans="3:3" ht="14.25" customHeight="1">
      <c r="C535" s="52"/>
    </row>
    <row r="536" spans="3:3" ht="14.25" customHeight="1">
      <c r="C536" s="52"/>
    </row>
    <row r="537" spans="3:3" ht="14.25" customHeight="1">
      <c r="C537" s="52"/>
    </row>
    <row r="538" spans="3:3" ht="14.25" customHeight="1">
      <c r="C538" s="52"/>
    </row>
    <row r="539" spans="3:3" ht="14.25" customHeight="1">
      <c r="C539" s="52"/>
    </row>
    <row r="540" spans="3:3" ht="14.25" customHeight="1">
      <c r="C540" s="52"/>
    </row>
    <row r="541" spans="3:3" ht="14.25" customHeight="1">
      <c r="C541" s="52"/>
    </row>
    <row r="542" spans="3:3" ht="14.25" customHeight="1">
      <c r="C542" s="52"/>
    </row>
    <row r="543" spans="3:3" ht="14.25" customHeight="1">
      <c r="C543" s="52"/>
    </row>
    <row r="544" spans="3:3" ht="14.25" customHeight="1">
      <c r="C544" s="52"/>
    </row>
    <row r="545" spans="3:3" ht="14.25" customHeight="1">
      <c r="C545" s="52"/>
    </row>
    <row r="546" spans="3:3" ht="14.25" customHeight="1">
      <c r="C546" s="52"/>
    </row>
    <row r="547" spans="3:3" ht="14.25" customHeight="1">
      <c r="C547" s="52"/>
    </row>
    <row r="548" spans="3:3" ht="14.25" customHeight="1">
      <c r="C548" s="52"/>
    </row>
    <row r="549" spans="3:3" ht="14.25" customHeight="1">
      <c r="C549" s="52"/>
    </row>
    <row r="550" spans="3:3" ht="14.25" customHeight="1">
      <c r="C550" s="52"/>
    </row>
    <row r="551" spans="3:3" ht="14.25" customHeight="1">
      <c r="C551" s="52"/>
    </row>
    <row r="552" spans="3:3" ht="14.25" customHeight="1">
      <c r="C552" s="52"/>
    </row>
    <row r="553" spans="3:3" ht="14.25" customHeight="1">
      <c r="C553" s="52"/>
    </row>
    <row r="554" spans="3:3" ht="14.25" customHeight="1">
      <c r="C554" s="52"/>
    </row>
    <row r="555" spans="3:3" ht="14.25" customHeight="1">
      <c r="C555" s="52"/>
    </row>
    <row r="556" spans="3:3" ht="14.25" customHeight="1">
      <c r="C556" s="52"/>
    </row>
    <row r="557" spans="3:3" ht="14.25" customHeight="1">
      <c r="C557" s="52"/>
    </row>
    <row r="558" spans="3:3" ht="14.25" customHeight="1">
      <c r="C558" s="52"/>
    </row>
    <row r="559" spans="3:3" ht="14.25" customHeight="1">
      <c r="C559" s="52"/>
    </row>
    <row r="560" spans="3:3" ht="14.25" customHeight="1">
      <c r="C560" s="52"/>
    </row>
    <row r="561" spans="3:3" ht="14.25" customHeight="1">
      <c r="C561" s="52"/>
    </row>
    <row r="562" spans="3:3" ht="14.25" customHeight="1">
      <c r="C562" s="52"/>
    </row>
    <row r="563" spans="3:3" ht="14.25" customHeight="1">
      <c r="C563" s="52"/>
    </row>
    <row r="564" spans="3:3" ht="14.25" customHeight="1">
      <c r="C564" s="52"/>
    </row>
    <row r="565" spans="3:3" ht="14.25" customHeight="1">
      <c r="C565" s="52"/>
    </row>
    <row r="566" spans="3:3" ht="14.25" customHeight="1">
      <c r="C566" s="52"/>
    </row>
    <row r="567" spans="3:3" ht="14.25" customHeight="1">
      <c r="C567" s="52"/>
    </row>
    <row r="568" spans="3:3" ht="14.25" customHeight="1">
      <c r="C568" s="52"/>
    </row>
    <row r="569" spans="3:3" ht="14.25" customHeight="1">
      <c r="C569" s="52"/>
    </row>
    <row r="570" spans="3:3" ht="14.25" customHeight="1">
      <c r="C570" s="52"/>
    </row>
    <row r="571" spans="3:3" ht="14.25" customHeight="1">
      <c r="C571" s="52"/>
    </row>
    <row r="572" spans="3:3" ht="14.25" customHeight="1">
      <c r="C572" s="52"/>
    </row>
    <row r="573" spans="3:3" ht="14.25" customHeight="1">
      <c r="C573" s="52"/>
    </row>
    <row r="574" spans="3:3" ht="14.25" customHeight="1">
      <c r="C574" s="52"/>
    </row>
    <row r="575" spans="3:3" ht="14.25" customHeight="1">
      <c r="C575" s="52"/>
    </row>
    <row r="576" spans="3:3" ht="14.25" customHeight="1">
      <c r="C576" s="52"/>
    </row>
    <row r="577" spans="3:3" ht="14.25" customHeight="1">
      <c r="C577" s="52"/>
    </row>
    <row r="578" spans="3:3" ht="14.25" customHeight="1">
      <c r="C578" s="52"/>
    </row>
    <row r="579" spans="3:3" ht="14.25" customHeight="1">
      <c r="C579" s="52"/>
    </row>
    <row r="580" spans="3:3" ht="14.25" customHeight="1">
      <c r="C580" s="52"/>
    </row>
    <row r="581" spans="3:3" ht="14.25" customHeight="1">
      <c r="C581" s="52"/>
    </row>
    <row r="582" spans="3:3" ht="14.25" customHeight="1">
      <c r="C582" s="52"/>
    </row>
    <row r="583" spans="3:3" ht="14.25" customHeight="1">
      <c r="C583" s="52"/>
    </row>
    <row r="584" spans="3:3" ht="14.25" customHeight="1">
      <c r="C584" s="52"/>
    </row>
    <row r="585" spans="3:3" ht="14.25" customHeight="1">
      <c r="C585" s="52"/>
    </row>
    <row r="586" spans="3:3" ht="14.25" customHeight="1">
      <c r="C586" s="52"/>
    </row>
    <row r="587" spans="3:3" ht="14.25" customHeight="1">
      <c r="C587" s="52"/>
    </row>
    <row r="588" spans="3:3" ht="14.25" customHeight="1">
      <c r="C588" s="52"/>
    </row>
    <row r="589" spans="3:3" ht="14.25" customHeight="1">
      <c r="C589" s="52"/>
    </row>
    <row r="590" spans="3:3" ht="14.25" customHeight="1">
      <c r="C590" s="52"/>
    </row>
    <row r="591" spans="3:3" ht="14.25" customHeight="1">
      <c r="C591" s="52"/>
    </row>
    <row r="592" spans="3:3" ht="14.25" customHeight="1">
      <c r="C592" s="52"/>
    </row>
    <row r="593" spans="3:3" ht="14.25" customHeight="1">
      <c r="C593" s="52"/>
    </row>
    <row r="594" spans="3:3" ht="14.25" customHeight="1">
      <c r="C594" s="52"/>
    </row>
    <row r="595" spans="3:3" ht="14.25" customHeight="1">
      <c r="C595" s="52"/>
    </row>
    <row r="596" spans="3:3" ht="14.25" customHeight="1">
      <c r="C596" s="52"/>
    </row>
    <row r="597" spans="3:3" ht="14.25" customHeight="1">
      <c r="C597" s="52"/>
    </row>
    <row r="598" spans="3:3" ht="14.25" customHeight="1">
      <c r="C598" s="52"/>
    </row>
    <row r="599" spans="3:3" ht="14.25" customHeight="1">
      <c r="C599" s="52"/>
    </row>
    <row r="600" spans="3:3" ht="14.25" customHeight="1">
      <c r="C600" s="52"/>
    </row>
    <row r="601" spans="3:3" ht="14.25" customHeight="1">
      <c r="C601" s="52"/>
    </row>
    <row r="602" spans="3:3" ht="14.25" customHeight="1">
      <c r="C602" s="52"/>
    </row>
    <row r="603" spans="3:3" ht="14.25" customHeight="1">
      <c r="C603" s="52"/>
    </row>
    <row r="604" spans="3:3" ht="14.25" customHeight="1">
      <c r="C604" s="52"/>
    </row>
    <row r="605" spans="3:3" ht="14.25" customHeight="1">
      <c r="C605" s="52"/>
    </row>
    <row r="606" spans="3:3" ht="14.25" customHeight="1">
      <c r="C606" s="52"/>
    </row>
    <row r="607" spans="3:3" ht="14.25" customHeight="1">
      <c r="C607" s="52"/>
    </row>
    <row r="608" spans="3:3" ht="14.25" customHeight="1">
      <c r="C608" s="52"/>
    </row>
    <row r="609" spans="3:3" ht="14.25" customHeight="1">
      <c r="C609" s="52"/>
    </row>
    <row r="610" spans="3:3" ht="14.25" customHeight="1">
      <c r="C610" s="52"/>
    </row>
    <row r="611" spans="3:3" ht="14.25" customHeight="1">
      <c r="C611" s="52"/>
    </row>
    <row r="612" spans="3:3" ht="14.25" customHeight="1">
      <c r="C612" s="52"/>
    </row>
    <row r="613" spans="3:3" ht="14.25" customHeight="1">
      <c r="C613" s="52"/>
    </row>
    <row r="614" spans="3:3" ht="14.25" customHeight="1">
      <c r="C614" s="52"/>
    </row>
    <row r="615" spans="3:3" ht="14.25" customHeight="1">
      <c r="C615" s="52"/>
    </row>
    <row r="616" spans="3:3" ht="14.25" customHeight="1">
      <c r="C616" s="52"/>
    </row>
    <row r="617" spans="3:3" ht="14.25" customHeight="1">
      <c r="C617" s="52"/>
    </row>
    <row r="618" spans="3:3" ht="14.25" customHeight="1">
      <c r="C618" s="52"/>
    </row>
    <row r="619" spans="3:3" ht="14.25" customHeight="1">
      <c r="C619" s="52"/>
    </row>
    <row r="620" spans="3:3" ht="14.25" customHeight="1">
      <c r="C620" s="52"/>
    </row>
    <row r="621" spans="3:3" ht="14.25" customHeight="1">
      <c r="C621" s="52"/>
    </row>
    <row r="622" spans="3:3" ht="14.25" customHeight="1">
      <c r="C622" s="52"/>
    </row>
    <row r="623" spans="3:3" ht="14.25" customHeight="1">
      <c r="C623" s="52"/>
    </row>
    <row r="624" spans="3:3" ht="14.25" customHeight="1">
      <c r="C624" s="52"/>
    </row>
    <row r="625" spans="3:3" ht="14.25" customHeight="1">
      <c r="C625" s="52"/>
    </row>
    <row r="626" spans="3:3" ht="14.25" customHeight="1">
      <c r="C626" s="52"/>
    </row>
    <row r="627" spans="3:3" ht="14.25" customHeight="1">
      <c r="C627" s="52"/>
    </row>
    <row r="628" spans="3:3" ht="14.25" customHeight="1">
      <c r="C628" s="52"/>
    </row>
    <row r="629" spans="3:3" ht="14.25" customHeight="1">
      <c r="C629" s="52"/>
    </row>
    <row r="630" spans="3:3" ht="14.25" customHeight="1">
      <c r="C630" s="52"/>
    </row>
    <row r="631" spans="3:3" ht="14.25" customHeight="1">
      <c r="C631" s="52"/>
    </row>
    <row r="632" spans="3:3" ht="14.25" customHeight="1">
      <c r="C632" s="52"/>
    </row>
    <row r="633" spans="3:3" ht="14.25" customHeight="1">
      <c r="C633" s="52"/>
    </row>
    <row r="634" spans="3:3" ht="14.25" customHeight="1">
      <c r="C634" s="52"/>
    </row>
    <row r="635" spans="3:3" ht="14.25" customHeight="1">
      <c r="C635" s="52"/>
    </row>
    <row r="636" spans="3:3" ht="14.25" customHeight="1">
      <c r="C636" s="52"/>
    </row>
    <row r="637" spans="3:3" ht="14.25" customHeight="1">
      <c r="C637" s="52"/>
    </row>
    <row r="638" spans="3:3" ht="14.25" customHeight="1">
      <c r="C638" s="52"/>
    </row>
    <row r="639" spans="3:3" ht="14.25" customHeight="1">
      <c r="C639" s="52"/>
    </row>
    <row r="640" spans="3:3" ht="14.25" customHeight="1">
      <c r="C640" s="52"/>
    </row>
    <row r="641" spans="3:3" ht="14.25" customHeight="1">
      <c r="C641" s="52"/>
    </row>
    <row r="642" spans="3:3" ht="14.25" customHeight="1">
      <c r="C642" s="52"/>
    </row>
    <row r="643" spans="3:3" ht="14.25" customHeight="1">
      <c r="C643" s="52"/>
    </row>
    <row r="644" spans="3:3" ht="14.25" customHeight="1">
      <c r="C644" s="52"/>
    </row>
    <row r="645" spans="3:3" ht="14.25" customHeight="1">
      <c r="C645" s="52"/>
    </row>
    <row r="646" spans="3:3" ht="14.25" customHeight="1">
      <c r="C646" s="52"/>
    </row>
    <row r="647" spans="3:3" ht="14.25" customHeight="1">
      <c r="C647" s="52"/>
    </row>
    <row r="648" spans="3:3" ht="14.25" customHeight="1">
      <c r="C648" s="52"/>
    </row>
    <row r="649" spans="3:3" ht="14.25" customHeight="1">
      <c r="C649" s="52"/>
    </row>
    <row r="650" spans="3:3" ht="14.25" customHeight="1">
      <c r="C650" s="52"/>
    </row>
    <row r="651" spans="3:3" ht="14.25" customHeight="1">
      <c r="C651" s="52"/>
    </row>
    <row r="652" spans="3:3" ht="14.25" customHeight="1">
      <c r="C652" s="52"/>
    </row>
    <row r="653" spans="3:3" ht="14.25" customHeight="1">
      <c r="C653" s="52"/>
    </row>
    <row r="654" spans="3:3" ht="14.25" customHeight="1">
      <c r="C654" s="52"/>
    </row>
    <row r="655" spans="3:3" ht="14.25" customHeight="1">
      <c r="C655" s="52"/>
    </row>
    <row r="656" spans="3:3" ht="14.25" customHeight="1">
      <c r="C656" s="52"/>
    </row>
    <row r="657" spans="3:3" ht="14.25" customHeight="1">
      <c r="C657" s="52"/>
    </row>
    <row r="658" spans="3:3" ht="14.25" customHeight="1">
      <c r="C658" s="52"/>
    </row>
    <row r="659" spans="3:3" ht="14.25" customHeight="1">
      <c r="C659" s="52"/>
    </row>
    <row r="660" spans="3:3" ht="14.25" customHeight="1">
      <c r="C660" s="52"/>
    </row>
    <row r="661" spans="3:3" ht="14.25" customHeight="1">
      <c r="C661" s="52"/>
    </row>
    <row r="662" spans="3:3" ht="14.25" customHeight="1">
      <c r="C662" s="52"/>
    </row>
    <row r="663" spans="3:3" ht="14.25" customHeight="1">
      <c r="C663" s="52"/>
    </row>
    <row r="664" spans="3:3" ht="14.25" customHeight="1">
      <c r="C664" s="52"/>
    </row>
    <row r="665" spans="3:3" ht="14.25" customHeight="1">
      <c r="C665" s="52"/>
    </row>
    <row r="666" spans="3:3" ht="14.25" customHeight="1">
      <c r="C666" s="52"/>
    </row>
    <row r="667" spans="3:3" ht="14.25" customHeight="1">
      <c r="C667" s="52"/>
    </row>
    <row r="668" spans="3:3" ht="14.25" customHeight="1">
      <c r="C668" s="52"/>
    </row>
    <row r="669" spans="3:3" ht="14.25" customHeight="1">
      <c r="C669" s="52"/>
    </row>
    <row r="670" spans="3:3" ht="14.25" customHeight="1">
      <c r="C670" s="52"/>
    </row>
    <row r="671" spans="3:3" ht="14.25" customHeight="1">
      <c r="C671" s="52"/>
    </row>
    <row r="672" spans="3:3" ht="14.25" customHeight="1">
      <c r="C672" s="52"/>
    </row>
    <row r="673" spans="3:3" ht="14.25" customHeight="1">
      <c r="C673" s="52"/>
    </row>
    <row r="674" spans="3:3" ht="14.25" customHeight="1">
      <c r="C674" s="52"/>
    </row>
    <row r="675" spans="3:3" ht="14.25" customHeight="1">
      <c r="C675" s="52"/>
    </row>
    <row r="676" spans="3:3" ht="14.25" customHeight="1">
      <c r="C676" s="52"/>
    </row>
    <row r="677" spans="3:3" ht="14.25" customHeight="1">
      <c r="C677" s="52"/>
    </row>
    <row r="678" spans="3:3" ht="14.25" customHeight="1">
      <c r="C678" s="52"/>
    </row>
    <row r="679" spans="3:3" ht="14.25" customHeight="1">
      <c r="C679" s="52"/>
    </row>
    <row r="680" spans="3:3" ht="14.25" customHeight="1">
      <c r="C680" s="52"/>
    </row>
    <row r="681" spans="3:3" ht="14.25" customHeight="1">
      <c r="C681" s="52"/>
    </row>
    <row r="682" spans="3:3" ht="14.25" customHeight="1">
      <c r="C682" s="52"/>
    </row>
    <row r="683" spans="3:3" ht="14.25" customHeight="1">
      <c r="C683" s="52"/>
    </row>
    <row r="684" spans="3:3" ht="14.25" customHeight="1">
      <c r="C684" s="52"/>
    </row>
    <row r="685" spans="3:3" ht="14.25" customHeight="1">
      <c r="C685" s="52"/>
    </row>
    <row r="686" spans="3:3" ht="14.25" customHeight="1">
      <c r="C686" s="52"/>
    </row>
    <row r="687" spans="3:3" ht="14.25" customHeight="1">
      <c r="C687" s="52"/>
    </row>
    <row r="688" spans="3:3" ht="14.25" customHeight="1">
      <c r="C688" s="52"/>
    </row>
    <row r="689" spans="3:3" ht="14.25" customHeight="1">
      <c r="C689" s="52"/>
    </row>
    <row r="690" spans="3:3" ht="14.25" customHeight="1">
      <c r="C690" s="52"/>
    </row>
    <row r="691" spans="3:3" ht="14.25" customHeight="1">
      <c r="C691" s="52"/>
    </row>
    <row r="692" spans="3:3" ht="14.25" customHeight="1">
      <c r="C692" s="52"/>
    </row>
    <row r="693" spans="3:3" ht="14.25" customHeight="1">
      <c r="C693" s="52"/>
    </row>
    <row r="694" spans="3:3" ht="14.25" customHeight="1">
      <c r="C694" s="52"/>
    </row>
    <row r="695" spans="3:3" ht="14.25" customHeight="1">
      <c r="C695" s="52"/>
    </row>
    <row r="696" spans="3:3" ht="14.25" customHeight="1">
      <c r="C696" s="52"/>
    </row>
    <row r="697" spans="3:3" ht="14.25" customHeight="1">
      <c r="C697" s="52"/>
    </row>
    <row r="698" spans="3:3" ht="14.25" customHeight="1">
      <c r="C698" s="52"/>
    </row>
    <row r="699" spans="3:3" ht="14.25" customHeight="1">
      <c r="C699" s="52"/>
    </row>
    <row r="700" spans="3:3" ht="14.25" customHeight="1">
      <c r="C700" s="52"/>
    </row>
    <row r="701" spans="3:3" ht="14.25" customHeight="1">
      <c r="C701" s="52"/>
    </row>
    <row r="702" spans="3:3" ht="14.25" customHeight="1">
      <c r="C702" s="52"/>
    </row>
    <row r="703" spans="3:3" ht="14.25" customHeight="1">
      <c r="C703" s="52"/>
    </row>
    <row r="704" spans="3:3" ht="14.25" customHeight="1">
      <c r="C704" s="52"/>
    </row>
    <row r="705" spans="3:3" ht="14.25" customHeight="1">
      <c r="C705" s="52"/>
    </row>
    <row r="706" spans="3:3" ht="14.25" customHeight="1">
      <c r="C706" s="52"/>
    </row>
    <row r="707" spans="3:3" ht="14.25" customHeight="1">
      <c r="C707" s="52"/>
    </row>
    <row r="708" spans="3:3" ht="14.25" customHeight="1">
      <c r="C708" s="52"/>
    </row>
    <row r="709" spans="3:3" ht="14.25" customHeight="1">
      <c r="C709" s="52"/>
    </row>
    <row r="710" spans="3:3" ht="14.25" customHeight="1">
      <c r="C710" s="52"/>
    </row>
    <row r="711" spans="3:3" ht="14.25" customHeight="1">
      <c r="C711" s="52"/>
    </row>
    <row r="712" spans="3:3" ht="14.25" customHeight="1">
      <c r="C712" s="52"/>
    </row>
    <row r="713" spans="3:3" ht="14.25" customHeight="1">
      <c r="C713" s="52"/>
    </row>
    <row r="714" spans="3:3" ht="14.25" customHeight="1">
      <c r="C714" s="52"/>
    </row>
    <row r="715" spans="3:3" ht="14.25" customHeight="1">
      <c r="C715" s="52"/>
    </row>
    <row r="716" spans="3:3" ht="14.25" customHeight="1">
      <c r="C716" s="52"/>
    </row>
    <row r="717" spans="3:3" ht="14.25" customHeight="1">
      <c r="C717" s="52"/>
    </row>
    <row r="718" spans="3:3" ht="14.25" customHeight="1">
      <c r="C718" s="52"/>
    </row>
    <row r="719" spans="3:3" ht="14.25" customHeight="1">
      <c r="C719" s="52"/>
    </row>
    <row r="720" spans="3:3" ht="14.25" customHeight="1">
      <c r="C720" s="52"/>
    </row>
    <row r="721" spans="3:3" ht="14.25" customHeight="1">
      <c r="C721" s="52"/>
    </row>
    <row r="722" spans="3:3" ht="14.25" customHeight="1">
      <c r="C722" s="52"/>
    </row>
    <row r="723" spans="3:3" ht="14.25" customHeight="1">
      <c r="C723" s="52"/>
    </row>
    <row r="724" spans="3:3" ht="14.25" customHeight="1">
      <c r="C724" s="52"/>
    </row>
    <row r="725" spans="3:3" ht="14.25" customHeight="1">
      <c r="C725" s="52"/>
    </row>
    <row r="726" spans="3:3" ht="14.25" customHeight="1">
      <c r="C726" s="52"/>
    </row>
    <row r="727" spans="3:3" ht="14.25" customHeight="1">
      <c r="C727" s="52"/>
    </row>
    <row r="728" spans="3:3" ht="14.25" customHeight="1">
      <c r="C728" s="52"/>
    </row>
    <row r="729" spans="3:3" ht="14.25" customHeight="1">
      <c r="C729" s="52"/>
    </row>
    <row r="730" spans="3:3" ht="14.25" customHeight="1">
      <c r="C730" s="52"/>
    </row>
    <row r="731" spans="3:3" ht="14.25" customHeight="1">
      <c r="C731" s="52"/>
    </row>
    <row r="732" spans="3:3" ht="14.25" customHeight="1">
      <c r="C732" s="52"/>
    </row>
    <row r="733" spans="3:3" ht="14.25" customHeight="1">
      <c r="C733" s="52"/>
    </row>
    <row r="734" spans="3:3" ht="14.25" customHeight="1">
      <c r="C734" s="52"/>
    </row>
    <row r="735" spans="3:3" ht="14.25" customHeight="1">
      <c r="C735" s="52"/>
    </row>
    <row r="736" spans="3:3" ht="14.25" customHeight="1">
      <c r="C736" s="52"/>
    </row>
    <row r="737" spans="3:3" ht="14.25" customHeight="1">
      <c r="C737" s="52"/>
    </row>
    <row r="738" spans="3:3" ht="14.25" customHeight="1">
      <c r="C738" s="52"/>
    </row>
    <row r="739" spans="3:3" ht="14.25" customHeight="1">
      <c r="C739" s="52"/>
    </row>
    <row r="740" spans="3:3" ht="14.25" customHeight="1">
      <c r="C740" s="52"/>
    </row>
    <row r="741" spans="3:3" ht="14.25" customHeight="1">
      <c r="C741" s="52"/>
    </row>
    <row r="742" spans="3:3" ht="14.25" customHeight="1">
      <c r="C742" s="52"/>
    </row>
    <row r="743" spans="3:3" ht="14.25" customHeight="1">
      <c r="C743" s="52"/>
    </row>
    <row r="744" spans="3:3" ht="14.25" customHeight="1">
      <c r="C744" s="52"/>
    </row>
    <row r="745" spans="3:3" ht="14.25" customHeight="1">
      <c r="C745" s="52"/>
    </row>
    <row r="746" spans="3:3" ht="14.25" customHeight="1">
      <c r="C746" s="52"/>
    </row>
    <row r="747" spans="3:3" ht="14.25" customHeight="1">
      <c r="C747" s="52"/>
    </row>
    <row r="748" spans="3:3" ht="14.25" customHeight="1">
      <c r="C748" s="52"/>
    </row>
    <row r="749" spans="3:3" ht="14.25" customHeight="1">
      <c r="C749" s="52"/>
    </row>
    <row r="750" spans="3:3" ht="14.25" customHeight="1">
      <c r="C750" s="52"/>
    </row>
    <row r="751" spans="3:3" ht="14.25" customHeight="1">
      <c r="C751" s="52"/>
    </row>
    <row r="752" spans="3:3" ht="14.25" customHeight="1">
      <c r="C752" s="52"/>
    </row>
    <row r="753" spans="3:3" ht="14.25" customHeight="1">
      <c r="C753" s="52"/>
    </row>
    <row r="754" spans="3:3" ht="14.25" customHeight="1">
      <c r="C754" s="52"/>
    </row>
    <row r="755" spans="3:3" ht="14.25" customHeight="1">
      <c r="C755" s="52"/>
    </row>
    <row r="756" spans="3:3" ht="14.25" customHeight="1">
      <c r="C756" s="52"/>
    </row>
    <row r="757" spans="3:3" ht="14.25" customHeight="1">
      <c r="C757" s="52"/>
    </row>
    <row r="758" spans="3:3" ht="14.25" customHeight="1">
      <c r="C758" s="52"/>
    </row>
    <row r="759" spans="3:3" ht="14.25" customHeight="1">
      <c r="C759" s="52"/>
    </row>
    <row r="760" spans="3:3" ht="14.25" customHeight="1">
      <c r="C760" s="52"/>
    </row>
    <row r="761" spans="3:3" ht="14.25" customHeight="1">
      <c r="C761" s="52"/>
    </row>
    <row r="762" spans="3:3" ht="14.25" customHeight="1">
      <c r="C762" s="52"/>
    </row>
    <row r="763" spans="3:3" ht="14.25" customHeight="1">
      <c r="C763" s="52"/>
    </row>
    <row r="764" spans="3:3" ht="14.25" customHeight="1">
      <c r="C764" s="52"/>
    </row>
    <row r="765" spans="3:3" ht="14.25" customHeight="1">
      <c r="C765" s="52"/>
    </row>
    <row r="766" spans="3:3" ht="14.25" customHeight="1">
      <c r="C766" s="52"/>
    </row>
    <row r="767" spans="3:3" ht="14.25" customHeight="1">
      <c r="C767" s="52"/>
    </row>
    <row r="768" spans="3:3" ht="14.25" customHeight="1">
      <c r="C768" s="52"/>
    </row>
    <row r="769" spans="3:3" ht="14.25" customHeight="1">
      <c r="C769" s="52"/>
    </row>
    <row r="770" spans="3:3" ht="14.25" customHeight="1">
      <c r="C770" s="52"/>
    </row>
    <row r="771" spans="3:3" ht="14.25" customHeight="1">
      <c r="C771" s="52"/>
    </row>
    <row r="772" spans="3:3" ht="14.25" customHeight="1">
      <c r="C772" s="52"/>
    </row>
    <row r="773" spans="3:3" ht="14.25" customHeight="1">
      <c r="C773" s="52"/>
    </row>
    <row r="774" spans="3:3" ht="14.25" customHeight="1">
      <c r="C774" s="52"/>
    </row>
    <row r="775" spans="3:3" ht="14.25" customHeight="1">
      <c r="C775" s="52"/>
    </row>
    <row r="776" spans="3:3" ht="14.25" customHeight="1">
      <c r="C776" s="52"/>
    </row>
    <row r="777" spans="3:3" ht="14.25" customHeight="1">
      <c r="C777" s="52"/>
    </row>
    <row r="778" spans="3:3" ht="14.25" customHeight="1">
      <c r="C778" s="52"/>
    </row>
    <row r="779" spans="3:3" ht="14.25" customHeight="1">
      <c r="C779" s="52"/>
    </row>
    <row r="780" spans="3:3" ht="14.25" customHeight="1">
      <c r="C780" s="52"/>
    </row>
    <row r="781" spans="3:3" ht="14.25" customHeight="1">
      <c r="C781" s="52"/>
    </row>
    <row r="782" spans="3:3" ht="14.25" customHeight="1">
      <c r="C782" s="52"/>
    </row>
    <row r="783" spans="3:3" ht="14.25" customHeight="1">
      <c r="C783" s="52"/>
    </row>
    <row r="784" spans="3:3" ht="14.25" customHeight="1">
      <c r="C784" s="52"/>
    </row>
    <row r="785" spans="3:3" ht="14.25" customHeight="1">
      <c r="C785" s="52"/>
    </row>
    <row r="786" spans="3:3" ht="14.25" customHeight="1">
      <c r="C786" s="52"/>
    </row>
    <row r="787" spans="3:3" ht="14.25" customHeight="1">
      <c r="C787" s="52"/>
    </row>
    <row r="788" spans="3:3" ht="14.25" customHeight="1">
      <c r="C788" s="52"/>
    </row>
    <row r="789" spans="3:3" ht="14.25" customHeight="1">
      <c r="C789" s="52"/>
    </row>
    <row r="790" spans="3:3" ht="14.25" customHeight="1">
      <c r="C790" s="52"/>
    </row>
    <row r="791" spans="3:3" ht="14.25" customHeight="1">
      <c r="C791" s="52"/>
    </row>
    <row r="792" spans="3:3" ht="14.25" customHeight="1">
      <c r="C792" s="52"/>
    </row>
    <row r="793" spans="3:3" ht="14.25" customHeight="1">
      <c r="C793" s="52"/>
    </row>
    <row r="794" spans="3:3" ht="14.25" customHeight="1">
      <c r="C794" s="52"/>
    </row>
    <row r="795" spans="3:3" ht="14.25" customHeight="1">
      <c r="C795" s="52"/>
    </row>
    <row r="796" spans="3:3" ht="14.25" customHeight="1">
      <c r="C796" s="52"/>
    </row>
    <row r="797" spans="3:3" ht="14.25" customHeight="1">
      <c r="C797" s="52"/>
    </row>
    <row r="798" spans="3:3" ht="14.25" customHeight="1">
      <c r="C798" s="52"/>
    </row>
    <row r="799" spans="3:3" ht="14.25" customHeight="1">
      <c r="C799" s="52"/>
    </row>
    <row r="800" spans="3:3" ht="14.25" customHeight="1">
      <c r="C800" s="52"/>
    </row>
    <row r="801" spans="3:3" ht="14.25" customHeight="1">
      <c r="C801" s="52"/>
    </row>
    <row r="802" spans="3:3" ht="14.25" customHeight="1">
      <c r="C802" s="52"/>
    </row>
    <row r="803" spans="3:3" ht="14.25" customHeight="1">
      <c r="C803" s="52"/>
    </row>
    <row r="804" spans="3:3" ht="14.25" customHeight="1">
      <c r="C804" s="52"/>
    </row>
    <row r="805" spans="3:3" ht="14.25" customHeight="1">
      <c r="C805" s="52"/>
    </row>
    <row r="806" spans="3:3" ht="14.25" customHeight="1">
      <c r="C806" s="52"/>
    </row>
    <row r="807" spans="3:3" ht="14.25" customHeight="1">
      <c r="C807" s="52"/>
    </row>
    <row r="808" spans="3:3" ht="14.25" customHeight="1">
      <c r="C808" s="52"/>
    </row>
    <row r="809" spans="3:3" ht="14.25" customHeight="1">
      <c r="C809" s="52"/>
    </row>
    <row r="810" spans="3:3" ht="14.25" customHeight="1">
      <c r="C810" s="52"/>
    </row>
    <row r="811" spans="3:3" ht="14.25" customHeight="1">
      <c r="C811" s="52"/>
    </row>
    <row r="812" spans="3:3" ht="14.25" customHeight="1">
      <c r="C812" s="52"/>
    </row>
    <row r="813" spans="3:3" ht="14.25" customHeight="1">
      <c r="C813" s="52"/>
    </row>
    <row r="814" spans="3:3" ht="14.25" customHeight="1">
      <c r="C814" s="52"/>
    </row>
    <row r="815" spans="3:3" ht="14.25" customHeight="1">
      <c r="C815" s="52"/>
    </row>
    <row r="816" spans="3:3" ht="14.25" customHeight="1">
      <c r="C816" s="52"/>
    </row>
    <row r="817" spans="3:3" ht="14.25" customHeight="1">
      <c r="C817" s="52"/>
    </row>
    <row r="818" spans="3:3" ht="14.25" customHeight="1">
      <c r="C818" s="52"/>
    </row>
    <row r="819" spans="3:3" ht="14.25" customHeight="1">
      <c r="C819" s="52"/>
    </row>
    <row r="820" spans="3:3" ht="14.25" customHeight="1">
      <c r="C820" s="52"/>
    </row>
    <row r="821" spans="3:3" ht="14.25" customHeight="1">
      <c r="C821" s="52"/>
    </row>
    <row r="822" spans="3:3" ht="14.25" customHeight="1">
      <c r="C822" s="52"/>
    </row>
    <row r="823" spans="3:3" ht="14.25" customHeight="1">
      <c r="C823" s="52"/>
    </row>
    <row r="824" spans="3:3" ht="14.25" customHeight="1">
      <c r="C824" s="52"/>
    </row>
    <row r="825" spans="3:3" ht="14.25" customHeight="1">
      <c r="C825" s="52"/>
    </row>
    <row r="826" spans="3:3" ht="14.25" customHeight="1">
      <c r="C826" s="52"/>
    </row>
    <row r="827" spans="3:3" ht="14.25" customHeight="1">
      <c r="C827" s="52"/>
    </row>
    <row r="828" spans="3:3" ht="14.25" customHeight="1">
      <c r="C828" s="52"/>
    </row>
    <row r="829" spans="3:3" ht="14.25" customHeight="1">
      <c r="C829" s="52"/>
    </row>
    <row r="830" spans="3:3" ht="14.25" customHeight="1">
      <c r="C830" s="52"/>
    </row>
    <row r="831" spans="3:3" ht="14.25" customHeight="1">
      <c r="C831" s="52"/>
    </row>
    <row r="832" spans="3:3" ht="14.25" customHeight="1">
      <c r="C832" s="52"/>
    </row>
    <row r="833" spans="3:3" ht="14.25" customHeight="1">
      <c r="C833" s="52"/>
    </row>
    <row r="834" spans="3:3" ht="14.25" customHeight="1">
      <c r="C834" s="52"/>
    </row>
    <row r="835" spans="3:3" ht="14.25" customHeight="1">
      <c r="C835" s="52"/>
    </row>
    <row r="836" spans="3:3" ht="14.25" customHeight="1">
      <c r="C836" s="52"/>
    </row>
    <row r="837" spans="3:3" ht="14.25" customHeight="1">
      <c r="C837" s="52"/>
    </row>
    <row r="838" spans="3:3" ht="14.25" customHeight="1">
      <c r="C838" s="52"/>
    </row>
    <row r="839" spans="3:3" ht="14.25" customHeight="1">
      <c r="C839" s="52"/>
    </row>
    <row r="840" spans="3:3" ht="14.25" customHeight="1">
      <c r="C840" s="52"/>
    </row>
    <row r="841" spans="3:3" ht="14.25" customHeight="1">
      <c r="C841" s="52"/>
    </row>
    <row r="842" spans="3:3" ht="14.25" customHeight="1">
      <c r="C842" s="52"/>
    </row>
    <row r="843" spans="3:3" ht="14.25" customHeight="1">
      <c r="C843" s="52"/>
    </row>
    <row r="844" spans="3:3" ht="14.25" customHeight="1">
      <c r="C844" s="52"/>
    </row>
    <row r="845" spans="3:3" ht="14.25" customHeight="1">
      <c r="C845" s="52"/>
    </row>
    <row r="846" spans="3:3" ht="14.25" customHeight="1">
      <c r="C846" s="52"/>
    </row>
    <row r="847" spans="3:3" ht="14.25" customHeight="1">
      <c r="C847" s="52"/>
    </row>
    <row r="848" spans="3:3" ht="14.25" customHeight="1">
      <c r="C848" s="52"/>
    </row>
    <row r="849" spans="3:3" ht="14.25" customHeight="1">
      <c r="C849" s="52"/>
    </row>
    <row r="850" spans="3:3" ht="14.25" customHeight="1">
      <c r="C850" s="52"/>
    </row>
    <row r="851" spans="3:3" ht="14.25" customHeight="1">
      <c r="C851" s="52"/>
    </row>
    <row r="852" spans="3:3" ht="14.25" customHeight="1">
      <c r="C852" s="52"/>
    </row>
    <row r="853" spans="3:3" ht="14.25" customHeight="1">
      <c r="C853" s="52"/>
    </row>
    <row r="854" spans="3:3" ht="14.25" customHeight="1">
      <c r="C854" s="52"/>
    </row>
    <row r="855" spans="3:3" ht="14.25" customHeight="1">
      <c r="C855" s="52"/>
    </row>
    <row r="856" spans="3:3" ht="14.25" customHeight="1">
      <c r="C856" s="52"/>
    </row>
    <row r="857" spans="3:3" ht="14.25" customHeight="1">
      <c r="C857" s="52"/>
    </row>
    <row r="858" spans="3:3" ht="14.25" customHeight="1">
      <c r="C858" s="52"/>
    </row>
    <row r="859" spans="3:3" ht="14.25" customHeight="1">
      <c r="C859" s="52"/>
    </row>
    <row r="860" spans="3:3" ht="14.25" customHeight="1">
      <c r="C860" s="52"/>
    </row>
    <row r="861" spans="3:3" ht="14.25" customHeight="1">
      <c r="C861" s="52"/>
    </row>
    <row r="862" spans="3:3" ht="14.25" customHeight="1">
      <c r="C862" s="52"/>
    </row>
    <row r="863" spans="3:3" ht="14.25" customHeight="1">
      <c r="C863" s="52"/>
    </row>
    <row r="864" spans="3:3" ht="14.25" customHeight="1">
      <c r="C864" s="52"/>
    </row>
    <row r="865" spans="3:3" ht="14.25" customHeight="1">
      <c r="C865" s="52"/>
    </row>
    <row r="866" spans="3:3" ht="14.25" customHeight="1">
      <c r="C866" s="52"/>
    </row>
    <row r="867" spans="3:3" ht="14.25" customHeight="1">
      <c r="C867" s="52"/>
    </row>
    <row r="868" spans="3:3" ht="14.25" customHeight="1">
      <c r="C868" s="52"/>
    </row>
    <row r="869" spans="3:3" ht="14.25" customHeight="1">
      <c r="C869" s="52"/>
    </row>
    <row r="870" spans="3:3" ht="14.25" customHeight="1">
      <c r="C870" s="52"/>
    </row>
    <row r="871" spans="3:3" ht="14.25" customHeight="1">
      <c r="C871" s="52"/>
    </row>
    <row r="872" spans="3:3" ht="14.25" customHeight="1">
      <c r="C872" s="52"/>
    </row>
    <row r="873" spans="3:3" ht="14.25" customHeight="1">
      <c r="C873" s="52"/>
    </row>
    <row r="874" spans="3:3" ht="14.25" customHeight="1">
      <c r="C874" s="52"/>
    </row>
    <row r="875" spans="3:3" ht="14.25" customHeight="1">
      <c r="C875" s="52"/>
    </row>
    <row r="876" spans="3:3" ht="14.25" customHeight="1">
      <c r="C876" s="52"/>
    </row>
    <row r="877" spans="3:3" ht="14.25" customHeight="1">
      <c r="C877" s="52"/>
    </row>
    <row r="878" spans="3:3" ht="14.25" customHeight="1">
      <c r="C878" s="52"/>
    </row>
    <row r="879" spans="3:3" ht="14.25" customHeight="1">
      <c r="C879" s="52"/>
    </row>
    <row r="880" spans="3:3" ht="14.25" customHeight="1">
      <c r="C880" s="52"/>
    </row>
    <row r="881" spans="3:3" ht="14.25" customHeight="1">
      <c r="C881" s="52"/>
    </row>
    <row r="882" spans="3:3" ht="14.25" customHeight="1">
      <c r="C882" s="52"/>
    </row>
    <row r="883" spans="3:3" ht="14.25" customHeight="1">
      <c r="C883" s="52"/>
    </row>
    <row r="884" spans="3:3" ht="14.25" customHeight="1">
      <c r="C884" s="52"/>
    </row>
    <row r="885" spans="3:3" ht="14.25" customHeight="1">
      <c r="C885" s="52"/>
    </row>
    <row r="886" spans="3:3" ht="14.25" customHeight="1">
      <c r="C886" s="52"/>
    </row>
    <row r="887" spans="3:3" ht="14.25" customHeight="1">
      <c r="C887" s="52"/>
    </row>
    <row r="888" spans="3:3" ht="14.25" customHeight="1">
      <c r="C888" s="52"/>
    </row>
    <row r="889" spans="3:3" ht="14.25" customHeight="1">
      <c r="C889" s="52"/>
    </row>
    <row r="890" spans="3:3" ht="14.25" customHeight="1">
      <c r="C890" s="52"/>
    </row>
    <row r="891" spans="3:3" ht="14.25" customHeight="1">
      <c r="C891" s="52"/>
    </row>
    <row r="892" spans="3:3" ht="14.25" customHeight="1">
      <c r="C892" s="52"/>
    </row>
    <row r="893" spans="3:3" ht="14.25" customHeight="1">
      <c r="C893" s="52"/>
    </row>
    <row r="894" spans="3:3" ht="14.25" customHeight="1">
      <c r="C894" s="52"/>
    </row>
    <row r="895" spans="3:3" ht="14.25" customHeight="1">
      <c r="C895" s="52"/>
    </row>
    <row r="896" spans="3:3" ht="14.25" customHeight="1">
      <c r="C896" s="52"/>
    </row>
    <row r="897" spans="3:3" ht="14.25" customHeight="1">
      <c r="C897" s="52"/>
    </row>
    <row r="898" spans="3:3" ht="14.25" customHeight="1">
      <c r="C898" s="52"/>
    </row>
    <row r="899" spans="3:3" ht="14.25" customHeight="1">
      <c r="C899" s="52"/>
    </row>
    <row r="900" spans="3:3" ht="14.25" customHeight="1">
      <c r="C900" s="52"/>
    </row>
    <row r="901" spans="3:3" ht="14.25" customHeight="1">
      <c r="C901" s="52"/>
    </row>
    <row r="902" spans="3:3" ht="14.25" customHeight="1">
      <c r="C902" s="52"/>
    </row>
    <row r="903" spans="3:3" ht="14.25" customHeight="1">
      <c r="C903" s="52"/>
    </row>
    <row r="904" spans="3:3" ht="14.25" customHeight="1">
      <c r="C904" s="52"/>
    </row>
    <row r="905" spans="3:3" ht="14.25" customHeight="1">
      <c r="C905" s="52"/>
    </row>
    <row r="906" spans="3:3" ht="14.25" customHeight="1">
      <c r="C906" s="52"/>
    </row>
    <row r="907" spans="3:3" ht="14.25" customHeight="1">
      <c r="C907" s="52"/>
    </row>
    <row r="908" spans="3:3" ht="14.25" customHeight="1">
      <c r="C908" s="52"/>
    </row>
    <row r="909" spans="3:3" ht="14.25" customHeight="1">
      <c r="C909" s="52"/>
    </row>
    <row r="910" spans="3:3" ht="14.25" customHeight="1">
      <c r="C910" s="52"/>
    </row>
    <row r="911" spans="3:3" ht="14.25" customHeight="1">
      <c r="C911" s="52"/>
    </row>
    <row r="912" spans="3:3" ht="14.25" customHeight="1">
      <c r="C912" s="52"/>
    </row>
    <row r="913" spans="3:3" ht="14.25" customHeight="1">
      <c r="C913" s="52"/>
    </row>
    <row r="914" spans="3:3" ht="14.25" customHeight="1">
      <c r="C914" s="52"/>
    </row>
    <row r="915" spans="3:3" ht="14.25" customHeight="1">
      <c r="C915" s="52"/>
    </row>
    <row r="916" spans="3:3" ht="14.25" customHeight="1">
      <c r="C916" s="52"/>
    </row>
    <row r="917" spans="3:3" ht="14.25" customHeight="1">
      <c r="C917" s="52"/>
    </row>
    <row r="918" spans="3:3" ht="14.25" customHeight="1">
      <c r="C918" s="52"/>
    </row>
    <row r="919" spans="3:3" ht="14.25" customHeight="1">
      <c r="C919" s="52"/>
    </row>
    <row r="920" spans="3:3" ht="14.25" customHeight="1">
      <c r="C920" s="52"/>
    </row>
    <row r="921" spans="3:3" ht="14.25" customHeight="1">
      <c r="C921" s="52"/>
    </row>
    <row r="922" spans="3:3" ht="14.25" customHeight="1">
      <c r="C922" s="52"/>
    </row>
    <row r="923" spans="3:3" ht="14.25" customHeight="1">
      <c r="C923" s="52"/>
    </row>
    <row r="924" spans="3:3" ht="14.25" customHeight="1">
      <c r="C924" s="52"/>
    </row>
    <row r="925" spans="3:3" ht="14.25" customHeight="1">
      <c r="C925" s="52"/>
    </row>
    <row r="926" spans="3:3" ht="14.25" customHeight="1">
      <c r="C926" s="52"/>
    </row>
    <row r="927" spans="3:3" ht="14.25" customHeight="1">
      <c r="C927" s="52"/>
    </row>
    <row r="928" spans="3:3" ht="14.25" customHeight="1">
      <c r="C928" s="52"/>
    </row>
    <row r="929" spans="3:3" ht="14.25" customHeight="1">
      <c r="C929" s="52"/>
    </row>
    <row r="930" spans="3:3" ht="14.25" customHeight="1">
      <c r="C930" s="52"/>
    </row>
    <row r="931" spans="3:3" ht="14.25" customHeight="1">
      <c r="C931" s="52"/>
    </row>
    <row r="932" spans="3:3" ht="14.25" customHeight="1">
      <c r="C932" s="52"/>
    </row>
    <row r="933" spans="3:3" ht="14.25" customHeight="1">
      <c r="C933" s="52"/>
    </row>
    <row r="934" spans="3:3" ht="14.25" customHeight="1">
      <c r="C934" s="52"/>
    </row>
    <row r="935" spans="3:3" ht="14.25" customHeight="1">
      <c r="C935" s="52"/>
    </row>
    <row r="936" spans="3:3" ht="14.25" customHeight="1">
      <c r="C936" s="52"/>
    </row>
    <row r="937" spans="3:3" ht="14.25" customHeight="1">
      <c r="C937" s="52"/>
    </row>
    <row r="938" spans="3:3" ht="14.25" customHeight="1">
      <c r="C938" s="52"/>
    </row>
    <row r="939" spans="3:3" ht="14.25" customHeight="1">
      <c r="C939" s="52"/>
    </row>
    <row r="940" spans="3:3" ht="14.25" customHeight="1">
      <c r="C940" s="52"/>
    </row>
    <row r="941" spans="3:3" ht="14.25" customHeight="1">
      <c r="C941" s="52"/>
    </row>
    <row r="942" spans="3:3" ht="14.25" customHeight="1">
      <c r="C942" s="52"/>
    </row>
    <row r="943" spans="3:3" ht="14.25" customHeight="1">
      <c r="C943" s="52"/>
    </row>
    <row r="944" spans="3:3" ht="14.25" customHeight="1">
      <c r="C944" s="52"/>
    </row>
    <row r="945" spans="3:3" ht="14.25" customHeight="1">
      <c r="C945" s="52"/>
    </row>
    <row r="946" spans="3:3" ht="14.25" customHeight="1">
      <c r="C946" s="52"/>
    </row>
    <row r="947" spans="3:3" ht="14.25" customHeight="1">
      <c r="C947" s="52"/>
    </row>
    <row r="948" spans="3:3" ht="14.25" customHeight="1">
      <c r="C948" s="52"/>
    </row>
    <row r="949" spans="3:3" ht="14.25" customHeight="1">
      <c r="C949" s="52"/>
    </row>
    <row r="950" spans="3:3" ht="14.25" customHeight="1">
      <c r="C950" s="52"/>
    </row>
    <row r="951" spans="3:3" ht="14.25" customHeight="1">
      <c r="C951" s="52"/>
    </row>
    <row r="952" spans="3:3" ht="14.25" customHeight="1">
      <c r="C952" s="52"/>
    </row>
    <row r="953" spans="3:3" ht="14.25" customHeight="1">
      <c r="C953" s="52"/>
    </row>
    <row r="954" spans="3:3" ht="14.25" customHeight="1">
      <c r="C954" s="52"/>
    </row>
    <row r="955" spans="3:3" ht="14.25" customHeight="1">
      <c r="C955" s="52"/>
    </row>
    <row r="956" spans="3:3" ht="14.25" customHeight="1">
      <c r="C956" s="52"/>
    </row>
    <row r="957" spans="3:3" ht="14.25" customHeight="1">
      <c r="C957" s="52"/>
    </row>
    <row r="958" spans="3:3" ht="14.25" customHeight="1">
      <c r="C958" s="52"/>
    </row>
    <row r="959" spans="3:3" ht="14.25" customHeight="1">
      <c r="C959" s="52"/>
    </row>
    <row r="960" spans="3:3" ht="14.25" customHeight="1">
      <c r="C960" s="52"/>
    </row>
    <row r="961" spans="3:3" ht="14.25" customHeight="1">
      <c r="C961" s="52"/>
    </row>
    <row r="962" spans="3:3" ht="14.25" customHeight="1">
      <c r="C962" s="52"/>
    </row>
    <row r="963" spans="3:3" ht="14.25" customHeight="1">
      <c r="C963" s="52"/>
    </row>
    <row r="964" spans="3:3" ht="14.25" customHeight="1">
      <c r="C964" s="52"/>
    </row>
    <row r="965" spans="3:3" ht="14.25" customHeight="1">
      <c r="C965" s="52"/>
    </row>
    <row r="966" spans="3:3" ht="14.25" customHeight="1">
      <c r="C966" s="52"/>
    </row>
    <row r="967" spans="3:3" ht="14.25" customHeight="1">
      <c r="C967" s="52"/>
    </row>
    <row r="968" spans="3:3" ht="14.25" customHeight="1">
      <c r="C968" s="52"/>
    </row>
    <row r="969" spans="3:3" ht="14.25" customHeight="1">
      <c r="C969" s="52"/>
    </row>
    <row r="970" spans="3:3" ht="14.25" customHeight="1">
      <c r="C970" s="52"/>
    </row>
    <row r="971" spans="3:3" ht="14.25" customHeight="1">
      <c r="C971" s="52"/>
    </row>
    <row r="972" spans="3:3" ht="14.25" customHeight="1">
      <c r="C972" s="52"/>
    </row>
    <row r="973" spans="3:3" ht="14.25" customHeight="1">
      <c r="C973" s="52"/>
    </row>
    <row r="974" spans="3:3" ht="14.25" customHeight="1">
      <c r="C974" s="52"/>
    </row>
    <row r="975" spans="3:3" ht="14.25" customHeight="1">
      <c r="C975" s="52"/>
    </row>
    <row r="976" spans="3:3" ht="14.25" customHeight="1">
      <c r="C976" s="52"/>
    </row>
    <row r="977" spans="3:3" ht="14.25" customHeight="1">
      <c r="C977" s="52"/>
    </row>
    <row r="978" spans="3:3" ht="14.25" customHeight="1">
      <c r="C978" s="52"/>
    </row>
    <row r="979" spans="3:3" ht="14.25" customHeight="1">
      <c r="C979" s="52"/>
    </row>
    <row r="980" spans="3:3" ht="14.25" customHeight="1">
      <c r="C980" s="52"/>
    </row>
    <row r="981" spans="3:3" ht="14.25" customHeight="1">
      <c r="C981" s="52"/>
    </row>
    <row r="982" spans="3:3" ht="14.25" customHeight="1">
      <c r="C982" s="52"/>
    </row>
    <row r="983" spans="3:3" ht="14.25" customHeight="1">
      <c r="C983" s="52"/>
    </row>
    <row r="984" spans="3:3" ht="14.25" customHeight="1">
      <c r="C984" s="52"/>
    </row>
    <row r="985" spans="3:3" ht="14.25" customHeight="1">
      <c r="C985" s="52"/>
    </row>
    <row r="986" spans="3:3" ht="14.25" customHeight="1">
      <c r="C986" s="52"/>
    </row>
    <row r="987" spans="3:3" ht="14.25" customHeight="1">
      <c r="C987" s="52"/>
    </row>
    <row r="988" spans="3:3" ht="14.25" customHeight="1">
      <c r="C988" s="52"/>
    </row>
    <row r="989" spans="3:3" ht="14.25" customHeight="1">
      <c r="C989" s="52"/>
    </row>
    <row r="990" spans="3:3" ht="14.25" customHeight="1">
      <c r="C990" s="52"/>
    </row>
    <row r="991" spans="3:3" ht="14.25" customHeight="1">
      <c r="C991" s="52"/>
    </row>
    <row r="992" spans="3:3" ht="14.25" customHeight="1">
      <c r="C992" s="52"/>
    </row>
    <row r="993" spans="3:3" ht="14.25" customHeight="1">
      <c r="C993" s="52"/>
    </row>
    <row r="994" spans="3:3" ht="14.25" customHeight="1">
      <c r="C994" s="52"/>
    </row>
    <row r="995" spans="3:3" ht="14.25" customHeight="1">
      <c r="C995" s="52"/>
    </row>
    <row r="996" spans="3:3" ht="14.25" customHeight="1">
      <c r="C996" s="52"/>
    </row>
    <row r="997" spans="3:3" ht="14.25" customHeight="1">
      <c r="C997" s="52"/>
    </row>
    <row r="998" spans="3:3" ht="14.25" customHeight="1">
      <c r="C998" s="52"/>
    </row>
    <row r="999" spans="3:3" ht="14.25" customHeight="1">
      <c r="C999" s="52"/>
    </row>
    <row r="1000" spans="3:3" ht="14.25" customHeight="1">
      <c r="C1000" s="52"/>
    </row>
  </sheetData>
  <sheetProtection algorithmName="SHA-512" hashValue="K9RCxG9qs00aypLfFS1jFbVhI8Y9BN1L6PqdWMSbV67nsDGOVRvYWFT8ki3OXo+QyeHcRz/H9KPprLxcDLIyjw==" saltValue="4kpW+Lh7CiM2OaBdoSJ0KA==" spinCount="100000" sheet="1" objects="1" scenarios="1"/>
  <dataValidations count="1">
    <dataValidation type="list" allowBlank="1" showErrorMessage="1" sqref="E3" xr:uid="{00000000-0002-0000-0A00-000000000000}">
      <formula1>L4:L5</formula1>
    </dataValidation>
  </dataValidation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Inputs</vt:lpstr>
      <vt:lpstr>Progress</vt:lpstr>
      <vt:lpstr>Guides</vt:lpstr>
      <vt:lpstr>Off Day</vt:lpstr>
      <vt:lpstr>Light Day</vt:lpstr>
      <vt:lpstr>Medium Day</vt:lpstr>
      <vt:lpstr>Heavy Day</vt:lpstr>
      <vt:lpstr>Protein Cheatsheet</vt:lpstr>
      <vt:lpstr>Carbohydrate Cheatsheet</vt:lpstr>
      <vt:lpstr>Fat Cheatsheet</vt:lpstr>
      <vt:lpstr>Data 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2023-07-03T23:33:05Z</dcterms:modified>
</cp:coreProperties>
</file>