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7" r:id="rId6"/>
    <sheet name="Sheet7" sheetId="8" r:id="rId7"/>
    <sheet name="Sheet10" sheetId="10" r:id="rId8"/>
  </sheets>
  <definedNames>
    <definedName name="solver_adj" localSheetId="7" hidden="1">Sheet10!$B$13:$G$13</definedName>
    <definedName name="solver_adj" localSheetId="4" hidden="1">Sheet5!$N$5:$O$5</definedName>
    <definedName name="solver_adj" localSheetId="5" hidden="1">Sheet6!$P$11:$R$13</definedName>
    <definedName name="solver_adj" localSheetId="6" hidden="1">Sheet7!$I$19:$L$22</definedName>
    <definedName name="solver_cvg" localSheetId="7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drv" localSheetId="7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eng" localSheetId="7" hidden="1">2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st" localSheetId="7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itr" localSheetId="7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lhs0" localSheetId="5" hidden="1">Sheet6!#REF!</definedName>
    <definedName name="solver_lhs1" localSheetId="7" hidden="1">Sheet10!$B$13:$G$13</definedName>
    <definedName name="solver_lhs1" localSheetId="4" hidden="1">Sheet5!$P$11</definedName>
    <definedName name="solver_lhs1" localSheetId="5" hidden="1">Sheet6!$P$14:$R$14</definedName>
    <definedName name="solver_lhs1" localSheetId="6" hidden="1">Sheet7!$I$23:$L$23</definedName>
    <definedName name="solver_lhs2" localSheetId="7" hidden="1">Sheet10!$H$16:$H$23</definedName>
    <definedName name="solver_lhs2" localSheetId="4" hidden="1">Sheet5!$P$12</definedName>
    <definedName name="solver_lhs2" localSheetId="5" hidden="1">Sheet6!$S$11:$S$13</definedName>
    <definedName name="solver_lhs2" localSheetId="6" hidden="1">Sheet7!$M$19:$M$22</definedName>
    <definedName name="solver_lhs3" localSheetId="7" hidden="1">Sheet10!#REF!</definedName>
    <definedName name="solver_lhs3" localSheetId="4" hidden="1">Sheet5!$I$19</definedName>
    <definedName name="solver_lhs3" localSheetId="6" hidden="1">Sheet7!$N$10:$N$13</definedName>
    <definedName name="solver_lhs4" localSheetId="7" hidden="1">Sheet10!#REF!</definedName>
    <definedName name="solver_lhs4" localSheetId="4" hidden="1">Sheet5!$D$16</definedName>
    <definedName name="solver_lhs5" localSheetId="4" hidden="1">Sheet5!$D$16</definedName>
    <definedName name="solver_mip" localSheetId="7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ni" localSheetId="7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rt" localSheetId="7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sl" localSheetId="7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neg" localSheetId="7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od" localSheetId="7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um" localSheetId="7" hidden="1">2</definedName>
    <definedName name="solver_num" localSheetId="4" hidden="1">2</definedName>
    <definedName name="solver_num" localSheetId="5" hidden="1">2</definedName>
    <definedName name="solver_num" localSheetId="6" hidden="1">2</definedName>
    <definedName name="solver_nwt" localSheetId="7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opt" localSheetId="7" hidden="1">Sheet10!$J$11</definedName>
    <definedName name="solver_opt" localSheetId="4" hidden="1">Sheet5!$N$7</definedName>
    <definedName name="solver_opt" localSheetId="5" hidden="1">Sheet6!$P$16</definedName>
    <definedName name="solver_opt" localSheetId="6" hidden="1">Sheet7!$G$25</definedName>
    <definedName name="solver_pre" localSheetId="7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rbv" localSheetId="7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el0" localSheetId="5" hidden="1">3</definedName>
    <definedName name="solver_rel1" localSheetId="7" hidden="1">5</definedName>
    <definedName name="solver_rel1" localSheetId="4" hidden="1">1</definedName>
    <definedName name="solver_rel1" localSheetId="5" hidden="1">2</definedName>
    <definedName name="solver_rel1" localSheetId="6" hidden="1">2</definedName>
    <definedName name="solver_rel2" localSheetId="7" hidden="1">3</definedName>
    <definedName name="solver_rel2" localSheetId="4" hidden="1">1</definedName>
    <definedName name="solver_rel2" localSheetId="5" hidden="1">1</definedName>
    <definedName name="solver_rel2" localSheetId="6" hidden="1">2</definedName>
    <definedName name="solver_rel3" localSheetId="7" hidden="1">1</definedName>
    <definedName name="solver_rel3" localSheetId="4" hidden="1">3</definedName>
    <definedName name="solver_rel3" localSheetId="6" hidden="1">2</definedName>
    <definedName name="solver_rel4" localSheetId="7" hidden="1">1</definedName>
    <definedName name="solver_rel4" localSheetId="4" hidden="1">1</definedName>
    <definedName name="solver_rel5" localSheetId="4" hidden="1">1</definedName>
    <definedName name="solver_rhs0" localSheetId="5" hidden="1">Sheet6!#REF!</definedName>
    <definedName name="solver_rhs1" localSheetId="7" hidden="1">binary</definedName>
    <definedName name="solver_rhs1" localSheetId="4" hidden="1">Sheet5!$R$11</definedName>
    <definedName name="solver_rhs1" localSheetId="5" hidden="1">Sheet6!$P$7:$R$7</definedName>
    <definedName name="solver_rhs1" localSheetId="6" hidden="1">1</definedName>
    <definedName name="solver_rhs2" localSheetId="7" hidden="1">1</definedName>
    <definedName name="solver_rhs2" localSheetId="4" hidden="1">Sheet5!$R$12</definedName>
    <definedName name="solver_rhs2" localSheetId="5" hidden="1">Sheet6!$S$4:$S$6</definedName>
    <definedName name="solver_rhs2" localSheetId="6" hidden="1">1</definedName>
    <definedName name="solver_rhs3" localSheetId="7" hidden="1">Sheet10!#REF!</definedName>
    <definedName name="solver_rhs3" localSheetId="4" hidden="1">Sheet5!$K$19</definedName>
    <definedName name="solver_rhs3" localSheetId="6" hidden="1">1</definedName>
    <definedName name="solver_rhs4" localSheetId="7" hidden="1">Sheet10!#REF!</definedName>
    <definedName name="solver_rhs4" localSheetId="4" hidden="1">Sheet5!$F$16</definedName>
    <definedName name="solver_rhs5" localSheetId="4" hidden="1">Sheet5!$F$16</definedName>
    <definedName name="solver_rlx" localSheetId="7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sd" localSheetId="7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scl" localSheetId="7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ho" localSheetId="7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sz" localSheetId="7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tim" localSheetId="7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ol" localSheetId="7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yp" localSheetId="7" hidden="1">2</definedName>
    <definedName name="solver_typ" localSheetId="4" hidden="1">1</definedName>
    <definedName name="solver_typ" localSheetId="5" hidden="1">2</definedName>
    <definedName name="solver_typ" localSheetId="6" hidden="1">1</definedName>
    <definedName name="solver_val" localSheetId="7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er" localSheetId="7" hidden="1">3</definedName>
    <definedName name="solver_ver" localSheetId="4" hidden="1">3</definedName>
    <definedName name="solver_ver" localSheetId="5" hidden="1">3</definedName>
    <definedName name="solver_ver" localSheetId="6" hidden="1">3</definedName>
  </definedNames>
  <calcPr calcId="152511"/>
</workbook>
</file>

<file path=xl/calcChain.xml><?xml version="1.0" encoding="utf-8"?>
<calcChain xmlns="http://schemas.openxmlformats.org/spreadsheetml/2006/main">
  <c r="B5" i="3" l="1"/>
  <c r="F11" i="1"/>
  <c r="B12" i="1"/>
  <c r="B10" i="1"/>
  <c r="H16" i="10" l="1"/>
  <c r="H23" i="10"/>
  <c r="H17" i="10"/>
  <c r="H18" i="10"/>
  <c r="H19" i="10"/>
  <c r="H20" i="10"/>
  <c r="H21" i="10"/>
  <c r="H22" i="10"/>
  <c r="J11" i="10"/>
  <c r="G25" i="8" l="1"/>
  <c r="J23" i="8"/>
  <c r="K23" i="8"/>
  <c r="L23" i="8"/>
  <c r="I23" i="8"/>
  <c r="M20" i="8"/>
  <c r="M21" i="8"/>
  <c r="M22" i="8"/>
  <c r="M19" i="8"/>
  <c r="O5" i="8"/>
  <c r="K14" i="8"/>
  <c r="L14" i="8"/>
  <c r="M14" i="8"/>
  <c r="J14" i="8"/>
  <c r="N11" i="8"/>
  <c r="N12" i="8"/>
  <c r="N13" i="8"/>
  <c r="N10" i="8"/>
  <c r="B7" i="8"/>
  <c r="B13" i="8"/>
  <c r="C13" i="8"/>
  <c r="D13" i="8"/>
  <c r="E13" i="8"/>
  <c r="F11" i="8"/>
  <c r="F12" i="8"/>
  <c r="F10" i="8"/>
  <c r="P16" i="7"/>
  <c r="Q14" i="7"/>
  <c r="R14" i="7"/>
  <c r="P14" i="7"/>
  <c r="S12" i="7"/>
  <c r="S13" i="7"/>
  <c r="S11" i="7"/>
  <c r="H4" i="7"/>
  <c r="K18" i="7"/>
  <c r="K17" i="7"/>
  <c r="K19" i="7"/>
  <c r="K16" i="7"/>
  <c r="K15" i="7"/>
  <c r="K14" i="7"/>
  <c r="P12" i="5"/>
  <c r="P11" i="5"/>
  <c r="N7" i="5"/>
  <c r="I19" i="5"/>
  <c r="I18" i="5"/>
  <c r="K17" i="5"/>
  <c r="I17" i="5"/>
  <c r="I13" i="5"/>
  <c r="D16" i="5"/>
  <c r="D15" i="5"/>
  <c r="D14" i="5"/>
  <c r="D13" i="5"/>
  <c r="D12" i="5"/>
  <c r="F12" i="5"/>
  <c r="B8" i="5"/>
  <c r="E9" i="4" l="1"/>
  <c r="F9" i="4"/>
  <c r="G9" i="4"/>
  <c r="C15" i="4"/>
  <c r="C16" i="4" s="1"/>
  <c r="C17" i="4" s="1"/>
  <c r="C18" i="4" s="1"/>
  <c r="C19" i="4" s="1"/>
  <c r="E4" i="4"/>
  <c r="E5" i="4" s="1"/>
  <c r="E6" i="4" s="1"/>
  <c r="E7" i="4" s="1"/>
  <c r="I7" i="4"/>
  <c r="I5" i="4"/>
  <c r="I6" i="4"/>
  <c r="I4" i="4"/>
  <c r="L3" i="4"/>
  <c r="K3" i="4"/>
  <c r="J3" i="4"/>
  <c r="H3" i="4"/>
  <c r="F7" i="4"/>
  <c r="F5" i="4"/>
  <c r="F6" i="4"/>
  <c r="F4" i="4"/>
  <c r="D6" i="4"/>
  <c r="D7" i="4"/>
  <c r="D5" i="4"/>
  <c r="G3" i="4"/>
  <c r="H21" i="2"/>
  <c r="H22" i="2" s="1"/>
  <c r="G21" i="2"/>
  <c r="G22" i="2" s="1"/>
  <c r="F22" i="2"/>
  <c r="F21" i="2"/>
  <c r="D21" i="2"/>
  <c r="C21" i="2"/>
  <c r="B21" i="2"/>
  <c r="H5" i="2"/>
  <c r="H4" i="2"/>
  <c r="D16" i="2"/>
  <c r="H16" i="2" s="1"/>
  <c r="C16" i="2"/>
  <c r="G16" i="2" s="1"/>
  <c r="B16" i="2"/>
  <c r="F16" i="2" s="1"/>
  <c r="A17" i="2"/>
  <c r="A18" i="2" s="1"/>
  <c r="A19" i="2" s="1"/>
  <c r="A20" i="2" s="1"/>
  <c r="D20" i="2" s="1"/>
  <c r="H20" i="2" s="1"/>
  <c r="B4" i="2"/>
  <c r="B5" i="2" s="1"/>
  <c r="B6" i="2" s="1"/>
  <c r="B3" i="2"/>
  <c r="A3" i="2"/>
  <c r="A4" i="2" s="1"/>
  <c r="A5" i="2" s="1"/>
  <c r="A6" i="2" s="1"/>
  <c r="G4" i="4" l="1"/>
  <c r="G5" i="4"/>
  <c r="B19" i="2"/>
  <c r="F19" i="2" s="1"/>
  <c r="C19" i="2"/>
  <c r="G19" i="2" s="1"/>
  <c r="B17" i="2"/>
  <c r="F17" i="2" s="1"/>
  <c r="C20" i="2"/>
  <c r="G20" i="2" s="1"/>
  <c r="B18" i="2"/>
  <c r="F18" i="2" s="1"/>
  <c r="C18" i="2"/>
  <c r="G18" i="2" s="1"/>
  <c r="D17" i="2"/>
  <c r="H17" i="2" s="1"/>
  <c r="B20" i="2"/>
  <c r="F20" i="2" s="1"/>
  <c r="C17" i="2"/>
  <c r="G17" i="2" s="1"/>
  <c r="D19" i="2"/>
  <c r="H19" i="2" s="1"/>
  <c r="D18" i="2"/>
  <c r="H18" i="2" s="1"/>
  <c r="I11" i="1"/>
  <c r="J11" i="1"/>
  <c r="K11" i="1" s="1"/>
  <c r="L11" i="1" s="1"/>
  <c r="M11" i="1" s="1"/>
  <c r="N11" i="1" s="1"/>
  <c r="O11" i="1" s="1"/>
  <c r="P11" i="1" s="1"/>
  <c r="H11" i="1"/>
  <c r="F19" i="1"/>
  <c r="F20" i="1"/>
  <c r="F21" i="1"/>
  <c r="F14" i="1"/>
  <c r="F15" i="1"/>
  <c r="F16" i="1"/>
  <c r="F17" i="1"/>
  <c r="F18" i="1" s="1"/>
  <c r="F13" i="1"/>
  <c r="B8" i="1"/>
  <c r="C14" i="1"/>
  <c r="C12" i="1"/>
  <c r="C10" i="1"/>
  <c r="H5" i="4" l="1"/>
  <c r="J5" i="4"/>
  <c r="H4" i="4"/>
  <c r="J4" i="4"/>
  <c r="G6" i="4"/>
  <c r="G7" i="4"/>
  <c r="B14" i="1"/>
  <c r="K5" i="4" l="1"/>
  <c r="L5" i="4" s="1"/>
  <c r="H7" i="4"/>
  <c r="J7" i="4"/>
  <c r="H6" i="4"/>
  <c r="J6" i="4"/>
  <c r="K4" i="4"/>
  <c r="L4" i="4" s="1"/>
  <c r="K7" i="4" l="1"/>
  <c r="L7" i="4" s="1"/>
  <c r="K6" i="4"/>
  <c r="L6" i="4" s="1"/>
  <c r="L9" i="4" l="1"/>
  <c r="D13" i="4" s="1"/>
  <c r="L11" i="4"/>
</calcChain>
</file>

<file path=xl/sharedStrings.xml><?xml version="1.0" encoding="utf-8"?>
<sst xmlns="http://schemas.openxmlformats.org/spreadsheetml/2006/main" count="291" uniqueCount="173">
  <si>
    <t>Demand</t>
  </si>
  <si>
    <t>Regular :</t>
  </si>
  <si>
    <t>Left over</t>
  </si>
  <si>
    <t>demand:</t>
  </si>
  <si>
    <t>orders:</t>
  </si>
  <si>
    <t>cost:</t>
  </si>
  <si>
    <t>revenue:</t>
  </si>
  <si>
    <t>profit:</t>
  </si>
  <si>
    <t>orders</t>
  </si>
  <si>
    <t>price</t>
  </si>
  <si>
    <t>leftovers:</t>
  </si>
  <si>
    <t>Year</t>
  </si>
  <si>
    <t>revenue</t>
  </si>
  <si>
    <t>Year_num</t>
  </si>
  <si>
    <t>lineaer = y=mx+b</t>
  </si>
  <si>
    <t>m :</t>
  </si>
  <si>
    <t>b :</t>
  </si>
  <si>
    <t>a :</t>
  </si>
  <si>
    <t>b:</t>
  </si>
  <si>
    <t>a:</t>
  </si>
  <si>
    <t>linear</t>
  </si>
  <si>
    <t>exponential</t>
  </si>
  <si>
    <t>power</t>
  </si>
  <si>
    <t>power = y=ax^b</t>
  </si>
  <si>
    <t>exponential=ae^(bx)</t>
  </si>
  <si>
    <t>absolute percentage error</t>
  </si>
  <si>
    <t>AVG:</t>
  </si>
  <si>
    <t>change year :</t>
  </si>
  <si>
    <t>cost :</t>
  </si>
  <si>
    <t>discount :</t>
  </si>
  <si>
    <t>invest :</t>
  </si>
  <si>
    <t>cash inflows</t>
  </si>
  <si>
    <t>npv :</t>
  </si>
  <si>
    <r>
      <t>NPV  :</t>
    </r>
    <r>
      <rPr>
        <sz val="11"/>
        <color theme="5" tint="-0.249977111117893"/>
        <rFont val="Calibri"/>
        <family val="2"/>
        <scheme val="minor"/>
      </rPr>
      <t xml:space="preserve"> net profit  value</t>
    </r>
    <r>
      <rPr>
        <sz val="11"/>
        <color theme="1"/>
        <rFont val="Calibri"/>
        <family val="2"/>
        <scheme val="minor"/>
      </rPr>
      <t xml:space="preserve"> i.e return  obtained on investment in unit time  in current money value  </t>
    </r>
  </si>
  <si>
    <t>Toy Factory</t>
  </si>
  <si>
    <t>kits</t>
  </si>
  <si>
    <t>unit price</t>
  </si>
  <si>
    <t>variable cost</t>
  </si>
  <si>
    <t>SGA PER</t>
  </si>
  <si>
    <t>SGA cost</t>
  </si>
  <si>
    <t xml:space="preserve">total </t>
  </si>
  <si>
    <t>profit</t>
  </si>
  <si>
    <t>sum kits :</t>
  </si>
  <si>
    <t xml:space="preserve">percent </t>
  </si>
  <si>
    <t>rate change :</t>
  </si>
  <si>
    <t>profit sum :</t>
  </si>
  <si>
    <t>NPV :</t>
  </si>
  <si>
    <t xml:space="preserve">Profit </t>
  </si>
  <si>
    <t>Two way data table</t>
  </si>
  <si>
    <t xml:space="preserve">prediction through regression analysis </t>
  </si>
  <si>
    <t>Working with Npv,Data Table,Goal seek</t>
  </si>
  <si>
    <t>quantity:</t>
  </si>
  <si>
    <t xml:space="preserve">Campaign Marketing </t>
  </si>
  <si>
    <t>Reach :</t>
  </si>
  <si>
    <t>Budget :</t>
  </si>
  <si>
    <t>solver table :</t>
  </si>
  <si>
    <t xml:space="preserve">contraints </t>
  </si>
  <si>
    <t xml:space="preserve">Budget </t>
  </si>
  <si>
    <t>radio</t>
  </si>
  <si>
    <t>Tv</t>
  </si>
  <si>
    <t>no of tv ads</t>
  </si>
  <si>
    <t>no of radio ads</t>
  </si>
  <si>
    <t>Variable :</t>
  </si>
  <si>
    <t>Total Reach  :</t>
  </si>
  <si>
    <t>LHS</t>
  </si>
  <si>
    <t xml:space="preserve">Sign </t>
  </si>
  <si>
    <t>RHS</t>
  </si>
  <si>
    <t>&lt;=</t>
  </si>
  <si>
    <t>at least 10 radio</t>
  </si>
  <si>
    <t>&gt;=</t>
  </si>
  <si>
    <t>at least 10 Tv</t>
  </si>
  <si>
    <t xml:space="preserve">Radio &gt; = Tv </t>
  </si>
  <si>
    <t>Radio tv diff</t>
  </si>
  <si>
    <t xml:space="preserve">Tailor </t>
  </si>
  <si>
    <t>fixed :</t>
  </si>
  <si>
    <t>Wool :</t>
  </si>
  <si>
    <t>Silk :</t>
  </si>
  <si>
    <t>sq meter</t>
  </si>
  <si>
    <t xml:space="preserve">sq meter </t>
  </si>
  <si>
    <t>trouser</t>
  </si>
  <si>
    <t xml:space="preserve">jacket </t>
  </si>
  <si>
    <t>variable  :</t>
  </si>
  <si>
    <t>silk usage :</t>
  </si>
  <si>
    <t>revenue :</t>
  </si>
  <si>
    <t>Total revenue :</t>
  </si>
  <si>
    <t>SIGN</t>
  </si>
  <si>
    <t xml:space="preserve">wool use </t>
  </si>
  <si>
    <t>wool usage :</t>
  </si>
  <si>
    <t>trouser :</t>
  </si>
  <si>
    <t>LINEAR PROGRAMMING EXAMPLES</t>
  </si>
  <si>
    <t xml:space="preserve">Problem </t>
  </si>
  <si>
    <t>X</t>
  </si>
  <si>
    <t>Y</t>
  </si>
  <si>
    <t>profit :</t>
  </si>
  <si>
    <t>per unit</t>
  </si>
  <si>
    <t>total profit :</t>
  </si>
  <si>
    <t xml:space="preserve">constraint </t>
  </si>
  <si>
    <t xml:space="preserve">sign </t>
  </si>
  <si>
    <t xml:space="preserve">rhs </t>
  </si>
  <si>
    <t xml:space="preserve">SIGN </t>
  </si>
  <si>
    <t xml:space="preserve">RHS </t>
  </si>
  <si>
    <t xml:space="preserve">x value </t>
  </si>
  <si>
    <t xml:space="preserve">yvalue </t>
  </si>
  <si>
    <t>A</t>
  </si>
  <si>
    <t>B</t>
  </si>
  <si>
    <t>C</t>
  </si>
  <si>
    <t>D</t>
  </si>
  <si>
    <t>E</t>
  </si>
  <si>
    <t>=</t>
  </si>
  <si>
    <t xml:space="preserve">lhs </t>
  </si>
  <si>
    <t>F</t>
  </si>
  <si>
    <t>Stations</t>
  </si>
  <si>
    <t>deaports</t>
  </si>
  <si>
    <t>DA</t>
  </si>
  <si>
    <t>DB</t>
  </si>
  <si>
    <t>DC</t>
  </si>
  <si>
    <t>EA</t>
  </si>
  <si>
    <t>EB</t>
  </si>
  <si>
    <t>EC</t>
  </si>
  <si>
    <t>FA</t>
  </si>
  <si>
    <t>FB</t>
  </si>
  <si>
    <t>FC</t>
  </si>
  <si>
    <t>constraints</t>
  </si>
  <si>
    <t>d has 100</t>
  </si>
  <si>
    <t>e has 300</t>
  </si>
  <si>
    <t>f has 300</t>
  </si>
  <si>
    <t>A needs 300</t>
  </si>
  <si>
    <t>c needs 200</t>
  </si>
  <si>
    <t>other Way</t>
  </si>
  <si>
    <t>B needs 200</t>
  </si>
  <si>
    <t>output</t>
  </si>
  <si>
    <t>demand :</t>
  </si>
  <si>
    <t xml:space="preserve">solver using contraint table </t>
  </si>
  <si>
    <t xml:space="preserve">omaha </t>
  </si>
  <si>
    <t xml:space="preserve">dallas </t>
  </si>
  <si>
    <t>miami</t>
  </si>
  <si>
    <t>ny</t>
  </si>
  <si>
    <t xml:space="preserve">jones </t>
  </si>
  <si>
    <t xml:space="preserve">smith </t>
  </si>
  <si>
    <t>wilson</t>
  </si>
  <si>
    <t xml:space="preserve">office </t>
  </si>
  <si>
    <t xml:space="preserve">allotment </t>
  </si>
  <si>
    <t xml:space="preserve">Allotment LP </t>
  </si>
  <si>
    <t>Kansas</t>
  </si>
  <si>
    <t>chicago</t>
  </si>
  <si>
    <t>detroit</t>
  </si>
  <si>
    <t>toronto</t>
  </si>
  <si>
    <t>seattle</t>
  </si>
  <si>
    <t xml:space="preserve">oakland </t>
  </si>
  <si>
    <t>Arlington</t>
  </si>
  <si>
    <t>Baltimore</t>
  </si>
  <si>
    <t>Distance :</t>
  </si>
  <si>
    <t>Bain</t>
  </si>
  <si>
    <t>Carey</t>
  </si>
  <si>
    <t>Dio</t>
  </si>
  <si>
    <t>powell</t>
  </si>
  <si>
    <t>Statistics</t>
  </si>
  <si>
    <t>manage</t>
  </si>
  <si>
    <t>fianance</t>
  </si>
  <si>
    <t>economics</t>
  </si>
  <si>
    <t>score :</t>
  </si>
  <si>
    <t>Tranportration LP</t>
  </si>
  <si>
    <t>G</t>
  </si>
  <si>
    <t>H</t>
  </si>
  <si>
    <t>l1</t>
  </si>
  <si>
    <t>l2</t>
  </si>
  <si>
    <t>l3</t>
  </si>
  <si>
    <t>l4</t>
  </si>
  <si>
    <t>l5</t>
  </si>
  <si>
    <t>l6</t>
  </si>
  <si>
    <t>lhs</t>
  </si>
  <si>
    <t>rhs</t>
  </si>
  <si>
    <t>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</si>
</sst>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.##0.00_);_(&quot;$&quot;* \(#.##0.00\);_(&quot;$&quot;* &quot;-&quot;??_);_(@_)"/>
    <numFmt numFmtId="165" formatCode="_(&quot;$&quot;* #.##0._);_(&quot;$&quot;* \(#.##0.\);_(&quot;$&quot;* &quot;-&quot;??_);_(@_)"/>
    <numFmt numFmtId="166" formatCode="_(&quot;$&quot;* #.##0_);_(&quot;$&quot;* \(#.##0\);_(&quot;$&quot;* &quot;-&quot;_);_(@_)"/>
    <numFmt numFmtId="167" formatCode="0.0%"/>
    <numFmt numFmtId="168" formatCode="&quot;$&quot;#.##0.00_);[Red]\(&quot;$&quot;#.##0.00\)"/>
    <numFmt numFmtId="169" formatCode="_(&quot;$&quot;* #.##0.000_);_(&quot;$&quot;* \(#.##0.000\);_(&quot;$&quot;* &quot;-&quot;?????_);_(@_)"/>
    <numFmt numFmtId="170" formatCode="_(&quot;$&quot;* #.##0.00_);_(&quot;$&quot;* \(#.##0.00\);_(&quot;$&quot;* &quot;-&quot;?????_);_(@_)"/>
    <numFmt numFmtId="171" formatCode="_(&quot;$&quot;* #.##0._);_(&quot;$&quot;* \(#.##0.\);_(&quot;$&quot;* &quot;-&quot;???????????_);_(@_)"/>
    <numFmt numFmtId="172" formatCode="_(&quot;$&quot;* #.##0._);_(&quot;$&quot;* \(#.##0.\);_(&quot;$&quot;* &quot;-&quot;??????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4" applyNumberFormat="0" applyFill="0" applyAlignment="0" applyProtection="0"/>
  </cellStyleXfs>
  <cellXfs count="104">
    <xf numFmtId="0" fontId="0" fillId="0" borderId="0" xfId="0"/>
    <xf numFmtId="44" fontId="0" fillId="0" borderId="0" xfId="1" applyFont="1"/>
    <xf numFmtId="164" fontId="0" fillId="0" borderId="0" xfId="1" applyNumberFormat="1" applyFont="1"/>
    <xf numFmtId="165" fontId="0" fillId="0" borderId="0" xfId="1" applyNumberFormat="1" applyFont="1"/>
    <xf numFmtId="164" fontId="0" fillId="0" borderId="0" xfId="0" applyNumberFormat="1"/>
    <xf numFmtId="0" fontId="0" fillId="0" borderId="0" xfId="0"/>
    <xf numFmtId="0" fontId="0" fillId="0" borderId="0" xfId="0" applyAlignment="1">
      <alignment horizontal="left" indent="1"/>
    </xf>
    <xf numFmtId="2" fontId="0" fillId="0" borderId="0" xfId="0" applyNumberFormat="1"/>
    <xf numFmtId="9" fontId="0" fillId="0" borderId="0" xfId="2" applyFont="1"/>
    <xf numFmtId="166" fontId="0" fillId="0" borderId="0" xfId="0" applyNumberFormat="1"/>
    <xf numFmtId="167" fontId="0" fillId="0" borderId="0" xfId="2" applyNumberFormat="1" applyFont="1"/>
    <xf numFmtId="0" fontId="0" fillId="2" borderId="0" xfId="0" applyFill="1"/>
    <xf numFmtId="0" fontId="0" fillId="3" borderId="0" xfId="0" applyFont="1" applyFill="1"/>
    <xf numFmtId="44" fontId="0" fillId="0" borderId="1" xfId="1" applyFont="1" applyBorder="1"/>
    <xf numFmtId="2" fontId="0" fillId="0" borderId="1" xfId="0" applyNumberFormat="1" applyBorder="1"/>
    <xf numFmtId="44" fontId="2" fillId="0" borderId="1" xfId="1" applyFont="1" applyBorder="1"/>
    <xf numFmtId="2" fontId="0" fillId="0" borderId="0" xfId="2" applyNumberFormat="1" applyFont="1"/>
    <xf numFmtId="2" fontId="2" fillId="0" borderId="1" xfId="0" applyNumberFormat="1" applyFont="1" applyBorder="1"/>
    <xf numFmtId="2" fontId="0" fillId="0" borderId="1" xfId="2" applyNumberFormat="1" applyFont="1" applyBorder="1"/>
    <xf numFmtId="0" fontId="2" fillId="0" borderId="0" xfId="0" applyFont="1" applyAlignment="1">
      <alignment horizontal="center"/>
    </xf>
    <xf numFmtId="44" fontId="3" fillId="4" borderId="1" xfId="1" applyFont="1" applyFill="1" applyBorder="1"/>
    <xf numFmtId="0" fontId="0" fillId="0" borderId="0" xfId="0" applyAlignment="1">
      <alignment horizontal="center"/>
    </xf>
    <xf numFmtId="3" fontId="0" fillId="0" borderId="0" xfId="0" applyNumberForma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1" xfId="0" applyFont="1" applyFill="1" applyBorder="1"/>
    <xf numFmtId="9" fontId="0" fillId="0" borderId="1" xfId="2" applyFont="1" applyBorder="1"/>
    <xf numFmtId="9" fontId="0" fillId="0" borderId="0" xfId="0" applyNumberFormat="1"/>
    <xf numFmtId="9" fontId="0" fillId="7" borderId="0" xfId="0" applyNumberFormat="1" applyFill="1"/>
    <xf numFmtId="9" fontId="0" fillId="9" borderId="0" xfId="0" applyNumberFormat="1" applyFill="1"/>
    <xf numFmtId="44" fontId="0" fillId="0" borderId="1" xfId="1" applyFont="1" applyFill="1" applyBorder="1"/>
    <xf numFmtId="8" fontId="0" fillId="0" borderId="0" xfId="0" applyNumberFormat="1"/>
    <xf numFmtId="168" fontId="0" fillId="0" borderId="0" xfId="0" applyNumberFormat="1"/>
    <xf numFmtId="1" fontId="0" fillId="0" borderId="1" xfId="1" applyNumberFormat="1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4" xfId="3"/>
    <xf numFmtId="44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9" fontId="1" fillId="8" borderId="0" xfId="2" applyFont="1" applyFill="1"/>
    <xf numFmtId="171" fontId="6" fillId="10" borderId="0" xfId="0" applyNumberFormat="1" applyFont="1" applyFill="1"/>
    <xf numFmtId="0" fontId="7" fillId="0" borderId="0" xfId="0" applyFont="1"/>
    <xf numFmtId="0" fontId="8" fillId="0" borderId="4" xfId="3" applyFont="1"/>
    <xf numFmtId="44" fontId="0" fillId="5" borderId="0" xfId="1" applyFont="1" applyFill="1"/>
    <xf numFmtId="0" fontId="0" fillId="3" borderId="0" xfId="0" applyFill="1"/>
    <xf numFmtId="0" fontId="0" fillId="0" borderId="1" xfId="0" applyBorder="1" applyAlignment="1">
      <alignment horizontal="left" indent="1"/>
    </xf>
    <xf numFmtId="2" fontId="0" fillId="5" borderId="0" xfId="1" applyNumberFormat="1" applyFont="1" applyFill="1"/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1" applyNumberFormat="1" applyFont="1" applyAlignment="1">
      <alignment horizontal="center"/>
    </xf>
    <xf numFmtId="0" fontId="0" fillId="0" borderId="5" xfId="0" applyFill="1" applyBorder="1"/>
    <xf numFmtId="0" fontId="0" fillId="0" borderId="1" xfId="0" applyFill="1" applyBorder="1"/>
    <xf numFmtId="0" fontId="0" fillId="0" borderId="5" xfId="0" applyFill="1" applyBorder="1" applyAlignment="1">
      <alignment horizontal="center" vertical="center"/>
    </xf>
    <xf numFmtId="1" fontId="0" fillId="3" borderId="0" xfId="0" applyNumberFormat="1" applyFill="1" applyAlignment="1">
      <alignment horizontal="center"/>
    </xf>
    <xf numFmtId="0" fontId="0" fillId="0" borderId="0" xfId="0" applyFont="1"/>
    <xf numFmtId="44" fontId="1" fillId="0" borderId="0" xfId="1" applyFont="1"/>
    <xf numFmtId="164" fontId="0" fillId="5" borderId="0" xfId="0" applyNumberFormat="1" applyFill="1"/>
    <xf numFmtId="0" fontId="0" fillId="0" borderId="0" xfId="0" applyFill="1" applyBorder="1"/>
    <xf numFmtId="0" fontId="2" fillId="0" borderId="6" xfId="0" applyFont="1" applyBorder="1" applyAlignment="1">
      <alignment horizontal="center" vertical="center"/>
    </xf>
    <xf numFmtId="4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/>
    <xf numFmtId="0" fontId="0" fillId="0" borderId="6" xfId="0" applyBorder="1"/>
    <xf numFmtId="0" fontId="0" fillId="11" borderId="0" xfId="0" applyFill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5" borderId="0" xfId="0" applyFill="1"/>
    <xf numFmtId="44" fontId="1" fillId="5" borderId="0" xfId="1" applyFont="1" applyFill="1"/>
    <xf numFmtId="0" fontId="2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1" applyNumberFormat="1" applyFont="1" applyFill="1" applyBorder="1" applyAlignment="1">
      <alignment horizontal="center"/>
    </xf>
    <xf numFmtId="44" fontId="0" fillId="4" borderId="0" xfId="1" applyFont="1" applyFill="1"/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1" applyNumberFormat="1" applyFont="1" applyFill="1" applyBorder="1" applyAlignment="1">
      <alignment horizontal="center"/>
    </xf>
    <xf numFmtId="0" fontId="0" fillId="11" borderId="1" xfId="1" applyNumberFormat="1" applyFont="1" applyFill="1" applyBorder="1" applyAlignment="1">
      <alignment horizontal="center"/>
    </xf>
    <xf numFmtId="0" fontId="4" fillId="0" borderId="4" xfId="3" applyFill="1" applyAlignment="1">
      <alignment horizontal="center"/>
    </xf>
    <xf numFmtId="0" fontId="0" fillId="0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12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44" fontId="2" fillId="0" borderId="2" xfId="1" applyFont="1" applyBorder="1" applyAlignment="1">
      <alignment horizontal="center" vertical="center" textRotation="90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4" fillId="0" borderId="4" xfId="3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4" fillId="0" borderId="4" xfId="3" applyAlignment="1">
      <alignment horizontal="center"/>
    </xf>
    <xf numFmtId="0" fontId="4" fillId="0" borderId="4" xfId="3" applyAlignment="1">
      <alignment horizontal="center" vertical="center"/>
    </xf>
    <xf numFmtId="0" fontId="0" fillId="0" borderId="3" xfId="0" applyBorder="1" applyAlignment="1">
      <alignment horizontal="center"/>
    </xf>
  </cellXfs>
  <cellStyles count="4">
    <cellStyle name="Currency" xfId="1" builtinId="4"/>
    <cellStyle name="Heading 1" xfId="3" builtinId="16"/>
    <cellStyle name="Normal" xfId="0" builtinId="0"/>
    <cellStyle name="Percent" xfId="2" builtinId="5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719444444444443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660892388451444"/>
          <c:y val="0.14579870224555264"/>
          <c:w val="0.80927996500437449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7018810148731408E-2"/>
                  <c:y val="-0.226679060950714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4379811898512686"/>
                  <c:y val="-0.154403980752405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40792563429571305"/>
                  <c:y val="-0.179782006415864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8364785651793528"/>
                  <c:y val="9.16302128900554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Sheet2!$B$2:$B$7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Sheet2!$C$2:$C$7</c:f>
              <c:numCache>
                <c:formatCode>_("$"* #,##0.00_);_("$"* \(#,##0.00\);_("$"* "-"??_);_(@_)</c:formatCode>
                <c:ptCount val="6"/>
                <c:pt idx="0">
                  <c:v>218.6</c:v>
                </c:pt>
                <c:pt idx="1">
                  <c:v>435</c:v>
                </c:pt>
                <c:pt idx="2">
                  <c:v>915</c:v>
                </c:pt>
                <c:pt idx="3">
                  <c:v>1825.9</c:v>
                </c:pt>
                <c:pt idx="4">
                  <c:v>4021.8</c:v>
                </c:pt>
                <c:pt idx="5">
                  <c:v>3582.1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6243536"/>
        <c:axId val="1206254416"/>
      </c:scatterChart>
      <c:valAx>
        <c:axId val="120624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254416"/>
        <c:crosses val="autoZero"/>
        <c:crossBetween val="midCat"/>
      </c:valAx>
      <c:valAx>
        <c:axId val="120625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24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542925</xdr:colOff>
      <xdr:row>2</xdr:row>
      <xdr:rowOff>180975</xdr:rowOff>
    </xdr:from>
    <xdr:to>
      <xdr:col>17</xdr:col>
      <xdr:colOff>238125</xdr:colOff>
      <xdr:row>17</xdr:row>
      <xdr:rowOff>66675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zoomScale="85" zoomScaleNormal="85" workbookViewId="0">
      <selection activeCell="F12" sqref="F12"/>
    </sheetView>
  </sheetViews>
  <sheetFormatPr defaultRowHeight="15" x14ac:dyDescent="0.25"/>
  <cols>
    <col min="2" max="2" width="13.7109375" bestFit="1" customWidth="1"/>
    <col min="3" max="3" width="27.140625" bestFit="1" customWidth="1"/>
    <col min="5" max="5" width="9.140625" style="1"/>
    <col min="6" max="6" width="11.5703125" style="16" bestFit="1" customWidth="1"/>
    <col min="7" max="10" width="12.28515625" bestFit="1" customWidth="1"/>
    <col min="11" max="16" width="11.5703125" bestFit="1" customWidth="1"/>
  </cols>
  <sheetData>
    <row r="1" spans="1:17" ht="21.75" thickBot="1" x14ac:dyDescent="0.4">
      <c r="A1" s="45" t="s">
        <v>48</v>
      </c>
      <c r="B1" s="46"/>
    </row>
    <row r="2" spans="1:17" s="5" customFormat="1" ht="15.75" thickTop="1" x14ac:dyDescent="0.25">
      <c r="A2" s="5" t="s">
        <v>1</v>
      </c>
      <c r="B2" s="5">
        <v>30</v>
      </c>
      <c r="E2" s="1"/>
      <c r="F2" s="16"/>
    </row>
    <row r="3" spans="1:17" x14ac:dyDescent="0.25">
      <c r="A3" t="s">
        <v>2</v>
      </c>
      <c r="B3">
        <v>10</v>
      </c>
      <c r="F3" s="17" t="s">
        <v>8</v>
      </c>
      <c r="G3" s="15" t="s">
        <v>9</v>
      </c>
      <c r="L3" s="28"/>
    </row>
    <row r="4" spans="1:17" x14ac:dyDescent="0.25">
      <c r="A4" s="9"/>
      <c r="B4" s="7"/>
      <c r="C4" s="3"/>
      <c r="F4" s="14">
        <v>0</v>
      </c>
      <c r="G4" s="13">
        <v>24</v>
      </c>
    </row>
    <row r="5" spans="1:17" x14ac:dyDescent="0.25">
      <c r="F5" s="14">
        <v>1000</v>
      </c>
      <c r="G5" s="13">
        <v>23</v>
      </c>
    </row>
    <row r="6" spans="1:17" x14ac:dyDescent="0.25">
      <c r="A6" t="s">
        <v>3</v>
      </c>
      <c r="B6" s="12">
        <v>4500</v>
      </c>
      <c r="F6" s="14">
        <v>2000</v>
      </c>
      <c r="G6" s="13">
        <v>22.25</v>
      </c>
      <c r="L6" s="8"/>
    </row>
    <row r="7" spans="1:17" x14ac:dyDescent="0.25">
      <c r="A7" t="s">
        <v>4</v>
      </c>
      <c r="B7" s="11">
        <v>4300</v>
      </c>
      <c r="F7" s="14">
        <v>3000</v>
      </c>
      <c r="G7" s="13">
        <v>21.75</v>
      </c>
    </row>
    <row r="8" spans="1:17" x14ac:dyDescent="0.25">
      <c r="A8" t="s">
        <v>10</v>
      </c>
      <c r="B8">
        <f>IF(B6&gt;B7,0,B7-B6)</f>
        <v>0</v>
      </c>
      <c r="F8" s="14">
        <v>4000</v>
      </c>
      <c r="G8" s="13">
        <v>21.3</v>
      </c>
    </row>
    <row r="9" spans="1:17" x14ac:dyDescent="0.25">
      <c r="B9" s="10"/>
      <c r="F9" s="96" t="s">
        <v>0</v>
      </c>
      <c r="G9" s="96"/>
      <c r="H9" s="96"/>
      <c r="I9" s="96"/>
      <c r="J9" s="96"/>
      <c r="K9" s="96"/>
      <c r="L9" s="96"/>
      <c r="M9" s="96"/>
      <c r="N9" s="96"/>
      <c r="O9" s="96"/>
      <c r="P9" s="96"/>
    </row>
    <row r="10" spans="1:17" x14ac:dyDescent="0.25">
      <c r="A10" s="5" t="s">
        <v>5</v>
      </c>
      <c r="B10" s="2">
        <f>B7*VLOOKUP(B7,F3:G8,2,TRUE)</f>
        <v>91590</v>
      </c>
      <c r="C10" t="str">
        <f ca="1">_xlfn.FORMULATEXT(B10)</f>
        <v>=B7*VLOOKUP(B7,F3:G8,2,TRUE)</v>
      </c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</row>
    <row r="11" spans="1:17" x14ac:dyDescent="0.25">
      <c r="A11" s="6"/>
      <c r="B11" s="7"/>
      <c r="C11" s="5"/>
      <c r="F11" s="20">
        <f>B14</f>
        <v>37410</v>
      </c>
      <c r="G11" s="18">
        <v>500</v>
      </c>
      <c r="H11" s="18">
        <f>G11+500</f>
        <v>1000</v>
      </c>
      <c r="I11" s="18">
        <f t="shared" ref="I11:P11" si="0">H11+500</f>
        <v>1500</v>
      </c>
      <c r="J11" s="18">
        <f t="shared" si="0"/>
        <v>2000</v>
      </c>
      <c r="K11" s="18">
        <f t="shared" si="0"/>
        <v>2500</v>
      </c>
      <c r="L11" s="18">
        <f t="shared" si="0"/>
        <v>3000</v>
      </c>
      <c r="M11" s="18">
        <f t="shared" si="0"/>
        <v>3500</v>
      </c>
      <c r="N11" s="18">
        <f t="shared" si="0"/>
        <v>4000</v>
      </c>
      <c r="O11" s="18">
        <f t="shared" si="0"/>
        <v>4500</v>
      </c>
      <c r="P11" s="18">
        <f t="shared" si="0"/>
        <v>5000</v>
      </c>
      <c r="Q11" s="16"/>
    </row>
    <row r="12" spans="1:17" x14ac:dyDescent="0.25">
      <c r="A12" t="s">
        <v>6</v>
      </c>
      <c r="B12" s="2">
        <f>MIN(B6,B7)*B2+B8*B3</f>
        <v>129000</v>
      </c>
      <c r="C12" s="5" t="str">
        <f t="shared" ref="C12:C14" ca="1" si="1">_xlfn.FORMULATEXT(B12)</f>
        <v>=MIN(B6,B7)*B2+B8*B3</v>
      </c>
      <c r="E12" s="95" t="s">
        <v>8</v>
      </c>
      <c r="F12" s="18">
        <v>500</v>
      </c>
      <c r="G12" s="13">
        <f t="dataTable" ref="G12:P21" dt2D="1" dtr="1" r1="B6" r2="B7"/>
        <v>3000</v>
      </c>
      <c r="H12" s="13">
        <v>3000</v>
      </c>
      <c r="I12" s="13">
        <v>3000</v>
      </c>
      <c r="J12" s="13">
        <v>3000</v>
      </c>
      <c r="K12" s="13">
        <v>3000</v>
      </c>
      <c r="L12" s="13">
        <v>3000</v>
      </c>
      <c r="M12" s="13">
        <v>3000</v>
      </c>
      <c r="N12" s="13">
        <v>3000</v>
      </c>
      <c r="O12" s="13">
        <v>3000</v>
      </c>
      <c r="P12" s="13">
        <v>3000</v>
      </c>
      <c r="Q12" s="16"/>
    </row>
    <row r="13" spans="1:17" x14ac:dyDescent="0.25">
      <c r="C13" s="5"/>
      <c r="E13" s="95"/>
      <c r="F13" s="18">
        <f>F12+500</f>
        <v>1000</v>
      </c>
      <c r="G13" s="13">
        <v>-3000</v>
      </c>
      <c r="H13" s="13">
        <v>7000</v>
      </c>
      <c r="I13" s="13">
        <v>7000</v>
      </c>
      <c r="J13" s="13">
        <v>7000</v>
      </c>
      <c r="K13" s="13">
        <v>7000</v>
      </c>
      <c r="L13" s="13">
        <v>7000</v>
      </c>
      <c r="M13" s="13">
        <v>7000</v>
      </c>
      <c r="N13" s="13">
        <v>7000</v>
      </c>
      <c r="O13" s="13">
        <v>7000</v>
      </c>
      <c r="P13" s="13">
        <v>7000</v>
      </c>
      <c r="Q13" s="16"/>
    </row>
    <row r="14" spans="1:17" x14ac:dyDescent="0.25">
      <c r="A14" t="s">
        <v>7</v>
      </c>
      <c r="B14" s="4">
        <f>B12-B10</f>
        <v>37410</v>
      </c>
      <c r="C14" s="5" t="str">
        <f t="shared" ca="1" si="1"/>
        <v>=B12-B10</v>
      </c>
      <c r="E14" s="95"/>
      <c r="F14" s="18">
        <f t="shared" ref="F14:F21" si="2">F13+500</f>
        <v>1500</v>
      </c>
      <c r="G14" s="13">
        <v>-9500</v>
      </c>
      <c r="H14" s="13">
        <v>500</v>
      </c>
      <c r="I14" s="13">
        <v>10500</v>
      </c>
      <c r="J14" s="13">
        <v>10500</v>
      </c>
      <c r="K14" s="13">
        <v>10500</v>
      </c>
      <c r="L14" s="13">
        <v>10500</v>
      </c>
      <c r="M14" s="13">
        <v>10500</v>
      </c>
      <c r="N14" s="13">
        <v>10500</v>
      </c>
      <c r="O14" s="13">
        <v>10500</v>
      </c>
      <c r="P14" s="13">
        <v>10500</v>
      </c>
      <c r="Q14" s="16"/>
    </row>
    <row r="15" spans="1:17" x14ac:dyDescent="0.25">
      <c r="E15" s="95"/>
      <c r="F15" s="18">
        <f t="shared" si="2"/>
        <v>2000</v>
      </c>
      <c r="G15" s="13">
        <v>-14500</v>
      </c>
      <c r="H15" s="13">
        <v>-4500</v>
      </c>
      <c r="I15" s="13">
        <v>5500</v>
      </c>
      <c r="J15" s="13">
        <v>15500</v>
      </c>
      <c r="K15" s="13">
        <v>15500</v>
      </c>
      <c r="L15" s="13">
        <v>15500</v>
      </c>
      <c r="M15" s="13">
        <v>15500</v>
      </c>
      <c r="N15" s="13">
        <v>15500</v>
      </c>
      <c r="O15" s="13">
        <v>15500</v>
      </c>
      <c r="P15" s="13">
        <v>15500</v>
      </c>
      <c r="Q15" s="16"/>
    </row>
    <row r="16" spans="1:17" x14ac:dyDescent="0.25">
      <c r="E16" s="95"/>
      <c r="F16" s="18">
        <f t="shared" si="2"/>
        <v>2500</v>
      </c>
      <c r="G16" s="13">
        <v>-20625</v>
      </c>
      <c r="H16" s="13">
        <v>-10625</v>
      </c>
      <c r="I16" s="13">
        <v>-625</v>
      </c>
      <c r="J16" s="13">
        <v>9375</v>
      </c>
      <c r="K16" s="13">
        <v>19375</v>
      </c>
      <c r="L16" s="13">
        <v>19375</v>
      </c>
      <c r="M16" s="13">
        <v>19375</v>
      </c>
      <c r="N16" s="13">
        <v>19375</v>
      </c>
      <c r="O16" s="13">
        <v>19375</v>
      </c>
      <c r="P16" s="13">
        <v>19375</v>
      </c>
      <c r="Q16" s="16"/>
    </row>
    <row r="17" spans="5:20" x14ac:dyDescent="0.25">
      <c r="E17" s="95"/>
      <c r="F17" s="18">
        <f t="shared" si="2"/>
        <v>3000</v>
      </c>
      <c r="G17" s="13">
        <v>-25250</v>
      </c>
      <c r="H17" s="13">
        <v>-15250</v>
      </c>
      <c r="I17" s="13">
        <v>-5250</v>
      </c>
      <c r="J17" s="13">
        <v>4750</v>
      </c>
      <c r="K17" s="13">
        <v>14750</v>
      </c>
      <c r="L17" s="13">
        <v>24750</v>
      </c>
      <c r="M17" s="13">
        <v>24750</v>
      </c>
      <c r="N17" s="13">
        <v>24750</v>
      </c>
      <c r="O17" s="13">
        <v>24750</v>
      </c>
      <c r="P17" s="13">
        <v>24750</v>
      </c>
      <c r="Q17" s="16"/>
    </row>
    <row r="18" spans="5:20" x14ac:dyDescent="0.25">
      <c r="E18" s="95"/>
      <c r="F18" s="18">
        <f t="shared" si="2"/>
        <v>3500</v>
      </c>
      <c r="G18" s="13">
        <v>-31125</v>
      </c>
      <c r="H18" s="13">
        <v>-21125</v>
      </c>
      <c r="I18" s="13">
        <v>-11125</v>
      </c>
      <c r="J18" s="13">
        <v>-1125</v>
      </c>
      <c r="K18" s="13">
        <v>8875</v>
      </c>
      <c r="L18" s="13">
        <v>18875</v>
      </c>
      <c r="M18" s="13">
        <v>28875</v>
      </c>
      <c r="N18" s="13">
        <v>28875</v>
      </c>
      <c r="O18" s="13">
        <v>28875</v>
      </c>
      <c r="P18" s="13">
        <v>28875</v>
      </c>
      <c r="Q18" s="16"/>
    </row>
    <row r="19" spans="5:20" x14ac:dyDescent="0.25">
      <c r="E19" s="95"/>
      <c r="F19" s="18">
        <f>F18+500</f>
        <v>4000</v>
      </c>
      <c r="G19" s="13">
        <v>-35200</v>
      </c>
      <c r="H19" s="13">
        <v>-25200</v>
      </c>
      <c r="I19" s="13">
        <v>-15200</v>
      </c>
      <c r="J19" s="13">
        <v>-5200</v>
      </c>
      <c r="K19" s="13">
        <v>4800</v>
      </c>
      <c r="L19" s="13">
        <v>14800</v>
      </c>
      <c r="M19" s="13">
        <v>24800</v>
      </c>
      <c r="N19" s="13">
        <v>34800</v>
      </c>
      <c r="O19" s="13">
        <v>34800</v>
      </c>
      <c r="P19" s="13">
        <v>34800</v>
      </c>
      <c r="Q19" s="16"/>
    </row>
    <row r="20" spans="5:20" x14ac:dyDescent="0.25">
      <c r="E20" s="95"/>
      <c r="F20" s="18">
        <f t="shared" si="2"/>
        <v>4500</v>
      </c>
      <c r="G20" s="13">
        <v>-40850</v>
      </c>
      <c r="H20" s="13">
        <v>-30850</v>
      </c>
      <c r="I20" s="13">
        <v>-20850</v>
      </c>
      <c r="J20" s="13">
        <v>-10850</v>
      </c>
      <c r="K20" s="13">
        <v>-850</v>
      </c>
      <c r="L20" s="13">
        <v>9150</v>
      </c>
      <c r="M20" s="13">
        <v>19150</v>
      </c>
      <c r="N20" s="13">
        <v>29150</v>
      </c>
      <c r="O20" s="13">
        <v>39150</v>
      </c>
      <c r="P20" s="13">
        <v>39150</v>
      </c>
      <c r="Q20" s="16"/>
      <c r="R20" s="16"/>
      <c r="S20" s="16"/>
      <c r="T20" s="16"/>
    </row>
    <row r="21" spans="5:20" x14ac:dyDescent="0.25">
      <c r="E21" s="95"/>
      <c r="F21" s="18">
        <f t="shared" si="2"/>
        <v>5000</v>
      </c>
      <c r="G21" s="13">
        <v>-46500</v>
      </c>
      <c r="H21" s="13">
        <v>-36500</v>
      </c>
      <c r="I21" s="13">
        <v>-26500</v>
      </c>
      <c r="J21" s="13">
        <v>-16500</v>
      </c>
      <c r="K21" s="13">
        <v>-6500</v>
      </c>
      <c r="L21" s="13">
        <v>3500</v>
      </c>
      <c r="M21" s="13">
        <v>13500</v>
      </c>
      <c r="N21" s="13">
        <v>23500</v>
      </c>
      <c r="O21" s="13">
        <v>33500</v>
      </c>
      <c r="P21" s="13">
        <v>43500</v>
      </c>
    </row>
  </sheetData>
  <mergeCells count="2">
    <mergeCell ref="E12:E21"/>
    <mergeCell ref="F9:P10"/>
  </mergeCells>
  <conditionalFormatting sqref="F11:P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G7" sqref="G7"/>
    </sheetView>
  </sheetViews>
  <sheetFormatPr defaultRowHeight="15" x14ac:dyDescent="0.25"/>
  <cols>
    <col min="1" max="1" width="10.42578125" customWidth="1"/>
    <col min="2" max="2" width="10.42578125" style="5" customWidth="1"/>
    <col min="3" max="3" width="12.85546875" customWidth="1"/>
    <col min="4" max="4" width="11.5703125" customWidth="1"/>
    <col min="5" max="5" width="10.85546875" customWidth="1"/>
    <col min="7" max="7" width="10.42578125" customWidth="1"/>
    <col min="8" max="8" width="14.28515625" customWidth="1"/>
  </cols>
  <sheetData>
    <row r="1" spans="1:12" ht="15" customHeight="1" thickBot="1" x14ac:dyDescent="0.35">
      <c r="A1" s="25" t="s">
        <v>11</v>
      </c>
      <c r="B1" s="25" t="s">
        <v>13</v>
      </c>
      <c r="C1" s="25" t="s">
        <v>12</v>
      </c>
      <c r="E1" s="5"/>
      <c r="F1" s="99" t="s">
        <v>49</v>
      </c>
      <c r="G1" s="99"/>
      <c r="H1" s="99"/>
      <c r="I1" s="99"/>
      <c r="J1" s="99"/>
      <c r="K1" s="99"/>
      <c r="L1" s="99"/>
    </row>
    <row r="2" spans="1:12" ht="15.75" thickTop="1" x14ac:dyDescent="0.25">
      <c r="A2" s="25">
        <v>2017</v>
      </c>
      <c r="B2" s="25">
        <v>1</v>
      </c>
      <c r="C2" s="13">
        <v>218.6</v>
      </c>
    </row>
    <row r="3" spans="1:12" x14ac:dyDescent="0.25">
      <c r="A3" s="25">
        <f>A2+1</f>
        <v>2018</v>
      </c>
      <c r="B3" s="25">
        <f>B2+1</f>
        <v>2</v>
      </c>
      <c r="C3" s="13">
        <v>435</v>
      </c>
    </row>
    <row r="4" spans="1:12" x14ac:dyDescent="0.25">
      <c r="A4" s="25">
        <f t="shared" ref="A4:A6" si="0">A3+1</f>
        <v>2019</v>
      </c>
      <c r="B4" s="25">
        <f t="shared" ref="B4:B6" si="1">B3+1</f>
        <v>3</v>
      </c>
      <c r="C4" s="13">
        <v>915</v>
      </c>
      <c r="F4">
        <v>2022</v>
      </c>
      <c r="G4">
        <v>6</v>
      </c>
      <c r="H4">
        <f>$F$11*EXP(G4*$F$12)</f>
        <v>5245.8009427212055</v>
      </c>
    </row>
    <row r="5" spans="1:12" x14ac:dyDescent="0.25">
      <c r="A5" s="25">
        <f t="shared" si="0"/>
        <v>2020</v>
      </c>
      <c r="B5" s="25">
        <f t="shared" si="1"/>
        <v>4</v>
      </c>
      <c r="C5" s="13">
        <v>1825.9</v>
      </c>
      <c r="F5">
        <v>2023</v>
      </c>
      <c r="G5" s="22">
        <v>7</v>
      </c>
      <c r="H5" s="5">
        <f>$F$11*EXP(G5*$F$12)</f>
        <v>9644.8870556353722</v>
      </c>
    </row>
    <row r="6" spans="1:12" x14ac:dyDescent="0.25">
      <c r="A6" s="25">
        <f t="shared" si="0"/>
        <v>2021</v>
      </c>
      <c r="B6" s="25">
        <f t="shared" si="1"/>
        <v>5</v>
      </c>
      <c r="C6" s="13">
        <v>4021.8</v>
      </c>
    </row>
    <row r="7" spans="1:12" x14ac:dyDescent="0.25">
      <c r="A7" s="25">
        <v>2022</v>
      </c>
      <c r="B7" s="25">
        <v>6</v>
      </c>
      <c r="C7" s="31">
        <v>3582.1</v>
      </c>
    </row>
    <row r="10" spans="1:12" x14ac:dyDescent="0.25">
      <c r="A10" s="98" t="s">
        <v>14</v>
      </c>
      <c r="B10" s="98"/>
      <c r="C10" s="98" t="s">
        <v>23</v>
      </c>
      <c r="D10" s="98"/>
      <c r="E10" s="98" t="s">
        <v>24</v>
      </c>
      <c r="F10" s="98"/>
    </row>
    <row r="11" spans="1:12" x14ac:dyDescent="0.25">
      <c r="A11" s="25" t="s">
        <v>15</v>
      </c>
      <c r="B11" s="14">
        <v>813.97</v>
      </c>
      <c r="C11" s="25" t="s">
        <v>17</v>
      </c>
      <c r="D11" s="14">
        <v>173.94</v>
      </c>
      <c r="E11" s="25" t="s">
        <v>19</v>
      </c>
      <c r="F11" s="14">
        <v>135.80000000000001</v>
      </c>
    </row>
    <row r="12" spans="1:12" x14ac:dyDescent="0.25">
      <c r="A12" s="25" t="s">
        <v>16</v>
      </c>
      <c r="B12" s="14">
        <v>-1015.8</v>
      </c>
      <c r="C12" s="25" t="s">
        <v>18</v>
      </c>
      <c r="D12" s="14">
        <v>1.72</v>
      </c>
      <c r="E12" s="25" t="s">
        <v>18</v>
      </c>
      <c r="F12" s="14">
        <v>0.60899999999999999</v>
      </c>
    </row>
    <row r="13" spans="1:12" x14ac:dyDescent="0.25">
      <c r="D13" s="22"/>
      <c r="H13" s="19"/>
    </row>
    <row r="14" spans="1:12" x14ac:dyDescent="0.25">
      <c r="F14" s="19" t="s">
        <v>25</v>
      </c>
      <c r="G14" s="19"/>
    </row>
    <row r="15" spans="1:12" x14ac:dyDescent="0.25">
      <c r="A15" s="24" t="s">
        <v>13</v>
      </c>
      <c r="B15" s="24" t="s">
        <v>20</v>
      </c>
      <c r="C15" s="24" t="s">
        <v>22</v>
      </c>
      <c r="D15" s="24" t="s">
        <v>21</v>
      </c>
      <c r="E15" s="24" t="s">
        <v>12</v>
      </c>
      <c r="F15" s="26" t="s">
        <v>20</v>
      </c>
      <c r="G15" s="26" t="s">
        <v>22</v>
      </c>
      <c r="H15" s="26" t="s">
        <v>21</v>
      </c>
    </row>
    <row r="16" spans="1:12" x14ac:dyDescent="0.25">
      <c r="A16" s="14">
        <v>1</v>
      </c>
      <c r="B16" s="25">
        <f>$B$11*A16+$B$12</f>
        <v>-201.82999999999993</v>
      </c>
      <c r="C16" s="25">
        <f>$D$11*A16^$D$12</f>
        <v>173.94</v>
      </c>
      <c r="D16" s="25">
        <f>$F$11*EXP($F$12*A16)</f>
        <v>249.68077829423913</v>
      </c>
      <c r="E16" s="13">
        <v>218.6</v>
      </c>
      <c r="F16" s="27">
        <f>ABS(B16-E16)/E16</f>
        <v>1.9232845379688928</v>
      </c>
      <c r="G16" s="27">
        <f>ABS(C16-E16)/E16</f>
        <v>0.20430009149130832</v>
      </c>
      <c r="H16" s="27">
        <f t="shared" ref="H16:H21" si="2">ABS(D16-E16)/E16</f>
        <v>0.14218105349606194</v>
      </c>
    </row>
    <row r="17" spans="1:8" x14ac:dyDescent="0.25">
      <c r="A17" s="14">
        <f>A16+1</f>
        <v>2</v>
      </c>
      <c r="B17" s="25">
        <f t="shared" ref="B17:B21" si="3">$B$11*A17+$B$12</f>
        <v>612.1400000000001</v>
      </c>
      <c r="C17" s="25">
        <f t="shared" ref="C17:C19" si="4">$D$11*A17^$D$12</f>
        <v>573.02168617408665</v>
      </c>
      <c r="D17" s="25">
        <f>$F$11*EXP($F$12*A17)</f>
        <v>459.06105338451391</v>
      </c>
      <c r="E17" s="13">
        <v>435</v>
      </c>
      <c r="F17" s="27">
        <f t="shared" ref="F17:F19" si="5">ABS(B17-E17)/E17</f>
        <v>0.40721839080459793</v>
      </c>
      <c r="G17" s="27">
        <f t="shared" ref="G17:G21" si="6">ABS(C17-E17)/E17</f>
        <v>0.31729123258410724</v>
      </c>
      <c r="H17" s="27">
        <f t="shared" si="2"/>
        <v>5.5312766401181407E-2</v>
      </c>
    </row>
    <row r="18" spans="1:8" x14ac:dyDescent="0.25">
      <c r="A18" s="14">
        <f t="shared" ref="A18:A20" si="7">A17+1</f>
        <v>3</v>
      </c>
      <c r="B18" s="25">
        <f>$B$11*A18+$B$12</f>
        <v>1426.11</v>
      </c>
      <c r="C18" s="25">
        <f t="shared" si="4"/>
        <v>1150.9276503551419</v>
      </c>
      <c r="D18" s="25">
        <f t="shared" ref="D18:D21" si="8">$F$11*EXP($F$12*A18)</f>
        <v>844.02592852443797</v>
      </c>
      <c r="E18" s="13">
        <v>915</v>
      </c>
      <c r="F18" s="27">
        <f t="shared" si="5"/>
        <v>0.55859016393442606</v>
      </c>
      <c r="G18" s="27">
        <f t="shared" si="6"/>
        <v>0.25784442661764134</v>
      </c>
      <c r="H18" s="27">
        <f t="shared" si="2"/>
        <v>7.7567291230122432E-2</v>
      </c>
    </row>
    <row r="19" spans="1:8" x14ac:dyDescent="0.25">
      <c r="A19" s="14">
        <f t="shared" si="7"/>
        <v>4</v>
      </c>
      <c r="B19" s="25">
        <f t="shared" si="3"/>
        <v>2240.08</v>
      </c>
      <c r="C19" s="25">
        <f t="shared" si="4"/>
        <v>1887.7420537299845</v>
      </c>
      <c r="D19" s="25">
        <f t="shared" si="8"/>
        <v>1551.8192248490391</v>
      </c>
      <c r="E19" s="13">
        <v>1825.9</v>
      </c>
      <c r="F19" s="27">
        <f t="shared" si="5"/>
        <v>0.22683608083684748</v>
      </c>
      <c r="G19" s="27">
        <f t="shared" si="6"/>
        <v>3.3869354143153729E-2</v>
      </c>
      <c r="H19" s="27">
        <f t="shared" si="2"/>
        <v>0.15010722117912317</v>
      </c>
    </row>
    <row r="20" spans="1:8" x14ac:dyDescent="0.25">
      <c r="A20" s="14">
        <f t="shared" si="7"/>
        <v>5</v>
      </c>
      <c r="B20" s="25">
        <f t="shared" si="3"/>
        <v>3054.05</v>
      </c>
      <c r="C20" s="25">
        <f>$D$11*A20^$D$12</f>
        <v>2770.9447930449019</v>
      </c>
      <c r="D20" s="25">
        <f t="shared" si="8"/>
        <v>2853.1622373510377</v>
      </c>
      <c r="E20" s="13">
        <v>4021.8</v>
      </c>
      <c r="F20" s="27">
        <f>ABS(B20-E20)/E20</f>
        <v>0.24062608782137351</v>
      </c>
      <c r="G20" s="27">
        <f t="shared" si="6"/>
        <v>0.31101874955370684</v>
      </c>
      <c r="H20" s="27">
        <f t="shared" si="2"/>
        <v>0.29057580253840631</v>
      </c>
    </row>
    <row r="21" spans="1:8" x14ac:dyDescent="0.25">
      <c r="A21" s="14">
        <v>6</v>
      </c>
      <c r="B21" s="25">
        <f t="shared" si="3"/>
        <v>3868.0199999999995</v>
      </c>
      <c r="C21" s="25">
        <f>$D$11*A21^$D$12</f>
        <v>3791.5746974294748</v>
      </c>
      <c r="D21" s="25">
        <f t="shared" si="8"/>
        <v>5245.8009427212055</v>
      </c>
      <c r="E21" s="13">
        <v>3582.1</v>
      </c>
      <c r="F21" s="27">
        <f>ABS(B21-E21)/E21</f>
        <v>7.9819100527623352E-2</v>
      </c>
      <c r="G21" s="27">
        <f t="shared" si="6"/>
        <v>5.8478182471029531E-2</v>
      </c>
      <c r="H21" s="27">
        <f t="shared" si="2"/>
        <v>0.46444849186823528</v>
      </c>
    </row>
    <row r="22" spans="1:8" x14ac:dyDescent="0.25">
      <c r="E22" s="23" t="s">
        <v>26</v>
      </c>
      <c r="F22" s="30">
        <f>AVERAGE(F16:F21)</f>
        <v>0.57272906031562687</v>
      </c>
      <c r="G22" s="28">
        <f>AVERAGE(G16:G21)</f>
        <v>0.19713367281015781</v>
      </c>
      <c r="H22" s="29">
        <f>AVERAGE(H16:H21)</f>
        <v>0.19669877111885506</v>
      </c>
    </row>
  </sheetData>
  <mergeCells count="4">
    <mergeCell ref="A10:B10"/>
    <mergeCell ref="C10:D10"/>
    <mergeCell ref="E10:F10"/>
    <mergeCell ref="F1:L1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B6" sqref="B6"/>
    </sheetView>
  </sheetViews>
  <sheetFormatPr defaultRowHeight="15" x14ac:dyDescent="0.25"/>
  <cols>
    <col min="2" max="2" width="13.7109375" bestFit="1" customWidth="1"/>
    <col min="4" max="4" width="8.42578125" customWidth="1"/>
    <col min="5" max="5" width="13.28515625" customWidth="1"/>
    <col min="6" max="6" width="12.7109375" customWidth="1"/>
  </cols>
  <sheetData>
    <row r="1" spans="1:11" x14ac:dyDescent="0.25">
      <c r="A1" t="s">
        <v>30</v>
      </c>
      <c r="B1" s="2">
        <v>150000</v>
      </c>
      <c r="D1" s="13" t="s">
        <v>11</v>
      </c>
      <c r="E1" s="25" t="s">
        <v>31</v>
      </c>
    </row>
    <row r="2" spans="1:11" x14ac:dyDescent="0.25">
      <c r="A2" t="s">
        <v>29</v>
      </c>
      <c r="B2" s="8">
        <v>0.15</v>
      </c>
      <c r="C2" s="1"/>
      <c r="D2" s="34">
        <v>1</v>
      </c>
      <c r="E2" s="25">
        <v>30000</v>
      </c>
      <c r="G2" s="8"/>
    </row>
    <row r="3" spans="1:11" x14ac:dyDescent="0.25">
      <c r="D3" s="34">
        <v>2</v>
      </c>
      <c r="E3" s="25">
        <v>65000</v>
      </c>
      <c r="G3" s="8"/>
    </row>
    <row r="4" spans="1:11" x14ac:dyDescent="0.25">
      <c r="A4" s="5"/>
      <c r="D4" s="34">
        <v>3</v>
      </c>
      <c r="E4" s="25">
        <v>80000</v>
      </c>
    </row>
    <row r="5" spans="1:11" x14ac:dyDescent="0.25">
      <c r="A5" s="5" t="s">
        <v>32</v>
      </c>
      <c r="B5" s="32">
        <f>NPV(B2,E2:E6)-B1</f>
        <v>48063.807351472788</v>
      </c>
      <c r="D5" s="34">
        <v>4</v>
      </c>
      <c r="E5" s="25">
        <v>75000</v>
      </c>
    </row>
    <row r="6" spans="1:11" x14ac:dyDescent="0.25">
      <c r="D6" s="34">
        <v>5</v>
      </c>
      <c r="E6" s="25">
        <v>55000</v>
      </c>
      <c r="G6" s="8"/>
    </row>
    <row r="7" spans="1:11" x14ac:dyDescent="0.25">
      <c r="A7" s="35"/>
      <c r="B7" s="35"/>
      <c r="C7" s="35"/>
    </row>
    <row r="8" spans="1:11" x14ac:dyDescent="0.25">
      <c r="A8" s="35"/>
      <c r="B8" s="35"/>
      <c r="C8" s="35"/>
      <c r="F8" s="32"/>
    </row>
    <row r="9" spans="1:11" x14ac:dyDescent="0.25">
      <c r="A9" s="35"/>
      <c r="B9" s="35"/>
      <c r="C9" s="35"/>
      <c r="F9" s="33"/>
    </row>
    <row r="10" spans="1:11" x14ac:dyDescent="0.25">
      <c r="A10" s="100" t="s">
        <v>33</v>
      </c>
      <c r="B10" s="100"/>
      <c r="C10" s="100"/>
      <c r="D10" s="100"/>
      <c r="E10" s="100"/>
      <c r="F10" s="100"/>
      <c r="G10" s="100"/>
      <c r="H10" s="100"/>
      <c r="I10" s="100"/>
      <c r="J10" s="100"/>
      <c r="K10" s="100"/>
    </row>
    <row r="11" spans="1:11" x14ac:dyDescent="0.25">
      <c r="A11" s="35"/>
      <c r="B11" s="35"/>
      <c r="C11" s="35"/>
    </row>
    <row r="12" spans="1:11" x14ac:dyDescent="0.25">
      <c r="A12" s="35"/>
      <c r="B12" s="35"/>
      <c r="C12" s="35"/>
    </row>
    <row r="13" spans="1:11" x14ac:dyDescent="0.25">
      <c r="A13" s="35"/>
      <c r="B13" s="35"/>
      <c r="C13" s="35"/>
    </row>
    <row r="14" spans="1:11" x14ac:dyDescent="0.25">
      <c r="A14" s="35"/>
      <c r="B14" s="35"/>
      <c r="C14" s="35"/>
    </row>
    <row r="15" spans="1:11" x14ac:dyDescent="0.25">
      <c r="A15" s="5"/>
      <c r="C15" s="1"/>
    </row>
    <row r="16" spans="1:11" x14ac:dyDescent="0.25">
      <c r="A16" s="5"/>
      <c r="C16" s="1"/>
    </row>
    <row r="17" spans="1:3" x14ac:dyDescent="0.25">
      <c r="A17" s="5"/>
      <c r="C17" s="1"/>
    </row>
    <row r="18" spans="1:3" x14ac:dyDescent="0.25">
      <c r="A18" s="5"/>
      <c r="C18" s="1"/>
    </row>
    <row r="19" spans="1:3" x14ac:dyDescent="0.25">
      <c r="A19" s="5"/>
      <c r="C19" s="1"/>
    </row>
    <row r="20" spans="1:3" x14ac:dyDescent="0.25">
      <c r="A20" s="5"/>
      <c r="C20" s="1"/>
    </row>
    <row r="21" spans="1:3" x14ac:dyDescent="0.25">
      <c r="A21" s="5"/>
      <c r="C21" s="1"/>
    </row>
  </sheetData>
  <mergeCells count="1">
    <mergeCell ref="A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H6" sqref="H6"/>
    </sheetView>
  </sheetViews>
  <sheetFormatPr defaultRowHeight="15" x14ac:dyDescent="0.25"/>
  <cols>
    <col min="1" max="1" width="13.28515625" customWidth="1"/>
    <col min="2" max="2" width="14.28515625" bestFit="1" customWidth="1"/>
    <col min="4" max="4" width="14.7109375" bestFit="1" customWidth="1"/>
    <col min="6" max="6" width="10.140625" customWidth="1"/>
    <col min="7" max="7" width="19.28515625" customWidth="1"/>
    <col min="8" max="8" width="20.5703125" customWidth="1"/>
    <col min="10" max="10" width="16.7109375" bestFit="1" customWidth="1"/>
    <col min="11" max="11" width="16.140625" customWidth="1"/>
    <col min="12" max="12" width="21.42578125" customWidth="1"/>
  </cols>
  <sheetData>
    <row r="1" spans="1:12" ht="20.25" thickBot="1" x14ac:dyDescent="0.35">
      <c r="A1" s="37" t="s">
        <v>34</v>
      </c>
    </row>
    <row r="2" spans="1:12" ht="15.75" thickTop="1" x14ac:dyDescent="0.25">
      <c r="D2" s="23" t="s">
        <v>11</v>
      </c>
      <c r="E2" s="23" t="s">
        <v>35</v>
      </c>
      <c r="F2" s="23" t="s">
        <v>36</v>
      </c>
      <c r="G2" s="23" t="s">
        <v>12</v>
      </c>
      <c r="H2" s="23" t="s">
        <v>37</v>
      </c>
      <c r="I2" s="23" t="s">
        <v>38</v>
      </c>
      <c r="J2" s="23" t="s">
        <v>39</v>
      </c>
      <c r="K2" s="23" t="s">
        <v>40</v>
      </c>
      <c r="L2" s="23" t="s">
        <v>41</v>
      </c>
    </row>
    <row r="3" spans="1:12" x14ac:dyDescent="0.25">
      <c r="A3" t="s">
        <v>28</v>
      </c>
      <c r="B3" s="1">
        <v>4000000</v>
      </c>
      <c r="D3">
        <v>1</v>
      </c>
      <c r="E3">
        <v>80000</v>
      </c>
      <c r="F3" s="1">
        <v>25</v>
      </c>
      <c r="G3" s="4">
        <f>E3*F3</f>
        <v>2000000</v>
      </c>
      <c r="H3" s="39">
        <f>G3/2</f>
        <v>1000000</v>
      </c>
      <c r="I3" s="28">
        <v>0.4</v>
      </c>
      <c r="J3" s="40">
        <f>G3*I3</f>
        <v>800000</v>
      </c>
      <c r="K3" s="42">
        <f>J3+H3</f>
        <v>1800000</v>
      </c>
      <c r="L3" s="41">
        <f>G3-K3</f>
        <v>200000</v>
      </c>
    </row>
    <row r="4" spans="1:12" x14ac:dyDescent="0.25">
      <c r="A4" t="s">
        <v>27</v>
      </c>
      <c r="B4">
        <v>5</v>
      </c>
      <c r="D4">
        <v>2</v>
      </c>
      <c r="E4">
        <f>E3*$B$7+E3</f>
        <v>119077.82184634372</v>
      </c>
      <c r="F4" s="38">
        <f>F3</f>
        <v>25</v>
      </c>
      <c r="G4" s="4">
        <f>E4*F4</f>
        <v>2976945.5461585931</v>
      </c>
      <c r="H4" s="39">
        <f>G4/2</f>
        <v>1488472.7730792966</v>
      </c>
      <c r="I4" s="28">
        <f>I3-0.02</f>
        <v>0.38</v>
      </c>
      <c r="J4" s="40">
        <f t="shared" ref="J4:J7" si="0">G4*I4</f>
        <v>1131239.3075402654</v>
      </c>
      <c r="K4" s="42">
        <f t="shared" ref="K4:K7" si="1">J4+H4</f>
        <v>2619712.080619562</v>
      </c>
      <c r="L4" s="41">
        <f t="shared" ref="L4:L7" si="2">G4-K4</f>
        <v>357233.4655390312</v>
      </c>
    </row>
    <row r="5" spans="1:12" x14ac:dyDescent="0.25">
      <c r="D5">
        <f>D4+1</f>
        <v>3</v>
      </c>
      <c r="E5" s="5">
        <f t="shared" ref="E5:E7" si="3">E4*$B$7+E4</f>
        <v>177244.09569586968</v>
      </c>
      <c r="F5" s="38">
        <f t="shared" ref="F5:F6" si="4">F4</f>
        <v>25</v>
      </c>
      <c r="G5" s="4">
        <f t="shared" ref="G5:G7" si="5">E5*F5</f>
        <v>4431102.3923967415</v>
      </c>
      <c r="H5" s="39">
        <f>G5/2</f>
        <v>2215551.1961983708</v>
      </c>
      <c r="I5" s="28">
        <f t="shared" ref="I5:I7" si="6">I4-0.02</f>
        <v>0.36</v>
      </c>
      <c r="J5" s="40">
        <f t="shared" si="0"/>
        <v>1595196.8612628269</v>
      </c>
      <c r="K5" s="42">
        <f t="shared" si="1"/>
        <v>3810748.0574611975</v>
      </c>
      <c r="L5" s="41">
        <f t="shared" si="2"/>
        <v>620354.33493554406</v>
      </c>
    </row>
    <row r="6" spans="1:12" x14ac:dyDescent="0.25">
      <c r="D6" s="5">
        <f t="shared" ref="D6:D7" si="7">D5+1</f>
        <v>4</v>
      </c>
      <c r="E6" s="5">
        <f t="shared" si="3"/>
        <v>263823.01063236338</v>
      </c>
      <c r="F6" s="38">
        <f t="shared" si="4"/>
        <v>25</v>
      </c>
      <c r="G6" s="4">
        <f t="shared" si="5"/>
        <v>6595575.2658090843</v>
      </c>
      <c r="H6" s="39">
        <f>G6/2</f>
        <v>3297787.6329045421</v>
      </c>
      <c r="I6" s="28">
        <f t="shared" si="6"/>
        <v>0.33999999999999997</v>
      </c>
      <c r="J6" s="40">
        <f t="shared" si="0"/>
        <v>2242495.5903750886</v>
      </c>
      <c r="K6" s="42">
        <f t="shared" si="1"/>
        <v>5540283.2232796308</v>
      </c>
      <c r="L6" s="41">
        <f t="shared" si="2"/>
        <v>1055292.0425294535</v>
      </c>
    </row>
    <row r="7" spans="1:12" x14ac:dyDescent="0.25">
      <c r="A7" t="s">
        <v>44</v>
      </c>
      <c r="B7" s="43">
        <v>0.4884727730792966</v>
      </c>
      <c r="D7" s="5">
        <f t="shared" si="7"/>
        <v>5</v>
      </c>
      <c r="E7" s="5">
        <f t="shared" si="3"/>
        <v>392693.36823808268</v>
      </c>
      <c r="F7" s="38">
        <f>F6</f>
        <v>25</v>
      </c>
      <c r="G7" s="4">
        <f t="shared" si="5"/>
        <v>9817334.2059520669</v>
      </c>
      <c r="H7" s="39">
        <f>G7/2</f>
        <v>4908667.1029760335</v>
      </c>
      <c r="I7" s="28">
        <f t="shared" si="6"/>
        <v>0.31999999999999995</v>
      </c>
      <c r="J7" s="40">
        <f t="shared" si="0"/>
        <v>3141546.945904661</v>
      </c>
      <c r="K7" s="42">
        <f t="shared" si="1"/>
        <v>8050214.0488806944</v>
      </c>
      <c r="L7" s="41">
        <f t="shared" si="2"/>
        <v>1767120.1570713725</v>
      </c>
    </row>
    <row r="8" spans="1:12" x14ac:dyDescent="0.25">
      <c r="D8" s="5"/>
    </row>
    <row r="9" spans="1:12" x14ac:dyDescent="0.25">
      <c r="D9" s="5" t="s">
        <v>42</v>
      </c>
      <c r="E9">
        <f>E3</f>
        <v>80000</v>
      </c>
      <c r="F9" s="38">
        <f>F7</f>
        <v>25</v>
      </c>
      <c r="G9" s="4">
        <f>E9*F9</f>
        <v>2000000</v>
      </c>
      <c r="K9" t="s">
        <v>45</v>
      </c>
      <c r="L9" s="41">
        <f>SUM(L3:L7)</f>
        <v>4000000.0000754013</v>
      </c>
    </row>
    <row r="10" spans="1:12" x14ac:dyDescent="0.25">
      <c r="D10" s="5"/>
      <c r="K10" t="s">
        <v>29</v>
      </c>
      <c r="L10" s="8">
        <v>0.05</v>
      </c>
    </row>
    <row r="11" spans="1:12" x14ac:dyDescent="0.25">
      <c r="D11" s="5"/>
      <c r="K11" t="s">
        <v>46</v>
      </c>
      <c r="L11" s="32">
        <f>NPV(L10,L3:L7)-B3</f>
        <v>-696840.86928243469</v>
      </c>
    </row>
    <row r="12" spans="1:12" x14ac:dyDescent="0.25">
      <c r="C12" t="s">
        <v>43</v>
      </c>
      <c r="D12" s="5" t="s">
        <v>47</v>
      </c>
    </row>
    <row r="13" spans="1:12" x14ac:dyDescent="0.25">
      <c r="D13" s="44">
        <f>L9</f>
        <v>4000000.0000754013</v>
      </c>
    </row>
    <row r="14" spans="1:12" x14ac:dyDescent="0.25">
      <c r="C14" s="8">
        <v>0.4</v>
      </c>
      <c r="D14" s="1">
        <f t="dataTable" ref="D14:D19" dt2D="0" dtr="0" r1="B7"/>
        <v>3345856</v>
      </c>
    </row>
    <row r="15" spans="1:12" ht="20.25" thickBot="1" x14ac:dyDescent="0.35">
      <c r="C15" s="8">
        <f>C14+0.1</f>
        <v>0.5</v>
      </c>
      <c r="D15" s="1">
        <v>4092500</v>
      </c>
      <c r="G15" s="101" t="s">
        <v>50</v>
      </c>
      <c r="H15" s="101"/>
      <c r="I15" s="101"/>
      <c r="J15" s="101"/>
      <c r="K15" s="101"/>
    </row>
    <row r="16" spans="1:12" ht="15.75" thickTop="1" x14ac:dyDescent="0.25">
      <c r="C16" s="8">
        <f t="shared" ref="C16:C19" si="8">C15+0.1</f>
        <v>0.6</v>
      </c>
      <c r="D16" s="1">
        <v>4970816</v>
      </c>
    </row>
    <row r="17" spans="3:4" x14ac:dyDescent="0.25">
      <c r="C17" s="8">
        <f t="shared" si="8"/>
        <v>0.7</v>
      </c>
      <c r="D17" s="1">
        <v>5996116</v>
      </c>
    </row>
    <row r="18" spans="3:4" x14ac:dyDescent="0.25">
      <c r="C18" s="8">
        <f t="shared" si="8"/>
        <v>0.79999999999999993</v>
      </c>
      <c r="D18" s="1">
        <v>7184576</v>
      </c>
    </row>
    <row r="19" spans="3:4" x14ac:dyDescent="0.25">
      <c r="C19" s="8">
        <f t="shared" si="8"/>
        <v>0.89999999999999991</v>
      </c>
      <c r="D19" s="1">
        <v>8553236</v>
      </c>
    </row>
  </sheetData>
  <mergeCells count="1">
    <mergeCell ref="G15:K1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N5" sqref="N5"/>
    </sheetView>
  </sheetViews>
  <sheetFormatPr defaultRowHeight="15" x14ac:dyDescent="0.25"/>
  <cols>
    <col min="1" max="2" width="15.85546875" customWidth="1"/>
    <col min="3" max="3" width="17.5703125" customWidth="1"/>
    <col min="4" max="4" width="16.7109375" customWidth="1"/>
    <col min="6" max="6" width="14.140625" customWidth="1"/>
    <col min="7" max="7" width="11.5703125" bestFit="1" customWidth="1"/>
    <col min="8" max="8" width="17" customWidth="1"/>
    <col min="9" max="9" width="14.5703125" customWidth="1"/>
    <col min="13" max="13" width="16.7109375" customWidth="1"/>
  </cols>
  <sheetData>
    <row r="1" spans="1:18" ht="20.25" thickBot="1" x14ac:dyDescent="0.35">
      <c r="A1" s="37" t="s">
        <v>52</v>
      </c>
      <c r="G1" s="25"/>
      <c r="H1" s="37" t="s">
        <v>73</v>
      </c>
      <c r="L1" s="25"/>
      <c r="M1" s="37" t="s">
        <v>90</v>
      </c>
    </row>
    <row r="2" spans="1:18" ht="15.75" thickTop="1" x14ac:dyDescent="0.25">
      <c r="A2" s="6"/>
      <c r="F2" s="23"/>
      <c r="G2" s="25"/>
      <c r="I2" s="23"/>
      <c r="L2" s="25"/>
    </row>
    <row r="3" spans="1:18" x14ac:dyDescent="0.25">
      <c r="A3" s="23" t="s">
        <v>54</v>
      </c>
      <c r="B3" s="1">
        <v>40000</v>
      </c>
      <c r="F3" s="6"/>
      <c r="G3" s="13"/>
      <c r="H3" s="23" t="s">
        <v>74</v>
      </c>
      <c r="I3" s="6"/>
      <c r="J3" s="1"/>
      <c r="L3" s="25"/>
      <c r="N3" s="36" t="s">
        <v>91</v>
      </c>
      <c r="O3" s="36" t="s">
        <v>92</v>
      </c>
    </row>
    <row r="4" spans="1:18" x14ac:dyDescent="0.25">
      <c r="F4" s="6"/>
      <c r="G4" s="25"/>
      <c r="H4" s="6" t="s">
        <v>75</v>
      </c>
      <c r="I4" s="36">
        <v>14</v>
      </c>
      <c r="J4" t="s">
        <v>77</v>
      </c>
      <c r="L4" s="25"/>
      <c r="M4" t="s">
        <v>93</v>
      </c>
      <c r="N4" s="1">
        <v>5</v>
      </c>
      <c r="O4" s="1">
        <v>6</v>
      </c>
      <c r="P4" t="s">
        <v>94</v>
      </c>
    </row>
    <row r="5" spans="1:18" x14ac:dyDescent="0.25">
      <c r="B5" t="s">
        <v>61</v>
      </c>
      <c r="C5" t="s">
        <v>60</v>
      </c>
      <c r="G5" s="25"/>
      <c r="H5" s="6" t="s">
        <v>76</v>
      </c>
      <c r="I5" s="21">
        <v>12</v>
      </c>
      <c r="J5" t="s">
        <v>78</v>
      </c>
      <c r="L5" s="25"/>
      <c r="M5" t="s">
        <v>51</v>
      </c>
      <c r="N5" s="48">
        <v>30</v>
      </c>
      <c r="O5" s="48">
        <v>60</v>
      </c>
    </row>
    <row r="6" spans="1:18" x14ac:dyDescent="0.25">
      <c r="A6" t="s">
        <v>62</v>
      </c>
      <c r="B6" s="58">
        <v>78.571428571428569</v>
      </c>
      <c r="C6" s="58">
        <v>48.571428571428569</v>
      </c>
      <c r="G6" s="25"/>
      <c r="L6" s="25"/>
    </row>
    <row r="7" spans="1:18" x14ac:dyDescent="0.25">
      <c r="A7" t="s">
        <v>53</v>
      </c>
      <c r="B7" s="54">
        <v>3000</v>
      </c>
      <c r="C7" s="54">
        <v>7000</v>
      </c>
      <c r="G7" s="25"/>
      <c r="I7" t="s">
        <v>79</v>
      </c>
      <c r="J7" t="s">
        <v>80</v>
      </c>
      <c r="L7" s="25"/>
      <c r="M7" t="s">
        <v>95</v>
      </c>
      <c r="N7" s="47">
        <f>SUMPRODUCT(N4:O4,N5:O5)</f>
        <v>510</v>
      </c>
    </row>
    <row r="8" spans="1:18" x14ac:dyDescent="0.25">
      <c r="A8" t="s">
        <v>63</v>
      </c>
      <c r="B8" s="50">
        <f>SUMPRODUCT(B6:C6,B7:C7)</f>
        <v>575714.28571428568</v>
      </c>
      <c r="G8" s="25"/>
      <c r="H8" t="s">
        <v>81</v>
      </c>
      <c r="I8" s="48">
        <v>1</v>
      </c>
      <c r="J8" s="48">
        <v>3.0769230769230771</v>
      </c>
      <c r="L8" s="25"/>
    </row>
    <row r="9" spans="1:18" x14ac:dyDescent="0.25">
      <c r="G9" s="25"/>
      <c r="H9" t="s">
        <v>87</v>
      </c>
      <c r="I9">
        <v>2.25</v>
      </c>
      <c r="J9">
        <v>3.75</v>
      </c>
      <c r="L9" s="25"/>
      <c r="M9" t="s">
        <v>55</v>
      </c>
    </row>
    <row r="10" spans="1:18" x14ac:dyDescent="0.25">
      <c r="A10" s="23" t="s">
        <v>55</v>
      </c>
      <c r="G10" s="25"/>
      <c r="H10" t="s">
        <v>82</v>
      </c>
      <c r="I10">
        <v>2</v>
      </c>
      <c r="J10">
        <v>3.25</v>
      </c>
      <c r="L10" s="25"/>
      <c r="M10" s="25" t="s">
        <v>96</v>
      </c>
      <c r="N10" s="25" t="s">
        <v>91</v>
      </c>
      <c r="O10" s="25" t="s">
        <v>92</v>
      </c>
      <c r="P10" s="25" t="s">
        <v>64</v>
      </c>
      <c r="Q10" s="56" t="s">
        <v>99</v>
      </c>
      <c r="R10" s="56" t="s">
        <v>100</v>
      </c>
    </row>
    <row r="11" spans="1:18" s="23" customFormat="1" x14ac:dyDescent="0.25">
      <c r="A11" s="51" t="s">
        <v>56</v>
      </c>
      <c r="B11" s="52" t="s">
        <v>58</v>
      </c>
      <c r="C11" s="52" t="s">
        <v>59</v>
      </c>
      <c r="D11" s="52" t="s">
        <v>64</v>
      </c>
      <c r="E11" s="52" t="s">
        <v>65</v>
      </c>
      <c r="F11" s="63" t="s">
        <v>66</v>
      </c>
      <c r="G11" s="24"/>
      <c r="H11" s="59" t="s">
        <v>83</v>
      </c>
      <c r="I11" s="60">
        <v>175</v>
      </c>
      <c r="J11" s="60">
        <v>295</v>
      </c>
      <c r="L11" s="24"/>
      <c r="M11" s="70" t="s">
        <v>101</v>
      </c>
      <c r="N11" s="70">
        <v>2</v>
      </c>
      <c r="O11" s="70">
        <v>1</v>
      </c>
      <c r="P11" s="70">
        <f>SUMPRODUCT(N5:O5,N11:O11)</f>
        <v>120</v>
      </c>
      <c r="Q11" s="70" t="s">
        <v>67</v>
      </c>
      <c r="R11" s="70">
        <v>120</v>
      </c>
    </row>
    <row r="12" spans="1:18" x14ac:dyDescent="0.25">
      <c r="A12" s="49" t="s">
        <v>57</v>
      </c>
      <c r="B12" s="53">
        <v>200</v>
      </c>
      <c r="C12" s="53">
        <v>500</v>
      </c>
      <c r="D12" s="53">
        <f>SUMPRODUCT(B6:C6,B12:C12)</f>
        <v>40000</v>
      </c>
      <c r="E12" s="53" t="s">
        <v>67</v>
      </c>
      <c r="F12" s="64">
        <f>B3</f>
        <v>40000</v>
      </c>
      <c r="G12" s="25"/>
      <c r="L12" s="25"/>
      <c r="M12" s="25" t="s">
        <v>102</v>
      </c>
      <c r="N12" s="25">
        <v>2</v>
      </c>
      <c r="O12" s="25">
        <v>3</v>
      </c>
      <c r="P12" s="25">
        <f>SUMPRODUCT(N5:O5,N12:O12)</f>
        <v>240</v>
      </c>
      <c r="Q12" s="25" t="s">
        <v>67</v>
      </c>
      <c r="R12" s="25">
        <v>240</v>
      </c>
    </row>
    <row r="13" spans="1:18" x14ac:dyDescent="0.25">
      <c r="A13" s="25" t="s">
        <v>68</v>
      </c>
      <c r="B13" s="53">
        <v>1</v>
      </c>
      <c r="C13" s="53"/>
      <c r="D13" s="53">
        <f>SUMPRODUCT(B6:C6,B13:C13)</f>
        <v>78.571428571428569</v>
      </c>
      <c r="E13" s="53" t="s">
        <v>69</v>
      </c>
      <c r="F13" s="65">
        <v>10</v>
      </c>
      <c r="G13" s="25"/>
      <c r="H13" t="s">
        <v>84</v>
      </c>
      <c r="I13" s="61">
        <f>SUMPRODUCT(I8:J8,I11:J11)</f>
        <v>1082.6923076923076</v>
      </c>
      <c r="L13" s="25"/>
      <c r="M13" s="25"/>
      <c r="N13" s="25"/>
      <c r="O13" s="25"/>
      <c r="P13" s="25"/>
      <c r="Q13" s="25"/>
      <c r="R13" s="25"/>
    </row>
    <row r="14" spans="1:18" x14ac:dyDescent="0.25">
      <c r="A14" s="25" t="s">
        <v>70</v>
      </c>
      <c r="B14" s="53"/>
      <c r="C14" s="53">
        <v>1</v>
      </c>
      <c r="D14" s="53">
        <f>SUMPRODUCT($B$6:$C$6,B14:C14)</f>
        <v>48.571428571428569</v>
      </c>
      <c r="E14" s="53" t="s">
        <v>69</v>
      </c>
      <c r="F14" s="65">
        <v>10</v>
      </c>
      <c r="G14" s="25"/>
      <c r="L14" s="25"/>
      <c r="M14" s="25"/>
      <c r="N14" s="25"/>
      <c r="O14" s="25"/>
      <c r="P14" s="25"/>
      <c r="Q14" s="25"/>
      <c r="R14" s="25"/>
    </row>
    <row r="15" spans="1:18" x14ac:dyDescent="0.25">
      <c r="A15" s="25" t="s">
        <v>71</v>
      </c>
      <c r="B15" s="53">
        <v>1</v>
      </c>
      <c r="C15" s="53">
        <v>-1</v>
      </c>
      <c r="D15" s="53">
        <f>SUMPRODUCT($B$6:$C$6,B15:C15)</f>
        <v>30</v>
      </c>
      <c r="E15" s="53" t="s">
        <v>69</v>
      </c>
      <c r="F15" s="65">
        <v>10</v>
      </c>
      <c r="G15" s="25"/>
      <c r="H15" s="23" t="s">
        <v>55</v>
      </c>
      <c r="L15" s="25"/>
    </row>
    <row r="16" spans="1:18" x14ac:dyDescent="0.25">
      <c r="A16" s="55" t="s">
        <v>72</v>
      </c>
      <c r="B16" s="57">
        <v>1</v>
      </c>
      <c r="C16" s="57">
        <v>-1</v>
      </c>
      <c r="D16" s="53">
        <f>SUMPRODUCT($B$6:$C$6,B16:C16)</f>
        <v>30</v>
      </c>
      <c r="E16" s="57" t="s">
        <v>67</v>
      </c>
      <c r="F16" s="66">
        <v>30</v>
      </c>
      <c r="G16" s="25"/>
      <c r="H16" s="67" t="s">
        <v>56</v>
      </c>
      <c r="I16" s="25" t="s">
        <v>64</v>
      </c>
      <c r="J16" s="25" t="s">
        <v>85</v>
      </c>
      <c r="K16" s="68" t="s">
        <v>66</v>
      </c>
      <c r="L16" s="25"/>
    </row>
    <row r="17" spans="1:12" x14ac:dyDescent="0.25">
      <c r="G17" s="25"/>
      <c r="H17" s="67" t="s">
        <v>86</v>
      </c>
      <c r="I17" s="25">
        <f>SUMPRODUCT(I8:J8,I9:J9)</f>
        <v>13.788461538461538</v>
      </c>
      <c r="J17" s="25" t="s">
        <v>67</v>
      </c>
      <c r="K17" s="68">
        <f>I4</f>
        <v>14</v>
      </c>
      <c r="L17" s="25"/>
    </row>
    <row r="18" spans="1:12" x14ac:dyDescent="0.25">
      <c r="G18" s="25"/>
      <c r="H18" s="67" t="s">
        <v>82</v>
      </c>
      <c r="I18" s="25">
        <f>SUMPRODUCT(I8:J8,I10:J10)</f>
        <v>12</v>
      </c>
      <c r="J18" s="25" t="s">
        <v>67</v>
      </c>
      <c r="K18" s="68">
        <v>12</v>
      </c>
      <c r="L18" s="25"/>
    </row>
    <row r="19" spans="1:12" ht="15.75" thickBot="1" x14ac:dyDescent="0.3">
      <c r="A19" s="102" t="s">
        <v>89</v>
      </c>
      <c r="B19" s="102"/>
      <c r="C19" s="102"/>
      <c r="D19" s="102"/>
      <c r="E19" s="102"/>
      <c r="F19" s="102"/>
      <c r="G19" s="25"/>
      <c r="H19" s="62" t="s">
        <v>88</v>
      </c>
      <c r="I19">
        <f>I8</f>
        <v>1</v>
      </c>
      <c r="J19" s="62" t="s">
        <v>69</v>
      </c>
      <c r="K19">
        <v>1</v>
      </c>
      <c r="L19" s="25"/>
    </row>
    <row r="20" spans="1:12" ht="16.5" thickTop="1" thickBot="1" x14ac:dyDescent="0.3">
      <c r="A20" s="102"/>
      <c r="B20" s="102"/>
      <c r="C20" s="102"/>
      <c r="D20" s="102"/>
      <c r="E20" s="102"/>
      <c r="F20" s="102"/>
      <c r="G20" s="25"/>
      <c r="L20" s="25"/>
    </row>
    <row r="21" spans="1:12" ht="16.5" thickTop="1" thickBot="1" x14ac:dyDescent="0.3">
      <c r="A21" s="102"/>
      <c r="B21" s="102"/>
      <c r="C21" s="102"/>
      <c r="D21" s="102"/>
      <c r="E21" s="102"/>
      <c r="F21" s="102"/>
      <c r="G21" s="25"/>
      <c r="L21" s="25"/>
    </row>
    <row r="22" spans="1:12" ht="15.75" thickTop="1" x14ac:dyDescent="0.25"/>
  </sheetData>
  <mergeCells count="1">
    <mergeCell ref="A19:F21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C11" sqref="C11"/>
    </sheetView>
  </sheetViews>
  <sheetFormatPr defaultRowHeight="15" x14ac:dyDescent="0.25"/>
  <cols>
    <col min="1" max="1" width="12" customWidth="1"/>
    <col min="8" max="8" width="10.5703125" bestFit="1" customWidth="1"/>
    <col min="16" max="16" width="11.140625" customWidth="1"/>
  </cols>
  <sheetData>
    <row r="1" spans="1:19" ht="20.25" thickBot="1" x14ac:dyDescent="0.35">
      <c r="A1" s="37" t="s">
        <v>132</v>
      </c>
      <c r="B1" s="37"/>
      <c r="C1" s="37"/>
      <c r="O1" s="37" t="s">
        <v>128</v>
      </c>
    </row>
    <row r="2" spans="1:19" ht="15.75" thickTop="1" x14ac:dyDescent="0.25">
      <c r="C2" s="103" t="s">
        <v>111</v>
      </c>
      <c r="D2" s="103"/>
      <c r="E2" s="103"/>
    </row>
    <row r="3" spans="1:19" x14ac:dyDescent="0.25">
      <c r="B3" s="71" t="s">
        <v>112</v>
      </c>
      <c r="C3" s="71" t="s">
        <v>103</v>
      </c>
      <c r="D3" s="71" t="s">
        <v>104</v>
      </c>
      <c r="E3" s="71" t="s">
        <v>105</v>
      </c>
      <c r="O3" s="71" t="s">
        <v>112</v>
      </c>
      <c r="P3" s="71" t="s">
        <v>103</v>
      </c>
      <c r="Q3" s="71" t="s">
        <v>104</v>
      </c>
      <c r="R3" s="71" t="s">
        <v>105</v>
      </c>
      <c r="S3" s="78" t="s">
        <v>130</v>
      </c>
    </row>
    <row r="4" spans="1:19" x14ac:dyDescent="0.25">
      <c r="B4" s="72" t="s">
        <v>106</v>
      </c>
      <c r="C4" s="72">
        <v>5</v>
      </c>
      <c r="D4" s="72">
        <v>4</v>
      </c>
      <c r="E4" s="72">
        <v>3</v>
      </c>
      <c r="G4" t="s">
        <v>28</v>
      </c>
      <c r="H4" s="77">
        <f>SUMPRODUCT(C4:E4,B11:D11)+SUMPRODUCT(C5:E5,E11:G11)+SUMPRODUCT(C6:E6,H11:J11)</f>
        <v>3900</v>
      </c>
      <c r="O4" s="72" t="s">
        <v>106</v>
      </c>
      <c r="P4" s="72">
        <v>5</v>
      </c>
      <c r="Q4" s="72">
        <v>4</v>
      </c>
      <c r="R4" s="72">
        <v>3</v>
      </c>
      <c r="S4" s="79">
        <v>100</v>
      </c>
    </row>
    <row r="5" spans="1:19" s="5" customFormat="1" ht="20.25" thickBot="1" x14ac:dyDescent="0.35">
      <c r="B5" s="72" t="s">
        <v>107</v>
      </c>
      <c r="C5" s="72">
        <v>8</v>
      </c>
      <c r="D5" s="72">
        <v>4</v>
      </c>
      <c r="E5" s="72">
        <v>3</v>
      </c>
      <c r="K5" s="37" t="s">
        <v>161</v>
      </c>
      <c r="O5" s="72" t="s">
        <v>107</v>
      </c>
      <c r="P5" s="72">
        <v>8</v>
      </c>
      <c r="Q5" s="72">
        <v>4</v>
      </c>
      <c r="R5" s="72">
        <v>3</v>
      </c>
      <c r="S5" s="79">
        <v>300</v>
      </c>
    </row>
    <row r="6" spans="1:19" s="5" customFormat="1" ht="15.75" thickTop="1" x14ac:dyDescent="0.25">
      <c r="B6" s="72" t="s">
        <v>110</v>
      </c>
      <c r="C6" s="72">
        <v>9</v>
      </c>
      <c r="D6" s="72">
        <v>7</v>
      </c>
      <c r="E6" s="72">
        <v>5</v>
      </c>
      <c r="O6" s="72" t="s">
        <v>110</v>
      </c>
      <c r="P6" s="72">
        <v>9</v>
      </c>
      <c r="Q6" s="72">
        <v>7</v>
      </c>
      <c r="R6" s="72">
        <v>5</v>
      </c>
      <c r="S6" s="79">
        <v>300</v>
      </c>
    </row>
    <row r="7" spans="1:19" s="5" customFormat="1" x14ac:dyDescent="0.25">
      <c r="B7"/>
      <c r="C7"/>
      <c r="D7"/>
      <c r="E7"/>
      <c r="O7" s="74" t="s">
        <v>3</v>
      </c>
      <c r="P7" s="74">
        <v>300</v>
      </c>
      <c r="Q7" s="74">
        <v>200</v>
      </c>
      <c r="R7" s="74">
        <v>200</v>
      </c>
    </row>
    <row r="9" spans="1:19" s="5" customFormat="1" x14ac:dyDescent="0.25">
      <c r="B9"/>
      <c r="C9"/>
      <c r="D9"/>
      <c r="E9"/>
    </row>
    <row r="10" spans="1:19" x14ac:dyDescent="0.25"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121</v>
      </c>
      <c r="O10" s="71" t="s">
        <v>112</v>
      </c>
      <c r="P10" s="71" t="s">
        <v>103</v>
      </c>
      <c r="Q10" s="71" t="s">
        <v>104</v>
      </c>
      <c r="R10" s="71" t="s">
        <v>105</v>
      </c>
      <c r="S10" s="78" t="s">
        <v>130</v>
      </c>
    </row>
    <row r="11" spans="1:19" x14ac:dyDescent="0.25">
      <c r="B11" s="69">
        <v>100</v>
      </c>
      <c r="C11" s="69">
        <v>0</v>
      </c>
      <c r="D11" s="69">
        <v>0</v>
      </c>
      <c r="E11" s="69">
        <v>0</v>
      </c>
      <c r="F11" s="69">
        <v>200</v>
      </c>
      <c r="G11" s="69">
        <v>100</v>
      </c>
      <c r="H11" s="69">
        <v>200</v>
      </c>
      <c r="I11" s="69">
        <v>0</v>
      </c>
      <c r="J11" s="69">
        <v>100</v>
      </c>
      <c r="O11" s="72" t="s">
        <v>106</v>
      </c>
      <c r="P11" s="80">
        <v>100</v>
      </c>
      <c r="Q11" s="80">
        <v>0</v>
      </c>
      <c r="R11" s="80">
        <v>0</v>
      </c>
      <c r="S11">
        <f>SUM(P11:R11)</f>
        <v>100</v>
      </c>
    </row>
    <row r="12" spans="1:19" x14ac:dyDescent="0.25">
      <c r="O12" s="72" t="s">
        <v>107</v>
      </c>
      <c r="P12" s="81">
        <v>0</v>
      </c>
      <c r="Q12" s="80">
        <v>200</v>
      </c>
      <c r="R12" s="80">
        <v>100</v>
      </c>
      <c r="S12" s="5">
        <f t="shared" ref="S12:S13" si="0">SUM(P12:R12)</f>
        <v>300</v>
      </c>
    </row>
    <row r="13" spans="1:19" x14ac:dyDescent="0.25">
      <c r="A13" s="25" t="s">
        <v>122</v>
      </c>
      <c r="B13" s="72" t="s">
        <v>113</v>
      </c>
      <c r="C13" s="72" t="s">
        <v>114</v>
      </c>
      <c r="D13" s="72" t="s">
        <v>115</v>
      </c>
      <c r="E13" s="72" t="s">
        <v>116</v>
      </c>
      <c r="F13" s="72" t="s">
        <v>117</v>
      </c>
      <c r="G13" s="72" t="s">
        <v>118</v>
      </c>
      <c r="H13" s="72" t="s">
        <v>119</v>
      </c>
      <c r="I13" s="72" t="s">
        <v>120</v>
      </c>
      <c r="J13" s="72" t="s">
        <v>121</v>
      </c>
      <c r="K13" s="72" t="s">
        <v>109</v>
      </c>
      <c r="L13" s="72" t="s">
        <v>97</v>
      </c>
      <c r="M13" s="72" t="s">
        <v>98</v>
      </c>
      <c r="O13" s="72" t="s">
        <v>110</v>
      </c>
      <c r="P13" s="80">
        <v>200</v>
      </c>
      <c r="Q13" s="80">
        <v>0</v>
      </c>
      <c r="R13" s="80">
        <v>100</v>
      </c>
      <c r="S13" s="5">
        <f t="shared" si="0"/>
        <v>300</v>
      </c>
    </row>
    <row r="14" spans="1:19" x14ac:dyDescent="0.25">
      <c r="A14" s="25" t="s">
        <v>123</v>
      </c>
      <c r="B14" s="72">
        <v>1</v>
      </c>
      <c r="C14" s="72">
        <v>1</v>
      </c>
      <c r="D14" s="72">
        <v>1</v>
      </c>
      <c r="E14" s="72"/>
      <c r="F14" s="72"/>
      <c r="G14" s="72"/>
      <c r="H14" s="72"/>
      <c r="I14" s="72"/>
      <c r="J14" s="72"/>
      <c r="K14" s="72">
        <f>SUMPRODUCT($B$11:$J$11,B14:J14)</f>
        <v>100</v>
      </c>
      <c r="L14" s="72" t="s">
        <v>67</v>
      </c>
      <c r="M14" s="72">
        <v>100</v>
      </c>
      <c r="O14" s="74" t="s">
        <v>131</v>
      </c>
      <c r="P14">
        <f>SUM(P11:P13)</f>
        <v>300</v>
      </c>
      <c r="Q14" s="5">
        <f t="shared" ref="Q14:R14" si="1">SUM(Q11:Q13)</f>
        <v>200</v>
      </c>
      <c r="R14" s="5">
        <f t="shared" si="1"/>
        <v>200</v>
      </c>
    </row>
    <row r="15" spans="1:19" x14ac:dyDescent="0.25">
      <c r="A15" s="25" t="s">
        <v>124</v>
      </c>
      <c r="B15" s="72"/>
      <c r="C15" s="72"/>
      <c r="D15" s="72"/>
      <c r="E15" s="72">
        <v>1</v>
      </c>
      <c r="F15" s="72">
        <v>1</v>
      </c>
      <c r="G15" s="72">
        <v>1</v>
      </c>
      <c r="H15" s="72"/>
      <c r="I15" s="72"/>
      <c r="J15" s="72"/>
      <c r="K15" s="72">
        <f>SUMPRODUCT($B$11:$J$11,B15:J15)</f>
        <v>300</v>
      </c>
      <c r="L15" s="72" t="s">
        <v>67</v>
      </c>
      <c r="M15" s="72">
        <v>300</v>
      </c>
    </row>
    <row r="16" spans="1:19" x14ac:dyDescent="0.25">
      <c r="A16" s="25" t="s">
        <v>125</v>
      </c>
      <c r="B16" s="72"/>
      <c r="C16" s="72"/>
      <c r="D16" s="72"/>
      <c r="E16" s="72"/>
      <c r="F16" s="72"/>
      <c r="G16" s="72"/>
      <c r="H16" s="72">
        <v>1</v>
      </c>
      <c r="I16" s="72">
        <v>1</v>
      </c>
      <c r="J16" s="72">
        <v>1</v>
      </c>
      <c r="K16" s="72">
        <f>SUMPRODUCT($B$11:$J$11,B16:J16)</f>
        <v>300</v>
      </c>
      <c r="L16" s="72" t="s">
        <v>67</v>
      </c>
      <c r="M16" s="72">
        <v>300</v>
      </c>
      <c r="O16" s="74" t="s">
        <v>28</v>
      </c>
      <c r="P16" s="82">
        <f>SUMPRODUCT(P4:R6,P11:R13)</f>
        <v>3900</v>
      </c>
    </row>
    <row r="17" spans="1:13" x14ac:dyDescent="0.25">
      <c r="A17" s="25" t="s">
        <v>126</v>
      </c>
      <c r="B17" s="72">
        <v>1</v>
      </c>
      <c r="C17" s="72"/>
      <c r="D17" s="72"/>
      <c r="E17" s="72">
        <v>1</v>
      </c>
      <c r="F17" s="72"/>
      <c r="G17" s="72"/>
      <c r="H17" s="72">
        <v>1</v>
      </c>
      <c r="I17" s="72"/>
      <c r="J17" s="72"/>
      <c r="K17" s="72">
        <f t="shared" ref="K17:K19" si="2">SUMPRODUCT($B$11:$J$11,B17:J17)</f>
        <v>300</v>
      </c>
      <c r="L17" s="72" t="s">
        <v>108</v>
      </c>
      <c r="M17" s="72">
        <v>300</v>
      </c>
    </row>
    <row r="18" spans="1:13" x14ac:dyDescent="0.25">
      <c r="A18" s="25" t="s">
        <v>129</v>
      </c>
      <c r="B18" s="72"/>
      <c r="C18" s="72">
        <v>1</v>
      </c>
      <c r="D18" s="72"/>
      <c r="E18" s="72"/>
      <c r="F18" s="72">
        <v>1</v>
      </c>
      <c r="G18" s="72"/>
      <c r="H18" s="72"/>
      <c r="I18" s="72">
        <v>1</v>
      </c>
      <c r="J18" s="72"/>
      <c r="K18" s="72">
        <f>SUMPRODUCT($B$11:$J$11,B18:J18)</f>
        <v>200</v>
      </c>
      <c r="L18" s="72" t="s">
        <v>108</v>
      </c>
      <c r="M18" s="72">
        <v>200</v>
      </c>
    </row>
    <row r="19" spans="1:13" x14ac:dyDescent="0.25">
      <c r="A19" s="25" t="s">
        <v>127</v>
      </c>
      <c r="B19" s="72"/>
      <c r="C19" s="72"/>
      <c r="D19" s="72">
        <v>1</v>
      </c>
      <c r="E19" s="72"/>
      <c r="F19" s="72"/>
      <c r="G19" s="72">
        <v>1</v>
      </c>
      <c r="H19" s="72"/>
      <c r="I19" s="72"/>
      <c r="J19" s="72">
        <v>1</v>
      </c>
      <c r="K19" s="72">
        <f t="shared" si="2"/>
        <v>200</v>
      </c>
      <c r="L19" s="72" t="s">
        <v>108</v>
      </c>
      <c r="M19" s="72">
        <v>200</v>
      </c>
    </row>
  </sheetData>
  <mergeCells count="1">
    <mergeCell ref="C2:E2"/>
  </mergeCells>
  <conditionalFormatting sqref="B11:J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workbookViewId="0">
      <selection activeCell="H10" sqref="H10"/>
    </sheetView>
  </sheetViews>
  <sheetFormatPr defaultRowHeight="15" x14ac:dyDescent="0.25"/>
  <cols>
    <col min="2" max="2" width="11.5703125" bestFit="1" customWidth="1"/>
    <col min="3" max="5" width="10.5703125" bestFit="1" customWidth="1"/>
    <col min="6" max="6" width="10.140625" customWidth="1"/>
    <col min="7" max="7" width="11.5703125" bestFit="1" customWidth="1"/>
    <col min="9" max="9" width="10.140625" customWidth="1"/>
  </cols>
  <sheetData>
    <row r="2" spans="1:16" ht="20.25" thickBot="1" x14ac:dyDescent="0.35">
      <c r="A2" s="72"/>
      <c r="B2" s="71" t="s">
        <v>133</v>
      </c>
      <c r="C2" s="71" t="s">
        <v>135</v>
      </c>
      <c r="D2" s="71" t="s">
        <v>134</v>
      </c>
      <c r="E2" s="71" t="s">
        <v>136</v>
      </c>
      <c r="G2" s="87" t="s">
        <v>142</v>
      </c>
      <c r="I2" s="72"/>
      <c r="J2" s="71" t="s">
        <v>143</v>
      </c>
      <c r="K2" s="71" t="s">
        <v>144</v>
      </c>
      <c r="L2" s="71" t="s">
        <v>145</v>
      </c>
      <c r="M2" s="71" t="s">
        <v>146</v>
      </c>
    </row>
    <row r="3" spans="1:16" ht="15.75" thickTop="1" x14ac:dyDescent="0.25">
      <c r="A3" s="71" t="s">
        <v>137</v>
      </c>
      <c r="B3" s="73">
        <v>800</v>
      </c>
      <c r="C3" s="73">
        <v>1100</v>
      </c>
      <c r="D3" s="73">
        <v>1200</v>
      </c>
      <c r="E3" s="73">
        <v>1000</v>
      </c>
      <c r="G3" s="38"/>
      <c r="I3" s="71" t="s">
        <v>147</v>
      </c>
      <c r="J3" s="72">
        <v>1500</v>
      </c>
      <c r="K3" s="72">
        <v>1730</v>
      </c>
      <c r="L3" s="72">
        <v>1940</v>
      </c>
      <c r="M3" s="72">
        <v>2070</v>
      </c>
    </row>
    <row r="4" spans="1:16" x14ac:dyDescent="0.25">
      <c r="A4" s="71" t="s">
        <v>138</v>
      </c>
      <c r="B4" s="73">
        <v>500</v>
      </c>
      <c r="C4" s="73">
        <v>1600</v>
      </c>
      <c r="D4" s="73">
        <v>1300</v>
      </c>
      <c r="E4" s="73">
        <v>800</v>
      </c>
      <c r="I4" s="71" t="s">
        <v>149</v>
      </c>
      <c r="J4" s="72">
        <v>460</v>
      </c>
      <c r="K4" s="72">
        <v>810</v>
      </c>
      <c r="L4" s="72">
        <v>1020</v>
      </c>
      <c r="M4" s="72">
        <v>1270</v>
      </c>
      <c r="O4" t="s">
        <v>151</v>
      </c>
    </row>
    <row r="5" spans="1:16" x14ac:dyDescent="0.25">
      <c r="A5" s="71" t="s">
        <v>139</v>
      </c>
      <c r="B5" s="73">
        <v>500</v>
      </c>
      <c r="C5" s="73">
        <v>1000</v>
      </c>
      <c r="D5" s="73">
        <v>2300</v>
      </c>
      <c r="E5" s="73">
        <v>1500</v>
      </c>
      <c r="I5" s="71" t="s">
        <v>148</v>
      </c>
      <c r="J5" s="72">
        <v>1500</v>
      </c>
      <c r="K5" s="72">
        <v>1850</v>
      </c>
      <c r="L5" s="72">
        <v>2080</v>
      </c>
      <c r="M5" s="72">
        <v>0</v>
      </c>
      <c r="N5" s="88"/>
      <c r="O5" s="89">
        <f>SUMPRODUCT(J3:M6,J10:M13)</f>
        <v>4580</v>
      </c>
    </row>
    <row r="6" spans="1:16" x14ac:dyDescent="0.25">
      <c r="I6" s="71" t="s">
        <v>150</v>
      </c>
      <c r="J6" s="72">
        <v>960</v>
      </c>
      <c r="K6" s="72">
        <v>610</v>
      </c>
      <c r="L6" s="72">
        <v>400</v>
      </c>
      <c r="M6" s="72">
        <v>330</v>
      </c>
    </row>
    <row r="7" spans="1:16" x14ac:dyDescent="0.25">
      <c r="A7" s="83" t="s">
        <v>28</v>
      </c>
      <c r="B7" s="47">
        <f>SUMPRODUCT(B3:E5,B10:E12)</f>
        <v>2400</v>
      </c>
    </row>
    <row r="9" spans="1:16" x14ac:dyDescent="0.25">
      <c r="A9" s="72"/>
      <c r="B9" s="71" t="s">
        <v>133</v>
      </c>
      <c r="C9" s="71" t="s">
        <v>135</v>
      </c>
      <c r="D9" s="71" t="s">
        <v>134</v>
      </c>
      <c r="E9" s="71" t="s">
        <v>136</v>
      </c>
      <c r="F9" s="84" t="s">
        <v>141</v>
      </c>
      <c r="I9" s="72"/>
      <c r="J9" s="71" t="s">
        <v>143</v>
      </c>
      <c r="K9" s="71" t="s">
        <v>144</v>
      </c>
      <c r="L9" s="71" t="s">
        <v>145</v>
      </c>
      <c r="M9" s="71" t="s">
        <v>146</v>
      </c>
    </row>
    <row r="10" spans="1:16" x14ac:dyDescent="0.25">
      <c r="A10" s="71" t="s">
        <v>137</v>
      </c>
      <c r="B10" s="86">
        <v>0</v>
      </c>
      <c r="C10" s="86">
        <v>1</v>
      </c>
      <c r="D10" s="86">
        <v>0</v>
      </c>
      <c r="E10" s="86">
        <v>0</v>
      </c>
      <c r="F10" s="85">
        <f>SUM(B10:E10)</f>
        <v>1</v>
      </c>
      <c r="I10" s="71" t="s">
        <v>147</v>
      </c>
      <c r="J10" s="75">
        <v>0</v>
      </c>
      <c r="K10" s="75">
        <v>0</v>
      </c>
      <c r="L10" s="75">
        <v>1</v>
      </c>
      <c r="M10" s="75">
        <v>0</v>
      </c>
      <c r="N10">
        <f>SUM(J10:M10)</f>
        <v>1</v>
      </c>
    </row>
    <row r="11" spans="1:16" x14ac:dyDescent="0.25">
      <c r="A11" s="71" t="s">
        <v>138</v>
      </c>
      <c r="B11" s="86">
        <v>0</v>
      </c>
      <c r="C11" s="86">
        <v>0</v>
      </c>
      <c r="D11" s="86">
        <v>0</v>
      </c>
      <c r="E11" s="86">
        <v>1</v>
      </c>
      <c r="F11" s="85">
        <f t="shared" ref="F11:F12" si="0">SUM(B11:E11)</f>
        <v>1</v>
      </c>
      <c r="I11" s="71" t="s">
        <v>149</v>
      </c>
      <c r="J11" s="75">
        <v>0</v>
      </c>
      <c r="K11" s="75">
        <v>1</v>
      </c>
      <c r="L11" s="75">
        <v>0</v>
      </c>
      <c r="M11" s="75">
        <v>0</v>
      </c>
      <c r="N11" s="5">
        <f t="shared" ref="N11:N13" si="1">SUM(J11:M11)</f>
        <v>1</v>
      </c>
    </row>
    <row r="12" spans="1:16" x14ac:dyDescent="0.25">
      <c r="A12" s="71" t="s">
        <v>139</v>
      </c>
      <c r="B12" s="86">
        <v>1</v>
      </c>
      <c r="C12" s="86">
        <v>0</v>
      </c>
      <c r="D12" s="86">
        <v>0</v>
      </c>
      <c r="E12" s="86">
        <v>0</v>
      </c>
      <c r="F12" s="85">
        <f t="shared" si="0"/>
        <v>1</v>
      </c>
      <c r="I12" s="71" t="s">
        <v>148</v>
      </c>
      <c r="J12" s="75">
        <v>1</v>
      </c>
      <c r="K12" s="75">
        <v>0</v>
      </c>
      <c r="L12" s="75">
        <v>0</v>
      </c>
      <c r="M12" s="75">
        <v>0</v>
      </c>
      <c r="N12" s="5">
        <f t="shared" si="1"/>
        <v>1</v>
      </c>
    </row>
    <row r="13" spans="1:16" x14ac:dyDescent="0.25">
      <c r="A13" s="84" t="s">
        <v>140</v>
      </c>
      <c r="B13" s="72">
        <f>SUM(B10:B12)</f>
        <v>1</v>
      </c>
      <c r="C13" s="72">
        <f t="shared" ref="C13:E13" si="2">SUM(C10:C12)</f>
        <v>1</v>
      </c>
      <c r="D13" s="72">
        <f t="shared" si="2"/>
        <v>0</v>
      </c>
      <c r="E13" s="72">
        <f t="shared" si="2"/>
        <v>1</v>
      </c>
      <c r="F13" s="25"/>
      <c r="I13" s="71" t="s">
        <v>150</v>
      </c>
      <c r="J13" s="75">
        <v>0</v>
      </c>
      <c r="K13" s="75">
        <v>0</v>
      </c>
      <c r="L13" s="75">
        <v>0</v>
      </c>
      <c r="M13" s="75">
        <v>1</v>
      </c>
      <c r="N13" s="5">
        <f t="shared" si="1"/>
        <v>1</v>
      </c>
    </row>
    <row r="14" spans="1:16" x14ac:dyDescent="0.25">
      <c r="J14">
        <f>SUM(J10:J13)</f>
        <v>1</v>
      </c>
      <c r="K14" s="5">
        <f t="shared" ref="K14:M14" si="3">SUM(K10:K13)</f>
        <v>1</v>
      </c>
      <c r="L14" s="5">
        <f t="shared" si="3"/>
        <v>1</v>
      </c>
      <c r="M14" s="5">
        <f t="shared" si="3"/>
        <v>1</v>
      </c>
    </row>
    <row r="16" spans="1:16" x14ac:dyDescent="0.25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</row>
    <row r="18" spans="1:13" x14ac:dyDescent="0.25">
      <c r="A18" s="72"/>
      <c r="B18" s="71" t="s">
        <v>156</v>
      </c>
      <c r="C18" s="71" t="s">
        <v>157</v>
      </c>
      <c r="D18" s="71" t="s">
        <v>158</v>
      </c>
      <c r="E18" s="71" t="s">
        <v>159</v>
      </c>
      <c r="H18" s="72"/>
      <c r="I18" s="71" t="s">
        <v>156</v>
      </c>
      <c r="J18" s="71" t="s">
        <v>157</v>
      </c>
      <c r="K18" s="71" t="s">
        <v>158</v>
      </c>
      <c r="L18" s="71" t="s">
        <v>159</v>
      </c>
    </row>
    <row r="19" spans="1:13" x14ac:dyDescent="0.25">
      <c r="A19" s="71" t="s">
        <v>152</v>
      </c>
      <c r="B19" s="72">
        <v>80</v>
      </c>
      <c r="C19" s="72">
        <v>85</v>
      </c>
      <c r="D19" s="72">
        <v>95</v>
      </c>
      <c r="E19" s="72">
        <v>40</v>
      </c>
      <c r="H19" s="71" t="s">
        <v>152</v>
      </c>
      <c r="I19" s="75">
        <v>0</v>
      </c>
      <c r="J19" s="75">
        <v>0</v>
      </c>
      <c r="K19" s="75">
        <v>1</v>
      </c>
      <c r="L19" s="75">
        <v>0</v>
      </c>
      <c r="M19">
        <f>SUM(I19:L19)</f>
        <v>1</v>
      </c>
    </row>
    <row r="20" spans="1:13" x14ac:dyDescent="0.25">
      <c r="A20" s="71" t="s">
        <v>153</v>
      </c>
      <c r="B20" s="72">
        <v>85</v>
      </c>
      <c r="C20" s="72">
        <v>30</v>
      </c>
      <c r="D20" s="72">
        <v>75</v>
      </c>
      <c r="E20" s="72">
        <v>65</v>
      </c>
      <c r="H20" s="71" t="s">
        <v>153</v>
      </c>
      <c r="I20" s="75">
        <v>1</v>
      </c>
      <c r="J20" s="75">
        <v>0</v>
      </c>
      <c r="K20" s="75">
        <v>0</v>
      </c>
      <c r="L20" s="75">
        <v>0</v>
      </c>
      <c r="M20" s="5">
        <f t="shared" ref="M20:M22" si="4">SUM(I20:L20)</f>
        <v>1</v>
      </c>
    </row>
    <row r="21" spans="1:13" x14ac:dyDescent="0.25">
      <c r="A21" s="71" t="s">
        <v>154</v>
      </c>
      <c r="B21" s="72">
        <v>90</v>
      </c>
      <c r="C21" s="72">
        <v>55</v>
      </c>
      <c r="D21" s="72">
        <v>80</v>
      </c>
      <c r="E21" s="72">
        <v>70</v>
      </c>
      <c r="H21" s="71" t="s">
        <v>154</v>
      </c>
      <c r="I21" s="75">
        <v>0</v>
      </c>
      <c r="J21" s="75">
        <v>0</v>
      </c>
      <c r="K21" s="75">
        <v>0</v>
      </c>
      <c r="L21" s="75">
        <v>1</v>
      </c>
      <c r="M21" s="5">
        <f t="shared" si="4"/>
        <v>1</v>
      </c>
    </row>
    <row r="22" spans="1:13" x14ac:dyDescent="0.25">
      <c r="A22" s="71" t="s">
        <v>155</v>
      </c>
      <c r="B22" s="72">
        <v>55</v>
      </c>
      <c r="C22" s="72">
        <v>80</v>
      </c>
      <c r="D22" s="72">
        <v>65</v>
      </c>
      <c r="E22" s="72">
        <v>50</v>
      </c>
      <c r="H22" s="71" t="s">
        <v>155</v>
      </c>
      <c r="I22" s="75">
        <v>0</v>
      </c>
      <c r="J22" s="75">
        <v>1</v>
      </c>
      <c r="K22" s="75">
        <v>0</v>
      </c>
      <c r="L22" s="75">
        <v>0</v>
      </c>
      <c r="M22" s="5">
        <f t="shared" si="4"/>
        <v>1</v>
      </c>
    </row>
    <row r="23" spans="1:13" x14ac:dyDescent="0.25">
      <c r="I23">
        <f>SUM(I19:I22)</f>
        <v>1</v>
      </c>
      <c r="J23" s="5">
        <f t="shared" ref="J23:L23" si="5">SUM(J19:J22)</f>
        <v>1</v>
      </c>
      <c r="K23" s="5">
        <f t="shared" si="5"/>
        <v>1</v>
      </c>
      <c r="L23" s="5">
        <f t="shared" si="5"/>
        <v>1</v>
      </c>
    </row>
    <row r="25" spans="1:13" x14ac:dyDescent="0.25">
      <c r="F25" t="s">
        <v>160</v>
      </c>
      <c r="G25" s="76">
        <f>SUMPRODUCT(B19:E22,I19:L22)</f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tabSelected="1" workbookViewId="0">
      <selection activeCell="R11" sqref="R11"/>
    </sheetView>
  </sheetViews>
  <sheetFormatPr defaultRowHeight="15" x14ac:dyDescent="0.25"/>
  <cols>
    <col min="1" max="1" width="11" customWidth="1"/>
    <col min="6" max="6" width="9.140625" style="5"/>
  </cols>
  <sheetData>
    <row r="2" spans="1:18" s="92" customFormat="1" x14ac:dyDescent="0.25"/>
    <row r="3" spans="1:18" s="92" customFormat="1" ht="18.75" customHeight="1" x14ac:dyDescent="0.25">
      <c r="A3" s="93"/>
      <c r="B3" s="93" t="s">
        <v>103</v>
      </c>
      <c r="C3" s="93" t="s">
        <v>104</v>
      </c>
      <c r="D3" s="93" t="s">
        <v>105</v>
      </c>
      <c r="E3" s="93" t="s">
        <v>106</v>
      </c>
      <c r="F3" s="93" t="s">
        <v>107</v>
      </c>
      <c r="G3" s="93" t="s">
        <v>110</v>
      </c>
      <c r="H3" s="93" t="s">
        <v>162</v>
      </c>
      <c r="I3" s="93" t="s">
        <v>163</v>
      </c>
      <c r="L3"/>
      <c r="M3"/>
      <c r="N3"/>
      <c r="O3"/>
      <c r="P3"/>
      <c r="Q3"/>
      <c r="R3"/>
    </row>
    <row r="4" spans="1:18" s="92" customFormat="1" x14ac:dyDescent="0.25">
      <c r="A4" s="93" t="s">
        <v>164</v>
      </c>
      <c r="B4" s="93">
        <v>1</v>
      </c>
      <c r="C4" s="93"/>
      <c r="D4" s="93">
        <v>1</v>
      </c>
      <c r="E4" s="93">
        <v>1</v>
      </c>
      <c r="F4" s="93"/>
      <c r="G4" s="93"/>
      <c r="H4" s="93"/>
      <c r="I4" s="93"/>
      <c r="L4"/>
      <c r="M4"/>
      <c r="N4"/>
      <c r="O4"/>
      <c r="P4"/>
      <c r="Q4"/>
      <c r="R4"/>
    </row>
    <row r="5" spans="1:18" s="92" customFormat="1" x14ac:dyDescent="0.25">
      <c r="A5" s="93" t="s">
        <v>165</v>
      </c>
      <c r="B5" s="93"/>
      <c r="C5" s="93">
        <v>1</v>
      </c>
      <c r="D5" s="93"/>
      <c r="E5" s="93">
        <v>1</v>
      </c>
      <c r="F5" s="93"/>
      <c r="G5" s="93"/>
      <c r="H5" s="93">
        <v>1</v>
      </c>
      <c r="I5" s="93"/>
      <c r="L5"/>
      <c r="M5"/>
      <c r="N5"/>
      <c r="O5"/>
      <c r="P5"/>
      <c r="Q5"/>
      <c r="R5"/>
    </row>
    <row r="6" spans="1:18" s="92" customFormat="1" x14ac:dyDescent="0.25">
      <c r="A6" s="93" t="s">
        <v>166</v>
      </c>
      <c r="B6" s="93"/>
      <c r="C6" s="93">
        <v>1</v>
      </c>
      <c r="D6" s="93">
        <v>1</v>
      </c>
      <c r="E6" s="93"/>
      <c r="F6" s="93">
        <v>1</v>
      </c>
      <c r="G6" s="93">
        <v>1</v>
      </c>
      <c r="H6" s="93"/>
      <c r="I6" s="93"/>
      <c r="L6"/>
      <c r="M6"/>
      <c r="N6"/>
      <c r="O6"/>
      <c r="P6"/>
      <c r="Q6"/>
      <c r="R6"/>
    </row>
    <row r="7" spans="1:18" s="92" customFormat="1" x14ac:dyDescent="0.25">
      <c r="A7" s="93" t="s">
        <v>167</v>
      </c>
      <c r="B7" s="93"/>
      <c r="C7" s="93"/>
      <c r="D7" s="93"/>
      <c r="E7" s="93"/>
      <c r="F7" s="93">
        <v>1</v>
      </c>
      <c r="G7" s="93">
        <v>1</v>
      </c>
      <c r="H7" s="93"/>
      <c r="I7" s="93">
        <v>1</v>
      </c>
      <c r="L7"/>
      <c r="M7"/>
      <c r="N7"/>
      <c r="O7"/>
      <c r="P7"/>
      <c r="Q7"/>
      <c r="R7"/>
    </row>
    <row r="8" spans="1:18" s="92" customFormat="1" x14ac:dyDescent="0.25">
      <c r="A8" s="93" t="s">
        <v>168</v>
      </c>
      <c r="B8" s="93"/>
      <c r="C8" s="93"/>
      <c r="D8" s="93"/>
      <c r="E8" s="93">
        <v>1</v>
      </c>
      <c r="F8" s="93"/>
      <c r="G8" s="93"/>
      <c r="H8" s="93">
        <v>1</v>
      </c>
      <c r="I8" s="93">
        <v>1</v>
      </c>
      <c r="L8"/>
      <c r="M8"/>
      <c r="N8"/>
      <c r="O8"/>
      <c r="P8"/>
      <c r="Q8"/>
      <c r="R8"/>
    </row>
    <row r="9" spans="1:18" s="92" customFormat="1" x14ac:dyDescent="0.25">
      <c r="A9" s="93" t="s">
        <v>169</v>
      </c>
      <c r="B9" s="93">
        <v>1</v>
      </c>
      <c r="C9" s="93"/>
      <c r="D9" s="93"/>
      <c r="E9" s="93">
        <v>1</v>
      </c>
      <c r="F9" s="93"/>
      <c r="G9" s="93">
        <v>1</v>
      </c>
      <c r="H9" s="93"/>
      <c r="I9" s="93"/>
      <c r="L9"/>
      <c r="M9"/>
      <c r="N9"/>
      <c r="O9"/>
      <c r="P9"/>
      <c r="Q9"/>
      <c r="R9"/>
    </row>
    <row r="11" spans="1:18" x14ac:dyDescent="0.25">
      <c r="J11" s="91">
        <f>SUM(B13:G13)</f>
        <v>3</v>
      </c>
    </row>
    <row r="12" spans="1:18" x14ac:dyDescent="0.25">
      <c r="B12" t="s">
        <v>164</v>
      </c>
      <c r="C12" t="s">
        <v>165</v>
      </c>
      <c r="D12" t="s">
        <v>166</v>
      </c>
      <c r="E12" t="s">
        <v>167</v>
      </c>
      <c r="F12" s="5" t="s">
        <v>168</v>
      </c>
      <c r="G12" t="s">
        <v>169</v>
      </c>
    </row>
    <row r="13" spans="1:18" x14ac:dyDescent="0.25">
      <c r="B13" s="90">
        <v>1</v>
      </c>
      <c r="C13" s="90">
        <v>1</v>
      </c>
      <c r="D13" s="90">
        <v>0</v>
      </c>
      <c r="E13" s="90">
        <v>1</v>
      </c>
      <c r="F13" s="90">
        <v>0</v>
      </c>
      <c r="G13" s="90">
        <v>0</v>
      </c>
    </row>
    <row r="15" spans="1:18" x14ac:dyDescent="0.25">
      <c r="A15" s="93"/>
      <c r="B15" s="93" t="s">
        <v>164</v>
      </c>
      <c r="C15" s="93" t="s">
        <v>165</v>
      </c>
      <c r="D15" s="93" t="s">
        <v>166</v>
      </c>
      <c r="E15" s="93" t="s">
        <v>167</v>
      </c>
      <c r="F15" s="93" t="s">
        <v>168</v>
      </c>
      <c r="G15" s="93" t="s">
        <v>169</v>
      </c>
      <c r="H15" s="94" t="s">
        <v>170</v>
      </c>
      <c r="I15" s="94" t="s">
        <v>172</v>
      </c>
      <c r="J15" s="94" t="s">
        <v>171</v>
      </c>
    </row>
    <row r="16" spans="1:18" x14ac:dyDescent="0.25">
      <c r="A16" s="93" t="s">
        <v>103</v>
      </c>
      <c r="B16" s="93">
        <v>1</v>
      </c>
      <c r="C16" s="93"/>
      <c r="D16" s="93"/>
      <c r="E16" s="93"/>
      <c r="F16" s="93"/>
      <c r="G16" s="93">
        <v>1</v>
      </c>
      <c r="H16">
        <f>SUMPRODUCT(B16:G16,$B$13:$G$13)</f>
        <v>1</v>
      </c>
      <c r="I16" t="s">
        <v>69</v>
      </c>
      <c r="J16">
        <v>1</v>
      </c>
    </row>
    <row r="17" spans="1:10" x14ac:dyDescent="0.25">
      <c r="A17" s="93" t="s">
        <v>104</v>
      </c>
      <c r="B17" s="93"/>
      <c r="C17" s="93">
        <v>1</v>
      </c>
      <c r="D17" s="93">
        <v>1</v>
      </c>
      <c r="E17" s="93"/>
      <c r="F17" s="93"/>
      <c r="G17" s="93"/>
      <c r="H17" s="5">
        <f t="shared" ref="H17:H22" si="0">SUMPRODUCT(B17:G17,$B$13:$G$13)</f>
        <v>1</v>
      </c>
      <c r="I17" s="5" t="s">
        <v>69</v>
      </c>
      <c r="J17" s="5">
        <v>1</v>
      </c>
    </row>
    <row r="18" spans="1:10" x14ac:dyDescent="0.25">
      <c r="A18" s="93" t="s">
        <v>105</v>
      </c>
      <c r="B18" s="93">
        <v>1</v>
      </c>
      <c r="C18" s="93"/>
      <c r="D18" s="93">
        <v>1</v>
      </c>
      <c r="E18" s="93"/>
      <c r="F18" s="93"/>
      <c r="G18" s="93"/>
      <c r="H18" s="5">
        <f t="shared" si="0"/>
        <v>1</v>
      </c>
      <c r="I18" s="5" t="s">
        <v>69</v>
      </c>
      <c r="J18" s="5">
        <v>1</v>
      </c>
    </row>
    <row r="19" spans="1:10" x14ac:dyDescent="0.25">
      <c r="A19" s="93" t="s">
        <v>106</v>
      </c>
      <c r="B19" s="93">
        <v>1</v>
      </c>
      <c r="C19" s="93">
        <v>1</v>
      </c>
      <c r="D19" s="93"/>
      <c r="E19" s="93"/>
      <c r="F19" s="93">
        <v>1</v>
      </c>
      <c r="G19" s="93">
        <v>1</v>
      </c>
      <c r="H19" s="5">
        <f t="shared" si="0"/>
        <v>2</v>
      </c>
      <c r="I19" s="5" t="s">
        <v>69</v>
      </c>
      <c r="J19" s="5">
        <v>1</v>
      </c>
    </row>
    <row r="20" spans="1:10" x14ac:dyDescent="0.25">
      <c r="A20" s="93" t="s">
        <v>107</v>
      </c>
      <c r="B20" s="93"/>
      <c r="C20" s="93"/>
      <c r="D20" s="93">
        <v>1</v>
      </c>
      <c r="E20" s="93">
        <v>1</v>
      </c>
      <c r="F20" s="93"/>
      <c r="G20" s="93"/>
      <c r="H20" s="5">
        <f t="shared" si="0"/>
        <v>1</v>
      </c>
      <c r="I20" s="5" t="s">
        <v>69</v>
      </c>
      <c r="J20" s="5">
        <v>1</v>
      </c>
    </row>
    <row r="21" spans="1:10" x14ac:dyDescent="0.25">
      <c r="A21" s="93" t="s">
        <v>110</v>
      </c>
      <c r="B21" s="93"/>
      <c r="C21" s="93"/>
      <c r="D21" s="93">
        <v>1</v>
      </c>
      <c r="E21" s="93">
        <v>1</v>
      </c>
      <c r="F21" s="93"/>
      <c r="G21" s="93">
        <v>1</v>
      </c>
      <c r="H21" s="5">
        <f t="shared" si="0"/>
        <v>1</v>
      </c>
      <c r="I21" s="5" t="s">
        <v>69</v>
      </c>
      <c r="J21" s="5">
        <v>1</v>
      </c>
    </row>
    <row r="22" spans="1:10" x14ac:dyDescent="0.25">
      <c r="A22" s="93" t="s">
        <v>162</v>
      </c>
      <c r="B22" s="93"/>
      <c r="C22" s="93">
        <v>1</v>
      </c>
      <c r="D22" s="93"/>
      <c r="E22" s="93"/>
      <c r="F22" s="93">
        <v>1</v>
      </c>
      <c r="G22" s="93"/>
      <c r="H22" s="5">
        <f t="shared" si="0"/>
        <v>1</v>
      </c>
      <c r="I22" s="5" t="s">
        <v>69</v>
      </c>
      <c r="J22" s="5">
        <v>1</v>
      </c>
    </row>
    <row r="23" spans="1:10" x14ac:dyDescent="0.25">
      <c r="A23" s="93" t="s">
        <v>163</v>
      </c>
      <c r="B23" s="93"/>
      <c r="C23" s="93"/>
      <c r="D23" s="93"/>
      <c r="E23" s="93">
        <v>1</v>
      </c>
      <c r="F23" s="93">
        <v>1</v>
      </c>
      <c r="G23" s="93"/>
      <c r="H23" s="5">
        <f>SUMPRODUCT(B23:G23,$B$13:$G$13)</f>
        <v>1</v>
      </c>
      <c r="I23" s="5" t="s">
        <v>69</v>
      </c>
      <c r="J23" s="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832CA7-0354-4D9D-8289-F6C1D4EF72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2023-12-07T15:20:43Z</dcterms:modified>
</cp:coreProperties>
</file>