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ink/ink1.xml" ContentType="application/inkml+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study\DePauw\Semester 3\ECON294A\"/>
    </mc:Choice>
  </mc:AlternateContent>
  <xr:revisionPtr revIDLastSave="0" documentId="13_ncr:1_{7BC3FEAB-B359-45C9-8727-A1F827304F60}" xr6:coauthVersionLast="47" xr6:coauthVersionMax="47" xr10:uidLastSave="{00000000-0000-0000-0000-000000000000}"/>
  <bookViews>
    <workbookView xWindow="-120" yWindow="-120" windowWidth="29040" windowHeight="16440" firstSheet="2" activeTab="8" xr2:uid="{EB5F5EB6-13CA-46DE-898C-5D22550D03F4}"/>
  </bookViews>
  <sheets>
    <sheet name="Intro" sheetId="2" r:id="rId1"/>
    <sheet name="Isoquant and Isocost" sheetId="3" r:id="rId2"/>
    <sheet name="Optimal Choice" sheetId="4" r:id="rId3"/>
    <sheet name="Comparative Statics" sheetId="5" r:id="rId4"/>
    <sheet name="Cost Function" sheetId="8" r:id="rId5"/>
    <sheet name="Cost Curves" sheetId="11" r:id="rId6"/>
    <sheet name="CD Cost Curves" sheetId="12" r:id="rId7"/>
    <sheet name="Cubic Cost Curves" sheetId="14" r:id="rId8"/>
    <sheet name="Quadratic Cost Curves" sheetId="15" r:id="rId9"/>
  </sheets>
  <definedNames>
    <definedName name="solver_adj" localSheetId="2" hidden="1">'Optimal Choice'!$B$13:$B$14</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'Optimal Choice'!$B$24</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1</definedName>
    <definedName name="solver_nwt" localSheetId="2" hidden="1">1</definedName>
    <definedName name="solver_opt" localSheetId="2" hidden="1">'Optimal Choice'!$B$10</definedName>
    <definedName name="solver_pre" localSheetId="2" hidden="1">0.000001</definedName>
    <definedName name="solver_rbv" localSheetId="2" hidden="1">1</definedName>
    <definedName name="solver_rel1" localSheetId="2" hidden="1">2</definedName>
    <definedName name="solver_rhs1" localSheetId="2" hidden="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5" l="1"/>
  <c r="F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 i="15"/>
  <c r="C5" i="15"/>
  <c r="B6" i="15"/>
  <c r="H6" i="15" s="1"/>
  <c r="B5" i="15"/>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A7" i="15"/>
  <c r="G7" i="15" s="1"/>
  <c r="A8" i="15"/>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G55" i="15" s="1"/>
  <c r="A6" i="15"/>
  <c r="G6" i="15" s="1"/>
  <c r="G21" i="14"/>
  <c r="F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21" i="14"/>
  <c r="C21" i="14"/>
  <c r="B21" i="14"/>
  <c r="A22" i="14"/>
  <c r="C46" i="12"/>
  <c r="B67" i="12" s="1"/>
  <c r="AB9" i="12"/>
  <c r="AB8" i="12"/>
  <c r="AA9" i="12"/>
  <c r="AA8" i="12"/>
  <c r="AB7" i="12"/>
  <c r="AA7" i="12"/>
  <c r="U12" i="12" s="1"/>
  <c r="U13" i="12" s="1"/>
  <c r="O16" i="12"/>
  <c r="P11" i="12"/>
  <c r="P12" i="12"/>
  <c r="P13" i="12"/>
  <c r="P14" i="12"/>
  <c r="P15" i="12"/>
  <c r="P16" i="12"/>
  <c r="P17" i="12"/>
  <c r="P18" i="12"/>
  <c r="P19" i="12"/>
  <c r="P20" i="12"/>
  <c r="P10" i="12"/>
  <c r="N20" i="12"/>
  <c r="M20" i="12"/>
  <c r="L20" i="12"/>
  <c r="O20" i="12" s="1"/>
  <c r="N19" i="12"/>
  <c r="M19" i="12"/>
  <c r="L19" i="12"/>
  <c r="O19" i="12" s="1"/>
  <c r="N18" i="12"/>
  <c r="M18" i="12"/>
  <c r="L18" i="12"/>
  <c r="O18" i="12" s="1"/>
  <c r="N17" i="12"/>
  <c r="M17" i="12"/>
  <c r="L17" i="12"/>
  <c r="O17" i="12" s="1"/>
  <c r="N16" i="12"/>
  <c r="M16" i="12"/>
  <c r="L16" i="12"/>
  <c r="N15" i="12"/>
  <c r="M15" i="12"/>
  <c r="L15" i="12"/>
  <c r="O15" i="12" s="1"/>
  <c r="N14" i="12"/>
  <c r="M14" i="12"/>
  <c r="L14" i="12"/>
  <c r="O14" i="12" s="1"/>
  <c r="N13" i="12"/>
  <c r="M13" i="12"/>
  <c r="L13" i="12"/>
  <c r="O13" i="12" s="1"/>
  <c r="N12" i="12"/>
  <c r="M12" i="12"/>
  <c r="L12" i="12"/>
  <c r="O12" i="12" s="1"/>
  <c r="N11" i="12"/>
  <c r="M11" i="12"/>
  <c r="L11" i="12"/>
  <c r="O11" i="12" s="1"/>
  <c r="N10" i="12"/>
  <c r="M10" i="12"/>
  <c r="L10" i="12"/>
  <c r="O10" i="12" s="1"/>
  <c r="B24" i="12"/>
  <c r="B10" i="12"/>
  <c r="W24" i="5"/>
  <c r="W25" i="5"/>
  <c r="W26" i="5"/>
  <c r="W27" i="5"/>
  <c r="W28" i="5"/>
  <c r="W29" i="5"/>
  <c r="W30" i="5"/>
  <c r="W31" i="5"/>
  <c r="W32" i="5"/>
  <c r="W23" i="5"/>
  <c r="M20" i="8"/>
  <c r="M19" i="8"/>
  <c r="M18" i="8"/>
  <c r="M17" i="8"/>
  <c r="M16" i="8"/>
  <c r="M15" i="8"/>
  <c r="M14" i="8"/>
  <c r="M13" i="8"/>
  <c r="M12" i="8"/>
  <c r="M11" i="8"/>
  <c r="M10" i="8"/>
  <c r="O11" i="8"/>
  <c r="O12" i="8"/>
  <c r="O13" i="8"/>
  <c r="O14" i="8"/>
  <c r="O15" i="8"/>
  <c r="O16" i="8"/>
  <c r="O17" i="8"/>
  <c r="O18" i="8"/>
  <c r="O19" i="8"/>
  <c r="O20" i="8"/>
  <c r="N11" i="8"/>
  <c r="N12" i="8"/>
  <c r="N13" i="8"/>
  <c r="N14" i="8"/>
  <c r="N15" i="8"/>
  <c r="N16" i="8"/>
  <c r="N17" i="8"/>
  <c r="N18" i="8"/>
  <c r="N19" i="8"/>
  <c r="N20" i="8"/>
  <c r="O10" i="8"/>
  <c r="N10" i="8"/>
  <c r="B24" i="8"/>
  <c r="B10" i="8"/>
  <c r="AC17" i="5"/>
  <c r="AD17" i="5" s="1"/>
  <c r="AC15" i="5"/>
  <c r="AD15" i="5" s="1"/>
  <c r="AN15" i="5"/>
  <c r="AN16" i="5"/>
  <c r="AL15" i="5"/>
  <c r="AL16" i="5"/>
  <c r="AJ15" i="5"/>
  <c r="AJ16" i="5"/>
  <c r="AJ17" i="5"/>
  <c r="AH16" i="5"/>
  <c r="AF16" i="5"/>
  <c r="AM15" i="5"/>
  <c r="AM17" i="5"/>
  <c r="AN17" i="5" s="1"/>
  <c r="AK15" i="5"/>
  <c r="AK17" i="5"/>
  <c r="AL17" i="5" s="1"/>
  <c r="AI15" i="5"/>
  <c r="AI17" i="5"/>
  <c r="AG15" i="5"/>
  <c r="AH15" i="5" s="1"/>
  <c r="AG17" i="5"/>
  <c r="AH17" i="5" s="1"/>
  <c r="AE15" i="5"/>
  <c r="AF15" i="5" s="1"/>
  <c r="AE17" i="5"/>
  <c r="AF17" i="5" s="1"/>
  <c r="AD16" i="5"/>
  <c r="AH7" i="5"/>
  <c r="AH8" i="5"/>
  <c r="AG9" i="5"/>
  <c r="AH9" i="5" s="1"/>
  <c r="AL9" i="5"/>
  <c r="AN8" i="5"/>
  <c r="AL8" i="5"/>
  <c r="AJ8" i="5"/>
  <c r="AF8" i="5"/>
  <c r="AI7" i="5"/>
  <c r="AI6" i="5" s="1"/>
  <c r="AK7" i="5"/>
  <c r="AK6" i="5" s="1"/>
  <c r="AM7" i="5"/>
  <c r="AM6" i="5" s="1"/>
  <c r="AK9" i="5"/>
  <c r="AM9" i="5"/>
  <c r="AM10" i="5" s="1"/>
  <c r="AM11" i="5" s="1"/>
  <c r="AM12" i="5" s="1"/>
  <c r="AN12" i="5" s="1"/>
  <c r="AK10" i="5"/>
  <c r="AL10" i="5" s="1"/>
  <c r="AI9" i="5"/>
  <c r="AI10" i="5" s="1"/>
  <c r="AG7" i="5"/>
  <c r="AG6" i="5" s="1"/>
  <c r="AG10" i="5"/>
  <c r="AH10" i="5" s="1"/>
  <c r="AE9" i="5"/>
  <c r="AF9" i="5" s="1"/>
  <c r="AE6" i="5"/>
  <c r="AF6" i="5" s="1"/>
  <c r="AE7" i="5"/>
  <c r="AF7" i="5" s="1"/>
  <c r="AC8" i="5"/>
  <c r="AC7" i="5" s="1"/>
  <c r="AD7" i="5" s="1"/>
  <c r="F24" i="5"/>
  <c r="F25" i="5"/>
  <c r="F26" i="5"/>
  <c r="F27" i="5"/>
  <c r="F28" i="5"/>
  <c r="F29" i="5"/>
  <c r="F30" i="5"/>
  <c r="F31" i="5"/>
  <c r="F32" i="5"/>
  <c r="F23" i="5"/>
  <c r="E24" i="5"/>
  <c r="E25" i="5"/>
  <c r="E26" i="5"/>
  <c r="E27" i="5"/>
  <c r="E28" i="5"/>
  <c r="E29" i="5"/>
  <c r="E30" i="5"/>
  <c r="E31" i="5"/>
  <c r="E32" i="5"/>
  <c r="E23" i="5"/>
  <c r="AK2" i="3"/>
  <c r="AC21" i="4"/>
  <c r="AB21" i="4"/>
  <c r="C32" i="4"/>
  <c r="G27" i="4"/>
  <c r="F27" i="4"/>
  <c r="AB11" i="4"/>
  <c r="AB10" i="4" s="1"/>
  <c r="AI26" i="3"/>
  <c r="AI27" i="3"/>
  <c r="AI28" i="3"/>
  <c r="AI29" i="3"/>
  <c r="AI30" i="3"/>
  <c r="AI31" i="3"/>
  <c r="AI32" i="3"/>
  <c r="AI33" i="3"/>
  <c r="AI34" i="3"/>
  <c r="AI35" i="3"/>
  <c r="AI36" i="3"/>
  <c r="AI37" i="3"/>
  <c r="AI38" i="3"/>
  <c r="AI39" i="3"/>
  <c r="AI40" i="3"/>
  <c r="AI41" i="3"/>
  <c r="AI42" i="3"/>
  <c r="AI43" i="3"/>
  <c r="AI44" i="3"/>
  <c r="AI45" i="3"/>
  <c r="AI46" i="3"/>
  <c r="B10" i="4"/>
  <c r="AQ27" i="3"/>
  <c r="AQ28" i="3"/>
  <c r="AQ29" i="3"/>
  <c r="AQ30" i="3"/>
  <c r="AQ31" i="3"/>
  <c r="AQ32" i="3"/>
  <c r="AQ33" i="3"/>
  <c r="AQ34" i="3"/>
  <c r="AQ35" i="3"/>
  <c r="AQ36" i="3"/>
  <c r="AQ37" i="3"/>
  <c r="AQ38" i="3"/>
  <c r="AQ39" i="3"/>
  <c r="AQ40" i="3"/>
  <c r="AQ41" i="3"/>
  <c r="AQ42" i="3"/>
  <c r="AQ43" i="3"/>
  <c r="AQ44" i="3"/>
  <c r="AQ45" i="3"/>
  <c r="AQ46" i="3"/>
  <c r="AQ26" i="3"/>
  <c r="AM27" i="3"/>
  <c r="AM28" i="3"/>
  <c r="AM29" i="3"/>
  <c r="AM30" i="3"/>
  <c r="AM31" i="3"/>
  <c r="AM32" i="3"/>
  <c r="AM33" i="3"/>
  <c r="AM34" i="3"/>
  <c r="AM35" i="3"/>
  <c r="AM36" i="3"/>
  <c r="AM37" i="3"/>
  <c r="AM38" i="3"/>
  <c r="AM39" i="3"/>
  <c r="AM40" i="3"/>
  <c r="AM41" i="3"/>
  <c r="AM42" i="3"/>
  <c r="AM43" i="3"/>
  <c r="AM44" i="3"/>
  <c r="AM45" i="3"/>
  <c r="AM46" i="3"/>
  <c r="AM26" i="3"/>
  <c r="B25" i="3"/>
  <c r="AK26" i="3" s="1"/>
  <c r="AI13" i="3"/>
  <c r="AI14" i="3"/>
  <c r="AI15" i="3"/>
  <c r="AI16" i="3"/>
  <c r="AI17" i="3"/>
  <c r="AI18" i="3"/>
  <c r="AI19" i="3"/>
  <c r="AI20" i="3"/>
  <c r="AI21" i="3"/>
  <c r="AI22" i="3"/>
  <c r="AI23" i="3"/>
  <c r="AI3" i="3"/>
  <c r="AI4" i="3"/>
  <c r="AI5" i="3"/>
  <c r="AI6" i="3"/>
  <c r="AI7" i="3"/>
  <c r="AI8" i="3"/>
  <c r="AI9" i="3"/>
  <c r="AI10" i="3"/>
  <c r="AI11" i="3"/>
  <c r="AI12" i="3"/>
  <c r="AI2" i="3"/>
  <c r="B8" i="3"/>
  <c r="B16" i="3" s="1"/>
  <c r="AH6" i="5" l="1"/>
  <c r="AG5" i="5"/>
  <c r="AJ10" i="5"/>
  <c r="AI11" i="5"/>
  <c r="AM5" i="5"/>
  <c r="AN6" i="5"/>
  <c r="AI5" i="5"/>
  <c r="AJ6" i="5"/>
  <c r="AK5" i="5"/>
  <c r="AL6" i="5"/>
  <c r="AD8" i="5"/>
  <c r="AJ9" i="5"/>
  <c r="AN9" i="5"/>
  <c r="B49" i="15"/>
  <c r="B41" i="15"/>
  <c r="H42" i="15" s="1"/>
  <c r="B33" i="15"/>
  <c r="H34" i="15" s="1"/>
  <c r="B25" i="15"/>
  <c r="B17" i="15"/>
  <c r="B9" i="15"/>
  <c r="C52" i="15"/>
  <c r="C44" i="15"/>
  <c r="C36" i="15"/>
  <c r="C28" i="15"/>
  <c r="C20" i="15"/>
  <c r="C12" i="15"/>
  <c r="AJ7" i="5"/>
  <c r="AL7" i="5"/>
  <c r="AN7" i="5"/>
  <c r="B48" i="15"/>
  <c r="B40" i="15"/>
  <c r="B32" i="15"/>
  <c r="B24" i="15"/>
  <c r="H24" i="15" s="1"/>
  <c r="B16" i="15"/>
  <c r="B8" i="15"/>
  <c r="C51" i="15"/>
  <c r="C43" i="15"/>
  <c r="C35" i="15"/>
  <c r="C27" i="15"/>
  <c r="C19" i="15"/>
  <c r="C11" i="15"/>
  <c r="F50" i="15"/>
  <c r="F42" i="15"/>
  <c r="F34" i="15"/>
  <c r="F26" i="15"/>
  <c r="F18" i="15"/>
  <c r="F10" i="15"/>
  <c r="G53" i="15"/>
  <c r="G45" i="15"/>
  <c r="G37" i="15"/>
  <c r="G29" i="15"/>
  <c r="G21" i="15"/>
  <c r="G13" i="15"/>
  <c r="B55" i="15"/>
  <c r="B47" i="15"/>
  <c r="B39" i="15"/>
  <c r="B31" i="15"/>
  <c r="B23" i="15"/>
  <c r="B15" i="15"/>
  <c r="B7" i="15"/>
  <c r="C50" i="15"/>
  <c r="C42" i="15"/>
  <c r="C34" i="15"/>
  <c r="C26" i="15"/>
  <c r="C18" i="15"/>
  <c r="C10" i="15"/>
  <c r="F49" i="15"/>
  <c r="F41" i="15"/>
  <c r="F33" i="15"/>
  <c r="F25" i="15"/>
  <c r="F17" i="15"/>
  <c r="F9" i="15"/>
  <c r="G52" i="15"/>
  <c r="G44" i="15"/>
  <c r="G36" i="15"/>
  <c r="G28" i="15"/>
  <c r="G20" i="15"/>
  <c r="G12" i="15"/>
  <c r="F48" i="15"/>
  <c r="F40" i="15"/>
  <c r="F32" i="15"/>
  <c r="F24" i="15"/>
  <c r="F16" i="15"/>
  <c r="F8" i="15"/>
  <c r="G51" i="15"/>
  <c r="G43" i="15"/>
  <c r="G35" i="15"/>
  <c r="G27" i="15"/>
  <c r="G19" i="15"/>
  <c r="G11" i="15"/>
  <c r="AC6" i="5"/>
  <c r="C33" i="15"/>
  <c r="G10" i="15"/>
  <c r="AE5" i="5"/>
  <c r="B54" i="15"/>
  <c r="E54" i="15" s="1"/>
  <c r="C49" i="15"/>
  <c r="C25" i="15"/>
  <c r="C17" i="15"/>
  <c r="C9" i="15"/>
  <c r="B53" i="15"/>
  <c r="H54" i="15" s="1"/>
  <c r="B29" i="15"/>
  <c r="C48" i="15"/>
  <c r="C32" i="15"/>
  <c r="C16" i="15"/>
  <c r="F55" i="15"/>
  <c r="F47" i="15"/>
  <c r="F31" i="15"/>
  <c r="F23" i="15"/>
  <c r="F7" i="15"/>
  <c r="G50" i="15"/>
  <c r="G42" i="15"/>
  <c r="G34" i="15"/>
  <c r="G18" i="15"/>
  <c r="AL2" i="3"/>
  <c r="AC9" i="5"/>
  <c r="AE10" i="5"/>
  <c r="B52" i="15"/>
  <c r="B44" i="15"/>
  <c r="B36" i="15"/>
  <c r="B28" i="15"/>
  <c r="H28" i="15" s="1"/>
  <c r="B20" i="15"/>
  <c r="H20" i="15" s="1"/>
  <c r="B12" i="15"/>
  <c r="C55" i="15"/>
  <c r="C47" i="15"/>
  <c r="C39" i="15"/>
  <c r="C31" i="15"/>
  <c r="C23" i="15"/>
  <c r="C15" i="15"/>
  <c r="C7" i="15"/>
  <c r="F54" i="15"/>
  <c r="F46" i="15"/>
  <c r="F38" i="15"/>
  <c r="F30" i="15"/>
  <c r="F22" i="15"/>
  <c r="F14" i="15"/>
  <c r="F6" i="15"/>
  <c r="G49" i="15"/>
  <c r="G41" i="15"/>
  <c r="G33" i="15"/>
  <c r="G25" i="15"/>
  <c r="G17" i="15"/>
  <c r="G9" i="15"/>
  <c r="B45" i="15"/>
  <c r="B37" i="15"/>
  <c r="H38" i="15" s="1"/>
  <c r="B21" i="15"/>
  <c r="H22" i="15" s="1"/>
  <c r="B13" i="15"/>
  <c r="C40" i="15"/>
  <c r="C24" i="15"/>
  <c r="C8" i="15"/>
  <c r="F39" i="15"/>
  <c r="F15" i="15"/>
  <c r="G26" i="15"/>
  <c r="AK11" i="5"/>
  <c r="AN11" i="5"/>
  <c r="B51" i="15"/>
  <c r="B43" i="15"/>
  <c r="B35" i="15"/>
  <c r="B27" i="15"/>
  <c r="B19" i="15"/>
  <c r="B11" i="15"/>
  <c r="C54" i="15"/>
  <c r="C46" i="15"/>
  <c r="C38" i="15"/>
  <c r="C30" i="15"/>
  <c r="C22" i="15"/>
  <c r="C14" i="15"/>
  <c r="C6" i="15"/>
  <c r="F53" i="15"/>
  <c r="F45" i="15"/>
  <c r="F37" i="15"/>
  <c r="F29" i="15"/>
  <c r="F21" i="15"/>
  <c r="F13" i="15"/>
  <c r="G48" i="15"/>
  <c r="G40" i="15"/>
  <c r="G32" i="15"/>
  <c r="G24" i="15"/>
  <c r="G16" i="15"/>
  <c r="G8" i="15"/>
  <c r="B46" i="15"/>
  <c r="E46" i="15" s="1"/>
  <c r="B38" i="15"/>
  <c r="E38" i="15" s="1"/>
  <c r="B30" i="15"/>
  <c r="E30" i="15" s="1"/>
  <c r="B22" i="15"/>
  <c r="E22" i="15" s="1"/>
  <c r="B14" i="15"/>
  <c r="E14" i="15" s="1"/>
  <c r="C41" i="15"/>
  <c r="AN10" i="5"/>
  <c r="B50" i="15"/>
  <c r="E50" i="15" s="1"/>
  <c r="B42" i="15"/>
  <c r="E42" i="15" s="1"/>
  <c r="B34" i="15"/>
  <c r="E34" i="15" s="1"/>
  <c r="B26" i="15"/>
  <c r="E26" i="15" s="1"/>
  <c r="B18" i="15"/>
  <c r="E18" i="15" s="1"/>
  <c r="B10" i="15"/>
  <c r="E10" i="15" s="1"/>
  <c r="C53" i="15"/>
  <c r="C45" i="15"/>
  <c r="C37" i="15"/>
  <c r="C29" i="15"/>
  <c r="C21" i="15"/>
  <c r="C13" i="15"/>
  <c r="F52" i="15"/>
  <c r="F44" i="15"/>
  <c r="F36" i="15"/>
  <c r="F28" i="15"/>
  <c r="F20" i="15"/>
  <c r="F12" i="15"/>
  <c r="G47" i="15"/>
  <c r="G39" i="15"/>
  <c r="G31" i="15"/>
  <c r="G23" i="15"/>
  <c r="G15" i="15"/>
  <c r="F51" i="15"/>
  <c r="F43" i="15"/>
  <c r="F35" i="15"/>
  <c r="F27" i="15"/>
  <c r="F19" i="15"/>
  <c r="F11" i="15"/>
  <c r="G54" i="15"/>
  <c r="G46" i="15"/>
  <c r="G38" i="15"/>
  <c r="G30" i="15"/>
  <c r="G22" i="15"/>
  <c r="G14" i="15"/>
  <c r="E53" i="15"/>
  <c r="E49" i="15"/>
  <c r="E45" i="15"/>
  <c r="E29" i="15"/>
  <c r="E25" i="15"/>
  <c r="E17" i="15"/>
  <c r="E13" i="15"/>
  <c r="E9" i="15"/>
  <c r="H53" i="15"/>
  <c r="H49" i="15"/>
  <c r="H45" i="15"/>
  <c r="H29" i="15"/>
  <c r="H17" i="15"/>
  <c r="H13" i="15"/>
  <c r="E6" i="15"/>
  <c r="E52" i="15"/>
  <c r="E48" i="15"/>
  <c r="E44" i="15"/>
  <c r="E40" i="15"/>
  <c r="E36" i="15"/>
  <c r="E16" i="15"/>
  <c r="E12" i="15"/>
  <c r="E8" i="15"/>
  <c r="G22" i="14"/>
  <c r="F22" i="14"/>
  <c r="C22" i="14"/>
  <c r="B22" i="14"/>
  <c r="A23" i="14"/>
  <c r="K45" i="12"/>
  <c r="K46" i="12"/>
  <c r="U14" i="12"/>
  <c r="U15" i="12" s="1"/>
  <c r="U16" i="12" s="1"/>
  <c r="V13" i="12"/>
  <c r="W12" i="12"/>
  <c r="V12" i="12"/>
  <c r="U11" i="12"/>
  <c r="X12" i="12"/>
  <c r="X13" i="12"/>
  <c r="W13" i="12"/>
  <c r="C33" i="4"/>
  <c r="C34" i="4" s="1"/>
  <c r="AG11" i="5"/>
  <c r="AH11" i="5" s="1"/>
  <c r="AC11" i="4"/>
  <c r="AC10" i="4"/>
  <c r="AB9" i="4"/>
  <c r="AC9" i="4" s="1"/>
  <c r="AB12" i="4"/>
  <c r="AB13" i="4" s="1"/>
  <c r="AB14" i="4" s="1"/>
  <c r="AB15" i="4" s="1"/>
  <c r="AB16" i="4" s="1"/>
  <c r="AE10" i="4"/>
  <c r="AF10" i="4" s="1"/>
  <c r="AO26" i="3"/>
  <c r="AG26" i="3"/>
  <c r="B24" i="4"/>
  <c r="H31" i="15" l="1"/>
  <c r="E31" i="15"/>
  <c r="H11" i="15"/>
  <c r="E11" i="15"/>
  <c r="E20" i="15"/>
  <c r="H37" i="15"/>
  <c r="E21" i="15"/>
  <c r="H19" i="15"/>
  <c r="E19" i="15"/>
  <c r="H46" i="15"/>
  <c r="H36" i="15"/>
  <c r="H47" i="15"/>
  <c r="E47" i="15"/>
  <c r="H40" i="15"/>
  <c r="H50" i="15"/>
  <c r="E24" i="15"/>
  <c r="H41" i="15"/>
  <c r="H10" i="15"/>
  <c r="H27" i="15"/>
  <c r="E27" i="15"/>
  <c r="H44" i="15"/>
  <c r="AE4" i="5"/>
  <c r="AF4" i="5" s="1"/>
  <c r="AF5" i="5"/>
  <c r="H55" i="15"/>
  <c r="E55" i="15"/>
  <c r="H48" i="15"/>
  <c r="AM4" i="5"/>
  <c r="AN4" i="5" s="1"/>
  <c r="AN5" i="5"/>
  <c r="H39" i="15"/>
  <c r="E39" i="15"/>
  <c r="H32" i="15"/>
  <c r="E28" i="15"/>
  <c r="H35" i="15"/>
  <c r="E35" i="15"/>
  <c r="H52" i="15"/>
  <c r="H30" i="15"/>
  <c r="AI12" i="5"/>
  <c r="AJ12" i="5" s="1"/>
  <c r="AJ11" i="5"/>
  <c r="E32" i="15"/>
  <c r="E33" i="15"/>
  <c r="H43" i="15"/>
  <c r="E43" i="15"/>
  <c r="AE11" i="5"/>
  <c r="AF10" i="5"/>
  <c r="H7" i="15"/>
  <c r="E7" i="15"/>
  <c r="H9" i="15"/>
  <c r="AI4" i="5"/>
  <c r="AJ4" i="5" s="1"/>
  <c r="AJ5" i="5"/>
  <c r="H21" i="15"/>
  <c r="E37" i="15"/>
  <c r="H51" i="15"/>
  <c r="E51" i="15"/>
  <c r="AD9" i="5"/>
  <c r="AC10" i="5"/>
  <c r="AC5" i="5"/>
  <c r="AD6" i="5"/>
  <c r="H15" i="15"/>
  <c r="E15" i="15"/>
  <c r="H8" i="15"/>
  <c r="H18" i="15"/>
  <c r="AG4" i="5"/>
  <c r="AH4" i="5" s="1"/>
  <c r="AH5" i="5"/>
  <c r="AK12" i="5"/>
  <c r="AL12" i="5" s="1"/>
  <c r="AL11" i="5"/>
  <c r="H33" i="15"/>
  <c r="H25" i="15"/>
  <c r="E41" i="15"/>
  <c r="H14" i="15"/>
  <c r="H12" i="15"/>
  <c r="H23" i="15"/>
  <c r="E23" i="15"/>
  <c r="H16" i="15"/>
  <c r="H26" i="15"/>
  <c r="AK4" i="5"/>
  <c r="AL4" i="5" s="1"/>
  <c r="AL5" i="5"/>
  <c r="E22" i="14"/>
  <c r="H22" i="14"/>
  <c r="G23" i="14"/>
  <c r="F23" i="14"/>
  <c r="C23" i="14"/>
  <c r="B23" i="14"/>
  <c r="A24" i="14"/>
  <c r="W11" i="12"/>
  <c r="V11" i="12"/>
  <c r="U10" i="12"/>
  <c r="U9" i="12" s="1"/>
  <c r="U8" i="12" s="1"/>
  <c r="X11" i="12"/>
  <c r="V14" i="12"/>
  <c r="X14" i="12"/>
  <c r="W14" i="12"/>
  <c r="AG12" i="5"/>
  <c r="AH12" i="5" s="1"/>
  <c r="AC15" i="4"/>
  <c r="AC14" i="4"/>
  <c r="AC13" i="4"/>
  <c r="AC12" i="4"/>
  <c r="AE9" i="4"/>
  <c r="AF9" i="4" s="1"/>
  <c r="AB8" i="4"/>
  <c r="AC16" i="4"/>
  <c r="AB17" i="4"/>
  <c r="AE11" i="4"/>
  <c r="AF11" i="4" s="1"/>
  <c r="AC4" i="5" l="1"/>
  <c r="AD4" i="5" s="1"/>
  <c r="AD5" i="5"/>
  <c r="AC11" i="5"/>
  <c r="AD10" i="5"/>
  <c r="AE12" i="5"/>
  <c r="AF12" i="5" s="1"/>
  <c r="AF11" i="5"/>
  <c r="A25" i="14"/>
  <c r="F24" i="14"/>
  <c r="C24" i="14"/>
  <c r="G24" i="14"/>
  <c r="B24" i="14"/>
  <c r="E23" i="14"/>
  <c r="H23" i="14"/>
  <c r="V10" i="12"/>
  <c r="X10" i="12"/>
  <c r="W10" i="12"/>
  <c r="W9" i="12"/>
  <c r="X9" i="12"/>
  <c r="V9" i="12"/>
  <c r="W15" i="12"/>
  <c r="V15" i="12"/>
  <c r="X15" i="12"/>
  <c r="AE8" i="4"/>
  <c r="AF8" i="4" s="1"/>
  <c r="AB7" i="4"/>
  <c r="AC8" i="4"/>
  <c r="AC17" i="4"/>
  <c r="AE12" i="4"/>
  <c r="AF12" i="4" s="1"/>
  <c r="AD11" i="5" l="1"/>
  <c r="AC12" i="5"/>
  <c r="AD12" i="5" s="1"/>
  <c r="H24" i="14"/>
  <c r="E24" i="14"/>
  <c r="A26" i="14"/>
  <c r="F25" i="14"/>
  <c r="C25" i="14"/>
  <c r="G25" i="14"/>
  <c r="B25" i="14"/>
  <c r="X8" i="12"/>
  <c r="V8" i="12"/>
  <c r="W8" i="12"/>
  <c r="X16" i="12"/>
  <c r="W16" i="12"/>
  <c r="V16" i="12"/>
  <c r="AC7" i="4"/>
  <c r="AB6" i="4"/>
  <c r="AE7" i="4"/>
  <c r="AF7" i="4" s="1"/>
  <c r="AE13" i="4"/>
  <c r="AF13" i="4" s="1"/>
  <c r="H25" i="14" l="1"/>
  <c r="E25" i="14"/>
  <c r="A27" i="14"/>
  <c r="G26" i="14"/>
  <c r="F26" i="14"/>
  <c r="C26" i="14"/>
  <c r="B26" i="14"/>
  <c r="AB5" i="4"/>
  <c r="AC6" i="4"/>
  <c r="AE6" i="4"/>
  <c r="AF6" i="4" s="1"/>
  <c r="AE14" i="4"/>
  <c r="AF14" i="4" s="1"/>
  <c r="H26" i="14" l="1"/>
  <c r="E26" i="14"/>
  <c r="A28" i="14"/>
  <c r="G27" i="14"/>
  <c r="F27" i="14"/>
  <c r="C27" i="14"/>
  <c r="B27" i="14"/>
  <c r="AC5" i="4"/>
  <c r="AE5" i="4"/>
  <c r="AF5" i="4" s="1"/>
  <c r="AE15" i="4"/>
  <c r="AF15" i="4" s="1"/>
  <c r="E27" i="14" l="1"/>
  <c r="H27" i="14"/>
  <c r="A29" i="14"/>
  <c r="F28" i="14"/>
  <c r="C28" i="14"/>
  <c r="G28" i="14"/>
  <c r="B28" i="14"/>
  <c r="AE16" i="4"/>
  <c r="AF16" i="4" s="1"/>
  <c r="E28" i="14" l="1"/>
  <c r="H28" i="14"/>
  <c r="A30" i="14"/>
  <c r="F29" i="14"/>
  <c r="C29" i="14"/>
  <c r="G29" i="14"/>
  <c r="B29" i="14"/>
  <c r="AE17" i="4"/>
  <c r="AF17" i="4" s="1"/>
  <c r="H29" i="14" l="1"/>
  <c r="E29" i="14"/>
  <c r="A31" i="14"/>
  <c r="G30" i="14"/>
  <c r="F30" i="14"/>
  <c r="C30" i="14"/>
  <c r="B30" i="14"/>
  <c r="A32" i="14" l="1"/>
  <c r="G31" i="14"/>
  <c r="F31" i="14"/>
  <c r="C31" i="14"/>
  <c r="B31" i="14"/>
  <c r="E30" i="14"/>
  <c r="H30" i="14"/>
  <c r="E31" i="14" l="1"/>
  <c r="H31" i="14"/>
  <c r="A33" i="14"/>
  <c r="F32" i="14"/>
  <c r="C32" i="14"/>
  <c r="G32" i="14"/>
  <c r="B32" i="14"/>
  <c r="H32" i="14" l="1"/>
  <c r="E32" i="14"/>
  <c r="A34" i="14"/>
  <c r="F33" i="14"/>
  <c r="C33" i="14"/>
  <c r="G33" i="14"/>
  <c r="B33" i="14"/>
  <c r="E33" i="14" l="1"/>
  <c r="H33" i="14"/>
  <c r="A35" i="14"/>
  <c r="G34" i="14"/>
  <c r="F34" i="14"/>
  <c r="C34" i="14"/>
  <c r="B34" i="14"/>
  <c r="E34" i="14" l="1"/>
  <c r="H34" i="14"/>
  <c r="A36" i="14"/>
  <c r="G35" i="14"/>
  <c r="F35" i="14"/>
  <c r="C35" i="14"/>
  <c r="B35" i="14"/>
  <c r="E35" i="14" l="1"/>
  <c r="H35" i="14"/>
  <c r="A37" i="14"/>
  <c r="F36" i="14"/>
  <c r="C36" i="14"/>
  <c r="G36" i="14"/>
  <c r="B36" i="14"/>
  <c r="H36" i="14" l="1"/>
  <c r="E36" i="14"/>
  <c r="A38" i="14"/>
  <c r="F37" i="14"/>
  <c r="C37" i="14"/>
  <c r="G37" i="14"/>
  <c r="B37" i="14"/>
  <c r="E37" i="14" l="1"/>
  <c r="H37" i="14"/>
  <c r="A39" i="14"/>
  <c r="G38" i="14"/>
  <c r="F38" i="14"/>
  <c r="C38" i="14"/>
  <c r="B38" i="14"/>
  <c r="A40" i="14" l="1"/>
  <c r="G39" i="14"/>
  <c r="F39" i="14"/>
  <c r="C39" i="14"/>
  <c r="B39" i="14"/>
  <c r="H38" i="14"/>
  <c r="E38" i="14"/>
  <c r="E39" i="14" l="1"/>
  <c r="H39" i="14"/>
  <c r="A41" i="14"/>
  <c r="F40" i="14"/>
  <c r="C40" i="14"/>
  <c r="G40" i="14"/>
  <c r="B40" i="14"/>
  <c r="E40" i="14" l="1"/>
  <c r="H40" i="14"/>
  <c r="A42" i="14"/>
  <c r="F41" i="14"/>
  <c r="C41" i="14"/>
  <c r="G41" i="14"/>
  <c r="B41" i="14"/>
  <c r="H41" i="14" l="1"/>
  <c r="E41" i="14"/>
  <c r="A43" i="14"/>
  <c r="G42" i="14"/>
  <c r="F42" i="14"/>
  <c r="C42" i="14"/>
  <c r="B42" i="14"/>
  <c r="A44" i="14" l="1"/>
  <c r="G43" i="14"/>
  <c r="C43" i="14"/>
  <c r="F43" i="14"/>
  <c r="B43" i="14"/>
  <c r="H42" i="14"/>
  <c r="E42" i="14"/>
  <c r="E43" i="14" l="1"/>
  <c r="H43" i="14"/>
  <c r="A45" i="14"/>
  <c r="F44" i="14"/>
  <c r="C44" i="14"/>
  <c r="G44" i="14"/>
  <c r="B44" i="14"/>
  <c r="H44" i="14" l="1"/>
  <c r="E44" i="14"/>
  <c r="A46" i="14"/>
  <c r="F45" i="14"/>
  <c r="C45" i="14"/>
  <c r="G45" i="14"/>
  <c r="B45" i="14"/>
  <c r="H45" i="14" l="1"/>
  <c r="E45" i="14"/>
  <c r="A47" i="14"/>
  <c r="G46" i="14"/>
  <c r="F46" i="14"/>
  <c r="C46" i="14"/>
  <c r="B46" i="14"/>
  <c r="E46" i="14" l="1"/>
  <c r="H46" i="14"/>
  <c r="A48" i="14"/>
  <c r="G47" i="14"/>
  <c r="F47" i="14"/>
  <c r="C47" i="14"/>
  <c r="B47" i="14"/>
  <c r="E47" i="14" l="1"/>
  <c r="H47" i="14"/>
  <c r="A49" i="14"/>
  <c r="F48" i="14"/>
  <c r="C48" i="14"/>
  <c r="G48" i="14"/>
  <c r="B48" i="14"/>
  <c r="H48" i="14" l="1"/>
  <c r="E48" i="14"/>
  <c r="A50" i="14"/>
  <c r="F49" i="14"/>
  <c r="C49" i="14"/>
  <c r="G49" i="14"/>
  <c r="B49" i="14"/>
  <c r="A51" i="14" l="1"/>
  <c r="G50" i="14"/>
  <c r="F50" i="14"/>
  <c r="C50" i="14"/>
  <c r="B50" i="14"/>
  <c r="E49" i="14"/>
  <c r="H49" i="14"/>
  <c r="H50" i="14" l="1"/>
  <c r="E50" i="14"/>
  <c r="A52" i="14"/>
  <c r="G51" i="14"/>
  <c r="F51" i="14"/>
  <c r="C51" i="14"/>
  <c r="B51" i="14"/>
  <c r="E51" i="14" l="1"/>
  <c r="H51" i="14"/>
  <c r="A53" i="14"/>
  <c r="F52" i="14"/>
  <c r="C52" i="14"/>
  <c r="G52" i="14"/>
  <c r="B52" i="14"/>
  <c r="H52" i="14" l="1"/>
  <c r="E52" i="14"/>
  <c r="A54" i="14"/>
  <c r="F53" i="14"/>
  <c r="C53" i="14"/>
  <c r="G53" i="14"/>
  <c r="B53" i="14"/>
  <c r="E53" i="14" l="1"/>
  <c r="H53" i="14"/>
  <c r="A55" i="14"/>
  <c r="G54" i="14"/>
  <c r="F54" i="14"/>
  <c r="C54" i="14"/>
  <c r="B54" i="14"/>
  <c r="E54" i="14" l="1"/>
  <c r="H54" i="14"/>
  <c r="A56" i="14"/>
  <c r="G55" i="14"/>
  <c r="F55" i="14"/>
  <c r="C55" i="14"/>
  <c r="B55" i="14"/>
  <c r="E55" i="14" l="1"/>
  <c r="H55" i="14"/>
  <c r="A57" i="14"/>
  <c r="F56" i="14"/>
  <c r="C56" i="14"/>
  <c r="G56" i="14"/>
  <c r="B56" i="14"/>
  <c r="A58" i="14" l="1"/>
  <c r="F57" i="14"/>
  <c r="C57" i="14"/>
  <c r="G57" i="14"/>
  <c r="B57" i="14"/>
  <c r="E56" i="14"/>
  <c r="H56" i="14"/>
  <c r="H57" i="14" l="1"/>
  <c r="E57" i="14"/>
  <c r="A59" i="14"/>
  <c r="G58" i="14"/>
  <c r="F58" i="14"/>
  <c r="C58" i="14"/>
  <c r="B58" i="14"/>
  <c r="H58" i="14" l="1"/>
  <c r="E58" i="14"/>
  <c r="A60" i="14"/>
  <c r="G59" i="14"/>
  <c r="F59" i="14"/>
  <c r="C59" i="14"/>
  <c r="B59" i="14"/>
  <c r="E59" i="14" l="1"/>
  <c r="H59" i="14"/>
  <c r="A61" i="14"/>
  <c r="F60" i="14"/>
  <c r="C60" i="14"/>
  <c r="G60" i="14"/>
  <c r="B60" i="14"/>
  <c r="H60" i="14" l="1"/>
  <c r="E60" i="14"/>
  <c r="A62" i="14"/>
  <c r="F61" i="14"/>
  <c r="C61" i="14"/>
  <c r="G61" i="14"/>
  <c r="B61" i="14"/>
  <c r="A63" i="14" l="1"/>
  <c r="G62" i="14"/>
  <c r="F62" i="14"/>
  <c r="C62" i="14"/>
  <c r="B62" i="14"/>
  <c r="H61" i="14"/>
  <c r="E61" i="14"/>
  <c r="E62" i="14" l="1"/>
  <c r="H62" i="14"/>
  <c r="A64" i="14"/>
  <c r="G63" i="14"/>
  <c r="F63" i="14"/>
  <c r="C63" i="14"/>
  <c r="B63" i="14"/>
  <c r="A65" i="14" l="1"/>
  <c r="F64" i="14"/>
  <c r="G64" i="14"/>
  <c r="B64" i="14"/>
  <c r="C64" i="14"/>
  <c r="E63" i="14"/>
  <c r="H63" i="14"/>
  <c r="H64" i="14" l="1"/>
  <c r="E64" i="14"/>
  <c r="A66" i="14"/>
  <c r="F65" i="14"/>
  <c r="G65" i="14"/>
  <c r="C65" i="14"/>
  <c r="B65" i="14"/>
  <c r="E65" i="14" l="1"/>
  <c r="H65" i="14"/>
  <c r="A67" i="14"/>
  <c r="G66" i="14"/>
  <c r="F66" i="14"/>
  <c r="C66" i="14"/>
  <c r="B66" i="14"/>
  <c r="E66" i="14" l="1"/>
  <c r="H66" i="14"/>
  <c r="A68" i="14"/>
  <c r="G67" i="14"/>
  <c r="F67" i="14"/>
  <c r="C67" i="14"/>
  <c r="B67" i="14"/>
  <c r="E67" i="14" l="1"/>
  <c r="H67" i="14"/>
  <c r="A69" i="14"/>
  <c r="F68" i="14"/>
  <c r="G68" i="14"/>
  <c r="B68" i="14"/>
  <c r="C68" i="14"/>
  <c r="A70" i="14" l="1"/>
  <c r="A71" i="14" s="1"/>
  <c r="F69" i="14"/>
  <c r="B69" i="14"/>
  <c r="G69" i="14"/>
  <c r="C69" i="14"/>
  <c r="H68" i="14"/>
  <c r="E68" i="14"/>
  <c r="A72" i="14" l="1"/>
  <c r="C71" i="14"/>
  <c r="G71" i="14"/>
  <c r="B71" i="14"/>
  <c r="F71" i="14"/>
  <c r="E69" i="14"/>
  <c r="H69" i="14"/>
  <c r="G70" i="14"/>
  <c r="F70" i="14"/>
  <c r="C70" i="14"/>
  <c r="B70" i="14"/>
  <c r="E71" i="14" l="1"/>
  <c r="H71" i="14"/>
  <c r="A73" i="14"/>
  <c r="B72" i="14"/>
  <c r="F72" i="14"/>
  <c r="C72" i="14"/>
  <c r="G72" i="14"/>
  <c r="H70" i="14"/>
  <c r="E70" i="14"/>
  <c r="A74" i="14" l="1"/>
  <c r="C73" i="14"/>
  <c r="G73" i="14"/>
  <c r="F73" i="14"/>
  <c r="B73" i="14"/>
  <c r="E72" i="14"/>
  <c r="H72" i="14"/>
  <c r="H73" i="14" l="1"/>
  <c r="E73" i="14"/>
  <c r="A75" i="14"/>
  <c r="B74" i="14"/>
  <c r="F74" i="14"/>
  <c r="C74" i="14"/>
  <c r="G74" i="14"/>
  <c r="A76" i="14" l="1"/>
  <c r="C75" i="14"/>
  <c r="G75" i="14"/>
  <c r="B75" i="14"/>
  <c r="F75" i="14"/>
  <c r="E74" i="14"/>
  <c r="H74" i="14"/>
  <c r="E75" i="14" l="1"/>
  <c r="H75" i="14"/>
  <c r="A77" i="14"/>
  <c r="B76" i="14"/>
  <c r="F76" i="14"/>
  <c r="C76" i="14"/>
  <c r="G76" i="14"/>
  <c r="E76" i="14" l="1"/>
  <c r="H76" i="14"/>
  <c r="A78" i="14"/>
  <c r="C77" i="14"/>
  <c r="B77" i="14"/>
  <c r="F77" i="14"/>
  <c r="G77" i="14"/>
  <c r="E77" i="14" l="1"/>
  <c r="H77" i="14"/>
  <c r="A79" i="14"/>
  <c r="B78" i="14"/>
  <c r="F78" i="14"/>
  <c r="C78" i="14"/>
  <c r="G78" i="14"/>
  <c r="E78" i="14" l="1"/>
  <c r="H78" i="14"/>
  <c r="A80" i="14"/>
  <c r="C79" i="14"/>
  <c r="G79" i="14"/>
  <c r="B79" i="14"/>
  <c r="F79" i="14"/>
  <c r="E79" i="14" l="1"/>
  <c r="H79" i="14"/>
  <c r="A81" i="14"/>
  <c r="B80" i="14"/>
  <c r="F80" i="14"/>
  <c r="C80" i="14"/>
  <c r="G80" i="14"/>
  <c r="E80" i="14" l="1"/>
  <c r="H80" i="14"/>
  <c r="A82" i="14"/>
  <c r="C81" i="14"/>
  <c r="G81" i="14"/>
  <c r="B81" i="14"/>
  <c r="F81" i="14"/>
  <c r="E81" i="14" l="1"/>
  <c r="H81" i="14"/>
  <c r="A83" i="14"/>
  <c r="B82" i="14"/>
  <c r="F82" i="14"/>
  <c r="C82" i="14"/>
  <c r="G82" i="14"/>
  <c r="E82" i="14" l="1"/>
  <c r="H82" i="14"/>
  <c r="A84" i="14"/>
  <c r="C83" i="14"/>
  <c r="B83" i="14"/>
  <c r="G83" i="14"/>
  <c r="F83" i="14"/>
  <c r="A85" i="14" l="1"/>
  <c r="B84" i="14"/>
  <c r="F84" i="14"/>
  <c r="C84" i="14"/>
  <c r="G84" i="14"/>
  <c r="E83" i="14"/>
  <c r="H83" i="14"/>
  <c r="E84" i="14" l="1"/>
  <c r="H84" i="14"/>
  <c r="A86" i="14"/>
  <c r="C85" i="14"/>
  <c r="G85" i="14"/>
  <c r="B85" i="14"/>
  <c r="F85" i="14"/>
  <c r="A87" i="14" l="1"/>
  <c r="B86" i="14"/>
  <c r="F86" i="14"/>
  <c r="C86" i="14"/>
  <c r="G86" i="14"/>
  <c r="E85" i="14"/>
  <c r="H85" i="14"/>
  <c r="E86" i="14" l="1"/>
  <c r="H86" i="14"/>
  <c r="A88" i="14"/>
  <c r="C87" i="14"/>
  <c r="G87" i="14"/>
  <c r="B87" i="14"/>
  <c r="F87" i="14"/>
  <c r="E87" i="14" l="1"/>
  <c r="H87" i="14"/>
  <c r="A89" i="14"/>
  <c r="B88" i="14"/>
  <c r="F88" i="14"/>
  <c r="C88" i="14"/>
  <c r="G88" i="14"/>
  <c r="A90" i="14" l="1"/>
  <c r="C89" i="14"/>
  <c r="F89" i="14"/>
  <c r="G89" i="14"/>
  <c r="B89" i="14"/>
  <c r="E88" i="14"/>
  <c r="H88" i="14"/>
  <c r="H89" i="14" l="1"/>
  <c r="E89" i="14"/>
  <c r="A91" i="14"/>
  <c r="B90" i="14"/>
  <c r="F90" i="14"/>
  <c r="C90" i="14"/>
  <c r="G90" i="14"/>
  <c r="A92" i="14" l="1"/>
  <c r="C91" i="14"/>
  <c r="B91" i="14"/>
  <c r="G91" i="14"/>
  <c r="F91" i="14"/>
  <c r="E90" i="14"/>
  <c r="H90" i="14"/>
  <c r="E91" i="14" l="1"/>
  <c r="H91" i="14"/>
  <c r="A93" i="14"/>
  <c r="B92" i="14"/>
  <c r="F92" i="14"/>
  <c r="C92" i="14"/>
  <c r="G92" i="14"/>
  <c r="A94" i="14" l="1"/>
  <c r="C93" i="14"/>
  <c r="G93" i="14"/>
  <c r="B93" i="14"/>
  <c r="F93" i="14"/>
  <c r="E92" i="14"/>
  <c r="H92" i="14"/>
  <c r="H93" i="14" l="1"/>
  <c r="E93" i="14"/>
  <c r="A95" i="14"/>
  <c r="B94" i="14"/>
  <c r="F94" i="14"/>
  <c r="C94" i="14"/>
  <c r="G94" i="14"/>
  <c r="A96" i="14" l="1"/>
  <c r="C95" i="14"/>
  <c r="G95" i="14"/>
  <c r="B95" i="14"/>
  <c r="F95" i="14"/>
  <c r="E94" i="14"/>
  <c r="H94" i="14"/>
  <c r="E95" i="14" l="1"/>
  <c r="H95" i="14"/>
  <c r="A97" i="14"/>
  <c r="B96" i="14"/>
  <c r="F96" i="14"/>
  <c r="C96" i="14"/>
  <c r="G96" i="14"/>
  <c r="A98" i="14" l="1"/>
  <c r="C97" i="14"/>
  <c r="G97" i="14"/>
  <c r="F97" i="14"/>
  <c r="B97" i="14"/>
  <c r="E96" i="14"/>
  <c r="H96" i="14"/>
  <c r="H97" i="14" l="1"/>
  <c r="E97" i="14"/>
  <c r="A99" i="14"/>
  <c r="B98" i="14"/>
  <c r="F98" i="14"/>
  <c r="C98" i="14"/>
  <c r="G98" i="14"/>
  <c r="A100" i="14" l="1"/>
  <c r="C99" i="14"/>
  <c r="F99" i="14"/>
  <c r="G99" i="14"/>
  <c r="B99" i="14"/>
  <c r="E98" i="14"/>
  <c r="H98" i="14"/>
  <c r="E99" i="14" l="1"/>
  <c r="H99" i="14"/>
  <c r="A101" i="14"/>
  <c r="B100" i="14"/>
  <c r="F100" i="14"/>
  <c r="C100" i="14"/>
  <c r="G100" i="14"/>
  <c r="A102" i="14" l="1"/>
  <c r="C101" i="14"/>
  <c r="G101" i="14"/>
  <c r="B101" i="14"/>
  <c r="F101" i="14"/>
  <c r="E100" i="14"/>
  <c r="H100" i="14"/>
  <c r="E101" i="14" l="1"/>
  <c r="H101" i="14"/>
  <c r="A103" i="14"/>
  <c r="B102" i="14"/>
  <c r="F102" i="14"/>
  <c r="C102" i="14"/>
  <c r="G102" i="14"/>
  <c r="A104" i="14" l="1"/>
  <c r="C103" i="14"/>
  <c r="B103" i="14"/>
  <c r="G103" i="14"/>
  <c r="F103" i="14"/>
  <c r="E102" i="14"/>
  <c r="H102" i="14"/>
  <c r="E103" i="14" l="1"/>
  <c r="H103" i="14"/>
  <c r="A105" i="14"/>
  <c r="B104" i="14"/>
  <c r="F104" i="14"/>
  <c r="C104" i="14"/>
  <c r="G104" i="14"/>
  <c r="G105" i="14" l="1"/>
  <c r="A106" i="14"/>
  <c r="F105" i="14"/>
  <c r="C105" i="14"/>
  <c r="B105" i="14"/>
  <c r="E104" i="14"/>
  <c r="H104" i="14"/>
  <c r="H105" i="14" l="1"/>
  <c r="E105" i="14"/>
  <c r="C106" i="14"/>
  <c r="G106" i="14"/>
  <c r="A107" i="14"/>
  <c r="F106" i="14"/>
  <c r="B106" i="14"/>
  <c r="G107" i="14" l="1"/>
  <c r="B107" i="14"/>
  <c r="F107" i="14"/>
  <c r="C107" i="14"/>
  <c r="A108" i="14"/>
  <c r="H106" i="14"/>
  <c r="E106" i="14"/>
  <c r="B108" i="14" l="1"/>
  <c r="F108" i="14"/>
  <c r="C108" i="14"/>
  <c r="A109" i="14"/>
  <c r="G108" i="14"/>
  <c r="H107" i="14"/>
  <c r="E107" i="14"/>
  <c r="A110" i="14" l="1"/>
  <c r="C109" i="14"/>
  <c r="G109" i="14"/>
  <c r="B109" i="14"/>
  <c r="F109" i="14"/>
  <c r="H108" i="14"/>
  <c r="E108" i="14"/>
  <c r="E109" i="14" l="1"/>
  <c r="H109" i="14"/>
  <c r="B110" i="14"/>
  <c r="F110" i="14"/>
  <c r="G110" i="14"/>
  <c r="C110" i="14"/>
  <c r="A111" i="14"/>
  <c r="B111" i="14" l="1"/>
  <c r="F111" i="14"/>
  <c r="C111" i="14"/>
  <c r="G111" i="14"/>
  <c r="A112" i="14"/>
  <c r="E110" i="14"/>
  <c r="H110" i="14"/>
  <c r="B112" i="14" l="1"/>
  <c r="A113" i="14"/>
  <c r="F112" i="14"/>
  <c r="G112" i="14"/>
  <c r="C112" i="14"/>
  <c r="E111" i="14"/>
  <c r="H111" i="14"/>
  <c r="C113" i="14" l="1"/>
  <c r="A114" i="14"/>
  <c r="F113" i="14"/>
  <c r="B113" i="14"/>
  <c r="G113" i="14"/>
  <c r="E112" i="14"/>
  <c r="H112" i="14"/>
  <c r="H113" i="14" l="1"/>
  <c r="E113" i="14"/>
  <c r="C114" i="14"/>
  <c r="G114" i="14"/>
  <c r="B114" i="14"/>
  <c r="A115" i="14"/>
  <c r="F114" i="14"/>
  <c r="E114" i="14" l="1"/>
  <c r="H114" i="14"/>
  <c r="C115" i="14"/>
  <c r="B115" i="14"/>
  <c r="G115" i="14"/>
  <c r="A116" i="14"/>
  <c r="F115" i="14"/>
  <c r="E115" i="14" l="1"/>
  <c r="H115" i="14"/>
  <c r="C116" i="14"/>
  <c r="G116" i="14"/>
  <c r="F116" i="14"/>
  <c r="A117" i="14"/>
  <c r="B116" i="14"/>
  <c r="C117" i="14" l="1"/>
  <c r="G117" i="14"/>
  <c r="A118" i="14"/>
  <c r="F117" i="14"/>
  <c r="B117" i="14"/>
  <c r="H116" i="14"/>
  <c r="E116" i="14"/>
  <c r="H117" i="14" l="1"/>
  <c r="E117" i="14"/>
  <c r="G118" i="14"/>
  <c r="A119" i="14"/>
  <c r="C118" i="14"/>
  <c r="B118" i="14"/>
  <c r="F118" i="14"/>
  <c r="H118" i="14" l="1"/>
  <c r="E118" i="14"/>
  <c r="C119" i="14"/>
  <c r="G119" i="14"/>
  <c r="F119" i="14"/>
  <c r="A120" i="14"/>
  <c r="B119" i="14"/>
  <c r="G120" i="14" l="1"/>
  <c r="C120" i="14"/>
  <c r="F120" i="14"/>
  <c r="A121" i="14"/>
  <c r="B120" i="14"/>
  <c r="E119" i="14"/>
  <c r="H119" i="14"/>
  <c r="H120" i="14" l="1"/>
  <c r="E120" i="14"/>
  <c r="B121" i="14"/>
  <c r="G121" i="14"/>
  <c r="A122" i="14"/>
  <c r="C121" i="14"/>
  <c r="F121" i="14"/>
  <c r="F122" i="14" l="1"/>
  <c r="G122" i="14"/>
  <c r="C122" i="14"/>
  <c r="A123" i="14"/>
  <c r="B122" i="14"/>
  <c r="H121" i="14"/>
  <c r="E121" i="14"/>
  <c r="E122" i="14" l="1"/>
  <c r="H122" i="14"/>
  <c r="C123" i="14"/>
  <c r="A124" i="14"/>
  <c r="G123" i="14"/>
  <c r="F123" i="14"/>
  <c r="B123" i="14"/>
  <c r="E123" i="14" l="1"/>
  <c r="H123" i="14"/>
  <c r="C124" i="14"/>
  <c r="A125" i="14"/>
  <c r="F124" i="14"/>
  <c r="G124" i="14"/>
  <c r="B124" i="14"/>
  <c r="E124" i="14" l="1"/>
  <c r="H124" i="14"/>
  <c r="G125" i="14"/>
  <c r="C125" i="14"/>
  <c r="B125" i="14"/>
  <c r="F125" i="14"/>
  <c r="A126" i="14"/>
  <c r="C126" i="14" l="1"/>
  <c r="A127" i="14"/>
  <c r="B126" i="14"/>
  <c r="F126" i="14"/>
  <c r="G126" i="14"/>
  <c r="E125" i="14"/>
  <c r="H125" i="14"/>
  <c r="A128" i="14" l="1"/>
  <c r="F127" i="14"/>
  <c r="B127" i="14"/>
  <c r="G127" i="14"/>
  <c r="C127" i="14"/>
  <c r="E126" i="14"/>
  <c r="H126" i="14"/>
  <c r="E127" i="14" l="1"/>
  <c r="H127" i="14"/>
  <c r="C128" i="14"/>
  <c r="F128" i="14"/>
  <c r="B128" i="14"/>
  <c r="A129" i="14"/>
  <c r="G128" i="14"/>
  <c r="H128" i="14" l="1"/>
  <c r="E128" i="14"/>
  <c r="A130" i="14"/>
  <c r="B129" i="14"/>
  <c r="F129" i="14"/>
  <c r="C129" i="14"/>
  <c r="G129" i="14"/>
  <c r="E129" i="14" l="1"/>
  <c r="H129" i="14"/>
  <c r="A131" i="14"/>
  <c r="C130" i="14"/>
  <c r="F130" i="14"/>
  <c r="B130" i="14"/>
  <c r="G130" i="14"/>
  <c r="E130" i="14" l="1"/>
  <c r="H130" i="14"/>
  <c r="A132" i="14"/>
  <c r="F131" i="14"/>
  <c r="G131" i="14"/>
  <c r="B131" i="14"/>
  <c r="C131" i="14"/>
  <c r="E131" i="14" l="1"/>
  <c r="H131" i="14"/>
  <c r="C132" i="14"/>
  <c r="A133" i="14"/>
  <c r="F132" i="14"/>
  <c r="B132" i="14"/>
  <c r="G132" i="14"/>
  <c r="E132" i="14" l="1"/>
  <c r="H132" i="14"/>
  <c r="A134" i="14"/>
  <c r="G133" i="14"/>
  <c r="F133" i="14"/>
  <c r="B133" i="14"/>
  <c r="C133" i="14"/>
  <c r="E133" i="14" l="1"/>
  <c r="H133" i="14"/>
  <c r="B134" i="14"/>
  <c r="G134" i="14"/>
  <c r="A135" i="14"/>
  <c r="F134" i="14"/>
  <c r="C134" i="14"/>
  <c r="C135" i="14" l="1"/>
  <c r="A136" i="14"/>
  <c r="B135" i="14"/>
  <c r="G135" i="14"/>
  <c r="F135" i="14"/>
  <c r="E134" i="14"/>
  <c r="H134" i="14"/>
  <c r="C136" i="14" l="1"/>
  <c r="A137" i="14"/>
  <c r="B136" i="14"/>
  <c r="F136" i="14"/>
  <c r="G136" i="14"/>
  <c r="E135" i="14"/>
  <c r="H135" i="14"/>
  <c r="A138" i="14" l="1"/>
  <c r="G137" i="14"/>
  <c r="F137" i="14"/>
  <c r="C137" i="14"/>
  <c r="B137" i="14"/>
  <c r="H136" i="14"/>
  <c r="E136" i="14"/>
  <c r="E137" i="14" l="1"/>
  <c r="H137" i="14"/>
  <c r="B138" i="14"/>
  <c r="C138" i="14"/>
  <c r="F138" i="14"/>
  <c r="G138" i="14"/>
  <c r="A139" i="14"/>
  <c r="E138" i="14" l="1"/>
  <c r="H138" i="14"/>
  <c r="G139" i="14"/>
  <c r="A140" i="14"/>
  <c r="B139" i="14"/>
  <c r="C139" i="14"/>
  <c r="F139" i="14"/>
  <c r="E139" i="14" l="1"/>
  <c r="H139" i="14"/>
  <c r="C140" i="14"/>
  <c r="B140" i="14"/>
  <c r="F140" i="14"/>
  <c r="A141" i="14"/>
  <c r="G140" i="14"/>
  <c r="G141" i="14" l="1"/>
  <c r="A142" i="14"/>
  <c r="F141" i="14"/>
  <c r="C141" i="14"/>
  <c r="B141" i="14"/>
  <c r="H140" i="14"/>
  <c r="E140" i="14"/>
  <c r="H141" i="14" l="1"/>
  <c r="E141" i="14"/>
  <c r="A143" i="14"/>
  <c r="C142" i="14"/>
  <c r="F142" i="14"/>
  <c r="B142" i="14"/>
  <c r="G142" i="14"/>
  <c r="H142" i="14" l="1"/>
  <c r="E142" i="14"/>
  <c r="A144" i="14"/>
  <c r="G143" i="14"/>
  <c r="F143" i="14"/>
  <c r="B143" i="14"/>
  <c r="C143" i="14"/>
  <c r="H143" i="14" l="1"/>
  <c r="E143" i="14"/>
  <c r="C144" i="14"/>
  <c r="G144" i="14"/>
  <c r="A145" i="14"/>
  <c r="F144" i="14"/>
  <c r="B144" i="14"/>
  <c r="G145" i="14" l="1"/>
  <c r="A146" i="14"/>
  <c r="B145" i="14"/>
  <c r="F145" i="14"/>
  <c r="C145" i="14"/>
  <c r="H144" i="14"/>
  <c r="E144" i="14"/>
  <c r="E145" i="14" l="1"/>
  <c r="H145" i="14"/>
  <c r="A147" i="14"/>
  <c r="C146" i="14"/>
  <c r="B146" i="14"/>
  <c r="G146" i="14"/>
  <c r="F146" i="14"/>
  <c r="E146" i="14" l="1"/>
  <c r="H146" i="14"/>
  <c r="G147" i="14"/>
  <c r="F147" i="14"/>
  <c r="A148" i="14"/>
  <c r="C147" i="14"/>
  <c r="B147" i="14"/>
  <c r="H147" i="14" l="1"/>
  <c r="E147" i="14"/>
  <c r="G148" i="14"/>
  <c r="A149" i="14"/>
  <c r="B148" i="14"/>
  <c r="F148" i="14"/>
  <c r="C148" i="14"/>
  <c r="E148" i="14" l="1"/>
  <c r="H148" i="14"/>
  <c r="A150" i="14"/>
  <c r="F149" i="14"/>
  <c r="G149" i="14"/>
  <c r="B149" i="14"/>
  <c r="C149" i="14"/>
  <c r="H149" i="14" l="1"/>
  <c r="E149" i="14"/>
  <c r="C150" i="14"/>
  <c r="F150" i="14"/>
  <c r="A151" i="14"/>
  <c r="G150" i="14"/>
  <c r="B150" i="14"/>
  <c r="G151" i="14" l="1"/>
  <c r="A152" i="14"/>
  <c r="C151" i="14"/>
  <c r="B151" i="14"/>
  <c r="F151" i="14"/>
  <c r="H150" i="14"/>
  <c r="E150" i="14"/>
  <c r="E151" i="14" l="1"/>
  <c r="H151" i="14"/>
  <c r="A153" i="14"/>
  <c r="G152" i="14"/>
  <c r="F152" i="14"/>
  <c r="B152" i="14"/>
  <c r="C152" i="14"/>
  <c r="H152" i="14" l="1"/>
  <c r="E152" i="14"/>
  <c r="A154" i="14"/>
  <c r="B153" i="14"/>
  <c r="F153" i="14"/>
  <c r="C153" i="14"/>
  <c r="G153" i="14"/>
  <c r="H153" i="14" l="1"/>
  <c r="E153" i="14"/>
  <c r="C154" i="14"/>
  <c r="A155" i="14"/>
  <c r="B154" i="14"/>
  <c r="F154" i="14"/>
  <c r="G154" i="14"/>
  <c r="H154" i="14" l="1"/>
  <c r="E154" i="14"/>
  <c r="F155" i="14"/>
  <c r="G155" i="14"/>
  <c r="B155" i="14"/>
  <c r="A156" i="14"/>
  <c r="C155" i="14"/>
  <c r="A157" i="14" l="1"/>
  <c r="G156" i="14"/>
  <c r="B156" i="14"/>
  <c r="C156" i="14"/>
  <c r="F156" i="14"/>
  <c r="E155" i="14"/>
  <c r="H155" i="14"/>
  <c r="E156" i="14" l="1"/>
  <c r="H156" i="14"/>
  <c r="G157" i="14"/>
  <c r="B157" i="14"/>
  <c r="F157" i="14"/>
  <c r="A158" i="14"/>
  <c r="C157" i="14"/>
  <c r="C158" i="14" l="1"/>
  <c r="A159" i="14"/>
  <c r="F158" i="14"/>
  <c r="G158" i="14"/>
  <c r="B158" i="14"/>
  <c r="H157" i="14"/>
  <c r="E157" i="14"/>
  <c r="G159" i="14" l="1"/>
  <c r="F159" i="14"/>
  <c r="C159" i="14"/>
  <c r="B159" i="14"/>
  <c r="A160" i="14"/>
  <c r="H158" i="14"/>
  <c r="E158" i="14"/>
  <c r="A161" i="14" l="1"/>
  <c r="B160" i="14"/>
  <c r="G160" i="14"/>
  <c r="F160" i="14"/>
  <c r="C160" i="14"/>
  <c r="E159" i="14"/>
  <c r="H159" i="14"/>
  <c r="E160" i="14" l="1"/>
  <c r="H160" i="14"/>
  <c r="B161" i="14"/>
  <c r="F161" i="14"/>
  <c r="A162" i="14"/>
  <c r="C161" i="14"/>
  <c r="G161" i="14"/>
  <c r="G162" i="14" l="1"/>
  <c r="B162" i="14"/>
  <c r="F162" i="14"/>
  <c r="C162" i="14"/>
  <c r="A163" i="14"/>
  <c r="E161" i="14"/>
  <c r="H161" i="14"/>
  <c r="A164" i="14" l="1"/>
  <c r="F163" i="14"/>
  <c r="C163" i="14"/>
  <c r="B163" i="14"/>
  <c r="G163" i="14"/>
  <c r="E162" i="14"/>
  <c r="H162" i="14"/>
  <c r="H163" i="14" l="1"/>
  <c r="E163" i="14"/>
  <c r="C164" i="14"/>
  <c r="B164" i="14"/>
  <c r="F164" i="14"/>
  <c r="G164" i="14"/>
  <c r="A165" i="14"/>
  <c r="C165" i="14" l="1"/>
  <c r="F165" i="14"/>
  <c r="G165" i="14"/>
  <c r="A166" i="14"/>
  <c r="B165" i="14"/>
  <c r="E164" i="14"/>
  <c r="H164" i="14"/>
  <c r="E165" i="14" l="1"/>
  <c r="H165" i="14"/>
  <c r="C166" i="14"/>
  <c r="G166" i="14"/>
  <c r="B166" i="14"/>
  <c r="F166" i="14"/>
  <c r="A167" i="14"/>
  <c r="A168" i="14" l="1"/>
  <c r="B167" i="14"/>
  <c r="F167" i="14"/>
  <c r="C167" i="14"/>
  <c r="G167" i="14"/>
  <c r="H166" i="14"/>
  <c r="E166" i="14"/>
  <c r="E167" i="14" l="1"/>
  <c r="H167" i="14"/>
  <c r="A169" i="14"/>
  <c r="B168" i="14"/>
  <c r="F168" i="14"/>
  <c r="C168" i="14"/>
  <c r="G168" i="14"/>
  <c r="E168" i="14" l="1"/>
  <c r="H168" i="14"/>
  <c r="G169" i="14"/>
  <c r="A170" i="14"/>
  <c r="C169" i="14"/>
  <c r="B169" i="14"/>
  <c r="F169" i="14"/>
  <c r="F170" i="14" l="1"/>
  <c r="C170" i="14"/>
  <c r="G170" i="14"/>
  <c r="B170" i="14"/>
  <c r="H169" i="14"/>
  <c r="E169" i="14"/>
  <c r="E170" i="14" l="1"/>
  <c r="H170" i="14"/>
</calcChain>
</file>

<file path=xl/sharedStrings.xml><?xml version="1.0" encoding="utf-8"?>
<sst xmlns="http://schemas.openxmlformats.org/spreadsheetml/2006/main" count="341" uniqueCount="224">
  <si>
    <t>Initial Solution for Input Cost Minimization</t>
  </si>
  <si>
    <t>This is one of the three Optimization problems in the Theory of the Firm where with a given q, the firm chooses the best combination of inputs (L and K) to use in order to minimize the production cost. The idea is that there are many combinations of inputs that can produce a given q, our job is to find out which one of them is the best one (or the cheapest one). From there, we will derive the cost function as well as the cost curves.</t>
  </si>
  <si>
    <t>I will solve this optimization problem using both numerical and analytical methods. Assuming firms are perfectly competitive firms, they take price as given and their production fucntions are Cobb-Douglas functions to avoid any complications</t>
  </si>
  <si>
    <t>Specific steps:</t>
  </si>
  <si>
    <t>1. Isoquants and isocosts</t>
  </si>
  <si>
    <t>2. Optimal choice</t>
  </si>
  <si>
    <t>3. Least cost expansion path (LCEP) and Cost Funtion</t>
  </si>
  <si>
    <r>
      <t xml:space="preserve">4. Interpret points off the Cost Function and </t>
    </r>
    <r>
      <rPr>
        <sz val="11"/>
        <color theme="1"/>
        <rFont val="Calibri"/>
        <family val="2"/>
      </rPr>
      <t>λ*</t>
    </r>
  </si>
  <si>
    <t>5. Family of the Cost Curves</t>
  </si>
  <si>
    <t>Isoquant serves as a constraint to firms because firms are free to choose any combination of L and K as long as it produces the number of assigned products</t>
  </si>
  <si>
    <t>Endogenous variables</t>
  </si>
  <si>
    <t>L</t>
  </si>
  <si>
    <t>K</t>
  </si>
  <si>
    <t>Exogenous variables</t>
  </si>
  <si>
    <t>hours</t>
  </si>
  <si>
    <t>number of machines</t>
  </si>
  <si>
    <t>q</t>
  </si>
  <si>
    <t>A</t>
  </si>
  <si>
    <t>c</t>
  </si>
  <si>
    <t>d</t>
  </si>
  <si>
    <t>given quantity of products</t>
  </si>
  <si>
    <t>technology parameter</t>
  </si>
  <si>
    <t>exponent for L</t>
  </si>
  <si>
    <t>exponent for K</t>
  </si>
  <si>
    <t>Constraint</t>
  </si>
  <si>
    <t>All the points on the isoquant are the firm's feasible input options for the assigned level of output.</t>
  </si>
  <si>
    <t>The points below or to the left of the isoquant are ruled out because it is impossible, simply because the technology is not advanced enough</t>
  </si>
  <si>
    <t xml:space="preserve">The points above or to the right of the isoquant are ruled out because even though it is feasible, it would require more than enough inouts, which is a waste. </t>
  </si>
  <si>
    <t>These are technically inefficient points because obviously it is not optimizing</t>
  </si>
  <si>
    <t>You can change the cell B7 to see available options to the firm at the given q</t>
  </si>
  <si>
    <t xml:space="preserve">You can also change the parameters of the exogenous variables to see how it affects the isoquant. </t>
  </si>
  <si>
    <t>The idea is that the firm will roll around on this isoquant to find the best combination. Combining this with the isocost will give us the optimal solution</t>
  </si>
  <si>
    <t xml:space="preserve">Increases in A,c, and d will shift the isoquant down because enhancing productivity means the firm needs less L and K to produce the given q and vice versa. </t>
  </si>
  <si>
    <t>Isocost s are a series of equal cost lines. Points on the same isocost means that they cost an equal amount of money.</t>
  </si>
  <si>
    <t>w</t>
  </si>
  <si>
    <t>r</t>
  </si>
  <si>
    <t>Goal</t>
  </si>
  <si>
    <t>min TC</t>
  </si>
  <si>
    <t>minTC</t>
  </si>
  <si>
    <t>The isocost lines have the y-axis of TC/r and the slope of -w/r</t>
  </si>
  <si>
    <t>Each point on the same isocost line has the exact same total cost. The isocost line shows all the combinations that cost the same</t>
  </si>
  <si>
    <t>We assume that the firm is price taker in the markets for labor and capital. Therefore, wage and rental price are given (exogenous variables)</t>
  </si>
  <si>
    <t xml:space="preserve">Firm can choose the input combnination. Therefore, it will choose the combination that can produce the given amount of output. </t>
  </si>
  <si>
    <t>The optimization problem is finding the possible combination that lies on the lowest isocost line.</t>
  </si>
  <si>
    <t>$/hour (price of L)</t>
  </si>
  <si>
    <t>$/machine (price of K)</t>
  </si>
  <si>
    <t xml:space="preserve">Combining isoquant and isocost lines, we can find the optimal solution to this optimization problem. </t>
  </si>
  <si>
    <t xml:space="preserve">Goal </t>
  </si>
  <si>
    <t>Endogenous Variables</t>
  </si>
  <si>
    <t>Exogenous Variables</t>
  </si>
  <si>
    <t>x1</t>
  </si>
  <si>
    <t>x2</t>
  </si>
  <si>
    <t>L constraint</t>
  </si>
  <si>
    <t>K constraint</t>
  </si>
  <si>
    <t xml:space="preserve">The goal here is to be on the lowest isocost line, that is just touching the isoquant. </t>
  </si>
  <si>
    <t>It means that the optimal solution is the tangency point of the isocost line and the isoquant.</t>
  </si>
  <si>
    <t xml:space="preserve">My initial parameters are not optimal because the isocost line is intersecting the isoquant. Therefore, this is not the optimal solution yet. </t>
  </si>
  <si>
    <t>slope</t>
  </si>
  <si>
    <t>TRS</t>
  </si>
  <si>
    <t xml:space="preserve">Another way to see this is not the optimal soulition is looking at the equimarginal condition. </t>
  </si>
  <si>
    <t>At this point the slope is -0.6 while the TRS is -0.22. At the optimal solution, TRS = -w/r (TRS is the slope of the isoquant at that specific point)</t>
  </si>
  <si>
    <t xml:space="preserve">The firm is said to be allocatively inefficient because while this combination can produce the given q, it is not the cheapest one. </t>
  </si>
  <si>
    <t>Run Solver to find the optimal solution.</t>
  </si>
  <si>
    <t>As expected, Solver should find the optimal combination, where there's a tangency between the isocost line and the isoquant and -w/r = TRS</t>
  </si>
  <si>
    <t xml:space="preserve">There's no cheaper combination to produce the given q with the given production function. </t>
  </si>
  <si>
    <t xml:space="preserve">I will use the analytical method to confirm the Solver's results. </t>
  </si>
  <si>
    <t>This agrees with Solver's results.</t>
  </si>
  <si>
    <t>Calculating allocative inefficiency</t>
  </si>
  <si>
    <t>Total cost</t>
  </si>
  <si>
    <t>Inefficiency</t>
  </si>
  <si>
    <t>You can change the cell C31 to calculate the allocative inefficiency</t>
  </si>
  <si>
    <t>Points</t>
  </si>
  <si>
    <t>We will focus on the effects on TC of changes in q. Doing comparative statics on the relationship of them will give us the Cost Function (TC = f(q))</t>
  </si>
  <si>
    <r>
      <t>There are 2 methods: the analytical methods and the numerical methods. Futhermore, the goal (min total cost) can be cardinally measured, so we will be able to interpret the Lagrangean multiplier (</t>
    </r>
    <r>
      <rPr>
        <sz val="11"/>
        <color theme="1"/>
        <rFont val="Calibri"/>
        <family val="2"/>
      </rPr>
      <t>λ*)</t>
    </r>
  </si>
  <si>
    <t>Running the Comparative Stattics Wizard can help us track the min Total Cost as a function of output.</t>
  </si>
  <si>
    <t xml:space="preserve">The idea is, with a new given q, we will get a new min Total Cost, which means that we will get a new optimal combination of L and K. We want to know the cheapest way of producing any given output. </t>
  </si>
  <si>
    <t>If we connect the points of tangency of isoquants and isocost lines, we will get the least cost expansion path (LCEP) with the axes of L and K. The cost function is shown on its own graph with the axes of q and min TC</t>
  </si>
  <si>
    <t>Comparative Statics Analysis</t>
  </si>
  <si>
    <t>The following exogenous variables comprised the INITIAL problem:</t>
  </si>
  <si>
    <t>Exogenous Variable</t>
  </si>
  <si>
    <t>Value</t>
  </si>
  <si>
    <t>Exogenous Shock Variable</t>
  </si>
  <si>
    <t>Optimal Objective Function</t>
  </si>
  <si>
    <t>Optimal Endogenous Variable</t>
  </si>
  <si>
    <t>ΔTC/Δq</t>
  </si>
  <si>
    <t>ΔK/ΔL</t>
  </si>
  <si>
    <t xml:space="preserve">Isoquant </t>
  </si>
  <si>
    <t>Isoquant</t>
  </si>
  <si>
    <t>isocost</t>
  </si>
  <si>
    <t>The slope of the Cost Function is increasing. Therefore, it is nonlinear.</t>
  </si>
  <si>
    <t>The slope of the LCEP is constant. Therefore, it is linear.</t>
  </si>
  <si>
    <t>I will use the Lagrangean method to derive the Cost Function. This will almost the same to finding the optimal choice except we will treat q as a letter to get a reduced form in terms of output.</t>
  </si>
  <si>
    <t>This agrees with Solver results. With the cost function, we can see that the exponent of q is larger than 1. This is why the Cost Function is increasing at an increasing rate.</t>
  </si>
  <si>
    <t>We will discover the shifts in the Cost Function</t>
  </si>
  <si>
    <t>wage</t>
  </si>
  <si>
    <t>rental price</t>
  </si>
  <si>
    <t>quantity</t>
  </si>
  <si>
    <t>tech</t>
  </si>
  <si>
    <t>min TC (live)</t>
  </si>
  <si>
    <t xml:space="preserve">Running Comparative Statics Wizard with the increment of 100 and 10 shocks, I got the below data with the fixed min TC. </t>
  </si>
  <si>
    <t>Using the reduced forms, I will get the new min TCs(it will update if any underlying parameters are changed) to compare wih the original ones.</t>
  </si>
  <si>
    <t>L*</t>
  </si>
  <si>
    <t>K*</t>
  </si>
  <si>
    <t xml:space="preserve">At the initial parameters, column L and M are the same. </t>
  </si>
  <si>
    <t xml:space="preserve">With the blue curve being the original one and the orange curve being the updated one, we can see that an increase in c will shift the Cost Function down. </t>
  </si>
  <si>
    <t>Changing q leads to a move along the TC function so there will be no visible effect, but changes in other exogenous variables will shift the Cost Function.</t>
  </si>
  <si>
    <t xml:space="preserve">Change cell B21, the exponent of L, to 0.8 to see how the Cost Function shifts. </t>
  </si>
  <si>
    <t>This makes sense because an increase in c means that labor is more productive. Therefore, it is cheaper to produce any given output.</t>
  </si>
  <si>
    <t>An increase in c,d, or A will shift the Cost Funtion down and vice versa.</t>
  </si>
  <si>
    <t>An increase in w or r will shift the Cost Function up and vice versa.</t>
  </si>
  <si>
    <t>Points off the Cost Function:</t>
  </si>
  <si>
    <t xml:space="preserve">A point on the cost function is the minimum total cost the a firm pays to produce a given out put q.  </t>
  </si>
  <si>
    <t>For example, point A is the minimum total cost to produce q0</t>
  </si>
  <si>
    <t>Point B is above the Cost Function, which is obviously not cost minimizing. We don't know if point B is technically inefficient</t>
  </si>
  <si>
    <t>or allocatively inefficient because we don't know where point B is on the optimization problem graph</t>
  </si>
  <si>
    <t xml:space="preserve">Points under the Cost Function does not exist because A is already the min TC. The firm cannot produce q0 with any cost </t>
  </si>
  <si>
    <t>under that</t>
  </si>
  <si>
    <r>
      <t xml:space="preserve">Interpreting </t>
    </r>
    <r>
      <rPr>
        <sz val="11"/>
        <color theme="1"/>
        <rFont val="Calibri"/>
        <family val="2"/>
      </rPr>
      <t>λ*</t>
    </r>
  </si>
  <si>
    <t xml:space="preserve">It gives us the instantaneous rate of change in the optimum value of the objective function as the constraint varies. </t>
  </si>
  <si>
    <t>The objective function in this case is minimum total cost and the constraint depends on q</t>
  </si>
  <si>
    <t xml:space="preserve">If we vary the constraint by having the firm produce one more unit of output, the Lagrangean multiplier tells us how much minimum total cost would rise. </t>
  </si>
  <si>
    <r>
      <t xml:space="preserve">As the change in q approaches 0, the change in TC* over the change in q will approach </t>
    </r>
    <r>
      <rPr>
        <sz val="11"/>
        <color theme="1"/>
        <rFont val="Calibri"/>
        <family val="2"/>
      </rPr>
      <t>λ*</t>
    </r>
  </si>
  <si>
    <t>My point being that, λ*= dTC/dq and this is the marginal cost (MC)</t>
  </si>
  <si>
    <t>%ΔTC/%Δq</t>
  </si>
  <si>
    <t>q elasticity of min TC</t>
  </si>
  <si>
    <t xml:space="preserve">From the cost function, we can derive a variety of cost curves. These are used to solve the firm's profit maximization problem. </t>
  </si>
  <si>
    <t xml:space="preserve">There are many shapes of the cost functions and it depends on the production function.  q = f(L, K) determines the shape of TC* = f(q). I will focus on Cobb-Douglas production function. </t>
  </si>
  <si>
    <t>No matter the shape of the cost function, there are three kinds of cost curves: total, average, and marginal.</t>
  </si>
  <si>
    <t>1. Total costs</t>
  </si>
  <si>
    <t>We can devide total cost (TC) into two parts: total variable costs (TVC) and total fixed costs (TFC)</t>
  </si>
  <si>
    <t>The total cost , TC, curve is simply the cost function, TC = f(q). It has units of $ on the y axis.</t>
  </si>
  <si>
    <t>If the firm is in the short run, it has at least one fixed factor of production (usually K) and the TFC are money spent on fixed inputs (rK).</t>
  </si>
  <si>
    <t>TFC does not vary with output; it is constant.</t>
  </si>
  <si>
    <t>TVC are the costs of factors that the firm is free to adjust (usually L). TVC rises as output rises.</t>
  </si>
  <si>
    <t>If the firm is in the long run, there are no fixed factor and fixed costs. Therefore, TC(q) = TVC(q) in the long run.</t>
  </si>
  <si>
    <t>2. Average costs</t>
  </si>
  <si>
    <t>The average cost is simply the total divided by the amount produced.</t>
  </si>
  <si>
    <t>Average total cost (ATC): ATC(q) = TC(q)/q</t>
  </si>
  <si>
    <t>Average variable cost (AVC): AVC(q) = TVC(q)/q</t>
  </si>
  <si>
    <t>Average fixed cost (AFC): AFC(q) = TFC/q</t>
  </si>
  <si>
    <t>AFC(q) is a function of q even though TFC is not because the numerator is a constant, it will rises as q falls.</t>
  </si>
  <si>
    <t>Because the denominator is all q and TC(q) = TVC(q) + TFC, we have:</t>
  </si>
  <si>
    <t>The average costs are a rate, $/unit, so we cannot graph them together with the total cost curves.</t>
  </si>
  <si>
    <t>The fact that AFC falls as q rises means that AVC must approach ATC as q rises.</t>
  </si>
  <si>
    <t>3. Marginal costs</t>
  </si>
  <si>
    <t xml:space="preserve">Marginal cost tells us the additional cost to produce more output.  </t>
  </si>
  <si>
    <t>If marginal cost is calculated from one point to another:</t>
  </si>
  <si>
    <t>If marginal cost is calculated with an infinitesimally small szie change:</t>
  </si>
  <si>
    <t>Marginal cost is a rate, $/unit, so it is often graphed together with the average cost curves</t>
  </si>
  <si>
    <t>Relationship between Average and Marginal Curves:</t>
  </si>
  <si>
    <t>Whenever an average curve is above the marginal curve, the marginal curve must be rising. Conversely, whenever the average is below the marginal, the marginal must be falling.</t>
  </si>
  <si>
    <t>This relationship means that the marginal curve will always intersect the average variable and average total cost curves at their minimum points.</t>
  </si>
  <si>
    <t>We will examine 3 different cost functional forms.</t>
  </si>
  <si>
    <t>1. Cobb-Douglas Cost Curves</t>
  </si>
  <si>
    <t>2. Cannonical Cost Curves</t>
  </si>
  <si>
    <t>3. Quadratic Cost Curves</t>
  </si>
  <si>
    <t>This is the parameters from the Cost Function sheet.</t>
  </si>
  <si>
    <t>ATC</t>
  </si>
  <si>
    <r>
      <t xml:space="preserve">MC (= </t>
    </r>
    <r>
      <rPr>
        <sz val="11"/>
        <color theme="1"/>
        <rFont val="Calibri"/>
        <family val="2"/>
      </rPr>
      <t>λ*)</t>
    </r>
  </si>
  <si>
    <t>λ*or MC is calculated based on the reduced form.</t>
  </si>
  <si>
    <t>L and K are both endogenous variables. Therefore, the firm is in the long run and TC(q) = TVC(q) and ATC(q) = AVC(q)</t>
  </si>
  <si>
    <t>The orange curve is the MC curve</t>
  </si>
  <si>
    <t>The blue curve is the ATC curve</t>
  </si>
  <si>
    <t>For Cobb-Douglas Function, we have a few properties:</t>
  </si>
  <si>
    <t xml:space="preserve">If c+d &lt; 1, the firm is operating under decreasing returns to scale. This means that to produce twice the output, the firm needs more than twice the inputs. </t>
  </si>
  <si>
    <t>If c+d = 1, the firm is operating under constant returns to scale. This means that to produce twice the output, the firm needs exactly twice the inputs.</t>
  </si>
  <si>
    <t>If c+d &gt; 1, the firm is operating under increasing returns to scale. This means that to produce twice the output, the firm needs less than twice the inputs.</t>
  </si>
  <si>
    <t>We can see this via the isoquant map</t>
  </si>
  <si>
    <t>q = 100</t>
  </si>
  <si>
    <t>Distance from the first point to the second point</t>
  </si>
  <si>
    <t>Distance from the second point to the third point</t>
  </si>
  <si>
    <t>c + d</t>
  </si>
  <si>
    <t>The three isoquants are based on Cobb-Douglas functional form with the parameters from the top of the sheet, except for d that can be changed in cell C45</t>
  </si>
  <si>
    <t>q = 110</t>
  </si>
  <si>
    <t>q = 120</t>
  </si>
  <si>
    <t>The three yellow points are cost-minimizing points for three level of output: 100, 110, 120.</t>
  </si>
  <si>
    <t>TC shape</t>
  </si>
  <si>
    <t>Above the graph is the sum of the exponents, below it is the shape of the total curve cost. You can click on the cell C45 and click on the the drop-down list to change the value of d</t>
  </si>
  <si>
    <t>At d = 0.3, the distance from the first point to the second is equal to the distance from the second point to the third point.</t>
  </si>
  <si>
    <t>At d = 0.25, the distance from the first point to the second is less than the distance from the second point to the third point.</t>
  </si>
  <si>
    <t xml:space="preserve">This means that the firm needs a bigger increase in inputs from 110 to 120 than it does from 100 to 110  </t>
  </si>
  <si>
    <t xml:space="preserve">This means that the firm needs the same increase in inputs from 110 to 120 ands from 100 to 110  </t>
  </si>
  <si>
    <t>At d = 0.35, the distance from the first point to the second is more than the distance from the second point to the third point.</t>
  </si>
  <si>
    <t xml:space="preserve">This means that the firm needs a smaller increase in inputs from 110 to 120 than it does from 100 to 110  </t>
  </si>
  <si>
    <t xml:space="preserve">The point is that the distance between the isoquants reflects the production function.  </t>
  </si>
  <si>
    <t xml:space="preserve">This is the most commonly used production function. It has a cubic polynomial functional form. </t>
  </si>
  <si>
    <t>The d coefficient represents the fixed costs. If d &gt; 0, we know that the firm is in the short run.</t>
  </si>
  <si>
    <t xml:space="preserve">TVC(q) = </t>
  </si>
  <si>
    <t>TFC = d</t>
  </si>
  <si>
    <t>The other cost curves:</t>
  </si>
  <si>
    <t xml:space="preserve">ATC(q) = </t>
  </si>
  <si>
    <t xml:space="preserve">AVC(q) = </t>
  </si>
  <si>
    <t>AFC(q) = d/q</t>
  </si>
  <si>
    <t xml:space="preserve">MC(q) </t>
  </si>
  <si>
    <t>a</t>
  </si>
  <si>
    <t>b</t>
  </si>
  <si>
    <t>step</t>
  </si>
  <si>
    <t>There's another way to compute MC which is the change in TC over the change in q.</t>
  </si>
  <si>
    <t>The data below is used to graph the curves</t>
  </si>
  <si>
    <t>TC</t>
  </si>
  <si>
    <t>TVC</t>
  </si>
  <si>
    <t>TFC</t>
  </si>
  <si>
    <t>AVC</t>
  </si>
  <si>
    <t>MC = dTC/dq</t>
  </si>
  <si>
    <r>
      <t xml:space="preserve">MC = </t>
    </r>
    <r>
      <rPr>
        <sz val="11"/>
        <color theme="1"/>
        <rFont val="Calibri"/>
        <family val="2"/>
      </rPr>
      <t>ΔTC/Δq</t>
    </r>
  </si>
  <si>
    <t>The blue curve is the Total Cost curve</t>
  </si>
  <si>
    <t>The orange curve is the Total Variable Cost Curve</t>
  </si>
  <si>
    <t>The gray curve is the Total Fixed Cost Curve</t>
  </si>
  <si>
    <t>The gray curve is the MC curve</t>
  </si>
  <si>
    <t>The orange curve is the AVC curve</t>
  </si>
  <si>
    <t>There are 2 ways to compute the MC: the discrete size change and the derivative</t>
  </si>
  <si>
    <t>As the step size (cell O2) becomes smaller, the MC computed by discrete size change will approach the MC computed by derivatives</t>
  </si>
  <si>
    <t>They will be exactly the same if MC is a straight line.</t>
  </si>
  <si>
    <t>If input price rises, the cost curves will shift up. If technology improves, they will shift down.</t>
  </si>
  <si>
    <t xml:space="preserve">Quadratic functional form is a special case of cubic functional form with the coefficients of a and c are 0. </t>
  </si>
  <si>
    <t xml:space="preserve">TC = </t>
  </si>
  <si>
    <t>MC = dTC/dq = 2bq</t>
  </si>
  <si>
    <t>Conclusion:</t>
  </si>
  <si>
    <t>When combined with a firm's revenue structure, the family of cost curves are used to find the profit-maximizing level of outputs and maximum profits</t>
  </si>
  <si>
    <t>Cost curves have many forms and shapes but they are all derived by minimizing the total cost of producing outputs</t>
  </si>
  <si>
    <t xml:space="preserve">Different production functions five different cost functions. </t>
  </si>
  <si>
    <t>It is always true that for output levels at which MC is below average costs, the average costs must be falling and MC above average cost means average costs are rising.</t>
  </si>
  <si>
    <t>It is also always true that as q rises, AVC approaches ATC.</t>
  </si>
  <si>
    <t>Input cost min (Isoquants and Isocosts) ---&gt; Cost Functions (TC = f(q)) ---&gt; Family of cost curves (ATC, AVC,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</si>
</sst>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0000_);_(* \(#,##0.0000\);_(* &quot;-&quot;??_);_(@_)"/>
  </numFmts>
  <fonts count="12" x14ac:knownFonts="1">
    <font>
      <sz val="11"/>
      <color theme="1"/>
      <name val="Calibri"/>
      <family val="2"/>
      <scheme val="minor"/>
    </font>
    <font>
      <sz val="11"/>
      <color theme="1"/>
      <name val="Calibri"/>
      <family val="2"/>
      <scheme val="minor"/>
    </font>
    <font>
      <i/>
      <sz val="11"/>
      <color rgb="FF7F7F7F"/>
      <name val="Calibri"/>
      <family val="2"/>
      <scheme val="minor"/>
    </font>
    <font>
      <sz val="11"/>
      <color theme="0"/>
      <name val="Calibri"/>
      <family val="2"/>
      <scheme val="minor"/>
    </font>
    <font>
      <b/>
      <sz val="11"/>
      <color rgb="FFFF0000"/>
      <name val="Calibri"/>
      <family val="2"/>
      <scheme val="minor"/>
    </font>
    <font>
      <sz val="11"/>
      <color theme="1"/>
      <name val="Calibri"/>
      <family val="2"/>
    </font>
    <font>
      <sz val="11"/>
      <name val="Calibri"/>
      <family val="2"/>
      <scheme val="minor"/>
    </font>
    <font>
      <b/>
      <sz val="11"/>
      <color theme="4" tint="-0.249977111117893"/>
      <name val="Calibri"/>
      <family val="2"/>
      <scheme val="minor"/>
    </font>
    <font>
      <b/>
      <sz val="11"/>
      <color theme="9" tint="-0.249977111117893"/>
      <name val="Calibri"/>
      <family val="2"/>
      <scheme val="minor"/>
    </font>
    <font>
      <b/>
      <sz val="11"/>
      <color theme="5" tint="-0.249977111117893"/>
      <name val="Calibri"/>
      <family val="2"/>
      <scheme val="minor"/>
    </font>
    <font>
      <b/>
      <sz val="11"/>
      <color rgb="FF7030A0"/>
      <name val="Calibri"/>
      <family val="2"/>
      <scheme val="minor"/>
    </font>
    <font>
      <sz val="14"/>
      <color indexed="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37">
    <xf numFmtId="0" fontId="0" fillId="0" borderId="0" xfId="0"/>
    <xf numFmtId="0" fontId="4" fillId="0" borderId="0" xfId="0" applyFont="1"/>
    <xf numFmtId="0" fontId="0" fillId="0" borderId="0" xfId="0" applyAlignment="1">
      <alignment vertical="top" wrapText="1"/>
    </xf>
    <xf numFmtId="0" fontId="0" fillId="0" borderId="0" xfId="0" applyAlignment="1">
      <alignment horizontal="left" wrapText="1"/>
    </xf>
    <xf numFmtId="0" fontId="0" fillId="0" borderId="0" xfId="0" applyAlignment="1">
      <alignment horizontal="center" wrapText="1"/>
    </xf>
    <xf numFmtId="0" fontId="2" fillId="0" borderId="0" xfId="2" applyBorder="1"/>
    <xf numFmtId="0" fontId="0" fillId="0" borderId="0" xfId="0" applyAlignment="1">
      <alignment horizontal="left"/>
    </xf>
    <xf numFmtId="0" fontId="0" fillId="0" borderId="0" xfId="0" applyAlignment="1">
      <alignment horizontal="left" vertical="center"/>
    </xf>
    <xf numFmtId="0" fontId="8" fillId="0" borderId="1" xfId="0" applyFont="1" applyBorder="1"/>
    <xf numFmtId="0" fontId="0" fillId="0" borderId="1" xfId="0" applyBorder="1"/>
    <xf numFmtId="0" fontId="7" fillId="0" borderId="1" xfId="0" applyFont="1" applyBorder="1"/>
    <xf numFmtId="0" fontId="9" fillId="0" borderId="1" xfId="0" applyFont="1" applyBorder="1"/>
    <xf numFmtId="0" fontId="10" fillId="0" borderId="2" xfId="0" applyFont="1" applyBorder="1"/>
    <xf numFmtId="0" fontId="10" fillId="0" borderId="3" xfId="0" applyFont="1" applyBorder="1"/>
    <xf numFmtId="0" fontId="9" fillId="0" borderId="0" xfId="0" applyFont="1"/>
    <xf numFmtId="0" fontId="10" fillId="0" borderId="4" xfId="0" applyFont="1" applyBorder="1"/>
    <xf numFmtId="0" fontId="10" fillId="0" borderId="5" xfId="0" applyFont="1" applyBorder="1"/>
    <xf numFmtId="0" fontId="0" fillId="0" borderId="2" xfId="0" applyBorder="1"/>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44" fontId="0" fillId="0" borderId="0" xfId="1" applyFont="1"/>
    <xf numFmtId="0" fontId="11" fillId="0" borderId="0" xfId="0" applyFont="1"/>
    <xf numFmtId="0" fontId="0" fillId="0" borderId="9" xfId="0" applyBorder="1" applyAlignment="1">
      <alignment horizontal="center" wrapText="1"/>
    </xf>
    <xf numFmtId="0" fontId="5" fillId="0" borderId="8" xfId="0" applyFont="1" applyBorder="1"/>
    <xf numFmtId="0" fontId="0" fillId="0" borderId="8" xfId="0" applyBorder="1" applyAlignment="1">
      <alignment wrapText="1"/>
    </xf>
    <xf numFmtId="0" fontId="0" fillId="0" borderId="8" xfId="0" applyBorder="1" applyAlignment="1">
      <alignment horizontal="center" wrapText="1"/>
    </xf>
    <xf numFmtId="0" fontId="5" fillId="0" borderId="0" xfId="0" applyFont="1"/>
    <xf numFmtId="164" fontId="0" fillId="0" borderId="0" xfId="1" applyNumberFormat="1" applyFont="1"/>
    <xf numFmtId="0" fontId="3" fillId="2" borderId="0" xfId="0" applyFont="1" applyFill="1"/>
    <xf numFmtId="0" fontId="6" fillId="2" borderId="0" xfId="0" applyFont="1" applyFill="1"/>
    <xf numFmtId="0" fontId="0" fillId="3" borderId="0" xfId="0" applyFill="1"/>
    <xf numFmtId="0" fontId="0" fillId="0" borderId="0" xfId="0" applyAlignment="1">
      <alignment horizontal="left" vertical="top" wrapText="1"/>
    </xf>
    <xf numFmtId="0" fontId="0" fillId="0" borderId="0" xfId="0" applyAlignment="1">
      <alignment horizontal="left" wrapText="1"/>
    </xf>
    <xf numFmtId="0" fontId="0" fillId="0" borderId="2" xfId="0" applyBorder="1" applyAlignment="1">
      <alignment horizontal="center"/>
    </xf>
    <xf numFmtId="0" fontId="0" fillId="0" borderId="3" xfId="0" applyBorder="1" applyAlignment="1">
      <alignment horizontal="center"/>
    </xf>
  </cellXfs>
  <cellStyles count="3">
    <cellStyle name="Currency" xfId="1" builtinId="4"/>
    <cellStyle name="Explanatory Text" xfId="2" builtinId="5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Isoquant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6"/>
              </a:solidFill>
              <a:round/>
            </a:ln>
            <a:effectLst/>
          </c:spPr>
          <c:marker>
            <c:symbol val="none"/>
          </c:marker>
          <c:xVal>
            <c:numRef>
              <c:f>'Isoquant and Isocost'!$AH$3:$AH$23</c:f>
              <c:numCache>
                <c:formatCode>General</c:formatCode>
                <c:ptCount val="2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numCache>
            </c:numRef>
          </c:xVal>
          <c:yVal>
            <c:numRef>
              <c:f>'Isoquant and Isocost'!$AI$3:$AI$23</c:f>
              <c:numCache>
                <c:formatCode>General</c:formatCode>
                <c:ptCount val="21"/>
                <c:pt idx="0">
                  <c:v>251.18864315095806</c:v>
                </c:pt>
                <c:pt idx="1">
                  <c:v>192.35367209951499</c:v>
                </c:pt>
                <c:pt idx="2">
                  <c:v>150.76221554961555</c:v>
                </c:pt>
                <c:pt idx="3">
                  <c:v>120.49211109264328</c:v>
                </c:pt>
                <c:pt idx="4">
                  <c:v>97.913257645250354</c:v>
                </c:pt>
                <c:pt idx="5">
                  <c:v>80.713183034864088</c:v>
                </c:pt>
                <c:pt idx="6">
                  <c:v>67.369612376036045</c:v>
                </c:pt>
                <c:pt idx="7">
                  <c:v>56.851642989598844</c:v>
                </c:pt>
                <c:pt idx="8">
                  <c:v>48.443664274601666</c:v>
                </c:pt>
                <c:pt idx="9">
                  <c:v>41.638005414998254</c:v>
                </c:pt>
                <c:pt idx="10">
                  <c:v>36.067497647680405</c:v>
                </c:pt>
                <c:pt idx="11">
                  <c:v>31.461974501416638</c:v>
                </c:pt>
                <c:pt idx="12">
                  <c:v>27.619543339794031</c:v>
                </c:pt>
                <c:pt idx="13">
                  <c:v>24.38720669374489</c:v>
                </c:pt>
                <c:pt idx="14">
                  <c:v>21.647538624693958</c:v>
                </c:pt>
                <c:pt idx="15">
                  <c:v>19.309364276944581</c:v>
                </c:pt>
                <c:pt idx="16">
                  <c:v>17.301136225279919</c:v>
                </c:pt>
                <c:pt idx="17">
                  <c:v>15.566158933091529</c:v>
                </c:pt>
                <c:pt idx="18">
                  <c:v>14.059099748687499</c:v>
                </c:pt>
                <c:pt idx="19">
                  <c:v>12.743408526443474</c:v>
                </c:pt>
                <c:pt idx="20">
                  <c:v>11.589387572340375</c:v>
                </c:pt>
              </c:numCache>
            </c:numRef>
          </c:yVal>
          <c:smooth val="1"/>
          <c:extLst>
            <c:ext xmlns:c16="http://schemas.microsoft.com/office/drawing/2014/chart" uri="{C3380CC4-5D6E-409C-BE32-E72D297353CC}">
              <c16:uniqueId val="{00000000-A100-4E53-BD3A-99B216011860}"/>
            </c:ext>
          </c:extLst>
        </c:ser>
        <c:dLbls>
          <c:showLegendKey val="0"/>
          <c:showVal val="0"/>
          <c:showCatName val="0"/>
          <c:showSerName val="0"/>
          <c:showPercent val="0"/>
          <c:showBubbleSize val="0"/>
        </c:dLbls>
        <c:axId val="1888423135"/>
        <c:axId val="525918175"/>
      </c:scatterChart>
      <c:scatterChart>
        <c:scatterStyle val="lineMarker"/>
        <c:varyColors val="0"/>
        <c:ser>
          <c:idx val="1"/>
          <c:order val="1"/>
          <c:spPr>
            <a:ln w="25400" cap="rnd">
              <a:noFill/>
              <a:round/>
            </a:ln>
            <a:effectLst/>
          </c:spPr>
          <c:marker>
            <c:symbol val="circle"/>
            <c:size val="5"/>
            <c:spPr>
              <a:solidFill>
                <a:srgbClr val="C00000"/>
              </a:solidFill>
              <a:ln w="9525">
                <a:noFill/>
              </a:ln>
              <a:effectLst/>
            </c:spPr>
          </c:marker>
          <c:xVal>
            <c:numRef>
              <c:f>'Isoquant and Isocost'!$AK$2</c:f>
              <c:numCache>
                <c:formatCode>General</c:formatCode>
                <c:ptCount val="1"/>
                <c:pt idx="0">
                  <c:v>140</c:v>
                </c:pt>
              </c:numCache>
            </c:numRef>
          </c:xVal>
          <c:yVal>
            <c:numRef>
              <c:f>'Isoquant and Isocost'!$AL$2</c:f>
              <c:numCache>
                <c:formatCode>General</c:formatCode>
                <c:ptCount val="1"/>
                <c:pt idx="0">
                  <c:v>97.913257645250354</c:v>
                </c:pt>
              </c:numCache>
            </c:numRef>
          </c:yVal>
          <c:smooth val="0"/>
          <c:extLst>
            <c:ext xmlns:c16="http://schemas.microsoft.com/office/drawing/2014/chart" uri="{C3380CC4-5D6E-409C-BE32-E72D297353CC}">
              <c16:uniqueId val="{00000003-A100-4E53-BD3A-99B216011860}"/>
            </c:ext>
          </c:extLst>
        </c:ser>
        <c:dLbls>
          <c:showLegendKey val="0"/>
          <c:showVal val="0"/>
          <c:showCatName val="0"/>
          <c:showSerName val="0"/>
          <c:showPercent val="0"/>
          <c:showBubbleSize val="0"/>
        </c:dLbls>
        <c:axId val="1888423135"/>
        <c:axId val="525918175"/>
      </c:scatterChart>
      <c:valAx>
        <c:axId val="1888423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t>
                </a:r>
              </a:p>
            </c:rich>
          </c:tx>
          <c:layout>
            <c:manualLayout>
              <c:xMode val="edge"/>
              <c:yMode val="edge"/>
              <c:x val="0.95822790901137356"/>
              <c:y val="0.758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18175"/>
        <c:crosses val="autoZero"/>
        <c:crossBetween val="midCat"/>
      </c:valAx>
      <c:valAx>
        <c:axId val="52591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a:t>
                </a:r>
              </a:p>
            </c:rich>
          </c:tx>
          <c:layout>
            <c:manualLayout>
              <c:xMode val="edge"/>
              <c:yMode val="edge"/>
              <c:x val="9.7222222222222224E-2"/>
              <c:y val="8.215660542432193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42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'Cubic Cost Curves'!$A$21:$A$170</c:f>
              <c:numCache>
                <c:formatCode>General</c:formatCode>
                <c:ptCount val="150"/>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numCache>
            </c:numRef>
          </c:xVal>
          <c:yVal>
            <c:numRef>
              <c:f>'Cubic Cost Curves'!$B$21:$B$170</c:f>
              <c:numCache>
                <c:formatCode>_("$"* #,##0.00_);_("$"* \(#,##0.00\);_("$"* "-"??_);_(@_)</c:formatCode>
                <c:ptCount val="150"/>
                <c:pt idx="0">
                  <c:v>20</c:v>
                </c:pt>
                <c:pt idx="1">
                  <c:v>23.96416</c:v>
                </c:pt>
                <c:pt idx="2">
                  <c:v>27.857279999999999</c:v>
                </c:pt>
                <c:pt idx="3">
                  <c:v>31.680320000000002</c:v>
                </c:pt>
                <c:pt idx="4">
                  <c:v>35.434240000000003</c:v>
                </c:pt>
                <c:pt idx="5">
                  <c:v>39.120000000000005</c:v>
                </c:pt>
                <c:pt idx="6">
                  <c:v>42.73856</c:v>
                </c:pt>
                <c:pt idx="7">
                  <c:v>46.290880000000001</c:v>
                </c:pt>
                <c:pt idx="8">
                  <c:v>49.777919999999995</c:v>
                </c:pt>
                <c:pt idx="9">
                  <c:v>53.20064</c:v>
                </c:pt>
                <c:pt idx="10">
                  <c:v>56.559999999999995</c:v>
                </c:pt>
                <c:pt idx="11">
                  <c:v>59.856959999999994</c:v>
                </c:pt>
                <c:pt idx="12">
                  <c:v>63.092480000000002</c:v>
                </c:pt>
                <c:pt idx="13">
                  <c:v>66.26751999999999</c:v>
                </c:pt>
                <c:pt idx="14">
                  <c:v>69.383040000000008</c:v>
                </c:pt>
                <c:pt idx="15">
                  <c:v>72.44</c:v>
                </c:pt>
                <c:pt idx="16">
                  <c:v>75.439360000000008</c:v>
                </c:pt>
                <c:pt idx="17">
                  <c:v>78.382080000000002</c:v>
                </c:pt>
                <c:pt idx="18">
                  <c:v>81.269120000000015</c:v>
                </c:pt>
                <c:pt idx="19">
                  <c:v>84.101440000000025</c:v>
                </c:pt>
                <c:pt idx="20">
                  <c:v>86.88000000000001</c:v>
                </c:pt>
                <c:pt idx="21">
                  <c:v>89.605760000000018</c:v>
                </c:pt>
                <c:pt idx="22">
                  <c:v>92.279680000000013</c:v>
                </c:pt>
                <c:pt idx="23">
                  <c:v>94.902720000000016</c:v>
                </c:pt>
                <c:pt idx="24">
                  <c:v>97.475840000000019</c:v>
                </c:pt>
                <c:pt idx="25">
                  <c:v>100.00000000000001</c:v>
                </c:pt>
                <c:pt idx="26">
                  <c:v>102.47616000000002</c:v>
                </c:pt>
                <c:pt idx="27">
                  <c:v>104.90528000000003</c:v>
                </c:pt>
                <c:pt idx="28">
                  <c:v>107.28832000000003</c:v>
                </c:pt>
                <c:pt idx="29">
                  <c:v>109.62624000000004</c:v>
                </c:pt>
                <c:pt idx="30">
                  <c:v>111.92000000000004</c:v>
                </c:pt>
                <c:pt idx="31">
                  <c:v>114.17056000000002</c:v>
                </c:pt>
                <c:pt idx="32">
                  <c:v>116.37888000000004</c:v>
                </c:pt>
                <c:pt idx="33">
                  <c:v>118.54592000000002</c:v>
                </c:pt>
                <c:pt idx="34">
                  <c:v>120.67264000000003</c:v>
                </c:pt>
                <c:pt idx="35">
                  <c:v>122.76000000000002</c:v>
                </c:pt>
                <c:pt idx="36">
                  <c:v>124.80896000000004</c:v>
                </c:pt>
                <c:pt idx="37">
                  <c:v>126.82048000000005</c:v>
                </c:pt>
                <c:pt idx="38">
                  <c:v>128.79552000000004</c:v>
                </c:pt>
                <c:pt idx="39">
                  <c:v>130.73504000000003</c:v>
                </c:pt>
                <c:pt idx="40">
                  <c:v>132.64000000000001</c:v>
                </c:pt>
                <c:pt idx="41">
                  <c:v>134.51136000000002</c:v>
                </c:pt>
                <c:pt idx="42">
                  <c:v>136.35008000000005</c:v>
                </c:pt>
                <c:pt idx="43">
                  <c:v>138.15712000000002</c:v>
                </c:pt>
                <c:pt idx="44">
                  <c:v>139.93343999999999</c:v>
                </c:pt>
                <c:pt idx="45">
                  <c:v>141.68</c:v>
                </c:pt>
                <c:pt idx="46">
                  <c:v>143.39776000000001</c:v>
                </c:pt>
                <c:pt idx="47">
                  <c:v>145.08767999999998</c:v>
                </c:pt>
                <c:pt idx="48">
                  <c:v>146.75071999999997</c:v>
                </c:pt>
                <c:pt idx="49">
                  <c:v>148.38783999999998</c:v>
                </c:pt>
                <c:pt idx="50">
                  <c:v>149.99999999999997</c:v>
                </c:pt>
                <c:pt idx="51">
                  <c:v>151.58815999999996</c:v>
                </c:pt>
                <c:pt idx="52">
                  <c:v>153.15327999999994</c:v>
                </c:pt>
                <c:pt idx="53">
                  <c:v>154.69631999999996</c:v>
                </c:pt>
                <c:pt idx="54">
                  <c:v>156.21823999999998</c:v>
                </c:pt>
                <c:pt idx="55">
                  <c:v>157.71999999999994</c:v>
                </c:pt>
                <c:pt idx="56">
                  <c:v>159.20255999999992</c:v>
                </c:pt>
                <c:pt idx="57">
                  <c:v>160.66687999999994</c:v>
                </c:pt>
                <c:pt idx="58">
                  <c:v>162.11391999999995</c:v>
                </c:pt>
                <c:pt idx="59">
                  <c:v>163.54463999999993</c:v>
                </c:pt>
                <c:pt idx="60">
                  <c:v>164.95999999999992</c:v>
                </c:pt>
                <c:pt idx="61">
                  <c:v>166.36095999999992</c:v>
                </c:pt>
                <c:pt idx="62">
                  <c:v>167.74847999999994</c:v>
                </c:pt>
                <c:pt idx="63">
                  <c:v>169.12351999999993</c:v>
                </c:pt>
                <c:pt idx="64">
                  <c:v>170.48703999999989</c:v>
                </c:pt>
                <c:pt idx="65">
                  <c:v>171.83999999999989</c:v>
                </c:pt>
                <c:pt idx="66">
                  <c:v>173.18335999999991</c:v>
                </c:pt>
                <c:pt idx="67">
                  <c:v>174.51807999999988</c:v>
                </c:pt>
                <c:pt idx="68">
                  <c:v>175.84511999999989</c:v>
                </c:pt>
                <c:pt idx="69">
                  <c:v>177.16543999999988</c:v>
                </c:pt>
                <c:pt idx="70">
                  <c:v>178.4799999999999</c:v>
                </c:pt>
                <c:pt idx="71">
                  <c:v>179.78975999999989</c:v>
                </c:pt>
                <c:pt idx="72">
                  <c:v>181.09567999999985</c:v>
                </c:pt>
                <c:pt idx="73">
                  <c:v>182.39871999999986</c:v>
                </c:pt>
                <c:pt idx="74">
                  <c:v>183.69983999999988</c:v>
                </c:pt>
                <c:pt idx="75">
                  <c:v>184.99999999999983</c:v>
                </c:pt>
                <c:pt idx="76">
                  <c:v>186.30015999999983</c:v>
                </c:pt>
                <c:pt idx="77">
                  <c:v>187.60127999999986</c:v>
                </c:pt>
                <c:pt idx="78">
                  <c:v>188.90431999999987</c:v>
                </c:pt>
                <c:pt idx="79">
                  <c:v>190.21023999999986</c:v>
                </c:pt>
                <c:pt idx="80">
                  <c:v>191.51999999999981</c:v>
                </c:pt>
                <c:pt idx="81">
                  <c:v>192.83455999999984</c:v>
                </c:pt>
                <c:pt idx="82">
                  <c:v>194.15487999999982</c:v>
                </c:pt>
                <c:pt idx="83">
                  <c:v>195.48191999999977</c:v>
                </c:pt>
                <c:pt idx="84">
                  <c:v>196.81663999999981</c:v>
                </c:pt>
                <c:pt idx="85">
                  <c:v>198.15999999999983</c:v>
                </c:pt>
                <c:pt idx="86">
                  <c:v>199.51295999999979</c:v>
                </c:pt>
                <c:pt idx="87">
                  <c:v>200.87647999999984</c:v>
                </c:pt>
                <c:pt idx="88">
                  <c:v>202.2515199999998</c:v>
                </c:pt>
                <c:pt idx="89">
                  <c:v>203.63903999999974</c:v>
                </c:pt>
                <c:pt idx="90">
                  <c:v>205.03999999999976</c:v>
                </c:pt>
                <c:pt idx="91">
                  <c:v>206.4553599999997</c:v>
                </c:pt>
                <c:pt idx="92">
                  <c:v>207.88607999999977</c:v>
                </c:pt>
                <c:pt idx="93">
                  <c:v>209.33311999999978</c:v>
                </c:pt>
                <c:pt idx="94">
                  <c:v>210.79743999999977</c:v>
                </c:pt>
                <c:pt idx="95">
                  <c:v>212.27999999999975</c:v>
                </c:pt>
                <c:pt idx="96">
                  <c:v>213.78175999999971</c:v>
                </c:pt>
                <c:pt idx="97">
                  <c:v>215.3036799999997</c:v>
                </c:pt>
                <c:pt idx="98">
                  <c:v>216.84671999999969</c:v>
                </c:pt>
                <c:pt idx="99">
                  <c:v>218.41183999999967</c:v>
                </c:pt>
                <c:pt idx="100">
                  <c:v>219.99999999999969</c:v>
                </c:pt>
                <c:pt idx="101">
                  <c:v>221.61215999999965</c:v>
                </c:pt>
                <c:pt idx="102">
                  <c:v>223.24927999999969</c:v>
                </c:pt>
                <c:pt idx="103">
                  <c:v>224.91231999999965</c:v>
                </c:pt>
                <c:pt idx="104">
                  <c:v>226.60223999999963</c:v>
                </c:pt>
                <c:pt idx="105">
                  <c:v>228.31999999999962</c:v>
                </c:pt>
                <c:pt idx="106">
                  <c:v>230.06655999999961</c:v>
                </c:pt>
                <c:pt idx="107">
                  <c:v>231.84287999999958</c:v>
                </c:pt>
                <c:pt idx="108">
                  <c:v>233.64991999999955</c:v>
                </c:pt>
                <c:pt idx="109">
                  <c:v>235.48863999999955</c:v>
                </c:pt>
                <c:pt idx="110">
                  <c:v>237.35999999999962</c:v>
                </c:pt>
                <c:pt idx="111">
                  <c:v>239.26495999999958</c:v>
                </c:pt>
                <c:pt idx="112">
                  <c:v>241.20447999999948</c:v>
                </c:pt>
                <c:pt idx="113">
                  <c:v>243.17951999999954</c:v>
                </c:pt>
                <c:pt idx="114">
                  <c:v>245.19103999999948</c:v>
                </c:pt>
                <c:pt idx="115">
                  <c:v>247.23999999999944</c:v>
                </c:pt>
                <c:pt idx="116">
                  <c:v>249.32735999999946</c:v>
                </c:pt>
                <c:pt idx="117">
                  <c:v>251.45407999999946</c:v>
                </c:pt>
                <c:pt idx="118">
                  <c:v>253.62111999999945</c:v>
                </c:pt>
                <c:pt idx="119">
                  <c:v>255.82943999999941</c:v>
                </c:pt>
                <c:pt idx="120">
                  <c:v>258.0799999999993</c:v>
                </c:pt>
                <c:pt idx="121">
                  <c:v>260.37375999999938</c:v>
                </c:pt>
                <c:pt idx="122">
                  <c:v>262.71167999999938</c:v>
                </c:pt>
                <c:pt idx="123">
                  <c:v>265.09471999999931</c:v>
                </c:pt>
                <c:pt idx="124">
                  <c:v>267.52383999999927</c:v>
                </c:pt>
                <c:pt idx="125">
                  <c:v>269.9999999999992</c:v>
                </c:pt>
                <c:pt idx="126">
                  <c:v>272.52415999999926</c:v>
                </c:pt>
                <c:pt idx="127">
                  <c:v>275.09727999999933</c:v>
                </c:pt>
                <c:pt idx="128">
                  <c:v>277.72031999999928</c:v>
                </c:pt>
                <c:pt idx="129">
                  <c:v>280.39423999999923</c:v>
                </c:pt>
                <c:pt idx="130">
                  <c:v>283.11999999999915</c:v>
                </c:pt>
                <c:pt idx="131">
                  <c:v>285.89855999999912</c:v>
                </c:pt>
                <c:pt idx="132">
                  <c:v>288.7308799999991</c:v>
                </c:pt>
                <c:pt idx="133">
                  <c:v>291.61791999999906</c:v>
                </c:pt>
                <c:pt idx="134">
                  <c:v>294.56063999999907</c:v>
                </c:pt>
                <c:pt idx="135">
                  <c:v>297.55999999999904</c:v>
                </c:pt>
                <c:pt idx="136">
                  <c:v>300.61695999999893</c:v>
                </c:pt>
                <c:pt idx="137">
                  <c:v>303.73247999999899</c:v>
                </c:pt>
                <c:pt idx="138">
                  <c:v>306.90751999999884</c:v>
                </c:pt>
                <c:pt idx="139">
                  <c:v>310.1430399999989</c:v>
                </c:pt>
                <c:pt idx="140">
                  <c:v>313.43999999999892</c:v>
                </c:pt>
                <c:pt idx="141">
                  <c:v>316.79935999999879</c:v>
                </c:pt>
                <c:pt idx="142">
                  <c:v>320.22207999999881</c:v>
                </c:pt>
                <c:pt idx="143">
                  <c:v>323.70911999999879</c:v>
                </c:pt>
                <c:pt idx="144">
                  <c:v>327.2614399999988</c:v>
                </c:pt>
                <c:pt idx="145">
                  <c:v>330.87999999999874</c:v>
                </c:pt>
                <c:pt idx="146">
                  <c:v>334.56575999999859</c:v>
                </c:pt>
                <c:pt idx="147">
                  <c:v>338.31967999999864</c:v>
                </c:pt>
                <c:pt idx="148">
                  <c:v>342.14271999999858</c:v>
                </c:pt>
                <c:pt idx="149">
                  <c:v>346.03583999999853</c:v>
                </c:pt>
              </c:numCache>
            </c:numRef>
          </c:yVal>
          <c:smooth val="1"/>
          <c:extLst>
            <c:ext xmlns:c16="http://schemas.microsoft.com/office/drawing/2014/chart" uri="{C3380CC4-5D6E-409C-BE32-E72D297353CC}">
              <c16:uniqueId val="{00000000-1737-4E1D-9398-6EC778CA451D}"/>
            </c:ext>
          </c:extLst>
        </c:ser>
        <c:ser>
          <c:idx val="1"/>
          <c:order val="1"/>
          <c:spPr>
            <a:ln w="19050" cap="rnd">
              <a:solidFill>
                <a:schemeClr val="accent2"/>
              </a:solidFill>
              <a:round/>
            </a:ln>
            <a:effectLst/>
          </c:spPr>
          <c:marker>
            <c:symbol val="none"/>
          </c:marker>
          <c:xVal>
            <c:numRef>
              <c:f>'Cubic Cost Curves'!$A$21:$A$170</c:f>
              <c:numCache>
                <c:formatCode>General</c:formatCode>
                <c:ptCount val="150"/>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numCache>
            </c:numRef>
          </c:xVal>
          <c:yVal>
            <c:numRef>
              <c:f>'Cubic Cost Curves'!$C$21:$C$170</c:f>
              <c:numCache>
                <c:formatCode>_("$"* #,##0.00_);_("$"* \(#,##0.00\);_("$"* "-"??_);_(@_)</c:formatCode>
                <c:ptCount val="150"/>
                <c:pt idx="0">
                  <c:v>0</c:v>
                </c:pt>
                <c:pt idx="1">
                  <c:v>3.9641600000000001</c:v>
                </c:pt>
                <c:pt idx="2">
                  <c:v>7.8572800000000003</c:v>
                </c:pt>
                <c:pt idx="3">
                  <c:v>11.680320000000002</c:v>
                </c:pt>
                <c:pt idx="4">
                  <c:v>15.434239999999999</c:v>
                </c:pt>
                <c:pt idx="5">
                  <c:v>19.12</c:v>
                </c:pt>
                <c:pt idx="6">
                  <c:v>22.73856</c:v>
                </c:pt>
                <c:pt idx="7">
                  <c:v>26.290880000000001</c:v>
                </c:pt>
                <c:pt idx="8">
                  <c:v>29.777919999999995</c:v>
                </c:pt>
                <c:pt idx="9">
                  <c:v>33.20064</c:v>
                </c:pt>
                <c:pt idx="10">
                  <c:v>36.559999999999995</c:v>
                </c:pt>
                <c:pt idx="11">
                  <c:v>39.856959999999994</c:v>
                </c:pt>
                <c:pt idx="12">
                  <c:v>43.092480000000002</c:v>
                </c:pt>
                <c:pt idx="13">
                  <c:v>46.267519999999998</c:v>
                </c:pt>
                <c:pt idx="14">
                  <c:v>49.383040000000008</c:v>
                </c:pt>
                <c:pt idx="15">
                  <c:v>52.440000000000005</c:v>
                </c:pt>
                <c:pt idx="16">
                  <c:v>55.439360000000008</c:v>
                </c:pt>
                <c:pt idx="17">
                  <c:v>58.382080000000009</c:v>
                </c:pt>
                <c:pt idx="18">
                  <c:v>61.269120000000008</c:v>
                </c:pt>
                <c:pt idx="19">
                  <c:v>64.101440000000025</c:v>
                </c:pt>
                <c:pt idx="20">
                  <c:v>66.88000000000001</c:v>
                </c:pt>
                <c:pt idx="21">
                  <c:v>69.605760000000018</c:v>
                </c:pt>
                <c:pt idx="22">
                  <c:v>72.279680000000013</c:v>
                </c:pt>
                <c:pt idx="23">
                  <c:v>74.902720000000016</c:v>
                </c:pt>
                <c:pt idx="24">
                  <c:v>77.475840000000019</c:v>
                </c:pt>
                <c:pt idx="25">
                  <c:v>80.000000000000014</c:v>
                </c:pt>
                <c:pt idx="26">
                  <c:v>82.476160000000021</c:v>
                </c:pt>
                <c:pt idx="27">
                  <c:v>84.905280000000033</c:v>
                </c:pt>
                <c:pt idx="28">
                  <c:v>87.288320000000027</c:v>
                </c:pt>
                <c:pt idx="29">
                  <c:v>89.626240000000038</c:v>
                </c:pt>
                <c:pt idx="30">
                  <c:v>91.920000000000044</c:v>
                </c:pt>
                <c:pt idx="31">
                  <c:v>94.170560000000023</c:v>
                </c:pt>
                <c:pt idx="32">
                  <c:v>96.378880000000038</c:v>
                </c:pt>
                <c:pt idx="33">
                  <c:v>98.545920000000024</c:v>
                </c:pt>
                <c:pt idx="34">
                  <c:v>100.67264000000003</c:v>
                </c:pt>
                <c:pt idx="35">
                  <c:v>102.76000000000002</c:v>
                </c:pt>
                <c:pt idx="36">
                  <c:v>104.80896000000004</c:v>
                </c:pt>
                <c:pt idx="37">
                  <c:v>106.82048000000005</c:v>
                </c:pt>
                <c:pt idx="38">
                  <c:v>108.79552000000004</c:v>
                </c:pt>
                <c:pt idx="39">
                  <c:v>110.73504000000004</c:v>
                </c:pt>
                <c:pt idx="40">
                  <c:v>112.64000000000001</c:v>
                </c:pt>
                <c:pt idx="41">
                  <c:v>114.51136000000002</c:v>
                </c:pt>
                <c:pt idx="42">
                  <c:v>116.35008000000005</c:v>
                </c:pt>
                <c:pt idx="43">
                  <c:v>118.15712000000002</c:v>
                </c:pt>
                <c:pt idx="44">
                  <c:v>119.93343999999999</c:v>
                </c:pt>
                <c:pt idx="45">
                  <c:v>121.67999999999999</c:v>
                </c:pt>
                <c:pt idx="46">
                  <c:v>123.39776000000001</c:v>
                </c:pt>
                <c:pt idx="47">
                  <c:v>125.08767999999999</c:v>
                </c:pt>
                <c:pt idx="48">
                  <c:v>126.75071999999997</c:v>
                </c:pt>
                <c:pt idx="49">
                  <c:v>128.38783999999998</c:v>
                </c:pt>
                <c:pt idx="50">
                  <c:v>129.99999999999997</c:v>
                </c:pt>
                <c:pt idx="51">
                  <c:v>131.58815999999996</c:v>
                </c:pt>
                <c:pt idx="52">
                  <c:v>133.15327999999994</c:v>
                </c:pt>
                <c:pt idx="53">
                  <c:v>134.69631999999996</c:v>
                </c:pt>
                <c:pt idx="54">
                  <c:v>136.21823999999998</c:v>
                </c:pt>
                <c:pt idx="55">
                  <c:v>137.71999999999994</c:v>
                </c:pt>
                <c:pt idx="56">
                  <c:v>139.20255999999992</c:v>
                </c:pt>
                <c:pt idx="57">
                  <c:v>140.66687999999994</c:v>
                </c:pt>
                <c:pt idx="58">
                  <c:v>142.11391999999995</c:v>
                </c:pt>
                <c:pt idx="59">
                  <c:v>143.54463999999993</c:v>
                </c:pt>
                <c:pt idx="60">
                  <c:v>144.95999999999992</c:v>
                </c:pt>
                <c:pt idx="61">
                  <c:v>146.36095999999992</c:v>
                </c:pt>
                <c:pt idx="62">
                  <c:v>147.74847999999994</c:v>
                </c:pt>
                <c:pt idx="63">
                  <c:v>149.12351999999993</c:v>
                </c:pt>
                <c:pt idx="64">
                  <c:v>150.48703999999989</c:v>
                </c:pt>
                <c:pt idx="65">
                  <c:v>151.83999999999989</c:v>
                </c:pt>
                <c:pt idx="66">
                  <c:v>153.18335999999991</c:v>
                </c:pt>
                <c:pt idx="67">
                  <c:v>154.51807999999988</c:v>
                </c:pt>
                <c:pt idx="68">
                  <c:v>155.84511999999989</c:v>
                </c:pt>
                <c:pt idx="69">
                  <c:v>157.16543999999988</c:v>
                </c:pt>
                <c:pt idx="70">
                  <c:v>158.4799999999999</c:v>
                </c:pt>
                <c:pt idx="71">
                  <c:v>159.78975999999989</c:v>
                </c:pt>
                <c:pt idx="72">
                  <c:v>161.09567999999985</c:v>
                </c:pt>
                <c:pt idx="73">
                  <c:v>162.39871999999986</c:v>
                </c:pt>
                <c:pt idx="74">
                  <c:v>163.69983999999988</c:v>
                </c:pt>
                <c:pt idx="75">
                  <c:v>164.99999999999983</c:v>
                </c:pt>
                <c:pt idx="76">
                  <c:v>166.30015999999983</c:v>
                </c:pt>
                <c:pt idx="77">
                  <c:v>167.60127999999986</c:v>
                </c:pt>
                <c:pt idx="78">
                  <c:v>168.90431999999987</c:v>
                </c:pt>
                <c:pt idx="79">
                  <c:v>170.21023999999986</c:v>
                </c:pt>
                <c:pt idx="80">
                  <c:v>171.51999999999981</c:v>
                </c:pt>
                <c:pt idx="81">
                  <c:v>172.83455999999984</c:v>
                </c:pt>
                <c:pt idx="82">
                  <c:v>174.15487999999982</c:v>
                </c:pt>
                <c:pt idx="83">
                  <c:v>175.48191999999977</c:v>
                </c:pt>
                <c:pt idx="84">
                  <c:v>176.81663999999981</c:v>
                </c:pt>
                <c:pt idx="85">
                  <c:v>178.15999999999983</c:v>
                </c:pt>
                <c:pt idx="86">
                  <c:v>179.51295999999979</c:v>
                </c:pt>
                <c:pt idx="87">
                  <c:v>180.87647999999984</c:v>
                </c:pt>
                <c:pt idx="88">
                  <c:v>182.2515199999998</c:v>
                </c:pt>
                <c:pt idx="89">
                  <c:v>183.63903999999974</c:v>
                </c:pt>
                <c:pt idx="90">
                  <c:v>185.03999999999976</c:v>
                </c:pt>
                <c:pt idx="91">
                  <c:v>186.4553599999997</c:v>
                </c:pt>
                <c:pt idx="92">
                  <c:v>187.88607999999977</c:v>
                </c:pt>
                <c:pt idx="93">
                  <c:v>189.33311999999978</c:v>
                </c:pt>
                <c:pt idx="94">
                  <c:v>190.79743999999977</c:v>
                </c:pt>
                <c:pt idx="95">
                  <c:v>192.27999999999975</c:v>
                </c:pt>
                <c:pt idx="96">
                  <c:v>193.78175999999971</c:v>
                </c:pt>
                <c:pt idx="97">
                  <c:v>195.3036799999997</c:v>
                </c:pt>
                <c:pt idx="98">
                  <c:v>196.84671999999969</c:v>
                </c:pt>
                <c:pt idx="99">
                  <c:v>198.41183999999967</c:v>
                </c:pt>
                <c:pt idx="100">
                  <c:v>199.99999999999969</c:v>
                </c:pt>
                <c:pt idx="101">
                  <c:v>201.61215999999965</c:v>
                </c:pt>
                <c:pt idx="102">
                  <c:v>203.24927999999969</c:v>
                </c:pt>
                <c:pt idx="103">
                  <c:v>204.91231999999965</c:v>
                </c:pt>
                <c:pt idx="104">
                  <c:v>206.60223999999963</c:v>
                </c:pt>
                <c:pt idx="105">
                  <c:v>208.31999999999962</c:v>
                </c:pt>
                <c:pt idx="106">
                  <c:v>210.06655999999961</c:v>
                </c:pt>
                <c:pt idx="107">
                  <c:v>211.84287999999958</c:v>
                </c:pt>
                <c:pt idx="108">
                  <c:v>213.64991999999955</c:v>
                </c:pt>
                <c:pt idx="109">
                  <c:v>215.48863999999955</c:v>
                </c:pt>
                <c:pt idx="110">
                  <c:v>217.35999999999962</c:v>
                </c:pt>
                <c:pt idx="111">
                  <c:v>219.26495999999958</c:v>
                </c:pt>
                <c:pt idx="112">
                  <c:v>221.20447999999948</c:v>
                </c:pt>
                <c:pt idx="113">
                  <c:v>223.17951999999954</c:v>
                </c:pt>
                <c:pt idx="114">
                  <c:v>225.19103999999948</c:v>
                </c:pt>
                <c:pt idx="115">
                  <c:v>227.23999999999944</c:v>
                </c:pt>
                <c:pt idx="116">
                  <c:v>229.32735999999946</c:v>
                </c:pt>
                <c:pt idx="117">
                  <c:v>231.45407999999946</c:v>
                </c:pt>
                <c:pt idx="118">
                  <c:v>233.62111999999945</c:v>
                </c:pt>
                <c:pt idx="119">
                  <c:v>235.82943999999941</c:v>
                </c:pt>
                <c:pt idx="120">
                  <c:v>238.0799999999993</c:v>
                </c:pt>
                <c:pt idx="121">
                  <c:v>240.37375999999938</c:v>
                </c:pt>
                <c:pt idx="122">
                  <c:v>242.71167999999938</c:v>
                </c:pt>
                <c:pt idx="123">
                  <c:v>245.09471999999931</c:v>
                </c:pt>
                <c:pt idx="124">
                  <c:v>247.52383999999927</c:v>
                </c:pt>
                <c:pt idx="125">
                  <c:v>249.9999999999992</c:v>
                </c:pt>
                <c:pt idx="126">
                  <c:v>252.52415999999926</c:v>
                </c:pt>
                <c:pt idx="127">
                  <c:v>255.09727999999933</c:v>
                </c:pt>
                <c:pt idx="128">
                  <c:v>257.72031999999928</c:v>
                </c:pt>
                <c:pt idx="129">
                  <c:v>260.39423999999923</c:v>
                </c:pt>
                <c:pt idx="130">
                  <c:v>263.11999999999915</c:v>
                </c:pt>
                <c:pt idx="131">
                  <c:v>265.89855999999912</c:v>
                </c:pt>
                <c:pt idx="132">
                  <c:v>268.7308799999991</c:v>
                </c:pt>
                <c:pt idx="133">
                  <c:v>271.61791999999906</c:v>
                </c:pt>
                <c:pt idx="134">
                  <c:v>274.56063999999907</c:v>
                </c:pt>
                <c:pt idx="135">
                  <c:v>277.55999999999904</c:v>
                </c:pt>
                <c:pt idx="136">
                  <c:v>280.61695999999893</c:v>
                </c:pt>
                <c:pt idx="137">
                  <c:v>283.73247999999899</c:v>
                </c:pt>
                <c:pt idx="138">
                  <c:v>286.90751999999884</c:v>
                </c:pt>
                <c:pt idx="139">
                  <c:v>290.1430399999989</c:v>
                </c:pt>
                <c:pt idx="140">
                  <c:v>293.43999999999892</c:v>
                </c:pt>
                <c:pt idx="141">
                  <c:v>296.79935999999879</c:v>
                </c:pt>
                <c:pt idx="142">
                  <c:v>300.22207999999881</c:v>
                </c:pt>
                <c:pt idx="143">
                  <c:v>303.70911999999879</c:v>
                </c:pt>
                <c:pt idx="144">
                  <c:v>307.2614399999988</c:v>
                </c:pt>
                <c:pt idx="145">
                  <c:v>310.87999999999874</c:v>
                </c:pt>
                <c:pt idx="146">
                  <c:v>314.56575999999859</c:v>
                </c:pt>
                <c:pt idx="147">
                  <c:v>318.31967999999864</c:v>
                </c:pt>
                <c:pt idx="148">
                  <c:v>322.14271999999858</c:v>
                </c:pt>
                <c:pt idx="149">
                  <c:v>326.03583999999853</c:v>
                </c:pt>
              </c:numCache>
            </c:numRef>
          </c:yVal>
          <c:smooth val="1"/>
          <c:extLst>
            <c:ext xmlns:c16="http://schemas.microsoft.com/office/drawing/2014/chart" uri="{C3380CC4-5D6E-409C-BE32-E72D297353CC}">
              <c16:uniqueId val="{00000001-1737-4E1D-9398-6EC778CA451D}"/>
            </c:ext>
          </c:extLst>
        </c:ser>
        <c:ser>
          <c:idx val="2"/>
          <c:order val="2"/>
          <c:spPr>
            <a:ln w="19050" cap="rnd">
              <a:solidFill>
                <a:schemeClr val="accent3"/>
              </a:solidFill>
              <a:round/>
            </a:ln>
            <a:effectLst/>
          </c:spPr>
          <c:marker>
            <c:symbol val="none"/>
          </c:marker>
          <c:xVal>
            <c:numRef>
              <c:f>'Cubic Cost Curves'!$A$21:$A$170</c:f>
              <c:numCache>
                <c:formatCode>General</c:formatCode>
                <c:ptCount val="150"/>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numCache>
            </c:numRef>
          </c:xVal>
          <c:yVal>
            <c:numRef>
              <c:f>'Cubic Cost Curves'!$D$21:$D$170</c:f>
              <c:numCache>
                <c:formatCode>_("$"* #,##0.00_);_("$"* \(#,##0.00\);_("$"* "-"??_);_(@_)</c:formatCode>
                <c:ptCount val="150"/>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pt idx="60">
                  <c:v>20</c:v>
                </c:pt>
                <c:pt idx="61">
                  <c:v>20</c:v>
                </c:pt>
                <c:pt idx="62">
                  <c:v>20</c:v>
                </c:pt>
                <c:pt idx="63">
                  <c:v>20</c:v>
                </c:pt>
                <c:pt idx="64">
                  <c:v>20</c:v>
                </c:pt>
                <c:pt idx="65">
                  <c:v>20</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20</c:v>
                </c:pt>
                <c:pt idx="108">
                  <c:v>20</c:v>
                </c:pt>
                <c:pt idx="109">
                  <c:v>20</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20</c:v>
                </c:pt>
                <c:pt idx="146">
                  <c:v>20</c:v>
                </c:pt>
                <c:pt idx="147">
                  <c:v>20</c:v>
                </c:pt>
                <c:pt idx="148">
                  <c:v>20</c:v>
                </c:pt>
                <c:pt idx="149">
                  <c:v>20</c:v>
                </c:pt>
              </c:numCache>
            </c:numRef>
          </c:yVal>
          <c:smooth val="1"/>
          <c:extLst>
            <c:ext xmlns:c16="http://schemas.microsoft.com/office/drawing/2014/chart" uri="{C3380CC4-5D6E-409C-BE32-E72D297353CC}">
              <c16:uniqueId val="{00000002-1737-4E1D-9398-6EC778CA451D}"/>
            </c:ext>
          </c:extLst>
        </c:ser>
        <c:dLbls>
          <c:showLegendKey val="0"/>
          <c:showVal val="0"/>
          <c:showCatName val="0"/>
          <c:showSerName val="0"/>
          <c:showPercent val="0"/>
          <c:showBubbleSize val="0"/>
        </c:dLbls>
        <c:axId val="280557327"/>
        <c:axId val="563434767"/>
      </c:scatterChart>
      <c:valAx>
        <c:axId val="28055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34767"/>
        <c:crosses val="autoZero"/>
        <c:crossBetween val="midCat"/>
      </c:valAx>
      <c:valAx>
        <c:axId val="5634347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557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and Marginal Cost Curves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'Cubic Cost Curves'!$A$21:$A$170</c:f>
              <c:numCache>
                <c:formatCode>General</c:formatCode>
                <c:ptCount val="150"/>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numCache>
            </c:numRef>
          </c:xVal>
          <c:yVal>
            <c:numRef>
              <c:f>'Cubic Cost Curves'!$E$21:$E$170</c:f>
              <c:numCache>
                <c:formatCode>General</c:formatCode>
                <c:ptCount val="150"/>
                <c:pt idx="1">
                  <c:v>119.82079999999999</c:v>
                </c:pt>
                <c:pt idx="2">
                  <c:v>69.643199999999993</c:v>
                </c:pt>
                <c:pt idx="3">
                  <c:v>52.800533333333327</c:v>
                </c:pt>
                <c:pt idx="4">
                  <c:v>44.2928</c:v>
                </c:pt>
                <c:pt idx="5">
                  <c:v>39.120000000000005</c:v>
                </c:pt>
                <c:pt idx="6">
                  <c:v>35.61546666666667</c:v>
                </c:pt>
                <c:pt idx="7">
                  <c:v>33.064914285714288</c:v>
                </c:pt>
                <c:pt idx="8">
                  <c:v>31.1112</c:v>
                </c:pt>
                <c:pt idx="9">
                  <c:v>29.555911111111115</c:v>
                </c:pt>
                <c:pt idx="10">
                  <c:v>28.28</c:v>
                </c:pt>
                <c:pt idx="11">
                  <c:v>27.207709090909091</c:v>
                </c:pt>
                <c:pt idx="12">
                  <c:v>26.288533333333334</c:v>
                </c:pt>
                <c:pt idx="13">
                  <c:v>25.487507692307688</c:v>
                </c:pt>
                <c:pt idx="14">
                  <c:v>24.779657142857143</c:v>
                </c:pt>
                <c:pt idx="15">
                  <c:v>24.146666666666661</c:v>
                </c:pt>
                <c:pt idx="16">
                  <c:v>23.574799999999996</c:v>
                </c:pt>
                <c:pt idx="17">
                  <c:v>23.053552941176466</c:v>
                </c:pt>
                <c:pt idx="18">
                  <c:v>22.574755555555555</c:v>
                </c:pt>
                <c:pt idx="19">
                  <c:v>22.131957894736843</c:v>
                </c:pt>
                <c:pt idx="20">
                  <c:v>21.72</c:v>
                </c:pt>
                <c:pt idx="21">
                  <c:v>21.33470476190476</c:v>
                </c:pt>
                <c:pt idx="22">
                  <c:v>20.972654545454542</c:v>
                </c:pt>
                <c:pt idx="23">
                  <c:v>20.631026086956521</c:v>
                </c:pt>
                <c:pt idx="24">
                  <c:v>20.307466666666663</c:v>
                </c:pt>
                <c:pt idx="25">
                  <c:v>19.999999999999996</c:v>
                </c:pt>
                <c:pt idx="26">
                  <c:v>19.706953846153844</c:v>
                </c:pt>
                <c:pt idx="27">
                  <c:v>19.426903703703701</c:v>
                </c:pt>
                <c:pt idx="28">
                  <c:v>19.158628571428569</c:v>
                </c:pt>
                <c:pt idx="29">
                  <c:v>18.901075862068964</c:v>
                </c:pt>
                <c:pt idx="30">
                  <c:v>18.653333333333332</c:v>
                </c:pt>
                <c:pt idx="31">
                  <c:v>18.414606451612897</c:v>
                </c:pt>
                <c:pt idx="32">
                  <c:v>18.184199999999997</c:v>
                </c:pt>
                <c:pt idx="33">
                  <c:v>17.961503030303025</c:v>
                </c:pt>
                <c:pt idx="34">
                  <c:v>17.745976470588232</c:v>
                </c:pt>
                <c:pt idx="35">
                  <c:v>17.53714285714285</c:v>
                </c:pt>
                <c:pt idx="36">
                  <c:v>17.334577777777774</c:v>
                </c:pt>
                <c:pt idx="37">
                  <c:v>17.1379027027027</c:v>
                </c:pt>
                <c:pt idx="38">
                  <c:v>16.946778947368418</c:v>
                </c:pt>
                <c:pt idx="39">
                  <c:v>16.760902564102558</c:v>
                </c:pt>
                <c:pt idx="40">
                  <c:v>16.579999999999995</c:v>
                </c:pt>
                <c:pt idx="41">
                  <c:v>16.403824390243901</c:v>
                </c:pt>
                <c:pt idx="42">
                  <c:v>16.232152380952382</c:v>
                </c:pt>
                <c:pt idx="43">
                  <c:v>16.064781395348838</c:v>
                </c:pt>
                <c:pt idx="44">
                  <c:v>15.90152727272727</c:v>
                </c:pt>
                <c:pt idx="45">
                  <c:v>15.742222222222223</c:v>
                </c:pt>
                <c:pt idx="46">
                  <c:v>15.586713043478262</c:v>
                </c:pt>
                <c:pt idx="47">
                  <c:v>15.434859574468085</c:v>
                </c:pt>
                <c:pt idx="48">
                  <c:v>15.286533333333335</c:v>
                </c:pt>
                <c:pt idx="49">
                  <c:v>15.141616326530615</c:v>
                </c:pt>
                <c:pt idx="50">
                  <c:v>15.000000000000002</c:v>
                </c:pt>
                <c:pt idx="51">
                  <c:v>14.861584313725492</c:v>
                </c:pt>
                <c:pt idx="52">
                  <c:v>14.726276923076924</c:v>
                </c:pt>
                <c:pt idx="53">
                  <c:v>14.593992452830193</c:v>
                </c:pt>
                <c:pt idx="54">
                  <c:v>14.464651851851858</c:v>
                </c:pt>
                <c:pt idx="55">
                  <c:v>14.338181818181821</c:v>
                </c:pt>
                <c:pt idx="56">
                  <c:v>14.214514285714289</c:v>
                </c:pt>
                <c:pt idx="57">
                  <c:v>14.093585964912286</c:v>
                </c:pt>
                <c:pt idx="58">
                  <c:v>13.97533793103449</c:v>
                </c:pt>
                <c:pt idx="59">
                  <c:v>13.859715254237294</c:v>
                </c:pt>
                <c:pt idx="60">
                  <c:v>13.746666666666673</c:v>
                </c:pt>
                <c:pt idx="61">
                  <c:v>13.636144262295089</c:v>
                </c:pt>
                <c:pt idx="62">
                  <c:v>13.52810322580646</c:v>
                </c:pt>
                <c:pt idx="63">
                  <c:v>13.422501587301594</c:v>
                </c:pt>
                <c:pt idx="64">
                  <c:v>13.319300000000005</c:v>
                </c:pt>
                <c:pt idx="65">
                  <c:v>13.218461538461545</c:v>
                </c:pt>
                <c:pt idx="66">
                  <c:v>13.119951515151524</c:v>
                </c:pt>
                <c:pt idx="67">
                  <c:v>13.023737313432843</c:v>
                </c:pt>
                <c:pt idx="68">
                  <c:v>12.929788235294126</c:v>
                </c:pt>
                <c:pt idx="69">
                  <c:v>12.838075362318847</c:v>
                </c:pt>
                <c:pt idx="70">
                  <c:v>12.748571428571438</c:v>
                </c:pt>
                <c:pt idx="71">
                  <c:v>12.661250704225361</c:v>
                </c:pt>
                <c:pt idx="72">
                  <c:v>12.576088888888895</c:v>
                </c:pt>
                <c:pt idx="73">
                  <c:v>12.493063013698638</c:v>
                </c:pt>
                <c:pt idx="74">
                  <c:v>12.41215135135136</c:v>
                </c:pt>
                <c:pt idx="75">
                  <c:v>12.333333333333339</c:v>
                </c:pt>
                <c:pt idx="76">
                  <c:v>12.256589473684217</c:v>
                </c:pt>
                <c:pt idx="77">
                  <c:v>12.181901298701307</c:v>
                </c:pt>
                <c:pt idx="78">
                  <c:v>12.109251282051291</c:v>
                </c:pt>
                <c:pt idx="79">
                  <c:v>12.038622784810135</c:v>
                </c:pt>
                <c:pt idx="80">
                  <c:v>11.970000000000006</c:v>
                </c:pt>
                <c:pt idx="81">
                  <c:v>11.903367901234576</c:v>
                </c:pt>
                <c:pt idx="82">
                  <c:v>11.838712195121959</c:v>
                </c:pt>
                <c:pt idx="83">
                  <c:v>11.776019277108439</c:v>
                </c:pt>
                <c:pt idx="84">
                  <c:v>11.715276190476198</c:v>
                </c:pt>
                <c:pt idx="85">
                  <c:v>11.656470588235303</c:v>
                </c:pt>
                <c:pt idx="86">
                  <c:v>11.599590697674426</c:v>
                </c:pt>
                <c:pt idx="87">
                  <c:v>11.544625287356332</c:v>
                </c:pt>
                <c:pt idx="88">
                  <c:v>11.491563636363646</c:v>
                </c:pt>
                <c:pt idx="89">
                  <c:v>11.440395505617984</c:v>
                </c:pt>
                <c:pt idx="90">
                  <c:v>11.391111111111119</c:v>
                </c:pt>
                <c:pt idx="91">
                  <c:v>11.343701098901104</c:v>
                </c:pt>
                <c:pt idx="92">
                  <c:v>11.298156521739138</c:v>
                </c:pt>
                <c:pt idx="93">
                  <c:v>11.254468817204311</c:v>
                </c:pt>
                <c:pt idx="94">
                  <c:v>11.21262978723405</c:v>
                </c:pt>
                <c:pt idx="95">
                  <c:v>11.172631578947376</c:v>
                </c:pt>
                <c:pt idx="96">
                  <c:v>11.134466666666672</c:v>
                </c:pt>
                <c:pt idx="97">
                  <c:v>11.098127835051551</c:v>
                </c:pt>
                <c:pt idx="98">
                  <c:v>11.063608163265311</c:v>
                </c:pt>
                <c:pt idx="99">
                  <c:v>11.030901010101015</c:v>
                </c:pt>
                <c:pt idx="100">
                  <c:v>11.000000000000005</c:v>
                </c:pt>
                <c:pt idx="101">
                  <c:v>10.970899009900995</c:v>
                </c:pt>
                <c:pt idx="102">
                  <c:v>10.943592156862751</c:v>
                </c:pt>
                <c:pt idx="103">
                  <c:v>10.918073786407772</c:v>
                </c:pt>
                <c:pt idx="104">
                  <c:v>10.894338461538466</c:v>
                </c:pt>
                <c:pt idx="105">
                  <c:v>10.872380952380956</c:v>
                </c:pt>
                <c:pt idx="106">
                  <c:v>10.852196226415098</c:v>
                </c:pt>
                <c:pt idx="107">
                  <c:v>10.833779439252339</c:v>
                </c:pt>
                <c:pt idx="108">
                  <c:v>10.817125925925927</c:v>
                </c:pt>
                <c:pt idx="109">
                  <c:v>10.802231192660551</c:v>
                </c:pt>
                <c:pt idx="110">
                  <c:v>10.789090909090914</c:v>
                </c:pt>
                <c:pt idx="111">
                  <c:v>10.777700900900905</c:v>
                </c:pt>
                <c:pt idx="112">
                  <c:v>10.768057142857142</c:v>
                </c:pt>
                <c:pt idx="113">
                  <c:v>10.760155752212393</c:v>
                </c:pt>
                <c:pt idx="114">
                  <c:v>10.75399298245614</c:v>
                </c:pt>
                <c:pt idx="115">
                  <c:v>10.749565217391304</c:v>
                </c:pt>
                <c:pt idx="116">
                  <c:v>10.746868965517242</c:v>
                </c:pt>
                <c:pt idx="117">
                  <c:v>10.745900854700855</c:v>
                </c:pt>
                <c:pt idx="118">
                  <c:v>10.746657627118644</c:v>
                </c:pt>
                <c:pt idx="119">
                  <c:v>10.74913613445378</c:v>
                </c:pt>
                <c:pt idx="120">
                  <c:v>10.753333333333329</c:v>
                </c:pt>
                <c:pt idx="121">
                  <c:v>10.759246280991734</c:v>
                </c:pt>
                <c:pt idx="122">
                  <c:v>10.76687213114754</c:v>
                </c:pt>
                <c:pt idx="123">
                  <c:v>10.776208130081297</c:v>
                </c:pt>
                <c:pt idx="124">
                  <c:v>10.787251612903221</c:v>
                </c:pt>
                <c:pt idx="125">
                  <c:v>10.799999999999994</c:v>
                </c:pt>
                <c:pt idx="126">
                  <c:v>10.814450793650789</c:v>
                </c:pt>
                <c:pt idx="127">
                  <c:v>10.830601574803149</c:v>
                </c:pt>
                <c:pt idx="128">
                  <c:v>10.848449999999996</c:v>
                </c:pt>
                <c:pt idx="129">
                  <c:v>10.867993798449607</c:v>
                </c:pt>
                <c:pt idx="130">
                  <c:v>10.889230769230762</c:v>
                </c:pt>
                <c:pt idx="131">
                  <c:v>10.912158778625946</c:v>
                </c:pt>
                <c:pt idx="132">
                  <c:v>10.936775757575749</c:v>
                </c:pt>
                <c:pt idx="133">
                  <c:v>10.963079699248111</c:v>
                </c:pt>
                <c:pt idx="134">
                  <c:v>10.99106865671641</c:v>
                </c:pt>
                <c:pt idx="135">
                  <c:v>11.020740740740731</c:v>
                </c:pt>
                <c:pt idx="136">
                  <c:v>11.052094117647046</c:v>
                </c:pt>
                <c:pt idx="137">
                  <c:v>11.08512700729926</c:v>
                </c:pt>
                <c:pt idx="138">
                  <c:v>11.119837681159405</c:v>
                </c:pt>
                <c:pt idx="139">
                  <c:v>11.156224460431643</c:v>
                </c:pt>
                <c:pt idx="140">
                  <c:v>11.194285714285703</c:v>
                </c:pt>
                <c:pt idx="141">
                  <c:v>11.234019858156012</c:v>
                </c:pt>
                <c:pt idx="142">
                  <c:v>11.275425352112661</c:v>
                </c:pt>
                <c:pt idx="143">
                  <c:v>11.318500699300685</c:v>
                </c:pt>
                <c:pt idx="144">
                  <c:v>11.363244444444431</c:v>
                </c:pt>
                <c:pt idx="145">
                  <c:v>11.409655172413778</c:v>
                </c:pt>
                <c:pt idx="146">
                  <c:v>11.457731506849296</c:v>
                </c:pt>
                <c:pt idx="147">
                  <c:v>11.507472108843519</c:v>
                </c:pt>
                <c:pt idx="148">
                  <c:v>11.558875675675656</c:v>
                </c:pt>
                <c:pt idx="149">
                  <c:v>11.611940939597295</c:v>
                </c:pt>
              </c:numCache>
            </c:numRef>
          </c:yVal>
          <c:smooth val="1"/>
          <c:extLst>
            <c:ext xmlns:c16="http://schemas.microsoft.com/office/drawing/2014/chart" uri="{C3380CC4-5D6E-409C-BE32-E72D297353CC}">
              <c16:uniqueId val="{00000000-713B-4E8D-A4BB-15B53A57975B}"/>
            </c:ext>
          </c:extLst>
        </c:ser>
        <c:ser>
          <c:idx val="1"/>
          <c:order val="1"/>
          <c:spPr>
            <a:ln w="19050" cap="rnd">
              <a:solidFill>
                <a:schemeClr val="accent2"/>
              </a:solidFill>
              <a:round/>
            </a:ln>
            <a:effectLst/>
          </c:spPr>
          <c:marker>
            <c:symbol val="none"/>
          </c:marker>
          <c:xVal>
            <c:numRef>
              <c:f>'Cubic Cost Curves'!$A$21:$A$170</c:f>
              <c:numCache>
                <c:formatCode>General</c:formatCode>
                <c:ptCount val="150"/>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numCache>
            </c:numRef>
          </c:xVal>
          <c:yVal>
            <c:numRef>
              <c:f>'Cubic Cost Curves'!$F$21:$F$170</c:f>
              <c:numCache>
                <c:formatCode>General</c:formatCode>
                <c:ptCount val="150"/>
                <c:pt idx="0">
                  <c:v>20</c:v>
                </c:pt>
                <c:pt idx="1">
                  <c:v>19.820799999999998</c:v>
                </c:pt>
                <c:pt idx="2">
                  <c:v>19.6432</c:v>
                </c:pt>
                <c:pt idx="3">
                  <c:v>19.467199999999998</c:v>
                </c:pt>
                <c:pt idx="4">
                  <c:v>19.2928</c:v>
                </c:pt>
                <c:pt idx="5">
                  <c:v>19.12</c:v>
                </c:pt>
                <c:pt idx="6">
                  <c:v>18.948799999999999</c:v>
                </c:pt>
                <c:pt idx="7">
                  <c:v>18.779199999999999</c:v>
                </c:pt>
                <c:pt idx="8">
                  <c:v>18.6112</c:v>
                </c:pt>
                <c:pt idx="9">
                  <c:v>18.444800000000001</c:v>
                </c:pt>
                <c:pt idx="10">
                  <c:v>18.28</c:v>
                </c:pt>
                <c:pt idx="11">
                  <c:v>18.116800000000001</c:v>
                </c:pt>
                <c:pt idx="12">
                  <c:v>17.955200000000001</c:v>
                </c:pt>
                <c:pt idx="13">
                  <c:v>17.795200000000001</c:v>
                </c:pt>
                <c:pt idx="14">
                  <c:v>17.636800000000001</c:v>
                </c:pt>
                <c:pt idx="15">
                  <c:v>17.48</c:v>
                </c:pt>
                <c:pt idx="16">
                  <c:v>17.3248</c:v>
                </c:pt>
                <c:pt idx="17">
                  <c:v>17.171199999999999</c:v>
                </c:pt>
                <c:pt idx="18">
                  <c:v>17.019199999999998</c:v>
                </c:pt>
                <c:pt idx="19">
                  <c:v>16.8688</c:v>
                </c:pt>
                <c:pt idx="20">
                  <c:v>16.72</c:v>
                </c:pt>
                <c:pt idx="21">
                  <c:v>16.572800000000001</c:v>
                </c:pt>
                <c:pt idx="22">
                  <c:v>16.427199999999999</c:v>
                </c:pt>
                <c:pt idx="23">
                  <c:v>16.283200000000001</c:v>
                </c:pt>
                <c:pt idx="24">
                  <c:v>16.140799999999999</c:v>
                </c:pt>
                <c:pt idx="25">
                  <c:v>15.999999999999998</c:v>
                </c:pt>
                <c:pt idx="26">
                  <c:v>15.860799999999999</c:v>
                </c:pt>
                <c:pt idx="27">
                  <c:v>15.723199999999999</c:v>
                </c:pt>
                <c:pt idx="28">
                  <c:v>15.587199999999999</c:v>
                </c:pt>
                <c:pt idx="29">
                  <c:v>15.452799999999998</c:v>
                </c:pt>
                <c:pt idx="30">
                  <c:v>15.319999999999999</c:v>
                </c:pt>
                <c:pt idx="31">
                  <c:v>15.188799999999997</c:v>
                </c:pt>
                <c:pt idx="32">
                  <c:v>15.059199999999997</c:v>
                </c:pt>
                <c:pt idx="33">
                  <c:v>14.931199999999997</c:v>
                </c:pt>
                <c:pt idx="34">
                  <c:v>14.804799999999998</c:v>
                </c:pt>
                <c:pt idx="35">
                  <c:v>14.679999999999998</c:v>
                </c:pt>
                <c:pt idx="36">
                  <c:v>14.556799999999999</c:v>
                </c:pt>
                <c:pt idx="37">
                  <c:v>14.435199999999998</c:v>
                </c:pt>
                <c:pt idx="38">
                  <c:v>14.315199999999997</c:v>
                </c:pt>
                <c:pt idx="39">
                  <c:v>14.196799999999998</c:v>
                </c:pt>
                <c:pt idx="40">
                  <c:v>14.079999999999998</c:v>
                </c:pt>
                <c:pt idx="41">
                  <c:v>13.964799999999999</c:v>
                </c:pt>
                <c:pt idx="42">
                  <c:v>13.851199999999999</c:v>
                </c:pt>
                <c:pt idx="43">
                  <c:v>13.7392</c:v>
                </c:pt>
                <c:pt idx="44">
                  <c:v>13.628799999999998</c:v>
                </c:pt>
                <c:pt idx="45">
                  <c:v>13.52</c:v>
                </c:pt>
                <c:pt idx="46">
                  <c:v>13.412800000000001</c:v>
                </c:pt>
                <c:pt idx="47">
                  <c:v>13.3072</c:v>
                </c:pt>
                <c:pt idx="48">
                  <c:v>13.203200000000001</c:v>
                </c:pt>
                <c:pt idx="49">
                  <c:v>13.1008</c:v>
                </c:pt>
                <c:pt idx="50">
                  <c:v>13.000000000000002</c:v>
                </c:pt>
                <c:pt idx="51">
                  <c:v>12.900800000000002</c:v>
                </c:pt>
                <c:pt idx="52">
                  <c:v>12.803200000000002</c:v>
                </c:pt>
                <c:pt idx="53">
                  <c:v>12.707200000000002</c:v>
                </c:pt>
                <c:pt idx="54">
                  <c:v>12.612800000000002</c:v>
                </c:pt>
                <c:pt idx="55">
                  <c:v>12.520000000000003</c:v>
                </c:pt>
                <c:pt idx="56">
                  <c:v>12.428800000000004</c:v>
                </c:pt>
                <c:pt idx="57">
                  <c:v>12.339200000000003</c:v>
                </c:pt>
                <c:pt idx="58">
                  <c:v>12.251200000000003</c:v>
                </c:pt>
                <c:pt idx="59">
                  <c:v>12.164800000000003</c:v>
                </c:pt>
                <c:pt idx="60">
                  <c:v>12.080000000000005</c:v>
                </c:pt>
                <c:pt idx="61">
                  <c:v>11.996800000000004</c:v>
                </c:pt>
                <c:pt idx="62">
                  <c:v>11.915200000000006</c:v>
                </c:pt>
                <c:pt idx="63">
                  <c:v>11.835200000000004</c:v>
                </c:pt>
                <c:pt idx="64">
                  <c:v>11.756800000000005</c:v>
                </c:pt>
                <c:pt idx="65">
                  <c:v>11.680000000000007</c:v>
                </c:pt>
                <c:pt idx="66">
                  <c:v>11.604800000000006</c:v>
                </c:pt>
                <c:pt idx="67">
                  <c:v>11.531200000000005</c:v>
                </c:pt>
                <c:pt idx="68">
                  <c:v>11.459200000000004</c:v>
                </c:pt>
                <c:pt idx="69">
                  <c:v>11.388800000000005</c:v>
                </c:pt>
                <c:pt idx="70">
                  <c:v>11.320000000000006</c:v>
                </c:pt>
                <c:pt idx="71">
                  <c:v>11.252800000000006</c:v>
                </c:pt>
                <c:pt idx="72">
                  <c:v>11.187200000000006</c:v>
                </c:pt>
                <c:pt idx="73">
                  <c:v>11.123200000000006</c:v>
                </c:pt>
                <c:pt idx="74">
                  <c:v>11.060800000000006</c:v>
                </c:pt>
                <c:pt idx="75">
                  <c:v>11.000000000000007</c:v>
                </c:pt>
                <c:pt idx="76">
                  <c:v>10.940800000000007</c:v>
                </c:pt>
                <c:pt idx="77">
                  <c:v>10.883200000000006</c:v>
                </c:pt>
                <c:pt idx="78">
                  <c:v>10.827200000000005</c:v>
                </c:pt>
                <c:pt idx="79">
                  <c:v>10.772800000000005</c:v>
                </c:pt>
                <c:pt idx="80">
                  <c:v>10.720000000000006</c:v>
                </c:pt>
                <c:pt idx="81">
                  <c:v>10.668800000000006</c:v>
                </c:pt>
                <c:pt idx="82">
                  <c:v>10.619200000000006</c:v>
                </c:pt>
                <c:pt idx="83">
                  <c:v>10.571200000000005</c:v>
                </c:pt>
                <c:pt idx="84">
                  <c:v>10.524800000000006</c:v>
                </c:pt>
                <c:pt idx="85">
                  <c:v>10.480000000000008</c:v>
                </c:pt>
                <c:pt idx="86">
                  <c:v>10.436800000000005</c:v>
                </c:pt>
                <c:pt idx="87">
                  <c:v>10.395200000000006</c:v>
                </c:pt>
                <c:pt idx="88">
                  <c:v>10.355200000000005</c:v>
                </c:pt>
                <c:pt idx="89">
                  <c:v>10.316800000000008</c:v>
                </c:pt>
                <c:pt idx="90">
                  <c:v>10.280000000000006</c:v>
                </c:pt>
                <c:pt idx="91">
                  <c:v>10.244800000000005</c:v>
                </c:pt>
                <c:pt idx="92">
                  <c:v>10.211200000000005</c:v>
                </c:pt>
                <c:pt idx="93">
                  <c:v>10.179200000000005</c:v>
                </c:pt>
                <c:pt idx="94">
                  <c:v>10.148800000000005</c:v>
                </c:pt>
                <c:pt idx="95">
                  <c:v>10.120000000000005</c:v>
                </c:pt>
                <c:pt idx="96">
                  <c:v>10.092800000000004</c:v>
                </c:pt>
                <c:pt idx="97">
                  <c:v>10.067200000000003</c:v>
                </c:pt>
                <c:pt idx="98">
                  <c:v>10.043200000000006</c:v>
                </c:pt>
                <c:pt idx="99">
                  <c:v>10.020800000000005</c:v>
                </c:pt>
                <c:pt idx="100">
                  <c:v>10.000000000000004</c:v>
                </c:pt>
                <c:pt idx="101">
                  <c:v>9.9808000000000039</c:v>
                </c:pt>
                <c:pt idx="102">
                  <c:v>9.9632000000000023</c:v>
                </c:pt>
                <c:pt idx="103">
                  <c:v>9.9472000000000023</c:v>
                </c:pt>
                <c:pt idx="104">
                  <c:v>9.9328000000000021</c:v>
                </c:pt>
                <c:pt idx="105">
                  <c:v>9.92</c:v>
                </c:pt>
                <c:pt idx="106">
                  <c:v>9.9088000000000012</c:v>
                </c:pt>
                <c:pt idx="107">
                  <c:v>9.8992000000000004</c:v>
                </c:pt>
                <c:pt idx="108">
                  <c:v>9.8912000000000031</c:v>
                </c:pt>
                <c:pt idx="109">
                  <c:v>9.884800000000002</c:v>
                </c:pt>
                <c:pt idx="110">
                  <c:v>9.8800000000000008</c:v>
                </c:pt>
                <c:pt idx="111">
                  <c:v>9.8768000000000011</c:v>
                </c:pt>
                <c:pt idx="112">
                  <c:v>9.8752000000000013</c:v>
                </c:pt>
                <c:pt idx="113">
                  <c:v>9.8751999999999995</c:v>
                </c:pt>
                <c:pt idx="114">
                  <c:v>9.8767999999999976</c:v>
                </c:pt>
                <c:pt idx="115">
                  <c:v>9.8799999999999972</c:v>
                </c:pt>
                <c:pt idx="116">
                  <c:v>9.8847999999999967</c:v>
                </c:pt>
                <c:pt idx="117">
                  <c:v>9.891199999999996</c:v>
                </c:pt>
                <c:pt idx="118">
                  <c:v>9.8991999999999987</c:v>
                </c:pt>
                <c:pt idx="119">
                  <c:v>9.9087999999999994</c:v>
                </c:pt>
                <c:pt idx="120">
                  <c:v>9.9199999999999982</c:v>
                </c:pt>
                <c:pt idx="121">
                  <c:v>9.9327999999999967</c:v>
                </c:pt>
                <c:pt idx="122">
                  <c:v>9.9471999999999952</c:v>
                </c:pt>
                <c:pt idx="123">
                  <c:v>9.9631999999999934</c:v>
                </c:pt>
                <c:pt idx="124">
                  <c:v>9.980799999999995</c:v>
                </c:pt>
                <c:pt idx="125">
                  <c:v>9.9999999999999929</c:v>
                </c:pt>
                <c:pt idx="126">
                  <c:v>10.020799999999992</c:v>
                </c:pt>
                <c:pt idx="127">
                  <c:v>10.043199999999992</c:v>
                </c:pt>
                <c:pt idx="128">
                  <c:v>10.067199999999993</c:v>
                </c:pt>
                <c:pt idx="129">
                  <c:v>10.092799999999993</c:v>
                </c:pt>
                <c:pt idx="130">
                  <c:v>10.119999999999992</c:v>
                </c:pt>
                <c:pt idx="131">
                  <c:v>10.148799999999991</c:v>
                </c:pt>
                <c:pt idx="132">
                  <c:v>10.179199999999991</c:v>
                </c:pt>
                <c:pt idx="133">
                  <c:v>10.211199999999989</c:v>
                </c:pt>
                <c:pt idx="134">
                  <c:v>10.244799999999987</c:v>
                </c:pt>
                <c:pt idx="135">
                  <c:v>10.279999999999989</c:v>
                </c:pt>
                <c:pt idx="136">
                  <c:v>10.316799999999986</c:v>
                </c:pt>
                <c:pt idx="137">
                  <c:v>10.355199999999986</c:v>
                </c:pt>
                <c:pt idx="138">
                  <c:v>10.395199999999988</c:v>
                </c:pt>
                <c:pt idx="139">
                  <c:v>10.436799999999987</c:v>
                </c:pt>
                <c:pt idx="140">
                  <c:v>10.479999999999986</c:v>
                </c:pt>
                <c:pt idx="141">
                  <c:v>10.524799999999985</c:v>
                </c:pt>
                <c:pt idx="142">
                  <c:v>10.571199999999983</c:v>
                </c:pt>
                <c:pt idx="143">
                  <c:v>10.619199999999985</c:v>
                </c:pt>
                <c:pt idx="144">
                  <c:v>10.668799999999983</c:v>
                </c:pt>
                <c:pt idx="145">
                  <c:v>10.719999999999981</c:v>
                </c:pt>
                <c:pt idx="146">
                  <c:v>10.772799999999979</c:v>
                </c:pt>
                <c:pt idx="147">
                  <c:v>10.827199999999976</c:v>
                </c:pt>
                <c:pt idx="148">
                  <c:v>10.883199999999981</c:v>
                </c:pt>
                <c:pt idx="149">
                  <c:v>10.940799999999982</c:v>
                </c:pt>
              </c:numCache>
            </c:numRef>
          </c:yVal>
          <c:smooth val="1"/>
          <c:extLst>
            <c:ext xmlns:c16="http://schemas.microsoft.com/office/drawing/2014/chart" uri="{C3380CC4-5D6E-409C-BE32-E72D297353CC}">
              <c16:uniqueId val="{00000001-713B-4E8D-A4BB-15B53A57975B}"/>
            </c:ext>
          </c:extLst>
        </c:ser>
        <c:ser>
          <c:idx val="2"/>
          <c:order val="2"/>
          <c:spPr>
            <a:ln w="19050" cap="rnd">
              <a:solidFill>
                <a:schemeClr val="accent3"/>
              </a:solidFill>
              <a:round/>
            </a:ln>
            <a:effectLst/>
          </c:spPr>
          <c:marker>
            <c:symbol val="none"/>
          </c:marker>
          <c:xVal>
            <c:numRef>
              <c:f>'Cubic Cost Curves'!$A$21:$A$170</c:f>
              <c:numCache>
                <c:formatCode>General</c:formatCode>
                <c:ptCount val="150"/>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pt idx="81">
                  <c:v>16.199999999999974</c:v>
                </c:pt>
                <c:pt idx="82">
                  <c:v>16.399999999999974</c:v>
                </c:pt>
                <c:pt idx="83">
                  <c:v>16.599999999999973</c:v>
                </c:pt>
                <c:pt idx="84">
                  <c:v>16.799999999999972</c:v>
                </c:pt>
                <c:pt idx="85">
                  <c:v>16.999999999999972</c:v>
                </c:pt>
                <c:pt idx="86">
                  <c:v>17.199999999999971</c:v>
                </c:pt>
                <c:pt idx="87">
                  <c:v>17.39999999999997</c:v>
                </c:pt>
                <c:pt idx="88">
                  <c:v>17.599999999999969</c:v>
                </c:pt>
                <c:pt idx="89">
                  <c:v>17.799999999999969</c:v>
                </c:pt>
                <c:pt idx="90">
                  <c:v>17.999999999999968</c:v>
                </c:pt>
                <c:pt idx="91">
                  <c:v>18.199999999999967</c:v>
                </c:pt>
                <c:pt idx="92">
                  <c:v>18.399999999999967</c:v>
                </c:pt>
                <c:pt idx="93">
                  <c:v>18.599999999999966</c:v>
                </c:pt>
                <c:pt idx="94">
                  <c:v>18.799999999999965</c:v>
                </c:pt>
                <c:pt idx="95">
                  <c:v>18.999999999999964</c:v>
                </c:pt>
                <c:pt idx="96">
                  <c:v>19.199999999999964</c:v>
                </c:pt>
                <c:pt idx="97">
                  <c:v>19.399999999999963</c:v>
                </c:pt>
                <c:pt idx="98">
                  <c:v>19.599999999999962</c:v>
                </c:pt>
                <c:pt idx="99">
                  <c:v>19.799999999999962</c:v>
                </c:pt>
                <c:pt idx="100">
                  <c:v>19.999999999999961</c:v>
                </c:pt>
                <c:pt idx="101">
                  <c:v>20.19999999999996</c:v>
                </c:pt>
                <c:pt idx="102">
                  <c:v>20.399999999999959</c:v>
                </c:pt>
                <c:pt idx="103">
                  <c:v>20.599999999999959</c:v>
                </c:pt>
                <c:pt idx="104">
                  <c:v>20.799999999999958</c:v>
                </c:pt>
                <c:pt idx="105">
                  <c:v>20.999999999999957</c:v>
                </c:pt>
                <c:pt idx="106">
                  <c:v>21.199999999999957</c:v>
                </c:pt>
                <c:pt idx="107">
                  <c:v>21.399999999999956</c:v>
                </c:pt>
                <c:pt idx="108">
                  <c:v>21.599999999999955</c:v>
                </c:pt>
                <c:pt idx="109">
                  <c:v>21.799999999999955</c:v>
                </c:pt>
                <c:pt idx="110">
                  <c:v>21.999999999999954</c:v>
                </c:pt>
                <c:pt idx="111">
                  <c:v>22.199999999999953</c:v>
                </c:pt>
                <c:pt idx="112">
                  <c:v>22.399999999999952</c:v>
                </c:pt>
                <c:pt idx="113">
                  <c:v>22.599999999999952</c:v>
                </c:pt>
                <c:pt idx="114">
                  <c:v>22.799999999999951</c:v>
                </c:pt>
                <c:pt idx="115">
                  <c:v>22.99999999999995</c:v>
                </c:pt>
                <c:pt idx="116">
                  <c:v>23.19999999999995</c:v>
                </c:pt>
                <c:pt idx="117">
                  <c:v>23.399999999999949</c:v>
                </c:pt>
                <c:pt idx="118">
                  <c:v>23.599999999999948</c:v>
                </c:pt>
                <c:pt idx="119">
                  <c:v>23.799999999999947</c:v>
                </c:pt>
                <c:pt idx="120">
                  <c:v>23.999999999999947</c:v>
                </c:pt>
                <c:pt idx="121">
                  <c:v>24.199999999999946</c:v>
                </c:pt>
                <c:pt idx="122">
                  <c:v>24.399999999999945</c:v>
                </c:pt>
                <c:pt idx="123">
                  <c:v>24.599999999999945</c:v>
                </c:pt>
                <c:pt idx="124">
                  <c:v>24.799999999999944</c:v>
                </c:pt>
                <c:pt idx="125">
                  <c:v>24.999999999999943</c:v>
                </c:pt>
                <c:pt idx="126">
                  <c:v>25.199999999999942</c:v>
                </c:pt>
                <c:pt idx="127">
                  <c:v>25.399999999999942</c:v>
                </c:pt>
                <c:pt idx="128">
                  <c:v>25.599999999999941</c:v>
                </c:pt>
                <c:pt idx="129">
                  <c:v>25.79999999999994</c:v>
                </c:pt>
                <c:pt idx="130">
                  <c:v>25.99999999999994</c:v>
                </c:pt>
                <c:pt idx="131">
                  <c:v>26.199999999999939</c:v>
                </c:pt>
                <c:pt idx="132">
                  <c:v>26.399999999999938</c:v>
                </c:pt>
                <c:pt idx="133">
                  <c:v>26.599999999999937</c:v>
                </c:pt>
                <c:pt idx="134">
                  <c:v>26.799999999999937</c:v>
                </c:pt>
                <c:pt idx="135">
                  <c:v>26.999999999999936</c:v>
                </c:pt>
                <c:pt idx="136">
                  <c:v>27.199999999999935</c:v>
                </c:pt>
                <c:pt idx="137">
                  <c:v>27.399999999999935</c:v>
                </c:pt>
                <c:pt idx="138">
                  <c:v>27.599999999999934</c:v>
                </c:pt>
                <c:pt idx="139">
                  <c:v>27.799999999999933</c:v>
                </c:pt>
                <c:pt idx="140">
                  <c:v>27.999999999999932</c:v>
                </c:pt>
                <c:pt idx="141">
                  <c:v>28.199999999999932</c:v>
                </c:pt>
                <c:pt idx="142">
                  <c:v>28.399999999999931</c:v>
                </c:pt>
                <c:pt idx="143">
                  <c:v>28.59999999999993</c:v>
                </c:pt>
                <c:pt idx="144">
                  <c:v>28.79999999999993</c:v>
                </c:pt>
                <c:pt idx="145">
                  <c:v>28.999999999999929</c:v>
                </c:pt>
                <c:pt idx="146">
                  <c:v>29.199999999999928</c:v>
                </c:pt>
                <c:pt idx="147">
                  <c:v>29.399999999999928</c:v>
                </c:pt>
                <c:pt idx="148">
                  <c:v>29.599999999999927</c:v>
                </c:pt>
                <c:pt idx="149">
                  <c:v>29.799999999999926</c:v>
                </c:pt>
              </c:numCache>
            </c:numRef>
          </c:xVal>
          <c:yVal>
            <c:numRef>
              <c:f>'Cubic Cost Curves'!$G$21:$G$170</c:f>
              <c:numCache>
                <c:formatCode>General</c:formatCode>
                <c:ptCount val="150"/>
                <c:pt idx="0">
                  <c:v>20</c:v>
                </c:pt>
                <c:pt idx="1">
                  <c:v>19.642399999999999</c:v>
                </c:pt>
                <c:pt idx="2">
                  <c:v>19.2896</c:v>
                </c:pt>
                <c:pt idx="3">
                  <c:v>18.941600000000001</c:v>
                </c:pt>
                <c:pt idx="4">
                  <c:v>18.598399999999998</c:v>
                </c:pt>
                <c:pt idx="5">
                  <c:v>18.260000000000002</c:v>
                </c:pt>
                <c:pt idx="6">
                  <c:v>17.926400000000001</c:v>
                </c:pt>
                <c:pt idx="7">
                  <c:v>17.5976</c:v>
                </c:pt>
                <c:pt idx="8">
                  <c:v>17.273600000000002</c:v>
                </c:pt>
                <c:pt idx="9">
                  <c:v>16.9544</c:v>
                </c:pt>
                <c:pt idx="10">
                  <c:v>16.64</c:v>
                </c:pt>
                <c:pt idx="11">
                  <c:v>16.330400000000001</c:v>
                </c:pt>
                <c:pt idx="12">
                  <c:v>16.025600000000001</c:v>
                </c:pt>
                <c:pt idx="13">
                  <c:v>15.7256</c:v>
                </c:pt>
                <c:pt idx="14">
                  <c:v>15.430399999999999</c:v>
                </c:pt>
                <c:pt idx="15">
                  <c:v>15.139999999999999</c:v>
                </c:pt>
                <c:pt idx="16">
                  <c:v>14.854399999999998</c:v>
                </c:pt>
                <c:pt idx="17">
                  <c:v>14.573599999999999</c:v>
                </c:pt>
                <c:pt idx="18">
                  <c:v>14.297599999999999</c:v>
                </c:pt>
                <c:pt idx="19">
                  <c:v>14.026399999999999</c:v>
                </c:pt>
                <c:pt idx="20">
                  <c:v>13.759999999999998</c:v>
                </c:pt>
                <c:pt idx="21">
                  <c:v>13.498399999999998</c:v>
                </c:pt>
                <c:pt idx="22">
                  <c:v>13.241599999999998</c:v>
                </c:pt>
                <c:pt idx="23">
                  <c:v>12.989599999999998</c:v>
                </c:pt>
                <c:pt idx="24">
                  <c:v>12.742399999999998</c:v>
                </c:pt>
                <c:pt idx="25">
                  <c:v>12.499999999999996</c:v>
                </c:pt>
                <c:pt idx="26">
                  <c:v>12.262399999999998</c:v>
                </c:pt>
                <c:pt idx="27">
                  <c:v>12.029599999999997</c:v>
                </c:pt>
                <c:pt idx="28">
                  <c:v>11.801599999999997</c:v>
                </c:pt>
                <c:pt idx="29">
                  <c:v>11.578399999999997</c:v>
                </c:pt>
                <c:pt idx="30">
                  <c:v>11.359999999999998</c:v>
                </c:pt>
                <c:pt idx="31">
                  <c:v>11.146399999999996</c:v>
                </c:pt>
                <c:pt idx="32">
                  <c:v>10.937599999999996</c:v>
                </c:pt>
                <c:pt idx="33">
                  <c:v>10.733599999999996</c:v>
                </c:pt>
                <c:pt idx="34">
                  <c:v>10.534399999999998</c:v>
                </c:pt>
                <c:pt idx="35">
                  <c:v>10.339999999999996</c:v>
                </c:pt>
                <c:pt idx="36">
                  <c:v>10.150399999999998</c:v>
                </c:pt>
                <c:pt idx="37">
                  <c:v>9.9655999999999949</c:v>
                </c:pt>
                <c:pt idx="38">
                  <c:v>9.785599999999997</c:v>
                </c:pt>
                <c:pt idx="39">
                  <c:v>9.6103999999999949</c:v>
                </c:pt>
                <c:pt idx="40">
                  <c:v>9.4399999999999959</c:v>
                </c:pt>
                <c:pt idx="41">
                  <c:v>9.2743999999999982</c:v>
                </c:pt>
                <c:pt idx="42">
                  <c:v>9.1135999999999981</c:v>
                </c:pt>
                <c:pt idx="43">
                  <c:v>8.9575999999999993</c:v>
                </c:pt>
                <c:pt idx="44">
                  <c:v>8.8064</c:v>
                </c:pt>
                <c:pt idx="45">
                  <c:v>8.66</c:v>
                </c:pt>
                <c:pt idx="46">
                  <c:v>8.5183999999999997</c:v>
                </c:pt>
                <c:pt idx="47">
                  <c:v>8.3815999999999988</c:v>
                </c:pt>
                <c:pt idx="48">
                  <c:v>8.2495999999999992</c:v>
                </c:pt>
                <c:pt idx="49">
                  <c:v>8.122399999999999</c:v>
                </c:pt>
                <c:pt idx="50">
                  <c:v>8.0000000000000036</c:v>
                </c:pt>
                <c:pt idx="51">
                  <c:v>7.8824000000000023</c:v>
                </c:pt>
                <c:pt idx="52">
                  <c:v>7.7696000000000005</c:v>
                </c:pt>
                <c:pt idx="53">
                  <c:v>7.6616000000000017</c:v>
                </c:pt>
                <c:pt idx="54">
                  <c:v>7.5584000000000007</c:v>
                </c:pt>
                <c:pt idx="55">
                  <c:v>7.4600000000000044</c:v>
                </c:pt>
                <c:pt idx="56">
                  <c:v>7.3664000000000023</c:v>
                </c:pt>
                <c:pt idx="57">
                  <c:v>7.2776000000000032</c:v>
                </c:pt>
                <c:pt idx="58">
                  <c:v>7.1936000000000018</c:v>
                </c:pt>
                <c:pt idx="59">
                  <c:v>7.1143999999999998</c:v>
                </c:pt>
                <c:pt idx="60">
                  <c:v>7.0400000000000045</c:v>
                </c:pt>
                <c:pt idx="61">
                  <c:v>6.9704000000000033</c:v>
                </c:pt>
                <c:pt idx="62">
                  <c:v>6.9056000000000033</c:v>
                </c:pt>
                <c:pt idx="63">
                  <c:v>6.8456000000000028</c:v>
                </c:pt>
                <c:pt idx="64">
                  <c:v>6.7904000000000018</c:v>
                </c:pt>
                <c:pt idx="65">
                  <c:v>6.7400000000000038</c:v>
                </c:pt>
                <c:pt idx="66">
                  <c:v>6.6944000000000035</c:v>
                </c:pt>
                <c:pt idx="67">
                  <c:v>6.6536000000000008</c:v>
                </c:pt>
                <c:pt idx="68">
                  <c:v>6.6176000000000013</c:v>
                </c:pt>
                <c:pt idx="69">
                  <c:v>6.5864000000000011</c:v>
                </c:pt>
                <c:pt idx="70">
                  <c:v>6.5600000000000023</c:v>
                </c:pt>
                <c:pt idx="71">
                  <c:v>6.5384000000000011</c:v>
                </c:pt>
                <c:pt idx="72">
                  <c:v>6.5215999999999994</c:v>
                </c:pt>
                <c:pt idx="73">
                  <c:v>6.5095999999999989</c:v>
                </c:pt>
                <c:pt idx="74">
                  <c:v>6.502399999999998</c:v>
                </c:pt>
                <c:pt idx="75">
                  <c:v>6.5000000000000018</c:v>
                </c:pt>
                <c:pt idx="76">
                  <c:v>6.5023999999999997</c:v>
                </c:pt>
                <c:pt idx="77">
                  <c:v>6.5095999999999972</c:v>
                </c:pt>
                <c:pt idx="78">
                  <c:v>6.5215999999999958</c:v>
                </c:pt>
                <c:pt idx="79">
                  <c:v>6.5383999999999958</c:v>
                </c:pt>
                <c:pt idx="80">
                  <c:v>6.5599999999999969</c:v>
                </c:pt>
                <c:pt idx="81">
                  <c:v>6.586399999999994</c:v>
                </c:pt>
                <c:pt idx="82">
                  <c:v>6.6175999999999924</c:v>
                </c:pt>
                <c:pt idx="83">
                  <c:v>6.6535999999999937</c:v>
                </c:pt>
                <c:pt idx="84">
                  <c:v>6.694399999999991</c:v>
                </c:pt>
                <c:pt idx="85">
                  <c:v>6.7399999999999949</c:v>
                </c:pt>
                <c:pt idx="86">
                  <c:v>6.7903999999999911</c:v>
                </c:pt>
                <c:pt idx="87">
                  <c:v>6.8455999999999904</c:v>
                </c:pt>
                <c:pt idx="88">
                  <c:v>6.9055999999999891</c:v>
                </c:pt>
                <c:pt idx="89">
                  <c:v>6.9703999999999908</c:v>
                </c:pt>
                <c:pt idx="90">
                  <c:v>7.0399999999999885</c:v>
                </c:pt>
                <c:pt idx="91">
                  <c:v>7.1143999999999856</c:v>
                </c:pt>
                <c:pt idx="92">
                  <c:v>7.1935999999999822</c:v>
                </c:pt>
                <c:pt idx="93">
                  <c:v>7.2775999999999819</c:v>
                </c:pt>
                <c:pt idx="94">
                  <c:v>7.366399999999981</c:v>
                </c:pt>
                <c:pt idx="95">
                  <c:v>7.4599999999999795</c:v>
                </c:pt>
                <c:pt idx="96">
                  <c:v>7.5583999999999776</c:v>
                </c:pt>
                <c:pt idx="97">
                  <c:v>7.6615999999999786</c:v>
                </c:pt>
                <c:pt idx="98">
                  <c:v>7.7695999999999827</c:v>
                </c:pt>
                <c:pt idx="99">
                  <c:v>7.8823999999999792</c:v>
                </c:pt>
                <c:pt idx="100">
                  <c:v>7.9999999999999751</c:v>
                </c:pt>
                <c:pt idx="101">
                  <c:v>8.1223999999999741</c:v>
                </c:pt>
                <c:pt idx="102">
                  <c:v>8.249599999999969</c:v>
                </c:pt>
                <c:pt idx="103">
                  <c:v>8.3815999999999704</c:v>
                </c:pt>
                <c:pt idx="104">
                  <c:v>8.5183999999999678</c:v>
                </c:pt>
                <c:pt idx="105">
                  <c:v>8.6599999999999646</c:v>
                </c:pt>
                <c:pt idx="106">
                  <c:v>8.8063999999999645</c:v>
                </c:pt>
                <c:pt idx="107">
                  <c:v>8.9575999999999603</c:v>
                </c:pt>
                <c:pt idx="108">
                  <c:v>9.1135999999999662</c:v>
                </c:pt>
                <c:pt idx="109">
                  <c:v>9.2743999999999645</c:v>
                </c:pt>
                <c:pt idx="110">
                  <c:v>9.4399999999999586</c:v>
                </c:pt>
                <c:pt idx="111">
                  <c:v>9.6103999999999594</c:v>
                </c:pt>
                <c:pt idx="112">
                  <c:v>9.7855999999999561</c:v>
                </c:pt>
                <c:pt idx="113">
                  <c:v>9.9655999999999558</c:v>
                </c:pt>
                <c:pt idx="114">
                  <c:v>10.150399999999951</c:v>
                </c:pt>
                <c:pt idx="115">
                  <c:v>10.33999999999995</c:v>
                </c:pt>
                <c:pt idx="116">
                  <c:v>10.534399999999941</c:v>
                </c:pt>
                <c:pt idx="117">
                  <c:v>10.733599999999939</c:v>
                </c:pt>
                <c:pt idx="118">
                  <c:v>10.937599999999946</c:v>
                </c:pt>
                <c:pt idx="119">
                  <c:v>11.14639999999995</c:v>
                </c:pt>
                <c:pt idx="120">
                  <c:v>11.359999999999943</c:v>
                </c:pt>
                <c:pt idx="121">
                  <c:v>11.578399999999938</c:v>
                </c:pt>
                <c:pt idx="122">
                  <c:v>11.801599999999937</c:v>
                </c:pt>
                <c:pt idx="123">
                  <c:v>12.029599999999931</c:v>
                </c:pt>
                <c:pt idx="124">
                  <c:v>12.262399999999928</c:v>
                </c:pt>
                <c:pt idx="125">
                  <c:v>12.499999999999929</c:v>
                </c:pt>
                <c:pt idx="126">
                  <c:v>12.742399999999925</c:v>
                </c:pt>
                <c:pt idx="127">
                  <c:v>12.989599999999918</c:v>
                </c:pt>
                <c:pt idx="128">
                  <c:v>13.24159999999992</c:v>
                </c:pt>
                <c:pt idx="129">
                  <c:v>13.498399999999926</c:v>
                </c:pt>
                <c:pt idx="130">
                  <c:v>13.75999999999992</c:v>
                </c:pt>
                <c:pt idx="131">
                  <c:v>14.026399999999917</c:v>
                </c:pt>
                <c:pt idx="132">
                  <c:v>14.29759999999991</c:v>
                </c:pt>
                <c:pt idx="133">
                  <c:v>14.573599999999907</c:v>
                </c:pt>
                <c:pt idx="134">
                  <c:v>14.854399999999906</c:v>
                </c:pt>
                <c:pt idx="135">
                  <c:v>15.139999999999908</c:v>
                </c:pt>
                <c:pt idx="136">
                  <c:v>15.430399999999899</c:v>
                </c:pt>
                <c:pt idx="137">
                  <c:v>15.725599999999901</c:v>
                </c:pt>
                <c:pt idx="138">
                  <c:v>16.025599999999898</c:v>
                </c:pt>
                <c:pt idx="139">
                  <c:v>16.330399999999898</c:v>
                </c:pt>
                <c:pt idx="140">
                  <c:v>16.639999999999894</c:v>
                </c:pt>
                <c:pt idx="141">
                  <c:v>16.954399999999893</c:v>
                </c:pt>
                <c:pt idx="142">
                  <c:v>17.273599999999888</c:v>
                </c:pt>
                <c:pt idx="143">
                  <c:v>17.597599999999886</c:v>
                </c:pt>
                <c:pt idx="144">
                  <c:v>17.92639999999988</c:v>
                </c:pt>
                <c:pt idx="145">
                  <c:v>18.259999999999877</c:v>
                </c:pt>
                <c:pt idx="146">
                  <c:v>18.59839999999987</c:v>
                </c:pt>
                <c:pt idx="147">
                  <c:v>18.941599999999866</c:v>
                </c:pt>
                <c:pt idx="148">
                  <c:v>19.289599999999872</c:v>
                </c:pt>
                <c:pt idx="149">
                  <c:v>19.642399999999874</c:v>
                </c:pt>
              </c:numCache>
            </c:numRef>
          </c:yVal>
          <c:smooth val="1"/>
          <c:extLst>
            <c:ext xmlns:c16="http://schemas.microsoft.com/office/drawing/2014/chart" uri="{C3380CC4-5D6E-409C-BE32-E72D297353CC}">
              <c16:uniqueId val="{00000002-713B-4E8D-A4BB-15B53A57975B}"/>
            </c:ext>
          </c:extLst>
        </c:ser>
        <c:dLbls>
          <c:showLegendKey val="0"/>
          <c:showVal val="0"/>
          <c:showCatName val="0"/>
          <c:showSerName val="0"/>
          <c:showPercent val="0"/>
          <c:showBubbleSize val="0"/>
        </c:dLbls>
        <c:axId val="207944927"/>
        <c:axId val="563309135"/>
      </c:scatterChart>
      <c:valAx>
        <c:axId val="20794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09135"/>
        <c:crosses val="autoZero"/>
        <c:crossBetween val="midCat"/>
      </c:valAx>
      <c:valAx>
        <c:axId val="56330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44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Curves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'Quadratic Cost Curves'!$A$5:$A$55</c:f>
              <c:numCache>
                <c:formatCode>General</c:formatCode>
                <c:ptCount val="5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numCache>
            </c:numRef>
          </c:xVal>
          <c:yVal>
            <c:numRef>
              <c:f>'Quadratic Cost Curves'!$B$5:$B$55</c:f>
              <c:numCache>
                <c:formatCode>_("$"* #,##0.00_);_("$"* \(#,##0.00\);_("$"* "-"??_);_(@_)</c:formatCode>
                <c:ptCount val="51"/>
                <c:pt idx="0">
                  <c:v>100</c:v>
                </c:pt>
                <c:pt idx="1">
                  <c:v>100.4</c:v>
                </c:pt>
                <c:pt idx="2">
                  <c:v>101.6</c:v>
                </c:pt>
                <c:pt idx="3">
                  <c:v>103.6</c:v>
                </c:pt>
                <c:pt idx="4">
                  <c:v>106.4</c:v>
                </c:pt>
                <c:pt idx="5">
                  <c:v>110</c:v>
                </c:pt>
                <c:pt idx="6">
                  <c:v>114.4</c:v>
                </c:pt>
                <c:pt idx="7">
                  <c:v>119.6</c:v>
                </c:pt>
                <c:pt idx="8">
                  <c:v>125.6</c:v>
                </c:pt>
                <c:pt idx="9">
                  <c:v>132.39999999999998</c:v>
                </c:pt>
                <c:pt idx="10">
                  <c:v>140</c:v>
                </c:pt>
                <c:pt idx="11">
                  <c:v>148.39999999999998</c:v>
                </c:pt>
                <c:pt idx="12">
                  <c:v>157.6</c:v>
                </c:pt>
                <c:pt idx="13">
                  <c:v>167.60000000000002</c:v>
                </c:pt>
                <c:pt idx="14">
                  <c:v>178.40000000000003</c:v>
                </c:pt>
                <c:pt idx="15">
                  <c:v>190.00000000000003</c:v>
                </c:pt>
                <c:pt idx="16">
                  <c:v>202.40000000000003</c:v>
                </c:pt>
                <c:pt idx="17">
                  <c:v>215.60000000000005</c:v>
                </c:pt>
                <c:pt idx="18">
                  <c:v>229.60000000000005</c:v>
                </c:pt>
                <c:pt idx="19">
                  <c:v>244.40000000000009</c:v>
                </c:pt>
                <c:pt idx="20">
                  <c:v>260.00000000000006</c:v>
                </c:pt>
                <c:pt idx="21">
                  <c:v>276.40000000000009</c:v>
                </c:pt>
                <c:pt idx="22">
                  <c:v>293.60000000000014</c:v>
                </c:pt>
                <c:pt idx="23">
                  <c:v>311.60000000000014</c:v>
                </c:pt>
                <c:pt idx="24">
                  <c:v>330.4000000000002</c:v>
                </c:pt>
                <c:pt idx="25">
                  <c:v>350.00000000000017</c:v>
                </c:pt>
                <c:pt idx="26">
                  <c:v>370.4000000000002</c:v>
                </c:pt>
                <c:pt idx="27">
                  <c:v>391.60000000000019</c:v>
                </c:pt>
                <c:pt idx="28">
                  <c:v>413.60000000000025</c:v>
                </c:pt>
                <c:pt idx="29">
                  <c:v>436.40000000000032</c:v>
                </c:pt>
                <c:pt idx="30">
                  <c:v>460.00000000000028</c:v>
                </c:pt>
                <c:pt idx="31">
                  <c:v>484.40000000000032</c:v>
                </c:pt>
                <c:pt idx="32">
                  <c:v>509.60000000000036</c:v>
                </c:pt>
                <c:pt idx="33">
                  <c:v>535.60000000000048</c:v>
                </c:pt>
                <c:pt idx="34">
                  <c:v>562.40000000000043</c:v>
                </c:pt>
                <c:pt idx="35">
                  <c:v>590.00000000000045</c:v>
                </c:pt>
                <c:pt idx="36">
                  <c:v>618.40000000000055</c:v>
                </c:pt>
                <c:pt idx="37">
                  <c:v>647.60000000000059</c:v>
                </c:pt>
                <c:pt idx="38">
                  <c:v>677.60000000000059</c:v>
                </c:pt>
                <c:pt idx="39">
                  <c:v>708.40000000000066</c:v>
                </c:pt>
                <c:pt idx="40">
                  <c:v>740.00000000000057</c:v>
                </c:pt>
                <c:pt idx="41">
                  <c:v>772.40000000000055</c:v>
                </c:pt>
                <c:pt idx="42">
                  <c:v>805.60000000000036</c:v>
                </c:pt>
                <c:pt idx="43">
                  <c:v>839.60000000000025</c:v>
                </c:pt>
                <c:pt idx="44">
                  <c:v>874.40000000000009</c:v>
                </c:pt>
                <c:pt idx="45">
                  <c:v>910</c:v>
                </c:pt>
                <c:pt idx="46">
                  <c:v>946.39999999999986</c:v>
                </c:pt>
                <c:pt idx="47">
                  <c:v>983.59999999999968</c:v>
                </c:pt>
                <c:pt idx="48">
                  <c:v>1021.5999999999996</c:v>
                </c:pt>
                <c:pt idx="49">
                  <c:v>1060.3999999999996</c:v>
                </c:pt>
                <c:pt idx="50">
                  <c:v>1099.9999999999993</c:v>
                </c:pt>
              </c:numCache>
            </c:numRef>
          </c:yVal>
          <c:smooth val="1"/>
          <c:extLst>
            <c:ext xmlns:c16="http://schemas.microsoft.com/office/drawing/2014/chart" uri="{C3380CC4-5D6E-409C-BE32-E72D297353CC}">
              <c16:uniqueId val="{00000000-781E-49FA-8723-0187085905D6}"/>
            </c:ext>
          </c:extLst>
        </c:ser>
        <c:ser>
          <c:idx val="1"/>
          <c:order val="1"/>
          <c:spPr>
            <a:ln w="19050" cap="rnd">
              <a:solidFill>
                <a:schemeClr val="accent2"/>
              </a:solidFill>
              <a:round/>
            </a:ln>
            <a:effectLst/>
          </c:spPr>
          <c:marker>
            <c:symbol val="none"/>
          </c:marker>
          <c:xVal>
            <c:numRef>
              <c:f>'Quadratic Cost Curves'!$A$5:$A$55</c:f>
              <c:numCache>
                <c:formatCode>General</c:formatCode>
                <c:ptCount val="5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numCache>
            </c:numRef>
          </c:xVal>
          <c:yVal>
            <c:numRef>
              <c:f>'Quadratic Cost Curves'!$C$5:$C$55</c:f>
              <c:numCache>
                <c:formatCode>_("$"* #,##0.00_);_("$"* \(#,##0.00\);_("$"* "-"??_);_(@_)</c:formatCode>
                <c:ptCount val="51"/>
                <c:pt idx="0">
                  <c:v>0</c:v>
                </c:pt>
                <c:pt idx="1">
                  <c:v>0.40000000000000008</c:v>
                </c:pt>
                <c:pt idx="2">
                  <c:v>1.6000000000000003</c:v>
                </c:pt>
                <c:pt idx="3">
                  <c:v>3.600000000000001</c:v>
                </c:pt>
                <c:pt idx="4">
                  <c:v>6.4000000000000012</c:v>
                </c:pt>
                <c:pt idx="5">
                  <c:v>10</c:v>
                </c:pt>
                <c:pt idx="6">
                  <c:v>14.399999999999999</c:v>
                </c:pt>
                <c:pt idx="7">
                  <c:v>19.599999999999998</c:v>
                </c:pt>
                <c:pt idx="8">
                  <c:v>25.599999999999994</c:v>
                </c:pt>
                <c:pt idx="9">
                  <c:v>32.399999999999991</c:v>
                </c:pt>
                <c:pt idx="10">
                  <c:v>39.999999999999993</c:v>
                </c:pt>
                <c:pt idx="11">
                  <c:v>48.399999999999991</c:v>
                </c:pt>
                <c:pt idx="12">
                  <c:v>57.599999999999994</c:v>
                </c:pt>
                <c:pt idx="13">
                  <c:v>67.600000000000009</c:v>
                </c:pt>
                <c:pt idx="14">
                  <c:v>78.40000000000002</c:v>
                </c:pt>
                <c:pt idx="15">
                  <c:v>90.000000000000028</c:v>
                </c:pt>
                <c:pt idx="16">
                  <c:v>102.40000000000003</c:v>
                </c:pt>
                <c:pt idx="17">
                  <c:v>115.60000000000005</c:v>
                </c:pt>
                <c:pt idx="18">
                  <c:v>129.60000000000005</c:v>
                </c:pt>
                <c:pt idx="19">
                  <c:v>144.40000000000009</c:v>
                </c:pt>
                <c:pt idx="20">
                  <c:v>160.00000000000006</c:v>
                </c:pt>
                <c:pt idx="21">
                  <c:v>176.40000000000009</c:v>
                </c:pt>
                <c:pt idx="22">
                  <c:v>193.60000000000011</c:v>
                </c:pt>
                <c:pt idx="23">
                  <c:v>211.60000000000014</c:v>
                </c:pt>
                <c:pt idx="24">
                  <c:v>230.40000000000018</c:v>
                </c:pt>
                <c:pt idx="25">
                  <c:v>250.00000000000017</c:v>
                </c:pt>
                <c:pt idx="26">
                  <c:v>270.4000000000002</c:v>
                </c:pt>
                <c:pt idx="27">
                  <c:v>291.60000000000019</c:v>
                </c:pt>
                <c:pt idx="28">
                  <c:v>313.60000000000025</c:v>
                </c:pt>
                <c:pt idx="29">
                  <c:v>336.40000000000032</c:v>
                </c:pt>
                <c:pt idx="30">
                  <c:v>360.00000000000028</c:v>
                </c:pt>
                <c:pt idx="31">
                  <c:v>384.40000000000032</c:v>
                </c:pt>
                <c:pt idx="32">
                  <c:v>409.60000000000036</c:v>
                </c:pt>
                <c:pt idx="33">
                  <c:v>435.60000000000048</c:v>
                </c:pt>
                <c:pt idx="34">
                  <c:v>462.40000000000043</c:v>
                </c:pt>
                <c:pt idx="35">
                  <c:v>490.00000000000051</c:v>
                </c:pt>
                <c:pt idx="36">
                  <c:v>518.40000000000055</c:v>
                </c:pt>
                <c:pt idx="37">
                  <c:v>547.60000000000059</c:v>
                </c:pt>
                <c:pt idx="38">
                  <c:v>577.60000000000059</c:v>
                </c:pt>
                <c:pt idx="39">
                  <c:v>608.40000000000066</c:v>
                </c:pt>
                <c:pt idx="40">
                  <c:v>640.00000000000057</c:v>
                </c:pt>
                <c:pt idx="41">
                  <c:v>672.40000000000055</c:v>
                </c:pt>
                <c:pt idx="42">
                  <c:v>705.60000000000036</c:v>
                </c:pt>
                <c:pt idx="43">
                  <c:v>739.60000000000025</c:v>
                </c:pt>
                <c:pt idx="44">
                  <c:v>774.40000000000009</c:v>
                </c:pt>
                <c:pt idx="45">
                  <c:v>810</c:v>
                </c:pt>
                <c:pt idx="46">
                  <c:v>846.39999999999986</c:v>
                </c:pt>
                <c:pt idx="47">
                  <c:v>883.59999999999968</c:v>
                </c:pt>
                <c:pt idx="48">
                  <c:v>921.59999999999957</c:v>
                </c:pt>
                <c:pt idx="49">
                  <c:v>960.39999999999952</c:v>
                </c:pt>
                <c:pt idx="50">
                  <c:v>999.99999999999932</c:v>
                </c:pt>
              </c:numCache>
            </c:numRef>
          </c:yVal>
          <c:smooth val="1"/>
          <c:extLst>
            <c:ext xmlns:c16="http://schemas.microsoft.com/office/drawing/2014/chart" uri="{C3380CC4-5D6E-409C-BE32-E72D297353CC}">
              <c16:uniqueId val="{00000001-781E-49FA-8723-0187085905D6}"/>
            </c:ext>
          </c:extLst>
        </c:ser>
        <c:ser>
          <c:idx val="2"/>
          <c:order val="2"/>
          <c:spPr>
            <a:ln w="19050" cap="rnd">
              <a:solidFill>
                <a:schemeClr val="accent3"/>
              </a:solidFill>
              <a:round/>
            </a:ln>
            <a:effectLst/>
          </c:spPr>
          <c:marker>
            <c:symbol val="none"/>
          </c:marker>
          <c:xVal>
            <c:numRef>
              <c:f>'Quadratic Cost Curves'!$A$5:$A$55</c:f>
              <c:numCache>
                <c:formatCode>General</c:formatCode>
                <c:ptCount val="5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numCache>
            </c:numRef>
          </c:xVal>
          <c:yVal>
            <c:numRef>
              <c:f>'Quadratic Cost Curves'!$D$5:$D$55</c:f>
              <c:numCache>
                <c:formatCode>_("$"* #,##0.00_);_("$"* \(#,##0.00\);_("$"* "-"??_);_(@_)</c:formatCode>
                <c:ptCount val="51"/>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numCache>
            </c:numRef>
          </c:yVal>
          <c:smooth val="1"/>
          <c:extLst>
            <c:ext xmlns:c16="http://schemas.microsoft.com/office/drawing/2014/chart" uri="{C3380CC4-5D6E-409C-BE32-E72D297353CC}">
              <c16:uniqueId val="{00000002-781E-49FA-8723-0187085905D6}"/>
            </c:ext>
          </c:extLst>
        </c:ser>
        <c:dLbls>
          <c:showLegendKey val="0"/>
          <c:showVal val="0"/>
          <c:showCatName val="0"/>
          <c:showSerName val="0"/>
          <c:showPercent val="0"/>
          <c:showBubbleSize val="0"/>
        </c:dLbls>
        <c:axId val="1960598287"/>
        <c:axId val="2056774591"/>
      </c:scatterChart>
      <c:valAx>
        <c:axId val="19605982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74591"/>
        <c:crosses val="autoZero"/>
        <c:crossBetween val="midCat"/>
      </c:valAx>
      <c:valAx>
        <c:axId val="20567745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98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and</a:t>
            </a:r>
            <a:r>
              <a:rPr lang="en-US" baseline="0"/>
              <a:t> Marginal Cost Curves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'Quadratic Cost Curves'!$A$5:$A$55</c:f>
              <c:numCache>
                <c:formatCode>General</c:formatCode>
                <c:ptCount val="5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numCache>
            </c:numRef>
          </c:xVal>
          <c:yVal>
            <c:numRef>
              <c:f>'Quadratic Cost Curves'!$E$5:$E$55</c:f>
              <c:numCache>
                <c:formatCode>General</c:formatCode>
                <c:ptCount val="51"/>
                <c:pt idx="1">
                  <c:v>502</c:v>
                </c:pt>
                <c:pt idx="2">
                  <c:v>253.99999999999997</c:v>
                </c:pt>
                <c:pt idx="3">
                  <c:v>172.66666666666663</c:v>
                </c:pt>
                <c:pt idx="4">
                  <c:v>133</c:v>
                </c:pt>
                <c:pt idx="5">
                  <c:v>110</c:v>
                </c:pt>
                <c:pt idx="6">
                  <c:v>95.333333333333343</c:v>
                </c:pt>
                <c:pt idx="7">
                  <c:v>85.428571428571431</c:v>
                </c:pt>
                <c:pt idx="8">
                  <c:v>78.5</c:v>
                </c:pt>
                <c:pt idx="9">
                  <c:v>73.555555555555557</c:v>
                </c:pt>
                <c:pt idx="10">
                  <c:v>70.000000000000014</c:v>
                </c:pt>
                <c:pt idx="11">
                  <c:v>67.454545454545453</c:v>
                </c:pt>
                <c:pt idx="12">
                  <c:v>65.666666666666671</c:v>
                </c:pt>
                <c:pt idx="13">
                  <c:v>64.461538461538467</c:v>
                </c:pt>
                <c:pt idx="14">
                  <c:v>63.714285714285722</c:v>
                </c:pt>
                <c:pt idx="15">
                  <c:v>63.333333333333336</c:v>
                </c:pt>
                <c:pt idx="16">
                  <c:v>63.25</c:v>
                </c:pt>
                <c:pt idx="17">
                  <c:v>63.411764705882355</c:v>
                </c:pt>
                <c:pt idx="18">
                  <c:v>63.777777777777771</c:v>
                </c:pt>
                <c:pt idx="19">
                  <c:v>64.31578947368422</c:v>
                </c:pt>
                <c:pt idx="20">
                  <c:v>65</c:v>
                </c:pt>
                <c:pt idx="21">
                  <c:v>65.80952380952381</c:v>
                </c:pt>
                <c:pt idx="22">
                  <c:v>66.727272727272734</c:v>
                </c:pt>
                <c:pt idx="23">
                  <c:v>67.739130434782624</c:v>
                </c:pt>
                <c:pt idx="24">
                  <c:v>68.833333333333357</c:v>
                </c:pt>
                <c:pt idx="25">
                  <c:v>70.000000000000014</c:v>
                </c:pt>
                <c:pt idx="26">
                  <c:v>71.230769230769241</c:v>
                </c:pt>
                <c:pt idx="27">
                  <c:v>72.518518518518519</c:v>
                </c:pt>
                <c:pt idx="28">
                  <c:v>73.857142857142875</c:v>
                </c:pt>
                <c:pt idx="29">
                  <c:v>75.241379310344854</c:v>
                </c:pt>
                <c:pt idx="30">
                  <c:v>76.666666666666686</c:v>
                </c:pt>
                <c:pt idx="31">
                  <c:v>78.129032258064527</c:v>
                </c:pt>
                <c:pt idx="32">
                  <c:v>79.625000000000014</c:v>
                </c:pt>
                <c:pt idx="33">
                  <c:v>81.151515151515184</c:v>
                </c:pt>
                <c:pt idx="34">
                  <c:v>82.705882352941202</c:v>
                </c:pt>
                <c:pt idx="35">
                  <c:v>84.285714285714306</c:v>
                </c:pt>
                <c:pt idx="36">
                  <c:v>85.888888888888914</c:v>
                </c:pt>
                <c:pt idx="37">
                  <c:v>87.513513513513544</c:v>
                </c:pt>
                <c:pt idx="38">
                  <c:v>89.157894736842138</c:v>
                </c:pt>
                <c:pt idx="39">
                  <c:v>90.82051282051286</c:v>
                </c:pt>
                <c:pt idx="40">
                  <c:v>92.500000000000028</c:v>
                </c:pt>
                <c:pt idx="41">
                  <c:v>94.195121951219548</c:v>
                </c:pt>
                <c:pt idx="42">
                  <c:v>95.904761904761926</c:v>
                </c:pt>
                <c:pt idx="43">
                  <c:v>97.6279069767442</c:v>
                </c:pt>
                <c:pt idx="44">
                  <c:v>99.36363636363636</c:v>
                </c:pt>
                <c:pt idx="45">
                  <c:v>101.11111111111111</c:v>
                </c:pt>
                <c:pt idx="46">
                  <c:v>102.8695652173913</c:v>
                </c:pt>
                <c:pt idx="47">
                  <c:v>104.6382978723404</c:v>
                </c:pt>
                <c:pt idx="48">
                  <c:v>106.41666666666664</c:v>
                </c:pt>
                <c:pt idx="49">
                  <c:v>108.20408163265306</c:v>
                </c:pt>
                <c:pt idx="50">
                  <c:v>109.99999999999997</c:v>
                </c:pt>
              </c:numCache>
            </c:numRef>
          </c:yVal>
          <c:smooth val="1"/>
          <c:extLst>
            <c:ext xmlns:c16="http://schemas.microsoft.com/office/drawing/2014/chart" uri="{C3380CC4-5D6E-409C-BE32-E72D297353CC}">
              <c16:uniqueId val="{00000000-683C-4A12-8CAB-25727E51D9B0}"/>
            </c:ext>
          </c:extLst>
        </c:ser>
        <c:ser>
          <c:idx val="1"/>
          <c:order val="1"/>
          <c:spPr>
            <a:ln w="19050" cap="rnd">
              <a:solidFill>
                <a:schemeClr val="accent2"/>
              </a:solidFill>
              <a:round/>
            </a:ln>
            <a:effectLst/>
          </c:spPr>
          <c:marker>
            <c:symbol val="none"/>
          </c:marker>
          <c:xVal>
            <c:numRef>
              <c:f>'Quadratic Cost Curves'!$A$5:$A$55</c:f>
              <c:numCache>
                <c:formatCode>General</c:formatCode>
                <c:ptCount val="5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numCache>
            </c:numRef>
          </c:xVal>
          <c:yVal>
            <c:numRef>
              <c:f>'Quadratic Cost Curves'!$F$5:$F$55</c:f>
              <c:numCache>
                <c:formatCode>General</c:formatCode>
                <c:ptCount val="51"/>
                <c:pt idx="0">
                  <c:v>0</c:v>
                </c:pt>
                <c:pt idx="1">
                  <c:v>2</c:v>
                </c:pt>
                <c:pt idx="2">
                  <c:v>4</c:v>
                </c:pt>
                <c:pt idx="3">
                  <c:v>6.0000000000000009</c:v>
                </c:pt>
                <c:pt idx="4">
                  <c:v>8</c:v>
                </c:pt>
                <c:pt idx="5">
                  <c:v>10</c:v>
                </c:pt>
                <c:pt idx="6">
                  <c:v>12</c:v>
                </c:pt>
                <c:pt idx="7">
                  <c:v>14</c:v>
                </c:pt>
                <c:pt idx="8">
                  <c:v>15.999999999999998</c:v>
                </c:pt>
                <c:pt idx="9">
                  <c:v>18</c:v>
                </c:pt>
                <c:pt idx="10">
                  <c:v>19.999999999999996</c:v>
                </c:pt>
                <c:pt idx="11">
                  <c:v>21.999999999999996</c:v>
                </c:pt>
                <c:pt idx="12">
                  <c:v>24</c:v>
                </c:pt>
                <c:pt idx="13">
                  <c:v>26</c:v>
                </c:pt>
                <c:pt idx="14">
                  <c:v>28.000000000000004</c:v>
                </c:pt>
                <c:pt idx="15">
                  <c:v>30.000000000000004</c:v>
                </c:pt>
                <c:pt idx="16">
                  <c:v>32.000000000000007</c:v>
                </c:pt>
                <c:pt idx="17">
                  <c:v>34.000000000000007</c:v>
                </c:pt>
                <c:pt idx="18">
                  <c:v>36.000000000000007</c:v>
                </c:pt>
                <c:pt idx="19">
                  <c:v>38.000000000000014</c:v>
                </c:pt>
                <c:pt idx="20">
                  <c:v>40.000000000000007</c:v>
                </c:pt>
                <c:pt idx="21">
                  <c:v>42.000000000000014</c:v>
                </c:pt>
                <c:pt idx="22">
                  <c:v>44.000000000000014</c:v>
                </c:pt>
                <c:pt idx="23">
                  <c:v>46.000000000000014</c:v>
                </c:pt>
                <c:pt idx="24">
                  <c:v>48.000000000000014</c:v>
                </c:pt>
                <c:pt idx="25">
                  <c:v>50.000000000000014</c:v>
                </c:pt>
                <c:pt idx="26">
                  <c:v>52.000000000000021</c:v>
                </c:pt>
                <c:pt idx="27">
                  <c:v>54.000000000000021</c:v>
                </c:pt>
                <c:pt idx="28">
                  <c:v>56.000000000000021</c:v>
                </c:pt>
                <c:pt idx="29">
                  <c:v>58.000000000000028</c:v>
                </c:pt>
                <c:pt idx="30">
                  <c:v>60.000000000000028</c:v>
                </c:pt>
                <c:pt idx="31">
                  <c:v>62.000000000000028</c:v>
                </c:pt>
                <c:pt idx="32">
                  <c:v>64.000000000000028</c:v>
                </c:pt>
                <c:pt idx="33">
                  <c:v>66.000000000000028</c:v>
                </c:pt>
                <c:pt idx="34">
                  <c:v>68.000000000000028</c:v>
                </c:pt>
                <c:pt idx="35">
                  <c:v>70.000000000000028</c:v>
                </c:pt>
                <c:pt idx="36">
                  <c:v>72.000000000000043</c:v>
                </c:pt>
                <c:pt idx="37">
                  <c:v>74.000000000000043</c:v>
                </c:pt>
                <c:pt idx="38">
                  <c:v>76.000000000000043</c:v>
                </c:pt>
                <c:pt idx="39">
                  <c:v>78.000000000000043</c:v>
                </c:pt>
                <c:pt idx="40">
                  <c:v>80.000000000000028</c:v>
                </c:pt>
                <c:pt idx="41">
                  <c:v>82.000000000000028</c:v>
                </c:pt>
                <c:pt idx="42">
                  <c:v>84.000000000000028</c:v>
                </c:pt>
                <c:pt idx="43">
                  <c:v>86.000000000000014</c:v>
                </c:pt>
                <c:pt idx="44">
                  <c:v>88</c:v>
                </c:pt>
                <c:pt idx="45">
                  <c:v>90</c:v>
                </c:pt>
                <c:pt idx="46">
                  <c:v>92</c:v>
                </c:pt>
                <c:pt idx="47">
                  <c:v>93.999999999999986</c:v>
                </c:pt>
                <c:pt idx="48">
                  <c:v>95.999999999999972</c:v>
                </c:pt>
                <c:pt idx="49">
                  <c:v>97.999999999999972</c:v>
                </c:pt>
                <c:pt idx="50">
                  <c:v>99.999999999999972</c:v>
                </c:pt>
              </c:numCache>
            </c:numRef>
          </c:yVal>
          <c:smooth val="1"/>
          <c:extLst>
            <c:ext xmlns:c16="http://schemas.microsoft.com/office/drawing/2014/chart" uri="{C3380CC4-5D6E-409C-BE32-E72D297353CC}">
              <c16:uniqueId val="{00000001-683C-4A12-8CAB-25727E51D9B0}"/>
            </c:ext>
          </c:extLst>
        </c:ser>
        <c:ser>
          <c:idx val="2"/>
          <c:order val="2"/>
          <c:spPr>
            <a:ln w="19050" cap="rnd">
              <a:solidFill>
                <a:schemeClr val="accent3"/>
              </a:solidFill>
              <a:round/>
            </a:ln>
            <a:effectLst/>
          </c:spPr>
          <c:marker>
            <c:symbol val="none"/>
          </c:marker>
          <c:xVal>
            <c:numRef>
              <c:f>'Quadratic Cost Curves'!$A$5:$A$55</c:f>
              <c:numCache>
                <c:formatCode>General</c:formatCode>
                <c:ptCount val="5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numCache>
            </c:numRef>
          </c:xVal>
          <c:yVal>
            <c:numRef>
              <c:f>'Quadratic Cost Curves'!$G$5:$G$55</c:f>
              <c:numCache>
                <c:formatCode>General</c:formatCode>
                <c:ptCount val="51"/>
                <c:pt idx="0">
                  <c:v>0</c:v>
                </c:pt>
                <c:pt idx="1">
                  <c:v>4</c:v>
                </c:pt>
                <c:pt idx="2">
                  <c:v>8</c:v>
                </c:pt>
                <c:pt idx="3">
                  <c:v>12.000000000000002</c:v>
                </c:pt>
                <c:pt idx="4">
                  <c:v>16</c:v>
                </c:pt>
                <c:pt idx="5">
                  <c:v>20</c:v>
                </c:pt>
                <c:pt idx="6">
                  <c:v>24</c:v>
                </c:pt>
                <c:pt idx="7">
                  <c:v>28</c:v>
                </c:pt>
                <c:pt idx="8">
                  <c:v>31.999999999999996</c:v>
                </c:pt>
                <c:pt idx="9">
                  <c:v>36</c:v>
                </c:pt>
                <c:pt idx="10">
                  <c:v>39.999999999999993</c:v>
                </c:pt>
                <c:pt idx="11">
                  <c:v>43.999999999999993</c:v>
                </c:pt>
                <c:pt idx="12">
                  <c:v>48</c:v>
                </c:pt>
                <c:pt idx="13">
                  <c:v>52</c:v>
                </c:pt>
                <c:pt idx="14">
                  <c:v>56.000000000000007</c:v>
                </c:pt>
                <c:pt idx="15">
                  <c:v>60.000000000000007</c:v>
                </c:pt>
                <c:pt idx="16">
                  <c:v>64.000000000000014</c:v>
                </c:pt>
                <c:pt idx="17">
                  <c:v>68.000000000000014</c:v>
                </c:pt>
                <c:pt idx="18">
                  <c:v>72.000000000000014</c:v>
                </c:pt>
                <c:pt idx="19">
                  <c:v>76.000000000000028</c:v>
                </c:pt>
                <c:pt idx="20">
                  <c:v>80.000000000000014</c:v>
                </c:pt>
                <c:pt idx="21">
                  <c:v>84.000000000000028</c:v>
                </c:pt>
                <c:pt idx="22">
                  <c:v>88.000000000000028</c:v>
                </c:pt>
                <c:pt idx="23">
                  <c:v>92.000000000000028</c:v>
                </c:pt>
                <c:pt idx="24">
                  <c:v>96.000000000000028</c:v>
                </c:pt>
                <c:pt idx="25">
                  <c:v>100.00000000000003</c:v>
                </c:pt>
                <c:pt idx="26">
                  <c:v>104.00000000000004</c:v>
                </c:pt>
                <c:pt idx="27">
                  <c:v>108.00000000000004</c:v>
                </c:pt>
                <c:pt idx="28">
                  <c:v>112.00000000000004</c:v>
                </c:pt>
                <c:pt idx="29">
                  <c:v>116.00000000000006</c:v>
                </c:pt>
                <c:pt idx="30">
                  <c:v>120.00000000000006</c:v>
                </c:pt>
                <c:pt idx="31">
                  <c:v>124.00000000000006</c:v>
                </c:pt>
                <c:pt idx="32">
                  <c:v>128.00000000000006</c:v>
                </c:pt>
                <c:pt idx="33">
                  <c:v>132.00000000000006</c:v>
                </c:pt>
                <c:pt idx="34">
                  <c:v>136.00000000000006</c:v>
                </c:pt>
                <c:pt idx="35">
                  <c:v>140.00000000000006</c:v>
                </c:pt>
                <c:pt idx="36">
                  <c:v>144.00000000000009</c:v>
                </c:pt>
                <c:pt idx="37">
                  <c:v>148.00000000000009</c:v>
                </c:pt>
                <c:pt idx="38">
                  <c:v>152.00000000000009</c:v>
                </c:pt>
                <c:pt idx="39">
                  <c:v>156.00000000000009</c:v>
                </c:pt>
                <c:pt idx="40">
                  <c:v>160.00000000000006</c:v>
                </c:pt>
                <c:pt idx="41">
                  <c:v>164.00000000000006</c:v>
                </c:pt>
                <c:pt idx="42">
                  <c:v>168.00000000000006</c:v>
                </c:pt>
                <c:pt idx="43">
                  <c:v>172.00000000000003</c:v>
                </c:pt>
                <c:pt idx="44">
                  <c:v>176</c:v>
                </c:pt>
                <c:pt idx="45">
                  <c:v>180</c:v>
                </c:pt>
                <c:pt idx="46">
                  <c:v>184</c:v>
                </c:pt>
                <c:pt idx="47">
                  <c:v>187.99999999999997</c:v>
                </c:pt>
                <c:pt idx="48">
                  <c:v>191.99999999999994</c:v>
                </c:pt>
                <c:pt idx="49">
                  <c:v>195.99999999999994</c:v>
                </c:pt>
                <c:pt idx="50">
                  <c:v>199.99999999999994</c:v>
                </c:pt>
              </c:numCache>
            </c:numRef>
          </c:yVal>
          <c:smooth val="1"/>
          <c:extLst>
            <c:ext xmlns:c16="http://schemas.microsoft.com/office/drawing/2014/chart" uri="{C3380CC4-5D6E-409C-BE32-E72D297353CC}">
              <c16:uniqueId val="{00000002-683C-4A12-8CAB-25727E51D9B0}"/>
            </c:ext>
          </c:extLst>
        </c:ser>
        <c:dLbls>
          <c:showLegendKey val="0"/>
          <c:showVal val="0"/>
          <c:showCatName val="0"/>
          <c:showSerName val="0"/>
          <c:showPercent val="0"/>
          <c:showBubbleSize val="0"/>
        </c:dLbls>
        <c:axId val="2102035519"/>
        <c:axId val="224408735"/>
      </c:scatterChart>
      <c:valAx>
        <c:axId val="210203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08735"/>
        <c:crosses val="autoZero"/>
        <c:crossBetween val="midCat"/>
      </c:valAx>
      <c:valAx>
        <c:axId val="22440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35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Isocost</a:t>
            </a:r>
            <a:r>
              <a:rPr lang="en-US" baseline="0"/>
              <a:t> Lines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dk1">
                  <a:tint val="88500"/>
                </a:schemeClr>
              </a:solidFill>
              <a:round/>
            </a:ln>
            <a:effectLst/>
          </c:spPr>
          <c:marker>
            <c:symbol val="none"/>
          </c:marker>
          <c:xVal>
            <c:numRef>
              <c:f>'Isoquant and Isocost'!$AH$26:$AH$47</c:f>
              <c:numCache>
                <c:formatCode>General</c:formatCode>
                <c:ptCount val="22"/>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105</c:v>
                </c:pt>
                <c:pt idx="20">
                  <c:v>110</c:v>
                </c:pt>
              </c:numCache>
            </c:numRef>
          </c:xVal>
          <c:yVal>
            <c:numRef>
              <c:f>'Isoquant and Isocost'!$AI$26:$AI$47</c:f>
              <c:numCache>
                <c:formatCode>General</c:formatCode>
                <c:ptCount val="22"/>
                <c:pt idx="0">
                  <c:v>74</c:v>
                </c:pt>
                <c:pt idx="1">
                  <c:v>71</c:v>
                </c:pt>
                <c:pt idx="2">
                  <c:v>68</c:v>
                </c:pt>
                <c:pt idx="3">
                  <c:v>65</c:v>
                </c:pt>
                <c:pt idx="4">
                  <c:v>62</c:v>
                </c:pt>
                <c:pt idx="5">
                  <c:v>59</c:v>
                </c:pt>
                <c:pt idx="6">
                  <c:v>56</c:v>
                </c:pt>
                <c:pt idx="7">
                  <c:v>53</c:v>
                </c:pt>
                <c:pt idx="8">
                  <c:v>50</c:v>
                </c:pt>
                <c:pt idx="9">
                  <c:v>47</c:v>
                </c:pt>
                <c:pt idx="10">
                  <c:v>44</c:v>
                </c:pt>
                <c:pt idx="11">
                  <c:v>41</c:v>
                </c:pt>
                <c:pt idx="12">
                  <c:v>38</c:v>
                </c:pt>
                <c:pt idx="13">
                  <c:v>35</c:v>
                </c:pt>
                <c:pt idx="14">
                  <c:v>32</c:v>
                </c:pt>
                <c:pt idx="15">
                  <c:v>29</c:v>
                </c:pt>
                <c:pt idx="16">
                  <c:v>26</c:v>
                </c:pt>
                <c:pt idx="17">
                  <c:v>23</c:v>
                </c:pt>
                <c:pt idx="18">
                  <c:v>20</c:v>
                </c:pt>
                <c:pt idx="19">
                  <c:v>17</c:v>
                </c:pt>
                <c:pt idx="20">
                  <c:v>14</c:v>
                </c:pt>
              </c:numCache>
            </c:numRef>
          </c:yVal>
          <c:smooth val="1"/>
          <c:extLst>
            <c:ext xmlns:c16="http://schemas.microsoft.com/office/drawing/2014/chart" uri="{C3380CC4-5D6E-409C-BE32-E72D297353CC}">
              <c16:uniqueId val="{00000000-8790-4063-A330-7DC7CD06CA9B}"/>
            </c:ext>
          </c:extLst>
        </c:ser>
        <c:ser>
          <c:idx val="2"/>
          <c:order val="1"/>
          <c:spPr>
            <a:ln w="19050" cap="rnd">
              <a:solidFill>
                <a:schemeClr val="dk1">
                  <a:tint val="75000"/>
                </a:schemeClr>
              </a:solidFill>
              <a:round/>
            </a:ln>
            <a:effectLst/>
          </c:spPr>
          <c:marker>
            <c:symbol val="none"/>
          </c:marker>
          <c:xVal>
            <c:numRef>
              <c:f>'Isoquant and Isocost'!$AH$26:$AH$47</c:f>
              <c:numCache>
                <c:formatCode>General</c:formatCode>
                <c:ptCount val="22"/>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105</c:v>
                </c:pt>
                <c:pt idx="20">
                  <c:v>110</c:v>
                </c:pt>
              </c:numCache>
            </c:numRef>
          </c:xVal>
          <c:yVal>
            <c:numRef>
              <c:f>'Isoquant and Isocost'!$AM$26:$AM$46</c:f>
              <c:numCache>
                <c:formatCode>General</c:formatCode>
                <c:ptCount val="21"/>
                <c:pt idx="0">
                  <c:v>94</c:v>
                </c:pt>
                <c:pt idx="1">
                  <c:v>91</c:v>
                </c:pt>
                <c:pt idx="2">
                  <c:v>88</c:v>
                </c:pt>
                <c:pt idx="3">
                  <c:v>85</c:v>
                </c:pt>
                <c:pt idx="4">
                  <c:v>82</c:v>
                </c:pt>
                <c:pt idx="5">
                  <c:v>79</c:v>
                </c:pt>
                <c:pt idx="6">
                  <c:v>76</c:v>
                </c:pt>
                <c:pt idx="7">
                  <c:v>73</c:v>
                </c:pt>
                <c:pt idx="8">
                  <c:v>70</c:v>
                </c:pt>
                <c:pt idx="9">
                  <c:v>67</c:v>
                </c:pt>
                <c:pt idx="10">
                  <c:v>64</c:v>
                </c:pt>
                <c:pt idx="11">
                  <c:v>61</c:v>
                </c:pt>
                <c:pt idx="12">
                  <c:v>58</c:v>
                </c:pt>
                <c:pt idx="13">
                  <c:v>55</c:v>
                </c:pt>
                <c:pt idx="14">
                  <c:v>52</c:v>
                </c:pt>
                <c:pt idx="15">
                  <c:v>49</c:v>
                </c:pt>
                <c:pt idx="16">
                  <c:v>46</c:v>
                </c:pt>
                <c:pt idx="17">
                  <c:v>43</c:v>
                </c:pt>
                <c:pt idx="18">
                  <c:v>40</c:v>
                </c:pt>
                <c:pt idx="19">
                  <c:v>37</c:v>
                </c:pt>
                <c:pt idx="20">
                  <c:v>34</c:v>
                </c:pt>
              </c:numCache>
            </c:numRef>
          </c:yVal>
          <c:smooth val="1"/>
          <c:extLst>
            <c:ext xmlns:c16="http://schemas.microsoft.com/office/drawing/2014/chart" uri="{C3380CC4-5D6E-409C-BE32-E72D297353CC}">
              <c16:uniqueId val="{00000002-8790-4063-A330-7DC7CD06CA9B}"/>
            </c:ext>
          </c:extLst>
        </c:ser>
        <c:ser>
          <c:idx val="4"/>
          <c:order val="2"/>
          <c:spPr>
            <a:ln w="19050" cap="rnd">
              <a:solidFill>
                <a:schemeClr val="dk1">
                  <a:tint val="30000"/>
                </a:schemeClr>
              </a:solidFill>
              <a:round/>
            </a:ln>
            <a:effectLst/>
          </c:spPr>
          <c:marker>
            <c:symbol val="none"/>
          </c:marker>
          <c:xVal>
            <c:numRef>
              <c:f>'Isoquant and Isocost'!$AH$26:$AH$47</c:f>
              <c:numCache>
                <c:formatCode>General</c:formatCode>
                <c:ptCount val="22"/>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105</c:v>
                </c:pt>
                <c:pt idx="20">
                  <c:v>110</c:v>
                </c:pt>
              </c:numCache>
            </c:numRef>
          </c:xVal>
          <c:yVal>
            <c:numRef>
              <c:f>'Isoquant and Isocost'!$AQ$26:$AQ$47</c:f>
              <c:numCache>
                <c:formatCode>General</c:formatCode>
                <c:ptCount val="22"/>
                <c:pt idx="0">
                  <c:v>114</c:v>
                </c:pt>
                <c:pt idx="1">
                  <c:v>111</c:v>
                </c:pt>
                <c:pt idx="2">
                  <c:v>108</c:v>
                </c:pt>
                <c:pt idx="3">
                  <c:v>105</c:v>
                </c:pt>
                <c:pt idx="4">
                  <c:v>102</c:v>
                </c:pt>
                <c:pt idx="5">
                  <c:v>99</c:v>
                </c:pt>
                <c:pt idx="6">
                  <c:v>96</c:v>
                </c:pt>
                <c:pt idx="7">
                  <c:v>93</c:v>
                </c:pt>
                <c:pt idx="8">
                  <c:v>90</c:v>
                </c:pt>
                <c:pt idx="9">
                  <c:v>87</c:v>
                </c:pt>
                <c:pt idx="10">
                  <c:v>84</c:v>
                </c:pt>
                <c:pt idx="11">
                  <c:v>81</c:v>
                </c:pt>
                <c:pt idx="12">
                  <c:v>78</c:v>
                </c:pt>
                <c:pt idx="13">
                  <c:v>75</c:v>
                </c:pt>
                <c:pt idx="14">
                  <c:v>72</c:v>
                </c:pt>
                <c:pt idx="15">
                  <c:v>69</c:v>
                </c:pt>
                <c:pt idx="16">
                  <c:v>66</c:v>
                </c:pt>
                <c:pt idx="17">
                  <c:v>63</c:v>
                </c:pt>
                <c:pt idx="18">
                  <c:v>60</c:v>
                </c:pt>
                <c:pt idx="19">
                  <c:v>57</c:v>
                </c:pt>
                <c:pt idx="20">
                  <c:v>54</c:v>
                </c:pt>
              </c:numCache>
            </c:numRef>
          </c:yVal>
          <c:smooth val="1"/>
          <c:extLst>
            <c:ext xmlns:c16="http://schemas.microsoft.com/office/drawing/2014/chart" uri="{C3380CC4-5D6E-409C-BE32-E72D297353CC}">
              <c16:uniqueId val="{00000004-8790-4063-A330-7DC7CD06CA9B}"/>
            </c:ext>
          </c:extLst>
        </c:ser>
        <c:dLbls>
          <c:showLegendKey val="0"/>
          <c:showVal val="0"/>
          <c:showCatName val="0"/>
          <c:showSerName val="0"/>
          <c:showPercent val="0"/>
          <c:showBubbleSize val="0"/>
        </c:dLbls>
        <c:axId val="7108959"/>
        <c:axId val="2107622127"/>
      </c:scatterChart>
      <c:valAx>
        <c:axId val="71089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t>
                </a:r>
              </a:p>
            </c:rich>
          </c:tx>
          <c:layout>
            <c:manualLayout>
              <c:xMode val="edge"/>
              <c:yMode val="edge"/>
              <c:x val="0.93198605098446308"/>
              <c:y val="0.8749908441660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22127"/>
        <c:crosses val="autoZero"/>
        <c:crossBetween val="midCat"/>
      </c:valAx>
      <c:valAx>
        <c:axId val="2107622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a:t>
                </a:r>
              </a:p>
            </c:rich>
          </c:tx>
          <c:layout>
            <c:manualLayout>
              <c:xMode val="edge"/>
              <c:yMode val="edge"/>
              <c:x val="0.11979476421419115"/>
              <c:y val="8.376038647197829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'Optimal Choice'!$AB$5:$AB$17</c:f>
              <c:numCache>
                <c:formatCode>General</c:formatCode>
                <c:ptCount val="13"/>
                <c:pt idx="0">
                  <c:v>131.12543326757432</c:v>
                </c:pt>
                <c:pt idx="1">
                  <c:v>141.12543326757432</c:v>
                </c:pt>
                <c:pt idx="2">
                  <c:v>151.12543326757432</c:v>
                </c:pt>
                <c:pt idx="3">
                  <c:v>161.12543326757432</c:v>
                </c:pt>
                <c:pt idx="4">
                  <c:v>171.12543326757432</c:v>
                </c:pt>
                <c:pt idx="5">
                  <c:v>181.12543326757432</c:v>
                </c:pt>
                <c:pt idx="6">
                  <c:v>191.12543326757432</c:v>
                </c:pt>
                <c:pt idx="7">
                  <c:v>201.12543326757432</c:v>
                </c:pt>
                <c:pt idx="8">
                  <c:v>211.12543326757432</c:v>
                </c:pt>
                <c:pt idx="9">
                  <c:v>221.12543326757432</c:v>
                </c:pt>
                <c:pt idx="10">
                  <c:v>231.12543326757432</c:v>
                </c:pt>
                <c:pt idx="11">
                  <c:v>241.12543326757432</c:v>
                </c:pt>
                <c:pt idx="12">
                  <c:v>251.12543326757432</c:v>
                </c:pt>
              </c:numCache>
            </c:numRef>
          </c:xVal>
          <c:yVal>
            <c:numRef>
              <c:f>'Optimal Choice'!$AC$5:$AC$17</c:f>
              <c:numCache>
                <c:formatCode>General</c:formatCode>
                <c:ptCount val="13"/>
                <c:pt idx="0">
                  <c:v>76.955124244879158</c:v>
                </c:pt>
                <c:pt idx="1">
                  <c:v>70.955124244879158</c:v>
                </c:pt>
                <c:pt idx="2">
                  <c:v>64.955124244879158</c:v>
                </c:pt>
                <c:pt idx="3">
                  <c:v>58.955124244879158</c:v>
                </c:pt>
                <c:pt idx="4">
                  <c:v>52.955124244879158</c:v>
                </c:pt>
                <c:pt idx="5">
                  <c:v>46.955124244879158</c:v>
                </c:pt>
                <c:pt idx="6">
                  <c:v>40.955124244879158</c:v>
                </c:pt>
                <c:pt idx="7">
                  <c:v>34.955124244879158</c:v>
                </c:pt>
                <c:pt idx="8">
                  <c:v>28.955124244879158</c:v>
                </c:pt>
                <c:pt idx="9">
                  <c:v>22.955124244879158</c:v>
                </c:pt>
                <c:pt idx="10">
                  <c:v>16.955124244879158</c:v>
                </c:pt>
                <c:pt idx="11">
                  <c:v>10.955124244879158</c:v>
                </c:pt>
                <c:pt idx="12">
                  <c:v>4.9551242448791584</c:v>
                </c:pt>
              </c:numCache>
            </c:numRef>
          </c:yVal>
          <c:smooth val="1"/>
          <c:extLst>
            <c:ext xmlns:c16="http://schemas.microsoft.com/office/drawing/2014/chart" uri="{C3380CC4-5D6E-409C-BE32-E72D297353CC}">
              <c16:uniqueId val="{00000000-FBF2-47A3-A3E3-EAAC3825E1D3}"/>
            </c:ext>
          </c:extLst>
        </c:ser>
        <c:ser>
          <c:idx val="1"/>
          <c:order val="1"/>
          <c:spPr>
            <a:ln w="19050" cap="rnd">
              <a:solidFill>
                <a:schemeClr val="accent2"/>
              </a:solidFill>
              <a:round/>
            </a:ln>
            <a:effectLst/>
          </c:spPr>
          <c:marker>
            <c:symbol val="none"/>
          </c:marker>
          <c:xVal>
            <c:numRef>
              <c:f>'Optimal Choice'!$AB$5:$AB$17</c:f>
              <c:numCache>
                <c:formatCode>General</c:formatCode>
                <c:ptCount val="13"/>
                <c:pt idx="0">
                  <c:v>131.12543326757432</c:v>
                </c:pt>
                <c:pt idx="1">
                  <c:v>141.12543326757432</c:v>
                </c:pt>
                <c:pt idx="2">
                  <c:v>151.12543326757432</c:v>
                </c:pt>
                <c:pt idx="3">
                  <c:v>161.12543326757432</c:v>
                </c:pt>
                <c:pt idx="4">
                  <c:v>171.12543326757432</c:v>
                </c:pt>
                <c:pt idx="5">
                  <c:v>181.12543326757432</c:v>
                </c:pt>
                <c:pt idx="6">
                  <c:v>191.12543326757432</c:v>
                </c:pt>
                <c:pt idx="7">
                  <c:v>201.12543326757432</c:v>
                </c:pt>
                <c:pt idx="8">
                  <c:v>211.12543326757432</c:v>
                </c:pt>
                <c:pt idx="9">
                  <c:v>221.12543326757432</c:v>
                </c:pt>
                <c:pt idx="10">
                  <c:v>231.12543326757432</c:v>
                </c:pt>
                <c:pt idx="11">
                  <c:v>241.12543326757432</c:v>
                </c:pt>
                <c:pt idx="12">
                  <c:v>251.12543326757432</c:v>
                </c:pt>
              </c:numCache>
            </c:numRef>
          </c:xVal>
          <c:yVal>
            <c:numRef>
              <c:f>'Optimal Choice'!$AD$5:$AD$17</c:f>
              <c:numCache>
                <c:formatCode>General</c:formatCode>
                <c:ptCount val="13"/>
              </c:numCache>
            </c:numRef>
          </c:yVal>
          <c:smooth val="1"/>
          <c:extLst>
            <c:ext xmlns:c16="http://schemas.microsoft.com/office/drawing/2014/chart" uri="{C3380CC4-5D6E-409C-BE32-E72D297353CC}">
              <c16:uniqueId val="{00000001-FBF2-47A3-A3E3-EAAC3825E1D3}"/>
            </c:ext>
          </c:extLst>
        </c:ser>
        <c:ser>
          <c:idx val="3"/>
          <c:order val="2"/>
          <c:spPr>
            <a:ln w="19050" cap="rnd">
              <a:solidFill>
                <a:schemeClr val="accent4"/>
              </a:solidFill>
              <a:round/>
            </a:ln>
            <a:effectLst/>
          </c:spPr>
          <c:marker>
            <c:symbol val="none"/>
          </c:marker>
          <c:xVal>
            <c:numRef>
              <c:f>'Optimal Choice'!$AB$5:$AB$17</c:f>
              <c:numCache>
                <c:formatCode>General</c:formatCode>
                <c:ptCount val="13"/>
                <c:pt idx="0">
                  <c:v>131.12543326757432</c:v>
                </c:pt>
                <c:pt idx="1">
                  <c:v>141.12543326757432</c:v>
                </c:pt>
                <c:pt idx="2">
                  <c:v>151.12543326757432</c:v>
                </c:pt>
                <c:pt idx="3">
                  <c:v>161.12543326757432</c:v>
                </c:pt>
                <c:pt idx="4">
                  <c:v>171.12543326757432</c:v>
                </c:pt>
                <c:pt idx="5">
                  <c:v>181.12543326757432</c:v>
                </c:pt>
                <c:pt idx="6">
                  <c:v>191.12543326757432</c:v>
                </c:pt>
                <c:pt idx="7">
                  <c:v>201.12543326757432</c:v>
                </c:pt>
                <c:pt idx="8">
                  <c:v>211.12543326757432</c:v>
                </c:pt>
                <c:pt idx="9">
                  <c:v>221.12543326757432</c:v>
                </c:pt>
                <c:pt idx="10">
                  <c:v>231.12543326757432</c:v>
                </c:pt>
                <c:pt idx="11">
                  <c:v>241.12543326757432</c:v>
                </c:pt>
                <c:pt idx="12">
                  <c:v>251.12543326757432</c:v>
                </c:pt>
              </c:numCache>
            </c:numRef>
          </c:xVal>
          <c:yVal>
            <c:numRef>
              <c:f>'Optimal Choice'!$AF$5:$AF$17</c:f>
              <c:numCache>
                <c:formatCode>General</c:formatCode>
                <c:ptCount val="13"/>
                <c:pt idx="0">
                  <c:v>117.61875514907372</c:v>
                </c:pt>
                <c:pt idx="1">
                  <c:v>95.742594666842407</c:v>
                </c:pt>
                <c:pt idx="2">
                  <c:v>79.041438387031832</c:v>
                </c:pt>
                <c:pt idx="3">
                  <c:v>66.060297484116177</c:v>
                </c:pt>
                <c:pt idx="4">
                  <c:v>55.810926219243193</c:v>
                </c:pt>
                <c:pt idx="5">
                  <c:v>47.605548725628694</c:v>
                </c:pt>
                <c:pt idx="6">
                  <c:v>40.955124244622212</c:v>
                </c:pt>
                <c:pt idx="7">
                  <c:v>35.505237374179131</c:v>
                </c:pt>
                <c:pt idx="8">
                  <c:v>30.994629498146594</c:v>
                </c:pt>
                <c:pt idx="9">
                  <c:v>27.227743381892683</c:v>
                </c:pt>
                <c:pt idx="10">
                  <c:v>24.056161613628984</c:v>
                </c:pt>
                <c:pt idx="11">
                  <c:v>21.365818812731632</c:v>
                </c:pt>
                <c:pt idx="12">
                  <c:v>19.068039489443802</c:v>
                </c:pt>
              </c:numCache>
            </c:numRef>
          </c:yVal>
          <c:smooth val="1"/>
          <c:extLst>
            <c:ext xmlns:c16="http://schemas.microsoft.com/office/drawing/2014/chart" uri="{C3380CC4-5D6E-409C-BE32-E72D297353CC}">
              <c16:uniqueId val="{00000003-FBF2-47A3-A3E3-EAAC3825E1D3}"/>
            </c:ext>
          </c:extLst>
        </c:ser>
        <c:dLbls>
          <c:showLegendKey val="0"/>
          <c:showVal val="0"/>
          <c:showCatName val="0"/>
          <c:showSerName val="0"/>
          <c:showPercent val="0"/>
          <c:showBubbleSize val="0"/>
        </c:dLbls>
        <c:axId val="7171759"/>
        <c:axId val="2107649999"/>
      </c:scatterChart>
      <c:scatterChart>
        <c:scatterStyle val="lineMarker"/>
        <c:varyColors val="0"/>
        <c:ser>
          <c:idx val="2"/>
          <c:order val="3"/>
          <c:spPr>
            <a:ln w="25400" cap="rnd">
              <a:noFill/>
              <a:round/>
            </a:ln>
            <a:effectLst/>
          </c:spPr>
          <c:marker>
            <c:symbol val="circle"/>
            <c:size val="5"/>
            <c:spPr>
              <a:solidFill>
                <a:srgbClr val="C00000"/>
              </a:solidFill>
              <a:ln w="9525">
                <a:noFill/>
              </a:ln>
              <a:effectLst/>
            </c:spPr>
          </c:marker>
          <c:xVal>
            <c:numRef>
              <c:f>'Optimal Choice'!$AB$21</c:f>
              <c:numCache>
                <c:formatCode>General</c:formatCode>
                <c:ptCount val="1"/>
                <c:pt idx="0">
                  <c:v>191.12543326757432</c:v>
                </c:pt>
              </c:numCache>
            </c:numRef>
          </c:xVal>
          <c:yVal>
            <c:numRef>
              <c:f>'Optimal Choice'!$AC$21</c:f>
              <c:numCache>
                <c:formatCode>General</c:formatCode>
                <c:ptCount val="1"/>
                <c:pt idx="0">
                  <c:v>40.955124244879151</c:v>
                </c:pt>
              </c:numCache>
            </c:numRef>
          </c:yVal>
          <c:smooth val="0"/>
          <c:extLst>
            <c:ext xmlns:c16="http://schemas.microsoft.com/office/drawing/2014/chart" uri="{C3380CC4-5D6E-409C-BE32-E72D297353CC}">
              <c16:uniqueId val="{00000004-FBF2-47A3-A3E3-EAAC3825E1D3}"/>
            </c:ext>
          </c:extLst>
        </c:ser>
        <c:dLbls>
          <c:showLegendKey val="0"/>
          <c:showVal val="0"/>
          <c:showCatName val="0"/>
          <c:showSerName val="0"/>
          <c:showPercent val="0"/>
          <c:showBubbleSize val="0"/>
        </c:dLbls>
        <c:axId val="7171759"/>
        <c:axId val="2107649999"/>
      </c:scatterChart>
      <c:valAx>
        <c:axId val="717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49999"/>
        <c:crosses val="autoZero"/>
        <c:crossBetween val="midCat"/>
      </c:valAx>
      <c:valAx>
        <c:axId val="210764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LCEP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'Comparative Statics'!$AC$4:$AC$12</c:f>
              <c:numCache>
                <c:formatCode>General</c:formatCode>
                <c:ptCount val="9"/>
                <c:pt idx="0">
                  <c:v>151.12543326757432</c:v>
                </c:pt>
                <c:pt idx="1">
                  <c:v>161.12543326757432</c:v>
                </c:pt>
                <c:pt idx="2">
                  <c:v>171.12543326757432</c:v>
                </c:pt>
                <c:pt idx="3">
                  <c:v>181.12543326757432</c:v>
                </c:pt>
                <c:pt idx="4">
                  <c:v>191.12543326757432</c:v>
                </c:pt>
                <c:pt idx="5">
                  <c:v>201.12543326757432</c:v>
                </c:pt>
                <c:pt idx="6">
                  <c:v>211.12543326757432</c:v>
                </c:pt>
                <c:pt idx="7">
                  <c:v>221.12543326757432</c:v>
                </c:pt>
                <c:pt idx="8">
                  <c:v>231.12543326757432</c:v>
                </c:pt>
              </c:numCache>
            </c:numRef>
          </c:xVal>
          <c:yVal>
            <c:numRef>
              <c:f>'Comparative Statics'!$AD$4:$AD$12</c:f>
              <c:numCache>
                <c:formatCode>General</c:formatCode>
                <c:ptCount val="9"/>
                <c:pt idx="0">
                  <c:v>79.041438387031832</c:v>
                </c:pt>
                <c:pt idx="1">
                  <c:v>66.060297484116177</c:v>
                </c:pt>
                <c:pt idx="2">
                  <c:v>55.810926219243193</c:v>
                </c:pt>
                <c:pt idx="3">
                  <c:v>47.605548725628694</c:v>
                </c:pt>
                <c:pt idx="4">
                  <c:v>40.955124244622212</c:v>
                </c:pt>
                <c:pt idx="5">
                  <c:v>35.505237374179131</c:v>
                </c:pt>
                <c:pt idx="6">
                  <c:v>30.994629498146594</c:v>
                </c:pt>
                <c:pt idx="7">
                  <c:v>27.227743381892683</c:v>
                </c:pt>
                <c:pt idx="8">
                  <c:v>24.056161613628984</c:v>
                </c:pt>
              </c:numCache>
            </c:numRef>
          </c:yVal>
          <c:smooth val="1"/>
          <c:extLst>
            <c:ext xmlns:c16="http://schemas.microsoft.com/office/drawing/2014/chart" uri="{C3380CC4-5D6E-409C-BE32-E72D297353CC}">
              <c16:uniqueId val="{00000000-FEC7-4F41-BD27-BD71B074D49E}"/>
            </c:ext>
          </c:extLst>
        </c:ser>
        <c:ser>
          <c:idx val="1"/>
          <c:order val="1"/>
          <c:spPr>
            <a:ln w="19050" cap="rnd">
              <a:solidFill>
                <a:schemeClr val="accent2"/>
              </a:solidFill>
              <a:round/>
            </a:ln>
            <a:effectLst/>
          </c:spPr>
          <c:marker>
            <c:symbol val="none"/>
          </c:marker>
          <c:xVal>
            <c:numRef>
              <c:f>'Comparative Statics'!$AE$4:$AE$12</c:f>
              <c:numCache>
                <c:formatCode>General</c:formatCode>
                <c:ptCount val="9"/>
                <c:pt idx="0">
                  <c:v>171.28418770531755</c:v>
                </c:pt>
                <c:pt idx="1">
                  <c:v>181.28418770531755</c:v>
                </c:pt>
                <c:pt idx="2">
                  <c:v>191.28418770531755</c:v>
                </c:pt>
                <c:pt idx="3">
                  <c:v>201.28418770531755</c:v>
                </c:pt>
                <c:pt idx="4">
                  <c:v>211.28418770531755</c:v>
                </c:pt>
                <c:pt idx="5">
                  <c:v>221.28418770531755</c:v>
                </c:pt>
                <c:pt idx="6">
                  <c:v>231.28418770531755</c:v>
                </c:pt>
                <c:pt idx="7">
                  <c:v>241.28418770531755</c:v>
                </c:pt>
                <c:pt idx="8">
                  <c:v>251.28418770531755</c:v>
                </c:pt>
              </c:numCache>
            </c:numRef>
          </c:xVal>
          <c:yVal>
            <c:numRef>
              <c:f>'Comparative Statics'!$AF$4:$AF$12</c:f>
              <c:numCache>
                <c:formatCode>General</c:formatCode>
                <c:ptCount val="9"/>
                <c:pt idx="0">
                  <c:v>81.500894977127786</c:v>
                </c:pt>
                <c:pt idx="1">
                  <c:v>69.528514528396499</c:v>
                </c:pt>
                <c:pt idx="2">
                  <c:v>59.823158892797316</c:v>
                </c:pt>
                <c:pt idx="3">
                  <c:v>51.868500695270633</c:v>
                </c:pt>
                <c:pt idx="4">
                  <c:v>45.283830019413656</c:v>
                </c:pt>
                <c:pt idx="5">
                  <c:v>39.784112283694625</c:v>
                </c:pt>
                <c:pt idx="6">
                  <c:v>35.152976388205566</c:v>
                </c:pt>
                <c:pt idx="7">
                  <c:v>31.224099880808335</c:v>
                </c:pt>
                <c:pt idx="8">
                  <c:v>27.868159638463212</c:v>
                </c:pt>
              </c:numCache>
            </c:numRef>
          </c:yVal>
          <c:smooth val="1"/>
          <c:extLst>
            <c:ext xmlns:c16="http://schemas.microsoft.com/office/drawing/2014/chart" uri="{C3380CC4-5D6E-409C-BE32-E72D297353CC}">
              <c16:uniqueId val="{00000001-FEC7-4F41-BD27-BD71B074D49E}"/>
            </c:ext>
          </c:extLst>
        </c:ser>
        <c:ser>
          <c:idx val="3"/>
          <c:order val="2"/>
          <c:spPr>
            <a:ln w="19050" cap="rnd">
              <a:solidFill>
                <a:schemeClr val="accent4"/>
              </a:solidFill>
              <a:round/>
            </a:ln>
            <a:effectLst/>
          </c:spPr>
          <c:marker>
            <c:symbol val="none"/>
          </c:marker>
          <c:xVal>
            <c:numRef>
              <c:f>'Comparative Statics'!$AI$4:$AI$12</c:f>
              <c:numCache>
                <c:formatCode>General</c:formatCode>
                <c:ptCount val="9"/>
                <c:pt idx="0">
                  <c:v>211.91807730811587</c:v>
                </c:pt>
                <c:pt idx="1">
                  <c:v>221.91807730811587</c:v>
                </c:pt>
                <c:pt idx="2">
                  <c:v>231.91807730811587</c:v>
                </c:pt>
                <c:pt idx="3">
                  <c:v>241.91807730811587</c:v>
                </c:pt>
                <c:pt idx="4">
                  <c:v>251.91807730811587</c:v>
                </c:pt>
                <c:pt idx="5">
                  <c:v>261.91807730811587</c:v>
                </c:pt>
                <c:pt idx="6">
                  <c:v>271.91807730811587</c:v>
                </c:pt>
                <c:pt idx="7">
                  <c:v>281.91807730811587</c:v>
                </c:pt>
                <c:pt idx="8">
                  <c:v>291.91807730811587</c:v>
                </c:pt>
              </c:numCache>
            </c:numRef>
          </c:xVal>
          <c:yVal>
            <c:numRef>
              <c:f>'Comparative Statics'!$AJ$4:$AJ$12</c:f>
              <c:numCache>
                <c:formatCode>General</c:formatCode>
                <c:ptCount val="9"/>
                <c:pt idx="0">
                  <c:v>87.599775895534648</c:v>
                </c:pt>
                <c:pt idx="1">
                  <c:v>76.989926025045406</c:v>
                </c:pt>
                <c:pt idx="2">
                  <c:v>68.051315338236407</c:v>
                </c:pt>
                <c:pt idx="3">
                  <c:v>60.464728493201548</c:v>
                </c:pt>
                <c:pt idx="4">
                  <c:v>53.981789430036933</c:v>
                </c:pt>
                <c:pt idx="5">
                  <c:v>48.407213306787085</c:v>
                </c:pt>
                <c:pt idx="6">
                  <c:v>43.585976776172004</c:v>
                </c:pt>
                <c:pt idx="7">
                  <c:v>39.393921910339088</c:v>
                </c:pt>
                <c:pt idx="8">
                  <c:v>35.730791560928154</c:v>
                </c:pt>
              </c:numCache>
            </c:numRef>
          </c:yVal>
          <c:smooth val="1"/>
          <c:extLst>
            <c:ext xmlns:c16="http://schemas.microsoft.com/office/drawing/2014/chart" uri="{C3380CC4-5D6E-409C-BE32-E72D297353CC}">
              <c16:uniqueId val="{00000004-FEC7-4F41-BD27-BD71B074D49E}"/>
            </c:ext>
          </c:extLst>
        </c:ser>
        <c:ser>
          <c:idx val="4"/>
          <c:order val="3"/>
          <c:spPr>
            <a:ln w="19050" cap="rnd">
              <a:solidFill>
                <a:schemeClr val="accent5"/>
              </a:solidFill>
              <a:round/>
            </a:ln>
            <a:effectLst/>
          </c:spPr>
          <c:marker>
            <c:symbol val="none"/>
          </c:marker>
          <c:xVal>
            <c:numRef>
              <c:f>'Comparative Statics'!$AK$4:$AK$12</c:f>
              <c:numCache>
                <c:formatCode>General</c:formatCode>
                <c:ptCount val="9"/>
                <c:pt idx="0">
                  <c:v>232.35899454083886</c:v>
                </c:pt>
                <c:pt idx="1">
                  <c:v>242.35899454083886</c:v>
                </c:pt>
                <c:pt idx="2">
                  <c:v>252.35899454083886</c:v>
                </c:pt>
                <c:pt idx="3">
                  <c:v>262.35899454083886</c:v>
                </c:pt>
                <c:pt idx="4">
                  <c:v>272.35899454083886</c:v>
                </c:pt>
                <c:pt idx="5">
                  <c:v>282.35899454083886</c:v>
                </c:pt>
                <c:pt idx="6">
                  <c:v>292.35899454083886</c:v>
                </c:pt>
                <c:pt idx="7">
                  <c:v>302.35899454083886</c:v>
                </c:pt>
                <c:pt idx="8">
                  <c:v>312.35899454083886</c:v>
                </c:pt>
              </c:numCache>
            </c:numRef>
          </c:xVal>
          <c:yVal>
            <c:numRef>
              <c:f>'Comparative Statics'!$AL$4:$AL$12</c:f>
              <c:numCache>
                <c:formatCode>General</c:formatCode>
                <c:ptCount val="9"/>
                <c:pt idx="0">
                  <c:v>91.046986257808243</c:v>
                </c:pt>
                <c:pt idx="1">
                  <c:v>80.914535404318556</c:v>
                </c:pt>
                <c:pt idx="2">
                  <c:v>72.253607437992116</c:v>
                </c:pt>
                <c:pt idx="3">
                  <c:v>64.804245817515181</c:v>
                </c:pt>
                <c:pt idx="4">
                  <c:v>58.360005002294031</c:v>
                </c:pt>
                <c:pt idx="5">
                  <c:v>52.755481092903501</c:v>
                </c:pt>
                <c:pt idx="6">
                  <c:v>47.857064480946697</c:v>
                </c:pt>
                <c:pt idx="7">
                  <c:v>43.556005480234504</c:v>
                </c:pt>
                <c:pt idx="8">
                  <c:v>39.763160607885702</c:v>
                </c:pt>
              </c:numCache>
            </c:numRef>
          </c:yVal>
          <c:smooth val="1"/>
          <c:extLst>
            <c:ext xmlns:c16="http://schemas.microsoft.com/office/drawing/2014/chart" uri="{C3380CC4-5D6E-409C-BE32-E72D297353CC}">
              <c16:uniqueId val="{00000005-FEC7-4F41-BD27-BD71B074D49E}"/>
            </c:ext>
          </c:extLst>
        </c:ser>
        <c:ser>
          <c:idx val="5"/>
          <c:order val="4"/>
          <c:spPr>
            <a:ln w="19050" cap="rnd">
              <a:solidFill>
                <a:schemeClr val="accent6"/>
              </a:solidFill>
              <a:round/>
            </a:ln>
            <a:effectLst/>
          </c:spPr>
          <c:marker>
            <c:symbol val="none"/>
          </c:marker>
          <c:xVal>
            <c:numRef>
              <c:f>'Comparative Statics'!$AM$4:$AM$12</c:f>
              <c:numCache>
                <c:formatCode>General</c:formatCode>
                <c:ptCount val="9"/>
                <c:pt idx="0">
                  <c:v>252.87635161904956</c:v>
                </c:pt>
                <c:pt idx="1">
                  <c:v>262.87635161904956</c:v>
                </c:pt>
                <c:pt idx="2">
                  <c:v>272.87635161904956</c:v>
                </c:pt>
                <c:pt idx="3">
                  <c:v>282.87635161904956</c:v>
                </c:pt>
                <c:pt idx="4">
                  <c:v>292.87635161904956</c:v>
                </c:pt>
                <c:pt idx="5">
                  <c:v>302.87635161904956</c:v>
                </c:pt>
                <c:pt idx="6">
                  <c:v>312.87635161904956</c:v>
                </c:pt>
                <c:pt idx="7">
                  <c:v>322.87635161904956</c:v>
                </c:pt>
                <c:pt idx="8">
                  <c:v>332.87635161904956</c:v>
                </c:pt>
              </c:numCache>
            </c:numRef>
          </c:xVal>
          <c:yVal>
            <c:numRef>
              <c:f>'Comparative Statics'!$AN$4:$AN$12</c:f>
              <c:numCache>
                <c:formatCode>General</c:formatCode>
                <c:ptCount val="9"/>
                <c:pt idx="0">
                  <c:v>94.672103864751492</c:v>
                </c:pt>
                <c:pt idx="1">
                  <c:v>84.929933471210873</c:v>
                </c:pt>
                <c:pt idx="2">
                  <c:v>76.499838190490252</c:v>
                </c:pt>
                <c:pt idx="3">
                  <c:v>69.166283174895113</c:v>
                </c:pt>
                <c:pt idx="4">
                  <c:v>62.755093327755759</c:v>
                </c:pt>
                <c:pt idx="5">
                  <c:v>57.124447618311201</c:v>
                </c:pt>
                <c:pt idx="6">
                  <c:v>52.158052564298188</c:v>
                </c:pt>
                <c:pt idx="7">
                  <c:v>47.759917948523494</c:v>
                </c:pt>
                <c:pt idx="8">
                  <c:v>43.850322946868204</c:v>
                </c:pt>
              </c:numCache>
            </c:numRef>
          </c:yVal>
          <c:smooth val="1"/>
          <c:extLst>
            <c:ext xmlns:c16="http://schemas.microsoft.com/office/drawing/2014/chart" uri="{C3380CC4-5D6E-409C-BE32-E72D297353CC}">
              <c16:uniqueId val="{00000006-FEC7-4F41-BD27-BD71B074D49E}"/>
            </c:ext>
          </c:extLst>
        </c:ser>
        <c:ser>
          <c:idx val="2"/>
          <c:order val="5"/>
          <c:spPr>
            <a:ln w="19050" cap="rnd">
              <a:solidFill>
                <a:schemeClr val="accent3"/>
              </a:solidFill>
              <a:round/>
            </a:ln>
            <a:effectLst/>
          </c:spPr>
          <c:marker>
            <c:symbol val="none"/>
          </c:marker>
          <c:xVal>
            <c:numRef>
              <c:f>'Comparative Statics'!$AG$4:$AG$12</c:f>
              <c:numCache>
                <c:formatCode>General</c:formatCode>
                <c:ptCount val="9"/>
                <c:pt idx="0">
                  <c:v>191.55856117227708</c:v>
                </c:pt>
                <c:pt idx="1">
                  <c:v>201.55856117227708</c:v>
                </c:pt>
                <c:pt idx="2">
                  <c:v>211.55856117227708</c:v>
                </c:pt>
                <c:pt idx="3">
                  <c:v>221.55856117227708</c:v>
                </c:pt>
                <c:pt idx="4">
                  <c:v>231.55856117227708</c:v>
                </c:pt>
                <c:pt idx="5">
                  <c:v>241.55856117227708</c:v>
                </c:pt>
                <c:pt idx="6">
                  <c:v>251.55856117227708</c:v>
                </c:pt>
                <c:pt idx="7">
                  <c:v>261.55856117227711</c:v>
                </c:pt>
                <c:pt idx="8">
                  <c:v>271.55856117227711</c:v>
                </c:pt>
              </c:numCache>
            </c:numRef>
          </c:xVal>
          <c:yVal>
            <c:numRef>
              <c:f>'Comparative Statics'!$AH$4:$AH$12</c:f>
              <c:numCache>
                <c:formatCode>General</c:formatCode>
                <c:ptCount val="9"/>
                <c:pt idx="0">
                  <c:v>84.387981399267645</c:v>
                </c:pt>
                <c:pt idx="1">
                  <c:v>73.181530108656929</c:v>
                </c:pt>
                <c:pt idx="2">
                  <c:v>63.902712188497645</c:v>
                </c:pt>
                <c:pt idx="3">
                  <c:v>56.150946728253039</c:v>
                </c:pt>
                <c:pt idx="4">
                  <c:v>49.622041274167557</c:v>
                </c:pt>
                <c:pt idx="5">
                  <c:v>44.082089169048373</c:v>
                </c:pt>
                <c:pt idx="6">
                  <c:v>39.349162961881191</c:v>
                </c:pt>
                <c:pt idx="7">
                  <c:v>35.280274308119267</c:v>
                </c:pt>
                <c:pt idx="8">
                  <c:v>31.761952151401658</c:v>
                </c:pt>
              </c:numCache>
            </c:numRef>
          </c:yVal>
          <c:smooth val="1"/>
          <c:extLst>
            <c:ext xmlns:c16="http://schemas.microsoft.com/office/drawing/2014/chart" uri="{C3380CC4-5D6E-409C-BE32-E72D297353CC}">
              <c16:uniqueId val="{00000009-FEC7-4F41-BD27-BD71B074D49E}"/>
            </c:ext>
          </c:extLst>
        </c:ser>
        <c:dLbls>
          <c:showLegendKey val="0"/>
          <c:showVal val="0"/>
          <c:showCatName val="0"/>
          <c:showSerName val="0"/>
          <c:showPercent val="0"/>
          <c:showBubbleSize val="0"/>
        </c:dLbls>
        <c:axId val="306257199"/>
        <c:axId val="2056738815"/>
      </c:scatterChart>
      <c:scatterChart>
        <c:scatterStyle val="lineMarker"/>
        <c:varyColors val="0"/>
        <c:ser>
          <c:idx val="6"/>
          <c:order val="6"/>
          <c:spPr>
            <a:ln w="25400" cap="rnd">
              <a:noFill/>
              <a:round/>
            </a:ln>
            <a:effectLst/>
          </c:spPr>
          <c:marker>
            <c:symbol val="circle"/>
            <c:size val="5"/>
            <c:spPr>
              <a:solidFill>
                <a:srgbClr val="C00000"/>
              </a:solidFill>
              <a:ln w="9525">
                <a:noFill/>
              </a:ln>
              <a:effectLst/>
            </c:spPr>
          </c:marker>
          <c:xVal>
            <c:numRef>
              <c:f>('Comparative Statics'!$AC$8,'Comparative Statics'!$AE$8,'Comparative Statics'!$AG$8,'Comparative Statics'!$AI$8,'Comparative Statics'!$AK$8,'Comparative Statics'!$AM$8)</c:f>
              <c:numCache>
                <c:formatCode>General</c:formatCode>
                <c:ptCount val="6"/>
                <c:pt idx="0">
                  <c:v>191.12543326757432</c:v>
                </c:pt>
                <c:pt idx="1">
                  <c:v>211.28418770531755</c:v>
                </c:pt>
                <c:pt idx="2">
                  <c:v>231.55856117227708</c:v>
                </c:pt>
                <c:pt idx="3">
                  <c:v>251.91807730811587</c:v>
                </c:pt>
                <c:pt idx="4">
                  <c:v>272.35899454083886</c:v>
                </c:pt>
                <c:pt idx="5">
                  <c:v>292.87635161904956</c:v>
                </c:pt>
              </c:numCache>
            </c:numRef>
          </c:xVal>
          <c:yVal>
            <c:numRef>
              <c:f>('Comparative Statics'!$AD$8,'Comparative Statics'!$AF$8,'Comparative Statics'!$AH$8,'Comparative Statics'!$AJ$8,'Comparative Statics'!$AL$8,'Comparative Statics'!$AN$8)</c:f>
              <c:numCache>
                <c:formatCode>General</c:formatCode>
                <c:ptCount val="6"/>
                <c:pt idx="0">
                  <c:v>40.955124244622212</c:v>
                </c:pt>
                <c:pt idx="1">
                  <c:v>45.283830019413656</c:v>
                </c:pt>
                <c:pt idx="2">
                  <c:v>49.622041274167557</c:v>
                </c:pt>
                <c:pt idx="3">
                  <c:v>53.981789430036933</c:v>
                </c:pt>
                <c:pt idx="4">
                  <c:v>58.360005002294031</c:v>
                </c:pt>
                <c:pt idx="5">
                  <c:v>62.755093327755759</c:v>
                </c:pt>
              </c:numCache>
            </c:numRef>
          </c:yVal>
          <c:smooth val="0"/>
          <c:extLst>
            <c:ext xmlns:c16="http://schemas.microsoft.com/office/drawing/2014/chart" uri="{C3380CC4-5D6E-409C-BE32-E72D297353CC}">
              <c16:uniqueId val="{0000000A-FEC7-4F41-BD27-BD71B074D49E}"/>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'Comparative Statics'!$C$28:$C$32</c:f>
              <c:numCache>
                <c:formatCode>General</c:formatCode>
                <c:ptCount val="5"/>
                <c:pt idx="0">
                  <c:v>313.46553520573349</c:v>
                </c:pt>
                <c:pt idx="1">
                  <c:v>334.12242143346191</c:v>
                </c:pt>
                <c:pt idx="2">
                  <c:v>354.86765809185368</c:v>
                </c:pt>
                <c:pt idx="3">
                  <c:v>375.64692965652478</c:v>
                </c:pt>
                <c:pt idx="4">
                  <c:v>396.48306900813924</c:v>
                </c:pt>
              </c:numCache>
            </c:numRef>
          </c:xVal>
          <c:yVal>
            <c:numRef>
              <c:f>'Comparative Statics'!$D$28:$D$32</c:f>
              <c:numCache>
                <c:formatCode>General</c:formatCode>
                <c:ptCount val="5"/>
                <c:pt idx="0">
                  <c:v>67.165847007715939</c:v>
                </c:pt>
                <c:pt idx="1">
                  <c:v>71.591250624177931</c:v>
                </c:pt>
                <c:pt idx="2">
                  <c:v>76.015830222384935</c:v>
                </c:pt>
                <c:pt idx="3">
                  <c:v>80.469414611102479</c:v>
                </c:pt>
                <c:pt idx="4">
                  <c:v>84.935837353996419</c:v>
                </c:pt>
              </c:numCache>
            </c:numRef>
          </c:yVal>
          <c:smooth val="0"/>
          <c:extLst>
            <c:ext xmlns:c16="http://schemas.microsoft.com/office/drawing/2014/chart" uri="{C3380CC4-5D6E-409C-BE32-E72D297353CC}">
              <c16:uniqueId val="{0000000B-FEC7-4F41-BD27-BD71B074D49E}"/>
            </c:ext>
          </c:extLst>
        </c:ser>
        <c:ser>
          <c:idx val="8"/>
          <c:order val="8"/>
          <c:spPr>
            <a:ln w="19050" cap="rnd">
              <a:solidFill>
                <a:schemeClr val="accent3">
                  <a:lumMod val="60000"/>
                </a:schemeClr>
              </a:solidFill>
              <a:round/>
            </a:ln>
            <a:effectLst/>
          </c:spPr>
          <c:marker>
            <c:symbol val="none"/>
          </c:marker>
          <c:xVal>
            <c:numRef>
              <c:f>'Comparative Statics'!$AC$15:$AC$17</c:f>
              <c:numCache>
                <c:formatCode>General</c:formatCode>
                <c:ptCount val="3"/>
                <c:pt idx="0">
                  <c:v>141.12543326757432</c:v>
                </c:pt>
                <c:pt idx="1">
                  <c:v>191.12543326757432</c:v>
                </c:pt>
                <c:pt idx="2">
                  <c:v>241.12543326757432</c:v>
                </c:pt>
              </c:numCache>
            </c:numRef>
          </c:xVal>
          <c:yVal>
            <c:numRef>
              <c:f>'Comparative Statics'!$AD$15:$AD$17</c:f>
              <c:numCache>
                <c:formatCode>General</c:formatCode>
                <c:ptCount val="3"/>
                <c:pt idx="0">
                  <c:v>70.955124244879158</c:v>
                </c:pt>
                <c:pt idx="1">
                  <c:v>40.955124244879158</c:v>
                </c:pt>
                <c:pt idx="2">
                  <c:v>10.955124244879158</c:v>
                </c:pt>
              </c:numCache>
            </c:numRef>
          </c:yVal>
          <c:smooth val="0"/>
          <c:extLst>
            <c:ext xmlns:c16="http://schemas.microsoft.com/office/drawing/2014/chart" uri="{C3380CC4-5D6E-409C-BE32-E72D297353CC}">
              <c16:uniqueId val="{0000000F-FEC7-4F41-BD27-BD71B074D49E}"/>
            </c:ext>
          </c:extLst>
        </c:ser>
        <c:ser>
          <c:idx val="9"/>
          <c:order val="9"/>
          <c:spPr>
            <a:ln w="19050" cap="rnd">
              <a:solidFill>
                <a:schemeClr val="accent4">
                  <a:lumMod val="60000"/>
                </a:schemeClr>
              </a:solidFill>
              <a:round/>
            </a:ln>
            <a:effectLst/>
          </c:spPr>
          <c:marker>
            <c:symbol val="none"/>
          </c:marker>
          <c:xVal>
            <c:numRef>
              <c:f>'Comparative Statics'!$AE$15:$AE$17</c:f>
              <c:numCache>
                <c:formatCode>General</c:formatCode>
                <c:ptCount val="3"/>
                <c:pt idx="0">
                  <c:v>161.28418770531755</c:v>
                </c:pt>
                <c:pt idx="1">
                  <c:v>211.28418770531755</c:v>
                </c:pt>
                <c:pt idx="2">
                  <c:v>261.28418770531755</c:v>
                </c:pt>
              </c:numCache>
            </c:numRef>
          </c:xVal>
          <c:yVal>
            <c:numRef>
              <c:f>'Comparative Statics'!$AF$15:$AF$17</c:f>
              <c:numCache>
                <c:formatCode>General</c:formatCode>
                <c:ptCount val="3"/>
                <c:pt idx="0">
                  <c:v>75.283830025411376</c:v>
                </c:pt>
                <c:pt idx="1">
                  <c:v>45.283830025411376</c:v>
                </c:pt>
                <c:pt idx="2">
                  <c:v>15.28383002541139</c:v>
                </c:pt>
              </c:numCache>
            </c:numRef>
          </c:yVal>
          <c:smooth val="0"/>
          <c:extLst>
            <c:ext xmlns:c16="http://schemas.microsoft.com/office/drawing/2014/chart" uri="{C3380CC4-5D6E-409C-BE32-E72D297353CC}">
              <c16:uniqueId val="{00000010-FEC7-4F41-BD27-BD71B074D49E}"/>
            </c:ext>
          </c:extLst>
        </c:ser>
        <c:ser>
          <c:idx val="10"/>
          <c:order val="10"/>
          <c:spPr>
            <a:ln w="19050" cap="rnd">
              <a:solidFill>
                <a:schemeClr val="accent5">
                  <a:lumMod val="60000"/>
                </a:schemeClr>
              </a:solidFill>
              <a:round/>
            </a:ln>
            <a:effectLst/>
          </c:spPr>
          <c:marker>
            <c:symbol val="none"/>
          </c:marker>
          <c:xVal>
            <c:numRef>
              <c:f>'Comparative Statics'!$AG$15:$AG$17</c:f>
              <c:numCache>
                <c:formatCode>General</c:formatCode>
                <c:ptCount val="3"/>
                <c:pt idx="0">
                  <c:v>181.55856117227708</c:v>
                </c:pt>
                <c:pt idx="1">
                  <c:v>231.55856117227708</c:v>
                </c:pt>
                <c:pt idx="2">
                  <c:v>281.55856117227711</c:v>
                </c:pt>
              </c:numCache>
            </c:numRef>
          </c:xVal>
          <c:yVal>
            <c:numRef>
              <c:f>'Comparative Statics'!$AH$15:$AH$17</c:f>
              <c:numCache>
                <c:formatCode>General</c:formatCode>
                <c:ptCount val="3"/>
                <c:pt idx="0">
                  <c:v>79.622041281977445</c:v>
                </c:pt>
                <c:pt idx="1">
                  <c:v>49.622041281977431</c:v>
                </c:pt>
                <c:pt idx="2">
                  <c:v>19.622041281977431</c:v>
                </c:pt>
              </c:numCache>
            </c:numRef>
          </c:yVal>
          <c:smooth val="0"/>
          <c:extLst>
            <c:ext xmlns:c16="http://schemas.microsoft.com/office/drawing/2014/chart" uri="{C3380CC4-5D6E-409C-BE32-E72D297353CC}">
              <c16:uniqueId val="{00000011-FEC7-4F41-BD27-BD71B074D49E}"/>
            </c:ext>
          </c:extLst>
        </c:ser>
        <c:ser>
          <c:idx val="11"/>
          <c:order val="11"/>
          <c:spPr>
            <a:ln w="19050" cap="rnd">
              <a:solidFill>
                <a:schemeClr val="accent6">
                  <a:lumMod val="60000"/>
                </a:schemeClr>
              </a:solidFill>
              <a:round/>
            </a:ln>
            <a:effectLst/>
          </c:spPr>
          <c:marker>
            <c:symbol val="none"/>
          </c:marker>
          <c:xVal>
            <c:numRef>
              <c:f>'Comparative Statics'!$AI$15:$AI$17</c:f>
              <c:numCache>
                <c:formatCode>General</c:formatCode>
                <c:ptCount val="3"/>
                <c:pt idx="0">
                  <c:v>201.91807730811587</c:v>
                </c:pt>
                <c:pt idx="1">
                  <c:v>251.91807730811587</c:v>
                </c:pt>
                <c:pt idx="2">
                  <c:v>301.91807730811587</c:v>
                </c:pt>
              </c:numCache>
            </c:numRef>
          </c:xVal>
          <c:yVal>
            <c:numRef>
              <c:f>'Comparative Statics'!$AJ$15:$AJ$17</c:f>
              <c:numCache>
                <c:formatCode>General</c:formatCode>
                <c:ptCount val="3"/>
                <c:pt idx="0">
                  <c:v>83.981789438515705</c:v>
                </c:pt>
                <c:pt idx="1">
                  <c:v>53.981789438515705</c:v>
                </c:pt>
                <c:pt idx="2">
                  <c:v>23.981789438515705</c:v>
                </c:pt>
              </c:numCache>
            </c:numRef>
          </c:yVal>
          <c:smooth val="0"/>
          <c:extLst>
            <c:ext xmlns:c16="http://schemas.microsoft.com/office/drawing/2014/chart" uri="{C3380CC4-5D6E-409C-BE32-E72D297353CC}">
              <c16:uniqueId val="{00000012-FEC7-4F41-BD27-BD71B074D49E}"/>
            </c:ext>
          </c:extLst>
        </c:ser>
        <c:ser>
          <c:idx val="12"/>
          <c:order val="12"/>
          <c:spPr>
            <a:ln w="19050" cap="rnd">
              <a:solidFill>
                <a:schemeClr val="accent1">
                  <a:lumMod val="80000"/>
                  <a:lumOff val="20000"/>
                </a:schemeClr>
              </a:solidFill>
              <a:round/>
            </a:ln>
            <a:effectLst/>
          </c:spPr>
          <c:marker>
            <c:symbol val="none"/>
          </c:marker>
          <c:xVal>
            <c:numRef>
              <c:f>'Comparative Statics'!$AK$15:$AK$17</c:f>
              <c:numCache>
                <c:formatCode>General</c:formatCode>
                <c:ptCount val="3"/>
                <c:pt idx="0">
                  <c:v>222.35899454083886</c:v>
                </c:pt>
                <c:pt idx="1">
                  <c:v>272.35899454083886</c:v>
                </c:pt>
                <c:pt idx="2">
                  <c:v>322.35899454083886</c:v>
                </c:pt>
              </c:numCache>
            </c:numRef>
          </c:xVal>
          <c:yVal>
            <c:numRef>
              <c:f>'Comparative Statics'!$AL$15:$AL$17</c:f>
              <c:numCache>
                <c:formatCode>General</c:formatCode>
                <c:ptCount val="3"/>
                <c:pt idx="0">
                  <c:v>88.360005010697222</c:v>
                </c:pt>
                <c:pt idx="1">
                  <c:v>58.360005010697222</c:v>
                </c:pt>
                <c:pt idx="2">
                  <c:v>28.360005010697222</c:v>
                </c:pt>
              </c:numCache>
            </c:numRef>
          </c:yVal>
          <c:smooth val="0"/>
          <c:extLst>
            <c:ext xmlns:c16="http://schemas.microsoft.com/office/drawing/2014/chart" uri="{C3380CC4-5D6E-409C-BE32-E72D297353CC}">
              <c16:uniqueId val="{00000013-FEC7-4F41-BD27-BD71B074D49E}"/>
            </c:ext>
          </c:extLst>
        </c:ser>
        <c:ser>
          <c:idx val="13"/>
          <c:order val="13"/>
          <c:spPr>
            <a:ln w="19050" cap="rnd">
              <a:solidFill>
                <a:schemeClr val="accent2">
                  <a:lumMod val="80000"/>
                  <a:lumOff val="20000"/>
                </a:schemeClr>
              </a:solidFill>
              <a:round/>
            </a:ln>
            <a:effectLst/>
          </c:spPr>
          <c:marker>
            <c:symbol val="none"/>
          </c:marker>
          <c:xVal>
            <c:numRef>
              <c:f>'Comparative Statics'!$AM$15:$AM$17</c:f>
              <c:numCache>
                <c:formatCode>General</c:formatCode>
                <c:ptCount val="3"/>
                <c:pt idx="0">
                  <c:v>242.87635161904956</c:v>
                </c:pt>
                <c:pt idx="1">
                  <c:v>292.87635161904956</c:v>
                </c:pt>
                <c:pt idx="2">
                  <c:v>342.87635161904956</c:v>
                </c:pt>
              </c:numCache>
            </c:numRef>
          </c:xVal>
          <c:yVal>
            <c:numRef>
              <c:f>'Comparative Statics'!$AN$15:$AN$17</c:f>
              <c:numCache>
                <c:formatCode>General</c:formatCode>
                <c:ptCount val="3"/>
                <c:pt idx="0">
                  <c:v>92.755093335407793</c:v>
                </c:pt>
                <c:pt idx="1">
                  <c:v>62.755093335407793</c:v>
                </c:pt>
                <c:pt idx="2">
                  <c:v>32.755093335407793</c:v>
                </c:pt>
              </c:numCache>
            </c:numRef>
          </c:yVal>
          <c:smooth val="0"/>
          <c:extLst>
            <c:ext xmlns:c16="http://schemas.microsoft.com/office/drawing/2014/chart" uri="{C3380CC4-5D6E-409C-BE32-E72D297353CC}">
              <c16:uniqueId val="{00000014-FEC7-4F41-BD27-BD71B074D49E}"/>
            </c:ext>
          </c:extLst>
        </c:ser>
        <c:dLbls>
          <c:showLegendKey val="0"/>
          <c:showVal val="0"/>
          <c:showCatName val="0"/>
          <c:showSerName val="0"/>
          <c:showPercent val="0"/>
          <c:showBubbleSize val="0"/>
        </c:dLbls>
        <c:axId val="306257199"/>
        <c:axId val="2056738815"/>
      </c:scatterChart>
      <c:valAx>
        <c:axId val="3062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38815"/>
        <c:crosses val="autoZero"/>
        <c:crossBetween val="midCat"/>
      </c:valAx>
      <c:valAx>
        <c:axId val="205673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57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Function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'Comparative Statics'!$A$22:$A$32</c:f>
              <c:numCache>
                <c:formatCode>General</c:formatCode>
                <c:ptCount val="11"/>
                <c:pt idx="0">
                  <c:v>100</c:v>
                </c:pt>
                <c:pt idx="1">
                  <c:v>110</c:v>
                </c:pt>
                <c:pt idx="2">
                  <c:v>120</c:v>
                </c:pt>
                <c:pt idx="3">
                  <c:v>130</c:v>
                </c:pt>
                <c:pt idx="4">
                  <c:v>140</c:v>
                </c:pt>
                <c:pt idx="5">
                  <c:v>150</c:v>
                </c:pt>
                <c:pt idx="6">
                  <c:v>160</c:v>
                </c:pt>
                <c:pt idx="7">
                  <c:v>170</c:v>
                </c:pt>
                <c:pt idx="8">
                  <c:v>180</c:v>
                </c:pt>
                <c:pt idx="9">
                  <c:v>190</c:v>
                </c:pt>
                <c:pt idx="10">
                  <c:v>200</c:v>
                </c:pt>
              </c:numCache>
            </c:numRef>
          </c:xVal>
          <c:yVal>
            <c:numRef>
              <c:f>'Comparative Statics'!$B$22:$B$32</c:f>
              <c:numCache>
                <c:formatCode>_("$"* #,##0.00_);_("$"* \(#,##0.00\);_("$"* "-"??_);_(@_)</c:formatCode>
                <c:ptCount val="11"/>
                <c:pt idx="0">
                  <c:v>778.15192102711876</c:v>
                </c:pt>
                <c:pt idx="1">
                  <c:v>860.27171324300946</c:v>
                </c:pt>
                <c:pt idx="2">
                  <c:v>942.78588992671837</c:v>
                </c:pt>
                <c:pt idx="3">
                  <c:v>1025.6631791169261</c:v>
                </c:pt>
                <c:pt idx="4">
                  <c:v>1108.8770086760028</c:v>
                </c:pt>
                <c:pt idx="5">
                  <c:v>1192.4045215341876</c:v>
                </c:pt>
                <c:pt idx="6">
                  <c:v>1276.2258406557803</c:v>
                </c:pt>
                <c:pt idx="7">
                  <c:v>1360.3235174212755</c:v>
                </c:pt>
                <c:pt idx="8">
                  <c:v>1444.6821253874857</c:v>
                </c:pt>
                <c:pt idx="9">
                  <c:v>1529.2878620250867</c:v>
                </c:pt>
                <c:pt idx="10">
                  <c:v>1614.1283937943999</c:v>
                </c:pt>
              </c:numCache>
            </c:numRef>
          </c:yVal>
          <c:smooth val="0"/>
          <c:extLst>
            <c:ext xmlns:c16="http://schemas.microsoft.com/office/drawing/2014/chart" uri="{C3380CC4-5D6E-409C-BE32-E72D297353CC}">
              <c16:uniqueId val="{00000000-7506-4F5C-B97D-F9CBCD927B3F}"/>
            </c:ext>
          </c:extLst>
        </c:ser>
        <c:dLbls>
          <c:showLegendKey val="0"/>
          <c:showVal val="0"/>
          <c:showCatName val="0"/>
          <c:showSerName val="0"/>
          <c:showPercent val="0"/>
          <c:showBubbleSize val="0"/>
        </c:dLbls>
        <c:axId val="435999055"/>
        <c:axId val="2056803711"/>
      </c:scatterChart>
      <c:valAx>
        <c:axId val="43599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803711"/>
        <c:crosses val="autoZero"/>
        <c:crossBetween val="midCat"/>
      </c:valAx>
      <c:valAx>
        <c:axId val="2056803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 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99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 f(q)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'Cost Function'!$K$10:$K$20</c:f>
              <c:numCache>
                <c:formatCode>General</c:formatCode>
                <c:ptCount val="11"/>
                <c:pt idx="0">
                  <c:v>100</c:v>
                </c:pt>
                <c:pt idx="1">
                  <c:v>200</c:v>
                </c:pt>
                <c:pt idx="2">
                  <c:v>300</c:v>
                </c:pt>
                <c:pt idx="3">
                  <c:v>400</c:v>
                </c:pt>
                <c:pt idx="4">
                  <c:v>500</c:v>
                </c:pt>
                <c:pt idx="5">
                  <c:v>600</c:v>
                </c:pt>
                <c:pt idx="6">
                  <c:v>700</c:v>
                </c:pt>
                <c:pt idx="7">
                  <c:v>800</c:v>
                </c:pt>
                <c:pt idx="8">
                  <c:v>900</c:v>
                </c:pt>
                <c:pt idx="9">
                  <c:v>1000</c:v>
                </c:pt>
                <c:pt idx="10">
                  <c:v>1100</c:v>
                </c:pt>
              </c:numCache>
            </c:numRef>
          </c:xVal>
          <c:yVal>
            <c:numRef>
              <c:f>'Cost Function'!$L$10:$L$20</c:f>
              <c:numCache>
                <c:formatCode>_("$"* #,##0.00_);_("$"* \(#,##0.00\);_("$"* "-"??_);_(@_)</c:formatCode>
                <c:ptCount val="11"/>
                <c:pt idx="0">
                  <c:v>778.15192102711876</c:v>
                </c:pt>
                <c:pt idx="1">
                  <c:v>1614.1281344299662</c:v>
                </c:pt>
                <c:pt idx="2">
                  <c:v>2473.4167252417228</c:v>
                </c:pt>
                <c:pt idx="3">
                  <c:v>3348.2027830059346</c:v>
                </c:pt>
                <c:pt idx="4">
                  <c:v>4234.6965448410674</c:v>
                </c:pt>
                <c:pt idx="5">
                  <c:v>5130.6332747445413</c:v>
                </c:pt>
                <c:pt idx="6">
                  <c:v>6034.4998136782042</c:v>
                </c:pt>
                <c:pt idx="7">
                  <c:v>6945.2108786274166</c:v>
                </c:pt>
                <c:pt idx="8">
                  <c:v>7861.9481686211848</c:v>
                </c:pt>
                <c:pt idx="9">
                  <c:v>8784.0738347178885</c:v>
                </c:pt>
                <c:pt idx="10">
                  <c:v>9711.0730745504243</c:v>
                </c:pt>
              </c:numCache>
            </c:numRef>
          </c:yVal>
          <c:smooth val="0"/>
          <c:extLst>
            <c:ext xmlns:c16="http://schemas.microsoft.com/office/drawing/2014/chart" uri="{C3380CC4-5D6E-409C-BE32-E72D297353CC}">
              <c16:uniqueId val="{00000000-7412-4EBE-AFEC-B6D8397FC0E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'Cost Function'!$K$10:$K$20</c:f>
              <c:numCache>
                <c:formatCode>General</c:formatCode>
                <c:ptCount val="11"/>
                <c:pt idx="0">
                  <c:v>100</c:v>
                </c:pt>
                <c:pt idx="1">
                  <c:v>200</c:v>
                </c:pt>
                <c:pt idx="2">
                  <c:v>300</c:v>
                </c:pt>
                <c:pt idx="3">
                  <c:v>400</c:v>
                </c:pt>
                <c:pt idx="4">
                  <c:v>500</c:v>
                </c:pt>
                <c:pt idx="5">
                  <c:v>600</c:v>
                </c:pt>
                <c:pt idx="6">
                  <c:v>700</c:v>
                </c:pt>
                <c:pt idx="7">
                  <c:v>800</c:v>
                </c:pt>
                <c:pt idx="8">
                  <c:v>900</c:v>
                </c:pt>
                <c:pt idx="9">
                  <c:v>1000</c:v>
                </c:pt>
                <c:pt idx="10">
                  <c:v>1100</c:v>
                </c:pt>
              </c:numCache>
            </c:numRef>
          </c:xVal>
          <c:yVal>
            <c:numRef>
              <c:f>'Cost Function'!$M$10:$M$20</c:f>
              <c:numCache>
                <c:formatCode>_("$"* #,##0.00_);_("$"* \(#,##0.00\);_("$"* "-"??_);_(@_)</c:formatCode>
                <c:ptCount val="11"/>
                <c:pt idx="0">
                  <c:v>778.1519210210613</c:v>
                </c:pt>
                <c:pt idx="1">
                  <c:v>1614.1283804649763</c:v>
                </c:pt>
                <c:pt idx="2">
                  <c:v>2473.4167279439207</c:v>
                </c:pt>
                <c:pt idx="3">
                  <c:v>3348.2027843660258</c:v>
                </c:pt>
                <c:pt idx="4">
                  <c:v>4234.6965318230059</c:v>
                </c:pt>
                <c:pt idx="5">
                  <c:v>5130.6332728092657</c:v>
                </c:pt>
                <c:pt idx="6">
                  <c:v>6034.4998128254574</c:v>
                </c:pt>
                <c:pt idx="7">
                  <c:v>6945.210815268013</c:v>
                </c:pt>
                <c:pt idx="8">
                  <c:v>7861.9484766487303</c:v>
                </c:pt>
                <c:pt idx="9">
                  <c:v>8784.0737393580512</c:v>
                </c:pt>
                <c:pt idx="10">
                  <c:v>9711.0730358565906</c:v>
                </c:pt>
              </c:numCache>
            </c:numRef>
          </c:yVal>
          <c:smooth val="0"/>
          <c:extLst>
            <c:ext xmlns:c16="http://schemas.microsoft.com/office/drawing/2014/chart" uri="{C3380CC4-5D6E-409C-BE32-E72D297353CC}">
              <c16:uniqueId val="{00000001-7412-4EBE-AFEC-B6D8397FC0EA}"/>
            </c:ext>
          </c:extLst>
        </c:ser>
        <c:dLbls>
          <c:showLegendKey val="0"/>
          <c:showVal val="0"/>
          <c:showCatName val="0"/>
          <c:showSerName val="0"/>
          <c:showPercent val="0"/>
          <c:showBubbleSize val="0"/>
        </c:dLbls>
        <c:axId val="7108559"/>
        <c:axId val="525881983"/>
      </c:scatterChart>
      <c:valAx>
        <c:axId val="710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81983"/>
        <c:crosses val="autoZero"/>
        <c:crossBetween val="midCat"/>
      </c:valAx>
      <c:valAx>
        <c:axId val="52588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'CD Cost Curves'!$K$10:$K$20</c:f>
              <c:numCache>
                <c:formatCode>General</c:formatCode>
                <c:ptCount val="11"/>
                <c:pt idx="0">
                  <c:v>100</c:v>
                </c:pt>
                <c:pt idx="1">
                  <c:v>200</c:v>
                </c:pt>
                <c:pt idx="2">
                  <c:v>300</c:v>
                </c:pt>
                <c:pt idx="3">
                  <c:v>400</c:v>
                </c:pt>
                <c:pt idx="4">
                  <c:v>500</c:v>
                </c:pt>
                <c:pt idx="5">
                  <c:v>600</c:v>
                </c:pt>
                <c:pt idx="6">
                  <c:v>700</c:v>
                </c:pt>
                <c:pt idx="7">
                  <c:v>800</c:v>
                </c:pt>
                <c:pt idx="8">
                  <c:v>900</c:v>
                </c:pt>
                <c:pt idx="9">
                  <c:v>1000</c:v>
                </c:pt>
                <c:pt idx="10">
                  <c:v>1100</c:v>
                </c:pt>
              </c:numCache>
            </c:numRef>
          </c:xVal>
          <c:yVal>
            <c:numRef>
              <c:f>'CD Cost Curves'!$L$10:$L$20</c:f>
              <c:numCache>
                <c:formatCode>_("$"* #,##0.00_);_("$"* \(#,##0.00\);_("$"* "-"??_);_(@_)</c:formatCode>
                <c:ptCount val="11"/>
                <c:pt idx="0">
                  <c:v>778.1519210210613</c:v>
                </c:pt>
                <c:pt idx="1">
                  <c:v>1614.1283804649763</c:v>
                </c:pt>
                <c:pt idx="2">
                  <c:v>2473.4167279439207</c:v>
                </c:pt>
                <c:pt idx="3">
                  <c:v>3348.2027843660258</c:v>
                </c:pt>
                <c:pt idx="4">
                  <c:v>4234.6965318230059</c:v>
                </c:pt>
                <c:pt idx="5">
                  <c:v>5130.6332728092657</c:v>
                </c:pt>
                <c:pt idx="6">
                  <c:v>6034.4998128254574</c:v>
                </c:pt>
                <c:pt idx="7">
                  <c:v>6945.210815268013</c:v>
                </c:pt>
                <c:pt idx="8">
                  <c:v>7861.9484766487303</c:v>
                </c:pt>
                <c:pt idx="9">
                  <c:v>8784.0737393580512</c:v>
                </c:pt>
                <c:pt idx="10">
                  <c:v>9711.0730358565906</c:v>
                </c:pt>
              </c:numCache>
            </c:numRef>
          </c:yVal>
          <c:smooth val="0"/>
          <c:extLst>
            <c:ext xmlns:c16="http://schemas.microsoft.com/office/drawing/2014/chart" uri="{C3380CC4-5D6E-409C-BE32-E72D297353CC}">
              <c16:uniqueId val="{00000000-D8F7-496A-99AE-426DEA6E8A53}"/>
            </c:ext>
          </c:extLst>
        </c:ser>
        <c:dLbls>
          <c:showLegendKey val="0"/>
          <c:showVal val="0"/>
          <c:showCatName val="0"/>
          <c:showSerName val="0"/>
          <c:showPercent val="0"/>
          <c:showBubbleSize val="0"/>
        </c:dLbls>
        <c:axId val="429807311"/>
        <c:axId val="2062543679"/>
      </c:scatterChart>
      <c:valAx>
        <c:axId val="42980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43679"/>
        <c:crosses val="autoZero"/>
        <c:crossBetween val="midCat"/>
      </c:valAx>
      <c:valAx>
        <c:axId val="206254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07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ATC and MC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'CD Cost Curves'!$K$10:$K$20</c:f>
              <c:numCache>
                <c:formatCode>General</c:formatCode>
                <c:ptCount val="11"/>
                <c:pt idx="0">
                  <c:v>100</c:v>
                </c:pt>
                <c:pt idx="1">
                  <c:v>200</c:v>
                </c:pt>
                <c:pt idx="2">
                  <c:v>300</c:v>
                </c:pt>
                <c:pt idx="3">
                  <c:v>400</c:v>
                </c:pt>
                <c:pt idx="4">
                  <c:v>500</c:v>
                </c:pt>
                <c:pt idx="5">
                  <c:v>600</c:v>
                </c:pt>
                <c:pt idx="6">
                  <c:v>700</c:v>
                </c:pt>
                <c:pt idx="7">
                  <c:v>800</c:v>
                </c:pt>
                <c:pt idx="8">
                  <c:v>900</c:v>
                </c:pt>
                <c:pt idx="9">
                  <c:v>1000</c:v>
                </c:pt>
                <c:pt idx="10">
                  <c:v>1100</c:v>
                </c:pt>
              </c:numCache>
            </c:numRef>
          </c:xVal>
          <c:yVal>
            <c:numRef>
              <c:f>'CD Cost Curves'!$O$10:$O$20</c:f>
              <c:numCache>
                <c:formatCode>_(* #,##0.0000_);_(* \(#,##0.0000\);_(* "-"??_);_(@_)</c:formatCode>
                <c:ptCount val="11"/>
                <c:pt idx="0">
                  <c:v>7.7815192102106128</c:v>
                </c:pt>
                <c:pt idx="1">
                  <c:v>8.0706419023248817</c:v>
                </c:pt>
                <c:pt idx="2">
                  <c:v>8.2447224264797363</c:v>
                </c:pt>
                <c:pt idx="3">
                  <c:v>8.3705069609150637</c:v>
                </c:pt>
                <c:pt idx="4">
                  <c:v>8.4693930636460113</c:v>
                </c:pt>
                <c:pt idx="5">
                  <c:v>8.5510554546821087</c:v>
                </c:pt>
                <c:pt idx="6">
                  <c:v>8.6207140183220812</c:v>
                </c:pt>
                <c:pt idx="7">
                  <c:v>8.6815135190850157</c:v>
                </c:pt>
                <c:pt idx="8">
                  <c:v>8.7354983073874788</c:v>
                </c:pt>
                <c:pt idx="9">
                  <c:v>8.7840737393580515</c:v>
                </c:pt>
                <c:pt idx="10">
                  <c:v>8.8282482144150816</c:v>
                </c:pt>
              </c:numCache>
            </c:numRef>
          </c:yVal>
          <c:smooth val="1"/>
          <c:extLst>
            <c:ext xmlns:c16="http://schemas.microsoft.com/office/drawing/2014/chart" uri="{C3380CC4-5D6E-409C-BE32-E72D297353CC}">
              <c16:uniqueId val="{00000000-816D-4DFA-8136-DCE562EB5D6B}"/>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'CD Cost Curves'!$K$10:$K$20</c:f>
              <c:numCache>
                <c:formatCode>General</c:formatCode>
                <c:ptCount val="11"/>
                <c:pt idx="0">
                  <c:v>100</c:v>
                </c:pt>
                <c:pt idx="1">
                  <c:v>200</c:v>
                </c:pt>
                <c:pt idx="2">
                  <c:v>300</c:v>
                </c:pt>
                <c:pt idx="3">
                  <c:v>400</c:v>
                </c:pt>
                <c:pt idx="4">
                  <c:v>500</c:v>
                </c:pt>
                <c:pt idx="5">
                  <c:v>600</c:v>
                </c:pt>
                <c:pt idx="6">
                  <c:v>700</c:v>
                </c:pt>
                <c:pt idx="7">
                  <c:v>800</c:v>
                </c:pt>
                <c:pt idx="8">
                  <c:v>900</c:v>
                </c:pt>
                <c:pt idx="9">
                  <c:v>1000</c:v>
                </c:pt>
                <c:pt idx="10">
                  <c:v>1100</c:v>
                </c:pt>
              </c:numCache>
            </c:numRef>
          </c:xVal>
          <c:yVal>
            <c:numRef>
              <c:f>'CD Cost Curves'!$P$10:$P$20</c:f>
              <c:numCache>
                <c:formatCode>General</c:formatCode>
                <c:ptCount val="11"/>
                <c:pt idx="0">
                  <c:v>8.1910728528532797</c:v>
                </c:pt>
                <c:pt idx="1">
                  <c:v>8.4954125287630387</c:v>
                </c:pt>
                <c:pt idx="2">
                  <c:v>8.678655185768152</c:v>
                </c:pt>
                <c:pt idx="3">
                  <c:v>8.8110599588579674</c:v>
                </c:pt>
                <c:pt idx="4">
                  <c:v>8.9151505933115995</c:v>
                </c:pt>
                <c:pt idx="5">
                  <c:v>9.0011110049285428</c:v>
                </c:pt>
                <c:pt idx="6">
                  <c:v>9.0744358087601</c:v>
                </c:pt>
                <c:pt idx="7">
                  <c:v>9.1384352832473965</c:v>
                </c:pt>
                <c:pt idx="8">
                  <c:v>9.1952613761973563</c:v>
                </c:pt>
                <c:pt idx="9">
                  <c:v>9.2463934098505884</c:v>
                </c:pt>
                <c:pt idx="10">
                  <c:v>9.2928928572790461</c:v>
                </c:pt>
              </c:numCache>
            </c:numRef>
          </c:yVal>
          <c:smooth val="1"/>
          <c:extLst>
            <c:ext xmlns:c16="http://schemas.microsoft.com/office/drawing/2014/chart" uri="{C3380CC4-5D6E-409C-BE32-E72D297353CC}">
              <c16:uniqueId val="{00000001-816D-4DFA-8136-DCE562EB5D6B}"/>
            </c:ext>
          </c:extLst>
        </c:ser>
        <c:dLbls>
          <c:showLegendKey val="0"/>
          <c:showVal val="0"/>
          <c:showCatName val="0"/>
          <c:showSerName val="0"/>
          <c:showPercent val="0"/>
          <c:showBubbleSize val="0"/>
        </c:dLbls>
        <c:axId val="435991855"/>
        <c:axId val="2062597343"/>
      </c:scatterChart>
      <c:valAx>
        <c:axId val="43599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97343"/>
        <c:crosses val="autoZero"/>
        <c:crossBetween val="midCat"/>
      </c:valAx>
      <c:valAx>
        <c:axId val="206259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91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'CD Cost Curves'!$U$8:$U$16</c:f>
              <c:numCache>
                <c:formatCode>General</c:formatCode>
                <c:ptCount val="9"/>
                <c:pt idx="0">
                  <c:v>39.965072236222881</c:v>
                </c:pt>
                <c:pt idx="1">
                  <c:v>59.965072236222881</c:v>
                </c:pt>
                <c:pt idx="2">
                  <c:v>79.965072236222881</c:v>
                </c:pt>
                <c:pt idx="3">
                  <c:v>99.965072236222881</c:v>
                </c:pt>
                <c:pt idx="4">
                  <c:v>119.96507223622288</c:v>
                </c:pt>
                <c:pt idx="5">
                  <c:v>139.96507223622288</c:v>
                </c:pt>
                <c:pt idx="6">
                  <c:v>159.96507223622288</c:v>
                </c:pt>
                <c:pt idx="7">
                  <c:v>179.96507223622288</c:v>
                </c:pt>
                <c:pt idx="8">
                  <c:v>199.96507223622288</c:v>
                </c:pt>
              </c:numCache>
            </c:numRef>
          </c:xVal>
          <c:yVal>
            <c:numRef>
              <c:f>'CD Cost Curves'!$V$8:$V$16</c:f>
              <c:numCache>
                <c:formatCode>General</c:formatCode>
                <c:ptCount val="9"/>
                <c:pt idx="0">
                  <c:v>324.28324462463411</c:v>
                </c:pt>
                <c:pt idx="1">
                  <c:v>144.04194993986485</c:v>
                </c:pt>
                <c:pt idx="2">
                  <c:v>81.00000514915601</c:v>
                </c:pt>
                <c:pt idx="3">
                  <c:v>51.830947250840985</c:v>
                </c:pt>
                <c:pt idx="4">
                  <c:v>35.989521670866758</c:v>
                </c:pt>
                <c:pt idx="5">
                  <c:v>26.439081832148965</c:v>
                </c:pt>
                <c:pt idx="6">
                  <c:v>20.241159231522456</c:v>
                </c:pt>
                <c:pt idx="7">
                  <c:v>15.992238726622043</c:v>
                </c:pt>
                <c:pt idx="8">
                  <c:v>12.953210569811114</c:v>
                </c:pt>
              </c:numCache>
            </c:numRef>
          </c:yVal>
          <c:smooth val="1"/>
          <c:extLst>
            <c:ext xmlns:c16="http://schemas.microsoft.com/office/drawing/2014/chart" uri="{C3380CC4-5D6E-409C-BE32-E72D297353CC}">
              <c16:uniqueId val="{00000000-5444-442A-977D-DF66C9B89FF2}"/>
            </c:ext>
          </c:extLst>
        </c:ser>
        <c:ser>
          <c:idx val="1"/>
          <c:order val="1"/>
          <c:spPr>
            <a:ln w="19050" cap="rnd">
              <a:solidFill>
                <a:schemeClr val="accent2"/>
              </a:solidFill>
              <a:round/>
            </a:ln>
            <a:effectLst/>
          </c:spPr>
          <c:marker>
            <c:symbol val="none"/>
          </c:marker>
          <c:xVal>
            <c:numRef>
              <c:f>'CD Cost Curves'!$U$8:$U$16</c:f>
              <c:numCache>
                <c:formatCode>General</c:formatCode>
                <c:ptCount val="9"/>
                <c:pt idx="0">
                  <c:v>39.965072236222881</c:v>
                </c:pt>
                <c:pt idx="1">
                  <c:v>59.965072236222881</c:v>
                </c:pt>
                <c:pt idx="2">
                  <c:v>79.965072236222881</c:v>
                </c:pt>
                <c:pt idx="3">
                  <c:v>99.965072236222881</c:v>
                </c:pt>
                <c:pt idx="4">
                  <c:v>119.96507223622288</c:v>
                </c:pt>
                <c:pt idx="5">
                  <c:v>139.96507223622288</c:v>
                </c:pt>
                <c:pt idx="6">
                  <c:v>159.96507223622288</c:v>
                </c:pt>
                <c:pt idx="7">
                  <c:v>179.96507223622288</c:v>
                </c:pt>
                <c:pt idx="8">
                  <c:v>199.96507223622288</c:v>
                </c:pt>
              </c:numCache>
            </c:numRef>
          </c:xVal>
          <c:yVal>
            <c:numRef>
              <c:f>'CD Cost Curves'!$W$8:$W$16</c:f>
              <c:numCache>
                <c:formatCode>General</c:formatCode>
                <c:ptCount val="9"/>
                <c:pt idx="0">
                  <c:v>425.78398710327735</c:v>
                </c:pt>
                <c:pt idx="1">
                  <c:v>189.12711887571683</c:v>
                </c:pt>
                <c:pt idx="2">
                  <c:v>106.35302846964842</c:v>
                </c:pt>
                <c:pt idx="3">
                  <c:v>68.05404763156335</c:v>
                </c:pt>
                <c:pt idx="4">
                  <c:v>47.254251599397605</c:v>
                </c:pt>
                <c:pt idx="5">
                  <c:v>34.714521531548328</c:v>
                </c:pt>
                <c:pt idx="6">
                  <c:v>26.576647495820868</c:v>
                </c:pt>
                <c:pt idx="7">
                  <c:v>20.997813734133697</c:v>
                </c:pt>
                <c:pt idx="8">
                  <c:v>17.007568949751189</c:v>
                </c:pt>
              </c:numCache>
            </c:numRef>
          </c:yVal>
          <c:smooth val="1"/>
          <c:extLst>
            <c:ext xmlns:c16="http://schemas.microsoft.com/office/drawing/2014/chart" uri="{C3380CC4-5D6E-409C-BE32-E72D297353CC}">
              <c16:uniqueId val="{00000001-5444-442A-977D-DF66C9B89FF2}"/>
            </c:ext>
          </c:extLst>
        </c:ser>
        <c:ser>
          <c:idx val="2"/>
          <c:order val="2"/>
          <c:spPr>
            <a:ln w="19050" cap="rnd">
              <a:solidFill>
                <a:schemeClr val="accent3"/>
              </a:solidFill>
              <a:round/>
            </a:ln>
            <a:effectLst/>
          </c:spPr>
          <c:marker>
            <c:symbol val="none"/>
          </c:marker>
          <c:xVal>
            <c:numRef>
              <c:f>'CD Cost Curves'!$U$8:$U$16</c:f>
              <c:numCache>
                <c:formatCode>General</c:formatCode>
                <c:ptCount val="9"/>
                <c:pt idx="0">
                  <c:v>39.965072236222881</c:v>
                </c:pt>
                <c:pt idx="1">
                  <c:v>59.965072236222881</c:v>
                </c:pt>
                <c:pt idx="2">
                  <c:v>79.965072236222881</c:v>
                </c:pt>
                <c:pt idx="3">
                  <c:v>99.965072236222881</c:v>
                </c:pt>
                <c:pt idx="4">
                  <c:v>119.96507223622288</c:v>
                </c:pt>
                <c:pt idx="5">
                  <c:v>139.96507223622288</c:v>
                </c:pt>
                <c:pt idx="6">
                  <c:v>159.96507223622288</c:v>
                </c:pt>
                <c:pt idx="7">
                  <c:v>179.96507223622288</c:v>
                </c:pt>
                <c:pt idx="8">
                  <c:v>199.96507223622288</c:v>
                </c:pt>
              </c:numCache>
            </c:numRef>
          </c:xVal>
          <c:yVal>
            <c:numRef>
              <c:f>'CD Cost Curves'!$X$8:$X$16</c:f>
              <c:numCache>
                <c:formatCode>General</c:formatCode>
                <c:ptCount val="9"/>
                <c:pt idx="0">
                  <c:v>545.95474046791298</c:v>
                </c:pt>
                <c:pt idx="1">
                  <c:v>242.50523793463114</c:v>
                </c:pt>
                <c:pt idx="2">
                  <c:v>136.36947798612158</c:v>
                </c:pt>
                <c:pt idx="3">
                  <c:v>87.261219392614237</c:v>
                </c:pt>
                <c:pt idx="4">
                  <c:v>60.591011990539926</c:v>
                </c:pt>
                <c:pt idx="5">
                  <c:v>44.512142699784427</c:v>
                </c:pt>
                <c:pt idx="6">
                  <c:v>34.077483244029693</c:v>
                </c:pt>
                <c:pt idx="7">
                  <c:v>26.924112448671966</c:v>
                </c:pt>
                <c:pt idx="8">
                  <c:v>21.807684584670163</c:v>
                </c:pt>
              </c:numCache>
            </c:numRef>
          </c:yVal>
          <c:smooth val="1"/>
          <c:extLst>
            <c:ext xmlns:c16="http://schemas.microsoft.com/office/drawing/2014/chart" uri="{C3380CC4-5D6E-409C-BE32-E72D297353CC}">
              <c16:uniqueId val="{00000002-5444-442A-977D-DF66C9B89FF2}"/>
            </c:ext>
          </c:extLst>
        </c:ser>
        <c:dLbls>
          <c:showLegendKey val="0"/>
          <c:showVal val="0"/>
          <c:showCatName val="0"/>
          <c:showSerName val="0"/>
          <c:showPercent val="0"/>
          <c:showBubbleSize val="0"/>
        </c:dLbls>
        <c:axId val="540878095"/>
        <c:axId val="525938975"/>
      </c:scatterChart>
      <c:scatterChart>
        <c:scatterStyle val="lineMarker"/>
        <c:varyColors val="0"/>
        <c:ser>
          <c:idx val="3"/>
          <c:order val="3"/>
          <c:spPr>
            <a:ln w="25400" cap="rnd">
              <a:noFill/>
              <a:round/>
            </a:ln>
            <a:effectLst/>
          </c:spPr>
          <c:marker>
            <c:symbol val="circle"/>
            <c:size val="5"/>
            <c:spPr>
              <a:solidFill>
                <a:schemeClr val="accent4"/>
              </a:solidFill>
              <a:ln w="9525">
                <a:solidFill>
                  <a:schemeClr val="accent4"/>
                </a:solidFill>
              </a:ln>
              <a:effectLst/>
            </c:spPr>
          </c:marker>
          <c:xVal>
            <c:numRef>
              <c:f>'CD Cost Curves'!$AA$7:$AA$9</c:f>
              <c:numCache>
                <c:formatCode>General</c:formatCode>
                <c:ptCount val="3"/>
                <c:pt idx="0">
                  <c:v>119.96507223622288</c:v>
                </c:pt>
                <c:pt idx="1">
                  <c:v>131.36401834098709</c:v>
                </c:pt>
                <c:pt idx="2">
                  <c:v>142.71365549254784</c:v>
                </c:pt>
              </c:numCache>
            </c:numRef>
          </c:xVal>
          <c:yVal>
            <c:numRef>
              <c:f>'CD Cost Curves'!$AB$7:$AB$9</c:f>
              <c:numCache>
                <c:formatCode>General</c:formatCode>
                <c:ptCount val="3"/>
                <c:pt idx="0">
                  <c:v>35.989521670866864</c:v>
                </c:pt>
                <c:pt idx="1">
                  <c:v>39.409205502296125</c:v>
                </c:pt>
                <c:pt idx="2">
                  <c:v>42.814096647764359</c:v>
                </c:pt>
              </c:numCache>
            </c:numRef>
          </c:yVal>
          <c:smooth val="0"/>
          <c:extLst>
            <c:ext xmlns:c16="http://schemas.microsoft.com/office/drawing/2014/chart" uri="{C3380CC4-5D6E-409C-BE32-E72D297353CC}">
              <c16:uniqueId val="{00000003-5444-442A-977D-DF66C9B89FF2}"/>
            </c:ext>
          </c:extLst>
        </c:ser>
        <c:dLbls>
          <c:showLegendKey val="0"/>
          <c:showVal val="0"/>
          <c:showCatName val="0"/>
          <c:showSerName val="0"/>
          <c:showPercent val="0"/>
          <c:showBubbleSize val="0"/>
        </c:dLbls>
        <c:axId val="540878095"/>
        <c:axId val="525938975"/>
      </c:scatterChart>
      <c:valAx>
        <c:axId val="540878095"/>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38975"/>
        <c:crosses val="autoZero"/>
        <c:crossBetween val="midCat"/>
      </c:valAx>
      <c:valAx>
        <c:axId val="52593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7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552450</xdr:colOff>
      <xdr:row>1</xdr:row>
      <xdr:rowOff>114300</xdr:rowOff>
    </xdr:from>
    <xdr:to>
      <xdr:col>3</xdr:col>
      <xdr:colOff>428625</xdr:colOff>
      <xdr:row>3</xdr:row>
      <xdr:rowOff>123825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A5EE638-2064-4039-A781-F1EC2B269896}"/>
                </a:ext>
              </a:extLst>
            </xdr:cNvPr>
            <xdr:cNvSpPr txBox="1"/>
          </xdr:nvSpPr>
          <xdr:spPr>
            <a:xfrm>
              <a:off x="552450" y="304800"/>
              <a:ext cx="1704975" cy="3905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r>
                      <a:rPr lang="en-US" sz="1600" b="0" i="1">
                        <a:effectLst/>
                        <a:latin typeface="Cambria Math" panose="02040503050406030204" pitchFamily="18" charset="0"/>
                        <a:ea typeface="Calibri" panose="020F0502020204030204" pitchFamily="34" charset="0"/>
                        <a:cs typeface="Times New Roman" panose="02020603050405020304" pitchFamily="18" charset="0"/>
                      </a:rPr>
                      <m:t>𝑞</m:t>
                    </m:r>
                    <m:r>
                      <a:rPr lang="en-US" sz="1600" b="0" i="1">
                        <a:effectLst/>
                        <a:latin typeface="Cambria Math" panose="02040503050406030204" pitchFamily="18" charset="0"/>
                        <a:ea typeface="Calibri" panose="020F0502020204030204" pitchFamily="34" charset="0"/>
                        <a:cs typeface="Times New Roman" panose="02020603050405020304" pitchFamily="18" charset="0"/>
                      </a:rPr>
                      <m:t>=</m:t>
                    </m:r>
                    <m:r>
                      <a:rPr lang="en-US" sz="1600" b="0" i="1">
                        <a:effectLst/>
                        <a:latin typeface="Cambria Math" panose="02040503050406030204" pitchFamily="18" charset="0"/>
                        <a:ea typeface="Calibri" panose="020F0502020204030204" pitchFamily="34" charset="0"/>
                        <a:cs typeface="Times New Roman" panose="02020603050405020304" pitchFamily="18" charset="0"/>
                      </a:rPr>
                      <m:t>𝐴</m:t>
                    </m:r>
                    <m:sSup>
                      <m:sSupPr>
                        <m:ctrlPr>
                          <a:rPr lang="en-US" sz="1600" b="0" i="1">
                            <a:effectLst/>
                            <a:latin typeface="Cambria Math" panose="02040503050406030204" pitchFamily="18" charset="0"/>
                            <a:cs typeface="Times New Roman" panose="02020603050405020304" pitchFamily="18" charset="0"/>
                          </a:rPr>
                        </m:ctrlPr>
                      </m:sSupPr>
                      <m:e>
                        <m:r>
                          <a:rPr lang="en-US" sz="1600" b="0" i="1">
                            <a:effectLst/>
                            <a:latin typeface="Cambria Math" panose="02040503050406030204" pitchFamily="18" charset="0"/>
                            <a:cs typeface="Times New Roman" panose="02020603050405020304" pitchFamily="18" charset="0"/>
                          </a:rPr>
                          <m:t>𝐿</m:t>
                        </m:r>
                      </m:e>
                      <m:sup>
                        <m:r>
                          <a:rPr lang="en-US" sz="1600" b="0" i="1">
                            <a:effectLst/>
                            <a:latin typeface="Cambria Math" panose="02040503050406030204" pitchFamily="18" charset="0"/>
                            <a:cs typeface="Times New Roman" panose="02020603050405020304" pitchFamily="18" charset="0"/>
                          </a:rPr>
                          <m:t>𝑐</m:t>
                        </m:r>
                      </m:sup>
                    </m:sSup>
                    <m:sSup>
                      <m:sSupPr>
                        <m:ctrlPr>
                          <a:rPr lang="en-US" sz="1600" b="0" i="1">
                            <a:effectLst/>
                            <a:latin typeface="Cambria Math" panose="02040503050406030204" pitchFamily="18" charset="0"/>
                            <a:cs typeface="Times New Roman" panose="02020603050405020304" pitchFamily="18" charset="0"/>
                          </a:rPr>
                        </m:ctrlPr>
                      </m:sSupPr>
                      <m:e>
                        <m:r>
                          <a:rPr lang="en-US" sz="1600" b="0" i="1">
                            <a:effectLst/>
                            <a:latin typeface="Cambria Math" panose="02040503050406030204" pitchFamily="18" charset="0"/>
                            <a:cs typeface="Times New Roman" panose="02020603050405020304" pitchFamily="18" charset="0"/>
                          </a:rPr>
                          <m:t>𝐾</m:t>
                        </m:r>
                      </m:e>
                      <m:sup>
                        <m:r>
                          <a:rPr lang="en-US" sz="1600" b="0" i="1">
                            <a:effectLst/>
                            <a:latin typeface="Cambria Math" panose="02040503050406030204" pitchFamily="18" charset="0"/>
                            <a:cs typeface="Times New Roman" panose="02020603050405020304" pitchFamily="18" charset="0"/>
                          </a:rPr>
                          <m:t>𝑑</m:t>
                        </m:r>
                      </m:sup>
                    </m:sSup>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mc:Choice>
      <mc:Fallback xmlns="">
        <xdr:sp macro="" textlink="">
          <xdr:nvSpPr>
            <xdr:cNvPr id="2" name="TextBox 1">
              <a:extLst>
                <a:ext uri="{FF2B5EF4-FFF2-40B4-BE49-F238E27FC236}">
                  <a16:creationId xmlns:a16="http://schemas.microsoft.com/office/drawing/2014/main" id="{FA5EE638-2064-4039-A781-F1EC2B269896}"/>
                </a:ext>
              </a:extLst>
            </xdr:cNvPr>
            <xdr:cNvSpPr txBox="1"/>
          </xdr:nvSpPr>
          <xdr:spPr>
            <a:xfrm>
              <a:off x="552450" y="304800"/>
              <a:ext cx="1704975" cy="3905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nSpc>
                  <a:spcPct val="107000"/>
                </a:lnSpc>
                <a:spcBef>
                  <a:spcPts val="0"/>
                </a:spcBef>
                <a:spcAft>
                  <a:spcPts val="800"/>
                </a:spcAft>
              </a:pPr>
              <a:r>
                <a:rPr lang="en-US" sz="1600" b="0" i="0">
                  <a:effectLst/>
                  <a:latin typeface="Cambria Math" panose="02040503050406030204" pitchFamily="18" charset="0"/>
                  <a:ea typeface="Calibri" panose="020F0502020204030204" pitchFamily="34" charset="0"/>
                  <a:cs typeface="Times New Roman" panose="02020603050405020304" pitchFamily="18" charset="0"/>
                </a:rPr>
                <a:t>𝑞=𝐴</a:t>
              </a:r>
              <a:r>
                <a:rPr lang="en-US" sz="1600" b="0" i="0">
                  <a:effectLst/>
                  <a:latin typeface="Cambria Math" panose="02040503050406030204" pitchFamily="18" charset="0"/>
                  <a:cs typeface="Times New Roman" panose="02020603050405020304" pitchFamily="18" charset="0"/>
                </a:rPr>
                <a:t>𝐿^𝑐 𝐾^𝑑</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endParaRPr lang="en-US" sz="1100"/>
            </a:p>
          </xdr:txBody>
        </xdr:sp>
      </mc:Fallback>
    </mc:AlternateContent>
    <xdr:clientData/>
  </xdr:twoCellAnchor>
  <xdr:twoCellAnchor>
    <xdr:from>
      <xdr:col>5</xdr:col>
      <xdr:colOff>133350</xdr:colOff>
      <xdr:row>2</xdr:row>
      <xdr:rowOff>138112</xdr:rowOff>
    </xdr:from>
    <xdr:to>
      <xdr:col>11</xdr:col>
      <xdr:colOff>600075</xdr:colOff>
      <xdr:row>17</xdr:row>
      <xdr:rowOff>23812</xdr:rowOff>
    </xdr:to>
    <xdr:graphicFrame macro="">
      <xdr:nvGraphicFramePr>
        <xdr:cNvPr id="3" name="Chart 2">
          <a:extLst>
            <a:ext uri="{FF2B5EF4-FFF2-40B4-BE49-F238E27FC236}">
              <a16:creationId xmlns:a16="http://schemas.microsoft.com/office/drawing/2014/main" id="{2F169B4D-8135-45DC-8F46-CCBD9F1A7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638175</xdr:colOff>
      <xdr:row>21</xdr:row>
      <xdr:rowOff>47625</xdr:rowOff>
    </xdr:from>
    <xdr:to>
      <xdr:col>3</xdr:col>
      <xdr:colOff>514350</xdr:colOff>
      <xdr:row>23</xdr:row>
      <xdr:rowOff>57150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0C0EE4D-DDDF-4DE0-A8A1-AF8ED1375175}"/>
                </a:ext>
              </a:extLst>
            </xdr:cNvPr>
            <xdr:cNvSpPr txBox="1"/>
          </xdr:nvSpPr>
          <xdr:spPr>
            <a:xfrm>
              <a:off x="638175" y="4048125"/>
              <a:ext cx="1809750" cy="3905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14:m>
                <m:oMathPara xmlns:m="http://schemas.openxmlformats.org/officeDocument/2006/math">
                  <m:oMathParaPr>
                    <m:jc m:val="centerGroup"/>
                  </m:oMathParaPr>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𝑇𝐶</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𝑤𝐿</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𝑟𝐾</m:t>
                    </m:r>
                  </m:oMath>
                </m:oMathPara>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11" name="TextBox 10">
              <a:extLst>
                <a:ext uri="{FF2B5EF4-FFF2-40B4-BE49-F238E27FC236}">
                  <a16:creationId xmlns:a16="http://schemas.microsoft.com/office/drawing/2014/main" id="{70C0EE4D-DDDF-4DE0-A8A1-AF8ED1375175}"/>
                </a:ext>
              </a:extLst>
            </xdr:cNvPr>
            <xdr:cNvSpPr txBox="1"/>
          </xdr:nvSpPr>
          <xdr:spPr>
            <a:xfrm>
              <a:off x="638175" y="4048125"/>
              <a:ext cx="1809750" cy="3905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𝑇𝐶=𝑤𝐿+𝑟𝐾</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twoCellAnchor>
  <xdr:twoCellAnchor>
    <xdr:from>
      <xdr:col>5</xdr:col>
      <xdr:colOff>67235</xdr:colOff>
      <xdr:row>22</xdr:row>
      <xdr:rowOff>161924</xdr:rowOff>
    </xdr:from>
    <xdr:to>
      <xdr:col>12</xdr:col>
      <xdr:colOff>76200</xdr:colOff>
      <xdr:row>36</xdr:row>
      <xdr:rowOff>157161</xdr:rowOff>
    </xdr:to>
    <xdr:graphicFrame macro="">
      <xdr:nvGraphicFramePr>
        <xdr:cNvPr id="13" name="Chart 12">
          <a:extLst>
            <a:ext uri="{FF2B5EF4-FFF2-40B4-BE49-F238E27FC236}">
              <a16:creationId xmlns:a16="http://schemas.microsoft.com/office/drawing/2014/main" id="{8B6383A1-9509-4E5F-B044-398FE1F56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100853</xdr:colOff>
      <xdr:row>29</xdr:row>
      <xdr:rowOff>67236</xdr:rowOff>
    </xdr:from>
    <xdr:ext cx="677108" cy="264560"/>
    <xdr:sp macro="" textlink="">
      <xdr:nvSpPr>
        <xdr:cNvPr id="14" name="TextBox 13">
          <a:extLst>
            <a:ext uri="{FF2B5EF4-FFF2-40B4-BE49-F238E27FC236}">
              <a16:creationId xmlns:a16="http://schemas.microsoft.com/office/drawing/2014/main" id="{5DD7E4FC-5883-40AD-B546-83A15D29DEEF}"/>
            </a:ext>
          </a:extLst>
        </xdr:cNvPr>
        <xdr:cNvSpPr txBox="1"/>
      </xdr:nvSpPr>
      <xdr:spPr>
        <a:xfrm>
          <a:off x="6880412" y="5591736"/>
          <a:ext cx="6771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TC = 600</a:t>
          </a:r>
        </a:p>
      </xdr:txBody>
    </xdr:sp>
    <xdr:clientData/>
  </xdr:oneCellAnchor>
  <xdr:oneCellAnchor>
    <xdr:from>
      <xdr:col>11</xdr:col>
      <xdr:colOff>112059</xdr:colOff>
      <xdr:row>30</xdr:row>
      <xdr:rowOff>156882</xdr:rowOff>
    </xdr:from>
    <xdr:ext cx="677108" cy="264560"/>
    <xdr:sp macro="" textlink="">
      <xdr:nvSpPr>
        <xdr:cNvPr id="16" name="TextBox 15">
          <a:extLst>
            <a:ext uri="{FF2B5EF4-FFF2-40B4-BE49-F238E27FC236}">
              <a16:creationId xmlns:a16="http://schemas.microsoft.com/office/drawing/2014/main" id="{CAC6548F-7CEC-499D-8F4B-7A5551210247}"/>
            </a:ext>
          </a:extLst>
        </xdr:cNvPr>
        <xdr:cNvSpPr txBox="1"/>
      </xdr:nvSpPr>
      <xdr:spPr>
        <a:xfrm>
          <a:off x="6891618" y="5871882"/>
          <a:ext cx="6771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TC = 500</a:t>
          </a:r>
        </a:p>
      </xdr:txBody>
    </xdr:sp>
    <xdr:clientData/>
  </xdr:oneCellAnchor>
  <xdr:oneCellAnchor>
    <xdr:from>
      <xdr:col>11</xdr:col>
      <xdr:colOff>100853</xdr:colOff>
      <xdr:row>32</xdr:row>
      <xdr:rowOff>56030</xdr:rowOff>
    </xdr:from>
    <xdr:ext cx="677108" cy="264560"/>
    <xdr:sp macro="" textlink="">
      <xdr:nvSpPr>
        <xdr:cNvPr id="18" name="TextBox 17">
          <a:extLst>
            <a:ext uri="{FF2B5EF4-FFF2-40B4-BE49-F238E27FC236}">
              <a16:creationId xmlns:a16="http://schemas.microsoft.com/office/drawing/2014/main" id="{7A47A6E7-42BB-4AD9-BB69-29F0843C2530}"/>
            </a:ext>
          </a:extLst>
        </xdr:cNvPr>
        <xdr:cNvSpPr txBox="1"/>
      </xdr:nvSpPr>
      <xdr:spPr>
        <a:xfrm>
          <a:off x="6880412" y="6152030"/>
          <a:ext cx="677108"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TC = 400</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276225</xdr:colOff>
      <xdr:row>1</xdr:row>
      <xdr:rowOff>95249</xdr:rowOff>
    </xdr:from>
    <xdr:to>
      <xdr:col>7</xdr:col>
      <xdr:colOff>247651</xdr:colOff>
      <xdr:row>6</xdr:row>
      <xdr:rowOff>180975</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21AE0C7-7F47-40E5-90A2-D4A8813EFDEE}"/>
                </a:ext>
              </a:extLst>
            </xdr:cNvPr>
            <xdr:cNvSpPr txBox="1"/>
          </xdr:nvSpPr>
          <xdr:spPr>
            <a:xfrm>
              <a:off x="2105025" y="285749"/>
              <a:ext cx="2409826" cy="1038226"/>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1"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min </a:t>
              </a:r>
              <a14:m>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𝑇𝐶</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𝑤𝐿</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𝑟𝐾</m:t>
                  </m:r>
                </m:oMath>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14:m>
                <m:oMathPara xmlns:m="http://schemas.openxmlformats.org/officeDocument/2006/math">
                  <m:oMathParaPr>
                    <m:jc m:val="centerGroup"/>
                  </m:oMathParaPr>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𝑠</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𝑡</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   </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𝑞</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𝐴</m:t>
                    </m:r>
                    <m:sSup>
                      <m:sSupPr>
                        <m:ctrlP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𝐿</m:t>
                        </m:r>
                      </m:e>
                      <m:sup>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𝑐</m:t>
                        </m:r>
                      </m:sup>
                    </m:sSup>
                    <m:sSup>
                      <m:sSupPr>
                        <m:ctrlP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𝐾</m:t>
                        </m:r>
                      </m:e>
                      <m:sup>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𝑑</m:t>
                        </m:r>
                      </m:sup>
                    </m:sSup>
                  </m:oMath>
                </m:oMathPara>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5" name="TextBox 4">
              <a:extLst>
                <a:ext uri="{FF2B5EF4-FFF2-40B4-BE49-F238E27FC236}">
                  <a16:creationId xmlns:a16="http://schemas.microsoft.com/office/drawing/2014/main" id="{A21AE0C7-7F47-40E5-90A2-D4A8813EFDEE}"/>
                </a:ext>
              </a:extLst>
            </xdr:cNvPr>
            <xdr:cNvSpPr txBox="1"/>
          </xdr:nvSpPr>
          <xdr:spPr>
            <a:xfrm>
              <a:off x="2105025" y="285749"/>
              <a:ext cx="2409826" cy="1038226"/>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1"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min </a:t>
              </a: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𝑇𝐶=𝑤𝐿+𝑟𝐾</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𝑠.𝑡.   𝑞=𝐴</a:t>
              </a: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𝐿^𝑐 𝐾^𝑑</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twoCellAnchor>
  <xdr:twoCellAnchor>
    <xdr:from>
      <xdr:col>2</xdr:col>
      <xdr:colOff>394097</xdr:colOff>
      <xdr:row>8</xdr:row>
      <xdr:rowOff>119062</xdr:rowOff>
    </xdr:from>
    <xdr:to>
      <xdr:col>10</xdr:col>
      <xdr:colOff>89297</xdr:colOff>
      <xdr:row>23</xdr:row>
      <xdr:rowOff>4762</xdr:rowOff>
    </xdr:to>
    <xdr:graphicFrame macro="">
      <xdr:nvGraphicFramePr>
        <xdr:cNvPr id="8" name="Chart 7">
          <a:extLst>
            <a:ext uri="{FF2B5EF4-FFF2-40B4-BE49-F238E27FC236}">
              <a16:creationId xmlns:a16="http://schemas.microsoft.com/office/drawing/2014/main" id="{352D2FC7-B739-4914-A306-98F6B993A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590548</xdr:colOff>
      <xdr:row>20</xdr:row>
      <xdr:rowOff>166686</xdr:rowOff>
    </xdr:from>
    <xdr:ext cx="6896102" cy="4548189"/>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34B9EEFF-C9EF-427C-8155-FEC02F2D7152}"/>
                </a:ext>
              </a:extLst>
            </xdr:cNvPr>
            <xdr:cNvSpPr txBox="1"/>
          </xdr:nvSpPr>
          <xdr:spPr>
            <a:xfrm>
              <a:off x="6829423" y="3976686"/>
              <a:ext cx="6896102" cy="454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n-US" sz="1100" i="1">
                            <a:latin typeface="Cambria Math" panose="02040503050406030204" pitchFamily="18" charset="0"/>
                          </a:rPr>
                        </m:ctrlPr>
                      </m:funcPr>
                      <m:fName>
                        <m:limLow>
                          <m:limLowPr>
                            <m:ctrlPr>
                              <a:rPr lang="en-US" sz="1100" i="1">
                                <a:latin typeface="Cambria Math" panose="02040503050406030204" pitchFamily="18" charset="0"/>
                              </a:rPr>
                            </m:ctrlPr>
                          </m:limLowPr>
                          <m:e>
                            <m:r>
                              <m:rPr>
                                <m:sty m:val="p"/>
                              </m:rPr>
                              <a:rPr lang="en-US" sz="1100" i="0">
                                <a:latin typeface="Cambria Math" panose="02040503050406030204" pitchFamily="18" charset="0"/>
                              </a:rPr>
                              <m:t>min</m:t>
                            </m:r>
                          </m:e>
                          <m:lim>
                            <m:r>
                              <a:rPr lang="en-US" sz="1100" b="0" i="1">
                                <a:latin typeface="Cambria Math" panose="02040503050406030204" pitchFamily="18" charset="0"/>
                              </a:rPr>
                              <m:t>𝐿</m:t>
                            </m:r>
                            <m:r>
                              <a:rPr lang="en-US" sz="1100" b="0" i="1">
                                <a:latin typeface="Cambria Math" panose="02040503050406030204" pitchFamily="18" charset="0"/>
                              </a:rPr>
                              <m:t>,</m:t>
                            </m:r>
                            <m:r>
                              <a:rPr lang="en-US" sz="1100" b="0" i="1">
                                <a:latin typeface="Cambria Math" panose="02040503050406030204" pitchFamily="18" charset="0"/>
                              </a:rPr>
                              <m:t>𝐾</m:t>
                            </m:r>
                          </m:lim>
                        </m:limLow>
                      </m:fName>
                      <m:e>
                        <m:r>
                          <a:rPr lang="en-US" sz="1100" b="0" i="1">
                            <a:latin typeface="Cambria Math" panose="02040503050406030204" pitchFamily="18" charset="0"/>
                          </a:rPr>
                          <m:t>𝑇𝐶</m:t>
                        </m:r>
                      </m:e>
                    </m:func>
                    <m:r>
                      <a:rPr lang="en-US" sz="1100" b="0" i="1">
                        <a:latin typeface="Cambria Math" panose="02040503050406030204" pitchFamily="18" charset="0"/>
                      </a:rPr>
                      <m:t>=3</m:t>
                    </m:r>
                    <m:r>
                      <a:rPr lang="en-US" sz="1100" b="0" i="1">
                        <a:latin typeface="Cambria Math" panose="02040503050406030204" pitchFamily="18" charset="0"/>
                      </a:rPr>
                      <m:t>𝐿</m:t>
                    </m:r>
                    <m:r>
                      <a:rPr lang="en-US" sz="1100" b="0" i="1">
                        <a:latin typeface="Cambria Math" panose="02040503050406030204" pitchFamily="18" charset="0"/>
                      </a:rPr>
                      <m:t>+5</m:t>
                    </m:r>
                    <m:r>
                      <a:rPr lang="en-US" sz="1100" b="0" i="1">
                        <a:latin typeface="Cambria Math" panose="02040503050406030204" pitchFamily="18" charset="0"/>
                      </a:rPr>
                      <m:t>𝐾</m:t>
                    </m:r>
                  </m:oMath>
                </m:oMathPara>
              </a14:m>
              <a:endParaRPr lang="en-US" sz="1100"/>
            </a:p>
            <a:p>
              <a:pPr algn="ct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𝑠</m:t>
                    </m:r>
                    <m:r>
                      <a:rPr lang="en-US" sz="1100" b="0" i="1">
                        <a:latin typeface="Cambria Math" panose="02040503050406030204" pitchFamily="18" charset="0"/>
                      </a:rPr>
                      <m:t>.</m:t>
                    </m:r>
                    <m:r>
                      <a:rPr lang="en-US" sz="1100" b="0" i="1">
                        <a:latin typeface="Cambria Math" panose="02040503050406030204" pitchFamily="18" charset="0"/>
                      </a:rPr>
                      <m:t>𝑡</m:t>
                    </m:r>
                    <m:r>
                      <a:rPr lang="en-US" sz="1100" b="0" i="1">
                        <a:latin typeface="Cambria Math" panose="02040503050406030204" pitchFamily="18" charset="0"/>
                      </a:rPr>
                      <m:t>.   100−</m:t>
                    </m:r>
                    <m:sSup>
                      <m:sSupPr>
                        <m:ctrlPr>
                          <a:rPr lang="en-US" sz="1100" b="0" i="1">
                            <a:latin typeface="Cambria Math" panose="02040503050406030204" pitchFamily="18" charset="0"/>
                          </a:rPr>
                        </m:ctrlPr>
                      </m:sSupPr>
                      <m:e>
                        <m:r>
                          <a:rPr lang="en-US" sz="1100" b="0" i="1">
                            <a:latin typeface="Cambria Math" panose="02040503050406030204" pitchFamily="18" charset="0"/>
                          </a:rPr>
                          <m:t>𝐿</m:t>
                        </m:r>
                      </m:e>
                      <m:sup>
                        <m:r>
                          <a:rPr lang="en-US" sz="1100" b="0" i="1">
                            <a:latin typeface="Cambria Math" panose="02040503050406030204" pitchFamily="18" charset="0"/>
                          </a:rPr>
                          <m:t>0.7</m:t>
                        </m:r>
                      </m:sup>
                    </m:sSup>
                    <m:sSup>
                      <m:sSupPr>
                        <m:ctrlPr>
                          <a:rPr lang="en-US" sz="1100" b="0" i="1">
                            <a:latin typeface="Cambria Math" panose="02040503050406030204" pitchFamily="18" charset="0"/>
                          </a:rPr>
                        </m:ctrlPr>
                      </m:sSupPr>
                      <m:e>
                        <m:r>
                          <a:rPr lang="en-US" sz="1100" b="0" i="1">
                            <a:latin typeface="Cambria Math" panose="02040503050406030204" pitchFamily="18" charset="0"/>
                          </a:rPr>
                          <m:t>𝐾</m:t>
                        </m:r>
                      </m:e>
                      <m:sup>
                        <m:r>
                          <a:rPr lang="en-US" sz="1100" b="0" i="1">
                            <a:latin typeface="Cambria Math" panose="02040503050406030204" pitchFamily="18" charset="0"/>
                          </a:rPr>
                          <m:t>0.25</m:t>
                        </m:r>
                      </m:sup>
                    </m:sSup>
                    <m:r>
                      <a:rPr lang="en-US" sz="1100" b="0" i="1">
                        <a:latin typeface="Cambria Math" panose="02040503050406030204" pitchFamily="18" charset="0"/>
                      </a:rPr>
                      <m:t>=0</m:t>
                    </m:r>
                  </m:oMath>
                </m:oMathPara>
              </a14:m>
              <a:endParaRPr lang="en-US" sz="1100" b="0"/>
            </a:p>
            <a:p>
              <a:pPr algn="l"/>
              <a:r>
                <a:rPr lang="en-US" sz="1100"/>
                <a:t>1. The</a:t>
              </a:r>
              <a:r>
                <a:rPr lang="en-US" sz="1100" baseline="0"/>
                <a:t> Lagrangean: </a:t>
              </a:r>
              <a14:m>
                <m:oMath xmlns:m="http://schemas.openxmlformats.org/officeDocument/2006/math">
                  <m:func>
                    <m:funcPr>
                      <m:ctrlPr>
                        <a:rPr lang="en-US" sz="1100" i="1" baseline="0">
                          <a:latin typeface="Cambria Math" panose="02040503050406030204" pitchFamily="18" charset="0"/>
                        </a:rPr>
                      </m:ctrlPr>
                    </m:funcPr>
                    <m:fName>
                      <m:limLow>
                        <m:limLowPr>
                          <m:ctrlPr>
                            <a:rPr lang="en-US" sz="1100" i="1" baseline="0">
                              <a:latin typeface="Cambria Math" panose="02040503050406030204" pitchFamily="18" charset="0"/>
                            </a:rPr>
                          </m:ctrlPr>
                        </m:limLowPr>
                        <m:e>
                          <m:r>
                            <m:rPr>
                              <m:sty m:val="p"/>
                            </m:rPr>
                            <a:rPr lang="en-US" sz="1100" i="0" baseline="0">
                              <a:latin typeface="Cambria Math" panose="02040503050406030204" pitchFamily="18" charset="0"/>
                            </a:rPr>
                            <m:t>min</m:t>
                          </m:r>
                        </m:e>
                        <m:lim>
                          <m:r>
                            <a:rPr lang="en-US" sz="1100" b="0" i="1" baseline="0">
                              <a:latin typeface="Cambria Math" panose="02040503050406030204" pitchFamily="18" charset="0"/>
                            </a:rPr>
                            <m:t>𝐿</m:t>
                          </m:r>
                          <m:r>
                            <a:rPr lang="en-US" sz="1100" b="0" i="1" baseline="0">
                              <a:latin typeface="Cambria Math" panose="02040503050406030204" pitchFamily="18" charset="0"/>
                            </a:rPr>
                            <m:t>,</m:t>
                          </m:r>
                          <m:r>
                            <a:rPr lang="en-US" sz="1100" b="0" i="1" baseline="0">
                              <a:latin typeface="Cambria Math" panose="02040503050406030204" pitchFamily="18" charset="0"/>
                            </a:rPr>
                            <m:t>𝐾</m:t>
                          </m:r>
                          <m:r>
                            <a:rPr lang="en-US" sz="1100" b="0" i="1" baseline="0">
                              <a:latin typeface="Cambria Math" panose="02040503050406030204" pitchFamily="18" charset="0"/>
                            </a:rPr>
                            <m:t>,</m:t>
                          </m:r>
                          <m:r>
                            <m:rPr>
                              <m:sty m:val="p"/>
                            </m:rPr>
                            <a:rPr lang="el-GR" sz="1100" b="0" i="1" baseline="0">
                              <a:latin typeface="Cambria Math" panose="02040503050406030204" pitchFamily="18" charset="0"/>
                            </a:rPr>
                            <m:t>λ</m:t>
                          </m:r>
                        </m:lim>
                      </m:limLow>
                    </m:fName>
                    <m:e>
                      <m:r>
                        <a:rPr lang="en-US" sz="1100" b="0" i="1" baseline="0">
                          <a:latin typeface="Cambria Math" panose="02040503050406030204" pitchFamily="18" charset="0"/>
                        </a:rPr>
                        <m:t>𝐿</m:t>
                      </m:r>
                    </m:e>
                  </m:func>
                  <m:r>
                    <a:rPr lang="en-US" sz="1100" b="0" i="1" baseline="0">
                      <a:latin typeface="Cambria Math" panose="02040503050406030204" pitchFamily="18" charset="0"/>
                    </a:rPr>
                    <m:t>=3</m:t>
                  </m:r>
                  <m:r>
                    <a:rPr lang="en-US" sz="1100" b="0" i="1" baseline="0">
                      <a:latin typeface="Cambria Math" panose="02040503050406030204" pitchFamily="18" charset="0"/>
                    </a:rPr>
                    <m:t>𝐿</m:t>
                  </m:r>
                  <m:r>
                    <a:rPr lang="en-US" sz="1100" b="0" i="1" baseline="0">
                      <a:latin typeface="Cambria Math" panose="02040503050406030204" pitchFamily="18" charset="0"/>
                    </a:rPr>
                    <m:t>+5</m:t>
                  </m:r>
                  <m:r>
                    <a:rPr lang="en-US" sz="1100" b="0" i="1" baseline="0">
                      <a:latin typeface="Cambria Math" panose="02040503050406030204" pitchFamily="18" charset="0"/>
                    </a:rPr>
                    <m:t>𝐾</m:t>
                  </m:r>
                  <m:r>
                    <a:rPr lang="en-US" sz="1100" b="0" i="1" baseline="0">
                      <a:latin typeface="Cambria Math" panose="02040503050406030204" pitchFamily="18" charset="0"/>
                    </a:rPr>
                    <m:t>+</m:t>
                  </m:r>
                  <m:r>
                    <m:rPr>
                      <m:sty m:val="p"/>
                    </m:rPr>
                    <a:rPr lang="el-GR" sz="1100" b="0" i="1" baseline="0">
                      <a:latin typeface="Cambria Math" panose="02040503050406030204" pitchFamily="18" charset="0"/>
                    </a:rPr>
                    <m:t>λ</m:t>
                  </m:r>
                  <m:r>
                    <a:rPr lang="en-US" sz="1100" b="0" i="1" baseline="0">
                      <a:latin typeface="Cambria Math" panose="02040503050406030204" pitchFamily="18" charset="0"/>
                    </a:rPr>
                    <m:t>(</m:t>
                  </m:r>
                </m:oMath>
              </a14:m>
              <a:r>
                <a:rPr lang="en-US" sz="1100"/>
                <a:t>100</a:t>
              </a:r>
              <a14:m>
                <m:oMath xmlns:m="http://schemas.openxmlformats.org/officeDocument/2006/math">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oMath>
              </a14:m>
              <a:r>
                <a:rPr lang="en-US" sz="1100"/>
                <a:t>)</a:t>
              </a:r>
            </a:p>
            <a:p>
              <a:pPr algn="l"/>
              <a:endParaRPr lang="en-US" sz="1100"/>
            </a:p>
            <a:p>
              <a:pPr algn="l"/>
              <a:r>
                <a:rPr lang="en-US" sz="1100"/>
                <a:t>2. Take the partial derivatives:</a:t>
              </a:r>
            </a:p>
            <a:p>
              <a:pPr algn="l"/>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i="1">
                            <a:latin typeface="Cambria Math" panose="02040503050406030204" pitchFamily="18" charset="0"/>
                          </a:rPr>
                          <m:t>𝜕</m:t>
                        </m:r>
                        <m:r>
                          <a:rPr lang="en-US" sz="1100" b="0" i="1">
                            <a:latin typeface="Cambria Math" panose="02040503050406030204" pitchFamily="18" charset="0"/>
                          </a:rPr>
                          <m:t>𝐿</m:t>
                        </m:r>
                      </m:num>
                      <m:den>
                        <m:r>
                          <a:rPr lang="en-US" sz="1100" i="1">
                            <a:latin typeface="Cambria Math" panose="02040503050406030204" pitchFamily="18" charset="0"/>
                          </a:rPr>
                          <m:t>𝜕</m:t>
                        </m:r>
                        <m:r>
                          <a:rPr lang="en-US" sz="1100" b="0" i="1">
                            <a:latin typeface="Cambria Math" panose="02040503050406030204" pitchFamily="18" charset="0"/>
                          </a:rPr>
                          <m:t>𝐿</m:t>
                        </m:r>
                      </m:den>
                    </m:f>
                    <m:r>
                      <a:rPr lang="en-US" sz="1100" b="0" i="1">
                        <a:latin typeface="Cambria Math" panose="02040503050406030204" pitchFamily="18" charset="0"/>
                      </a:rPr>
                      <m:t>=3−0.7</m:t>
                    </m:r>
                    <m:r>
                      <m:rPr>
                        <m:sty m:val="p"/>
                      </m:rPr>
                      <a:rPr lang="el-GR" sz="1100" b="0" i="1">
                        <a:latin typeface="Cambria Math" panose="02040503050406030204" pitchFamily="18" charset="0"/>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−0.3</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m:oMathPara>
              </a14:m>
              <a:endParaRPr lang="en-US" sz="1100"/>
            </a:p>
            <a:p>
              <a:endParaRPr lang="en-US" sz="1100"/>
            </a:p>
            <a:p>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num>
                      <m:den>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den>
                    </m:f>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=5−0.25</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−0.75</m:t>
                        </m:r>
                      </m:sup>
                    </m:s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m:oMathPara>
              </a14:m>
              <a:endParaRPr lang="en-US" sz="1100"/>
            </a:p>
            <a:p>
              <a:endParaRPr lang="en-US" sz="1100"/>
            </a:p>
            <a:p>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num>
                      <m:den>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den>
                    </m:f>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nor/>
                      </m:rPr>
                      <a:rPr kumimoji="0" lang="en-US" sz="1100" b="0" i="0" u="none" strike="noStrike" kern="0" cap="none" spc="0" normalizeH="0" baseline="0" noProof="0">
                        <a:ln>
                          <a:noFill/>
                        </a:ln>
                        <a:solidFill>
                          <a:prstClr val="black"/>
                        </a:solidFill>
                        <a:effectLst/>
                        <a:uLnTx/>
                        <a:uFillTx/>
                        <a:latin typeface="+mn-lt"/>
                        <a:ea typeface="+mn-ea"/>
                        <a:cs typeface="+mn-cs"/>
                      </a:rPr>
                      <m:t>100</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m:oMathPara>
              </a14:m>
              <a:endParaRPr kumimoji="0" lang="en-US" sz="1100" b="0" u="none" strike="noStrike" kern="0" cap="none" spc="0" normalizeH="0" baseline="0" noProof="0">
                <a:ln>
                  <a:noFill/>
                </a:ln>
                <a:solidFill>
                  <a:prstClr val="black"/>
                </a:solidFill>
                <a:effectLst/>
                <a:uLnTx/>
                <a:uFillTx/>
                <a:ea typeface="+mn-ea"/>
                <a:cs typeface="+mn-cs"/>
              </a:endParaRPr>
            </a:p>
            <a:p>
              <a:r>
                <a:rPr lang="en-US" sz="1100"/>
                <a:t>3. Solve the system:</a:t>
              </a:r>
            </a:p>
            <a:p>
              <a:endParaRPr lang="en-US" sz="1100"/>
            </a:p>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3</m:t>
                        </m:r>
                      </m:num>
                      <m:den>
                        <m:r>
                          <a:rPr lang="en-US" sz="1100" b="0" i="1">
                            <a:latin typeface="Cambria Math" panose="02040503050406030204" pitchFamily="18" charset="0"/>
                          </a:rPr>
                          <m:t>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−0.3</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num>
                      <m:den>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−0.75</m:t>
                            </m:r>
                          </m:sup>
                        </m:sSup>
                      </m:den>
                    </m:f>
                  </m:oMath>
                </m:oMathPara>
              </a14:m>
              <a:endParaRPr lang="en-US" sz="1100"/>
            </a:p>
            <a:p>
              <a:endParaRPr lang="en-US" sz="1100"/>
            </a:p>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3</m:t>
                        </m:r>
                      </m:num>
                      <m:den>
                        <m:r>
                          <a:rPr lang="en-US" sz="1100" b="0" i="1">
                            <a:latin typeface="Cambria Math" panose="02040503050406030204" pitchFamily="18" charset="0"/>
                          </a:rPr>
                          <m:t>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2.8</m:t>
                        </m:r>
                        <m:r>
                          <a:rPr lang="en-US" sz="1100" b="0" i="1">
                            <a:latin typeface="Cambria Math" panose="02040503050406030204" pitchFamily="18" charset="0"/>
                          </a:rPr>
                          <m:t>𝐾</m:t>
                        </m:r>
                      </m:num>
                      <m:den>
                        <m:r>
                          <a:rPr lang="en-US" sz="1100" b="0" i="1">
                            <a:latin typeface="Cambria Math" panose="02040503050406030204" pitchFamily="18" charset="0"/>
                          </a:rPr>
                          <m:t>𝐿</m:t>
                        </m:r>
                      </m:den>
                    </m:f>
                    <m:r>
                      <a:rPr lang="en-US" sz="1100" b="0" i="1">
                        <a:latin typeface="Cambria Math" panose="02040503050406030204" pitchFamily="18" charset="0"/>
                      </a:rPr>
                      <m:t>→</m:t>
                    </m:r>
                    <m:r>
                      <a:rPr lang="en-US" sz="1100" b="0" i="1">
                        <a:latin typeface="Cambria Math" panose="02040503050406030204" pitchFamily="18" charset="0"/>
                      </a:rPr>
                      <m:t>𝐿</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14</m:t>
                        </m:r>
                      </m:num>
                      <m:den>
                        <m:r>
                          <a:rPr lang="en-US" sz="1100" b="0" i="1">
                            <a:latin typeface="Cambria Math" panose="02040503050406030204" pitchFamily="18" charset="0"/>
                          </a:rPr>
                          <m:t>3</m:t>
                        </m:r>
                      </m:den>
                    </m:f>
                    <m:r>
                      <a:rPr lang="en-US" sz="1100" b="0" i="1">
                        <a:latin typeface="Cambria Math" panose="02040503050406030204" pitchFamily="18" charset="0"/>
                      </a:rPr>
                      <m:t>𝐾</m:t>
                    </m:r>
                  </m:oMath>
                </m:oMathPara>
              </a14:m>
              <a:endParaRPr lang="en-US" sz="1100"/>
            </a:p>
            <a:p>
              <a:endParaRPr lang="en-US" sz="1100"/>
            </a:p>
            <a:p>
              <a:r>
                <a:rPr lang="en-US" sz="1100"/>
                <a:t>Substitute into the constraint:</a:t>
              </a:r>
            </a:p>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14</m:t>
                                </m:r>
                              </m:num>
                              <m:den>
                                <m:r>
                                  <a:rPr lang="en-US" sz="1100" b="0" i="1">
                                    <a:latin typeface="Cambria Math" panose="02040503050406030204" pitchFamily="18" charset="0"/>
                                  </a:rPr>
                                  <m:t>3</m:t>
                                </m:r>
                              </m:den>
                            </m:f>
                            <m:r>
                              <a:rPr lang="en-US" sz="1100" b="0" i="1">
                                <a:latin typeface="Cambria Math" panose="02040503050406030204" pitchFamily="18" charset="0"/>
                              </a:rPr>
                              <m:t>𝐾</m:t>
                            </m:r>
                          </m:e>
                        </m:d>
                      </m:e>
                      <m:sup>
                        <m:r>
                          <a:rPr lang="en-US" sz="1100" b="0" i="1">
                            <a:latin typeface="Cambria Math" panose="02040503050406030204" pitchFamily="18" charset="0"/>
                          </a:rPr>
                          <m:t>0.7</m:t>
                        </m:r>
                      </m:sup>
                    </m:sSup>
                    <m:sSup>
                      <m:sSupPr>
                        <m:ctrlPr>
                          <a:rPr lang="en-US" sz="1100" b="0" i="1">
                            <a:latin typeface="Cambria Math" panose="02040503050406030204" pitchFamily="18" charset="0"/>
                          </a:rPr>
                        </m:ctrlPr>
                      </m:sSupPr>
                      <m:e>
                        <m:r>
                          <a:rPr lang="en-US" sz="1100" b="0" i="1">
                            <a:latin typeface="Cambria Math" panose="02040503050406030204" pitchFamily="18" charset="0"/>
                          </a:rPr>
                          <m:t>𝐾</m:t>
                        </m:r>
                      </m:e>
                      <m:sup>
                        <m:r>
                          <a:rPr lang="en-US" sz="1100" b="0" i="1">
                            <a:latin typeface="Cambria Math" panose="02040503050406030204" pitchFamily="18" charset="0"/>
                          </a:rPr>
                          <m:t>0.25</m:t>
                        </m:r>
                      </m:sup>
                    </m:sSup>
                    <m:r>
                      <a:rPr lang="en-US" sz="1100" b="0" i="1">
                        <a:latin typeface="Cambria Math" panose="02040503050406030204" pitchFamily="18" charset="0"/>
                      </a:rPr>
                      <m:t>=0→</m:t>
                    </m:r>
                    <m:sSup>
                      <m:sSupPr>
                        <m:ctrlPr>
                          <a:rPr lang="en-US" sz="1100" b="0" i="1">
                            <a:latin typeface="Cambria Math" panose="02040503050406030204" pitchFamily="18" charset="0"/>
                          </a:rPr>
                        </m:ctrlPr>
                      </m:sSupPr>
                      <m:e>
                        <m:r>
                          <a:rPr lang="en-US" sz="1100" b="0" i="1">
                            <a:latin typeface="Cambria Math" panose="02040503050406030204" pitchFamily="18" charset="0"/>
                          </a:rPr>
                          <m:t>𝐾</m:t>
                        </m:r>
                      </m:e>
                      <m:sup>
                        <m:r>
                          <a:rPr lang="en-US" sz="1100" b="0" i="1">
                            <a:latin typeface="Cambria Math" panose="02040503050406030204" pitchFamily="18" charset="0"/>
                          </a:rPr>
                          <m:t>0.95</m:t>
                        </m:r>
                      </m:sup>
                    </m:sSup>
                    <m:r>
                      <a:rPr lang="en-US" sz="1100" b="0" i="1">
                        <a:latin typeface="Cambria Math" panose="02040503050406030204" pitchFamily="18" charset="0"/>
                      </a:rPr>
                      <m:t>=34.01694→</m:t>
                    </m:r>
                    <m:r>
                      <a:rPr lang="en-US" sz="1100" b="0" i="1">
                        <a:latin typeface="Cambria Math" panose="02040503050406030204" pitchFamily="18" charset="0"/>
                      </a:rPr>
                      <m:t>𝐾</m:t>
                    </m:r>
                    <m:r>
                      <a:rPr lang="en-US" sz="1100" b="0" i="1">
                        <a:latin typeface="Cambria Math" panose="02040503050406030204" pitchFamily="18" charset="0"/>
                      </a:rPr>
                      <m:t>=40.955→</m:t>
                    </m:r>
                    <m:r>
                      <a:rPr lang="en-US" sz="1100" b="0" i="1">
                        <a:latin typeface="Cambria Math" panose="02040503050406030204" pitchFamily="18" charset="0"/>
                      </a:rPr>
                      <m:t>𝐿</m:t>
                    </m:r>
                    <m:r>
                      <a:rPr lang="en-US" sz="1100" b="0" i="1">
                        <a:latin typeface="Cambria Math" panose="02040503050406030204" pitchFamily="18" charset="0"/>
                      </a:rPr>
                      <m:t>=191.125</m:t>
                    </m:r>
                  </m:oMath>
                </m:oMathPara>
              </a14:m>
              <a:endParaRPr lang="en-US" sz="1100"/>
            </a:p>
            <a:p>
              <a:endParaRPr lang="en-US" sz="1100"/>
            </a:p>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𝑇𝐶</m:t>
                    </m:r>
                    <m:r>
                      <a:rPr lang="en-US" sz="1100" b="0" i="1">
                        <a:latin typeface="Cambria Math" panose="02040503050406030204" pitchFamily="18" charset="0"/>
                      </a:rPr>
                      <m:t>=3∗191.125+5∗40.955=$778.152</m:t>
                    </m:r>
                  </m:oMath>
                </m:oMathPara>
              </a14:m>
              <a:endParaRPr lang="en-US" sz="1100"/>
            </a:p>
          </xdr:txBody>
        </xdr:sp>
      </mc:Choice>
      <mc:Fallback xmlns="">
        <xdr:sp macro="" textlink="">
          <xdr:nvSpPr>
            <xdr:cNvPr id="9" name="TextBox 8">
              <a:extLst>
                <a:ext uri="{FF2B5EF4-FFF2-40B4-BE49-F238E27FC236}">
                  <a16:creationId xmlns:a16="http://schemas.microsoft.com/office/drawing/2014/main" id="{34B9EEFF-C9EF-427C-8155-FEC02F2D7152}"/>
                </a:ext>
              </a:extLst>
            </xdr:cNvPr>
            <xdr:cNvSpPr txBox="1"/>
          </xdr:nvSpPr>
          <xdr:spPr>
            <a:xfrm>
              <a:off x="6829423" y="3976686"/>
              <a:ext cx="6896102" cy="4548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i="0">
                  <a:latin typeface="Cambria Math" panose="02040503050406030204" pitchFamily="18" charset="0"/>
                </a:rPr>
                <a:t>min_(</a:t>
              </a:r>
              <a:r>
                <a:rPr lang="en-US" sz="1100" b="0" i="0">
                  <a:latin typeface="Cambria Math" panose="02040503050406030204" pitchFamily="18" charset="0"/>
                </a:rPr>
                <a:t>𝐿,𝐾)⁡𝑇𝐶=3𝐿+5𝐾</a:t>
              </a:r>
              <a:endParaRPr lang="en-US" sz="1100"/>
            </a:p>
            <a:p>
              <a:pPr algn="ctr"/>
              <a:r>
                <a:rPr lang="en-US" sz="1100" b="0" i="0">
                  <a:latin typeface="Cambria Math" panose="02040503050406030204" pitchFamily="18" charset="0"/>
                </a:rPr>
                <a:t>𝑠.𝑡.   100−𝐿^0.7 𝐾^0.25=0</a:t>
              </a:r>
              <a:endParaRPr lang="en-US" sz="1100" b="0"/>
            </a:p>
            <a:p>
              <a:pPr algn="l"/>
              <a:r>
                <a:rPr lang="en-US" sz="1100"/>
                <a:t>1. The</a:t>
              </a:r>
              <a:r>
                <a:rPr lang="en-US" sz="1100" baseline="0"/>
                <a:t> Lagrangean: </a:t>
              </a:r>
              <a:r>
                <a:rPr lang="en-US" sz="1100" i="0" baseline="0">
                  <a:latin typeface="Cambria Math" panose="02040503050406030204" pitchFamily="18" charset="0"/>
                </a:rPr>
                <a:t>min_(</a:t>
              </a:r>
              <a:r>
                <a:rPr lang="en-US" sz="1100" b="0" i="0" baseline="0">
                  <a:latin typeface="Cambria Math" panose="02040503050406030204" pitchFamily="18" charset="0"/>
                </a:rPr>
                <a:t>𝐿,𝐾,</a:t>
              </a:r>
              <a:r>
                <a:rPr lang="el-GR" sz="1100" b="0" i="0" baseline="0">
                  <a:latin typeface="Cambria Math" panose="02040503050406030204" pitchFamily="18" charset="0"/>
                </a:rPr>
                <a:t>λ</a:t>
              </a:r>
              <a:r>
                <a:rPr lang="en-US" sz="1100" b="0" i="0" baseline="0">
                  <a:latin typeface="Cambria Math" panose="02040503050406030204" pitchFamily="18" charset="0"/>
                </a:rPr>
                <a:t>)⁡𝐿=3𝐿+5𝐾+</a:t>
              </a:r>
              <a:r>
                <a:rPr lang="el-GR" sz="1100" b="0" i="0" baseline="0">
                  <a:latin typeface="Cambria Math" panose="02040503050406030204" pitchFamily="18" charset="0"/>
                </a:rPr>
                <a:t>λ</a:t>
              </a:r>
              <a:r>
                <a:rPr lang="en-US" sz="1100" b="0" i="0" baseline="0">
                  <a:latin typeface="Cambria Math" panose="02040503050406030204" pitchFamily="18" charset="0"/>
                </a:rPr>
                <a:t>(</a:t>
              </a:r>
              <a:r>
                <a:rPr lang="en-US" sz="1100"/>
                <a:t>100</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−𝐿^0.7 𝐾^0.25</a:t>
              </a:r>
              <a:r>
                <a:rPr lang="en-US" sz="1100"/>
                <a:t>)</a:t>
              </a:r>
            </a:p>
            <a:p>
              <a:pPr algn="l"/>
              <a:endParaRPr lang="en-US" sz="1100"/>
            </a:p>
            <a:p>
              <a:pPr algn="l"/>
              <a:r>
                <a:rPr lang="en-US" sz="1100"/>
                <a:t>2. Take the partial derivatives:</a:t>
              </a:r>
            </a:p>
            <a:p>
              <a:pPr algn="l"/>
              <a:r>
                <a:rPr lang="en-US" sz="1100" i="0">
                  <a:latin typeface="Cambria Math" panose="02040503050406030204" pitchFamily="18" charset="0"/>
                </a:rPr>
                <a:t>𝜕</a:t>
              </a:r>
              <a:r>
                <a:rPr lang="en-US" sz="1100" b="0" i="0">
                  <a:latin typeface="Cambria Math" panose="02040503050406030204" pitchFamily="18" charset="0"/>
                </a:rPr>
                <a:t>𝐿/</a:t>
              </a:r>
              <a:r>
                <a:rPr lang="en-US" sz="1100" i="0">
                  <a:latin typeface="Cambria Math" panose="02040503050406030204" pitchFamily="18" charset="0"/>
                </a:rPr>
                <a:t>𝜕</a:t>
              </a:r>
              <a:r>
                <a:rPr lang="en-US" sz="1100" b="0" i="0">
                  <a:latin typeface="Cambria Math" panose="02040503050406030204" pitchFamily="18" charset="0"/>
                </a:rPr>
                <a:t>𝐿=3−0.7</a:t>
              </a:r>
              <a:r>
                <a:rPr lang="el-GR" sz="1100" b="0" i="0">
                  <a:latin typeface="Cambria Math" panose="02040503050406030204" pitchFamily="18" charset="0"/>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𝐿^(−0.3) 𝐾^0.25=0</a:t>
              </a:r>
              <a:endParaRPr lang="en-US" sz="1100"/>
            </a:p>
            <a:p>
              <a:endParaRPr lang="en-US" sz="1100"/>
            </a:p>
            <a:p>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𝜕𝐿/𝜕𝐾=5−0.25</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𝐿^0.7 𝐾^(−0.75)=0</a:t>
              </a:r>
              <a:endParaRPr lang="en-US" sz="1100"/>
            </a:p>
            <a:p>
              <a:endParaRPr lang="en-US" sz="1100"/>
            </a:p>
            <a:p>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="100"−𝐿^0.7 𝐾^0.25=0</a:t>
              </a:r>
              <a:endParaRPr kumimoji="0" lang="en-US" sz="1100" b="0" u="none" strike="noStrike" kern="0" cap="none" spc="0" normalizeH="0" baseline="0" noProof="0">
                <a:ln>
                  <a:noFill/>
                </a:ln>
                <a:solidFill>
                  <a:prstClr val="black"/>
                </a:solidFill>
                <a:effectLst/>
                <a:uLnTx/>
                <a:uFillTx/>
                <a:ea typeface="+mn-ea"/>
                <a:cs typeface="+mn-cs"/>
              </a:endParaRPr>
            </a:p>
            <a:p>
              <a:r>
                <a:rPr lang="en-US" sz="1100"/>
                <a:t>3. Solve the system:</a:t>
              </a:r>
            </a:p>
            <a:p>
              <a:endParaRPr lang="en-US" sz="1100"/>
            </a:p>
            <a:p>
              <a:r>
                <a:rPr lang="en-US" sz="1100" b="0" i="0">
                  <a:latin typeface="Cambria Math" panose="02040503050406030204" pitchFamily="18" charset="0"/>
                </a:rPr>
                <a:t>3/5=(</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0.7</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𝐿^(−0.3) 𝐾^0.25)/(0.25</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𝐿^0.7 𝐾^(−0.75) )</a:t>
              </a:r>
              <a:endParaRPr lang="en-US" sz="1100"/>
            </a:p>
            <a:p>
              <a:endParaRPr lang="en-US" sz="1100"/>
            </a:p>
            <a:p>
              <a:r>
                <a:rPr lang="en-US" sz="1100" b="0" i="0">
                  <a:latin typeface="Cambria Math" panose="02040503050406030204" pitchFamily="18" charset="0"/>
                </a:rPr>
                <a:t>3/5=2.8𝐾/𝐿→𝐿=14/3 𝐾</a:t>
              </a:r>
              <a:endParaRPr lang="en-US" sz="1100"/>
            </a:p>
            <a:p>
              <a:endParaRPr lang="en-US" sz="1100"/>
            </a:p>
            <a:p>
              <a:r>
                <a:rPr lang="en-US" sz="1100"/>
                <a:t>Substitute into the constraint:</a:t>
              </a:r>
            </a:p>
            <a:p>
              <a:r>
                <a:rPr lang="en-US" sz="1100" b="0" i="0">
                  <a:latin typeface="Cambria Math" panose="02040503050406030204" pitchFamily="18" charset="0"/>
                </a:rPr>
                <a:t>100−(14/3 𝐾)^0.7 𝐾^0.25=0→𝐾^0.95=34.01694→𝐾=40.955→𝐿=191.125</a:t>
              </a:r>
              <a:endParaRPr lang="en-US" sz="1100"/>
            </a:p>
            <a:p>
              <a:endParaRPr lang="en-US" sz="1100"/>
            </a:p>
            <a:p>
              <a:r>
                <a:rPr lang="en-US" sz="1100" b="0" i="0">
                  <a:latin typeface="Cambria Math" panose="02040503050406030204" pitchFamily="18" charset="0"/>
                </a:rPr>
                <a:t>𝑇𝐶=3∗191.125+5∗40.955=$778.152</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6</xdr:col>
      <xdr:colOff>266700</xdr:colOff>
      <xdr:row>19</xdr:row>
      <xdr:rowOff>481012</xdr:rowOff>
    </xdr:from>
    <xdr:to>
      <xdr:col>13</xdr:col>
      <xdr:colOff>571500</xdr:colOff>
      <xdr:row>32</xdr:row>
      <xdr:rowOff>166687</xdr:rowOff>
    </xdr:to>
    <xdr:graphicFrame macro="">
      <xdr:nvGraphicFramePr>
        <xdr:cNvPr id="2" name="Chart 1">
          <a:extLst>
            <a:ext uri="{FF2B5EF4-FFF2-40B4-BE49-F238E27FC236}">
              <a16:creationId xmlns:a16="http://schemas.microsoft.com/office/drawing/2014/main" id="{4078C0DF-8CBF-42CD-B258-50328F2CD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171450</xdr:colOff>
      <xdr:row>19</xdr:row>
      <xdr:rowOff>481012</xdr:rowOff>
    </xdr:from>
    <xdr:to>
      <xdr:col>21</xdr:col>
      <xdr:colOff>476250</xdr:colOff>
      <xdr:row>32</xdr:row>
      <xdr:rowOff>166687</xdr:rowOff>
    </xdr:to>
    <xdr:graphicFrame macro="">
      <xdr:nvGraphicFramePr>
        <xdr:cNvPr id="3" name="Chart 2">
          <a:extLst>
            <a:ext uri="{FF2B5EF4-FFF2-40B4-BE49-F238E27FC236}">
              <a16:creationId xmlns:a16="http://schemas.microsoft.com/office/drawing/2014/main" id="{653A51E8-AD72-4959-9C36-E373E326B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39</xdr:row>
      <xdr:rowOff>0</xdr:rowOff>
    </xdr:from>
    <xdr:ext cx="6896102" cy="46101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ABF449A-60AF-4885-B8A8-1F8C3221DA7C}"/>
                </a:ext>
              </a:extLst>
            </xdr:cNvPr>
            <xdr:cNvSpPr txBox="1"/>
          </xdr:nvSpPr>
          <xdr:spPr>
            <a:xfrm>
              <a:off x="0" y="8067675"/>
              <a:ext cx="6896102" cy="461010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unc>
                      <m:func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uncPr>
                      <m:fName>
                        <m:limLow>
                          <m:limLow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limLowPr>
                          <m:e>
                            <m:r>
                              <m:rPr>
                                <m:sty m:val="p"/>
                              </m:rP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min</m:t>
                            </m:r>
                          </m:e>
                          <m:li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lim>
                        </m:limLow>
                      </m:fName>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𝑇𝐶</m:t>
                        </m:r>
                      </m:e>
                    </m:func>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+5</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𝑠</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𝑡</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   </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0.25</m:t>
                        </m:r>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m:t>
                    </m:r>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1. The Lagrangean: </a:t>
              </a:r>
              <a14:m>
                <m:oMath xmlns:m="http://schemas.openxmlformats.org/officeDocument/2006/math">
                  <m:func>
                    <m:func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uncPr>
                    <m:fName>
                      <m:limLow>
                        <m:limLow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limLowPr>
                        <m:e>
                          <m:r>
                            <m:rPr>
                              <m:sty m:val="p"/>
                            </m:rP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min</m:t>
                          </m:r>
                        </m:e>
                        <m:li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m:rPr>
                              <m:sty m:val="p"/>
                            </m:rPr>
                            <a:rPr kumimoji="0" lang="el-GR"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λ</m:t>
                          </m:r>
                        </m:lim>
                      </m:limLow>
                    </m:fName>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e>
                  </m:func>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+5</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m:rPr>
                      <m:sty m:val="p"/>
                    </m:rPr>
                    <a:rPr kumimoji="0" lang="el-GR"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λ</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m:rPr>
                      <m:sty m:val="p"/>
                    </m:rP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q</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oMath>
              </a14:m>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2. Take the partial derivatives:</a:t>
              </a: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=3−0.7</m:t>
                    </m:r>
                    <m:r>
                      <m:rPr>
                        <m:sty m:val="p"/>
                      </m:rPr>
                      <a:rPr kumimoji="0" lang="el-GR"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−0.3</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num>
                      <m:den>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den>
                    </m:f>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=5−0.25</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−0.75</m:t>
                        </m:r>
                      </m:sup>
                    </m:s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num>
                      <m:den>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den>
                    </m:f>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m:rPr>
                        <m:nor/>
                      </m:rP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m:t>q</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m:t>
                    </m:r>
                  </m:oMath>
                </m:oMathPara>
              </a14:m>
              <a:endParaRPr kumimoji="0" lang="en-US" sz="1100" b="0" i="0" u="none" strike="noStrike" kern="0" cap="none" spc="0" normalizeH="0" baseline="0" noProof="0">
                <a:ln>
                  <a:noFill/>
                </a:ln>
                <a:solidFill>
                  <a:prstClr val="black"/>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3. Solve the system: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5</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−0.3</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sup>
                        </m:sSup>
                      </m:num>
                      <m:den>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0.25</m:t>
                        </m:r>
                        <m:r>
                          <m:rPr>
                            <m:sty m:val="p"/>
                          </m:rPr>
                          <a:rPr kumimoji="0" lang="el-GR"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λ</m:t>
                        </m:r>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−0.75</m:t>
                            </m:r>
                          </m:sup>
                        </m:sSup>
                      </m:den>
                    </m:f>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5</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2.8</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14</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Substitute into the constraint:</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m:rPr>
                        <m:sty m:val="p"/>
                      </m:r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q</m:t>
                    </m:r>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d>
                          <m:d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14</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e>
                        </m:d>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0.7</m:t>
                        </m:r>
                      </m:sup>
                    </m:sSup>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0.25</m:t>
                        </m:r>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0.95</m:t>
                        </m:r>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2.93971</m:t>
                        </m:r>
                      </m:den>
                    </m:f>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𝐾</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=0.3214</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e>
                      <m:sup>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0.95</m:t>
                            </m:r>
                          </m:den>
                        </m:f>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𝐿</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=1.5</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e>
                      <m:sup>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0.95</m:t>
                            </m:r>
                          </m:den>
                        </m:f>
                      </m:sup>
                    </m:sSup>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𝑇𝐶</m:t>
                        </m:r>
                      </m:e>
                      <m: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=3∗1.5</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e>
                      <m:sup>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0.95</m:t>
                            </m:r>
                          </m:den>
                        </m:f>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+5∗0.3214</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e>
                      <m:sup>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0.95</m:t>
                            </m:r>
                          </m:den>
                        </m:f>
                      </m:sup>
                    </m:sSup>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=6.107</m:t>
                    </m:r>
                    <m:sSup>
                      <m:sSup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pPr>
                      <m:e>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𝑞</m:t>
                        </m:r>
                      </m:e>
                      <m:sup>
                        <m:f>
                          <m:f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fPr>
                          <m:num>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num>
                          <m:den>
                            <m: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0.95</m:t>
                            </m:r>
                          </m:den>
                        </m:f>
                      </m:sup>
                    </m:sSup>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6" name="TextBox 5">
              <a:extLst>
                <a:ext uri="{FF2B5EF4-FFF2-40B4-BE49-F238E27FC236}">
                  <a16:creationId xmlns:a16="http://schemas.microsoft.com/office/drawing/2014/main" id="{5ABF449A-60AF-4885-B8A8-1F8C3221DA7C}"/>
                </a:ext>
              </a:extLst>
            </xdr:cNvPr>
            <xdr:cNvSpPr txBox="1"/>
          </xdr:nvSpPr>
          <xdr:spPr>
            <a:xfrm>
              <a:off x="0" y="8067675"/>
              <a:ext cx="6896102" cy="4610100"/>
            </a:xfrm>
            <a:prstGeom prst="rect">
              <a:avLst/>
            </a:prstGeom>
            <a:noFill/>
            <a:ln>
              <a:noFill/>
            </a:ln>
            <a:effectLst/>
          </xdr:spPr>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min_(𝐿,𝐾)⁡𝑇𝐶=3𝐿+5𝐾</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𝑠.𝑡.   𝑞−𝐿^0.7 𝐾^0.25=0</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1. The Lagrangean: </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min_(𝐿,𝐾,</a:t>
              </a:r>
              <a:r>
                <a:rPr kumimoji="0" lang="el-GR"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)⁡𝐿=3𝐿+5𝐾+</a:t>
              </a:r>
              <a:r>
                <a:rPr kumimoji="0" lang="el-GR"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(q</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−𝐿^0.7 𝐾^0.25</a:t>
              </a: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2. Take the partial derivatives: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𝜕𝐿/𝜕𝐿=3−0.7</a:t>
              </a:r>
              <a:r>
                <a:rPr kumimoji="0" lang="el-GR"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𝐿^(−0.3) 𝐾^0.25=0</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𝜕𝐿/𝜕𝐾=5−0.25</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𝐿^0.7 𝐾^(−0.75)=0</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="q"−𝐿^0.7 𝐾^0.25=0</a:t>
              </a:r>
              <a:endParaRPr kumimoji="0" lang="en-US" sz="1100" b="0" i="0" u="none" strike="noStrike" kern="0" cap="none" spc="0" normalizeH="0" baseline="0" noProof="0">
                <a:ln>
                  <a:noFill/>
                </a:ln>
                <a:solidFill>
                  <a:prstClr val="black"/>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3. Solve the system: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3/5=(</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0.7</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𝐿^(−0.3) 𝐾^0.25</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0.25</a:t>
              </a:r>
              <a:r>
                <a:rPr kumimoji="0" lang="el-GR"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λ</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𝐿^0.7 𝐾^(−0.75)</a:t>
              </a: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 )</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3/5=2.8𝐾/𝐿→𝐿=14/3 𝐾</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Substitute into the constraint: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q−(14/3 𝐾)^0.7 𝐾^0.25=0→𝐾^0.95=𝑞/2.93971→𝐾^∗=0.3214𝑞^(1/0.95)→𝐿^∗=1.5𝑞^(1/0.95)</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〖𝑇𝐶〗^∗=3∗1.5𝑞^(1/0.95)+5∗0.3214𝑞^(1/0.95)=6.107𝑞^(1/0.95)</a:t>
              </a: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2</xdr:col>
      <xdr:colOff>314325</xdr:colOff>
      <xdr:row>1</xdr:row>
      <xdr:rowOff>161925</xdr:rowOff>
    </xdr:from>
    <xdr:to>
      <xdr:col>6</xdr:col>
      <xdr:colOff>285751</xdr:colOff>
      <xdr:row>6</xdr:row>
      <xdr:rowOff>171450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29F6DB55-EF26-4CF7-8AD2-B9148CAE462B}"/>
                </a:ext>
              </a:extLst>
            </xdr:cNvPr>
            <xdr:cNvSpPr txBox="1"/>
          </xdr:nvSpPr>
          <xdr:spPr>
            <a:xfrm>
              <a:off x="1533525" y="352425"/>
              <a:ext cx="2409826" cy="9620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1"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min </a:t>
              </a:r>
              <a14:m>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𝑇𝐶</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𝑤𝐿</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𝑟𝐾</m:t>
                  </m:r>
                </m:oMath>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14:m>
                <m:oMathPara xmlns:m="http://schemas.openxmlformats.org/officeDocument/2006/math">
                  <m:oMathParaPr>
                    <m:jc m:val="centerGroup"/>
                  </m:oMathParaPr>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𝑠</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𝑡</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   </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𝑞</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𝐴</m:t>
                    </m:r>
                    <m:sSup>
                      <m:sSupPr>
                        <m:ctrlP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𝐿</m:t>
                        </m:r>
                      </m:e>
                      <m:sup>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𝑐</m:t>
                        </m:r>
                      </m:sup>
                    </m:sSup>
                    <m:sSup>
                      <m:sSupPr>
                        <m:ctrlP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𝐾</m:t>
                        </m:r>
                      </m:e>
                      <m:sup>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𝑑</m:t>
                        </m:r>
                      </m:sup>
                    </m:sSup>
                  </m:oMath>
                </m:oMathPara>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3" name="TextBox 2">
              <a:extLst>
                <a:ext uri="{FF2B5EF4-FFF2-40B4-BE49-F238E27FC236}">
                  <a16:creationId xmlns:a16="http://schemas.microsoft.com/office/drawing/2014/main" id="{29F6DB55-EF26-4CF7-8AD2-B9148CAE462B}"/>
                </a:ext>
              </a:extLst>
            </xdr:cNvPr>
            <xdr:cNvSpPr txBox="1"/>
          </xdr:nvSpPr>
          <xdr:spPr>
            <a:xfrm>
              <a:off x="1533525" y="352425"/>
              <a:ext cx="2409826" cy="9620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1"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min </a:t>
              </a: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𝑇𝐶=𝑤𝐿+𝑟𝐾</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𝑠.𝑡.   𝑞=𝐴</a:t>
              </a: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𝐿^𝑐 𝐾^𝑑</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twoCellAnchor>
  <xdr:twoCellAnchor>
    <xdr:from>
      <xdr:col>3</xdr:col>
      <xdr:colOff>428625</xdr:colOff>
      <xdr:row>8</xdr:row>
      <xdr:rowOff>295275</xdr:rowOff>
    </xdr:from>
    <xdr:to>
      <xdr:col>9</xdr:col>
      <xdr:colOff>390525</xdr:colOff>
      <xdr:row>20</xdr:row>
      <xdr:rowOff>76200</xdr:rowOff>
    </xdr:to>
    <xdr:graphicFrame macro="">
      <xdr:nvGraphicFramePr>
        <xdr:cNvPr id="4" name="Chart 3">
          <a:extLst>
            <a:ext uri="{FF2B5EF4-FFF2-40B4-BE49-F238E27FC236}">
              <a16:creationId xmlns:a16="http://schemas.microsoft.com/office/drawing/2014/main" id="{22316597-53DA-4848-99AA-A228F129B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409575</xdr:colOff>
      <xdr:row>31</xdr:row>
      <xdr:rowOff>0</xdr:rowOff>
    </xdr:from>
    <xdr:to>
      <xdr:col>14</xdr:col>
      <xdr:colOff>409575</xdr:colOff>
      <xdr:row>39</xdr:row>
      <xdr:rowOff>66675</xdr:rowOff>
    </xdr:to>
    <xdr:cxnSp macro="">
      <xdr:nvCxnSpPr>
        <xdr:cNvPr id="6" name="Straight Connector 5">
          <a:extLst>
            <a:ext uri="{FF2B5EF4-FFF2-40B4-BE49-F238E27FC236}">
              <a16:creationId xmlns:a16="http://schemas.microsoft.com/office/drawing/2014/main" id="{5B2DF5F8-4916-4D29-BAD4-4F2E51636094}"/>
            </a:ext>
          </a:extLst>
        </xdr:cNvPr>
        <xdr:cNvCxnSpPr/>
      </xdr:nvCxnSpPr>
      <xdr:spPr>
        <a:xfrm>
          <a:off x="9401175" y="6105525"/>
          <a:ext cx="0" cy="15906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409575</xdr:colOff>
      <xdr:row>39</xdr:row>
      <xdr:rowOff>66675</xdr:rowOff>
    </xdr:from>
    <xdr:to>
      <xdr:col>17</xdr:col>
      <xdr:colOff>485775</xdr:colOff>
      <xdr:row>39</xdr:row>
      <xdr:rowOff>66675</xdr:rowOff>
    </xdr:to>
    <xdr:cxnSp macro="">
      <xdr:nvCxnSpPr>
        <xdr:cNvPr id="8" name="Straight Connector 7">
          <a:extLst>
            <a:ext uri="{FF2B5EF4-FFF2-40B4-BE49-F238E27FC236}">
              <a16:creationId xmlns:a16="http://schemas.microsoft.com/office/drawing/2014/main" id="{A2A49639-1BFE-49EA-8518-A2E474085DD5}"/>
            </a:ext>
          </a:extLst>
        </xdr:cNvPr>
        <xdr:cNvCxnSpPr/>
      </xdr:nvCxnSpPr>
      <xdr:spPr>
        <a:xfrm>
          <a:off x="9401175" y="7696200"/>
          <a:ext cx="1905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90488</xdr:colOff>
      <xdr:row>28</xdr:row>
      <xdr:rowOff>9529</xdr:rowOff>
    </xdr:from>
    <xdr:to>
      <xdr:col>16</xdr:col>
      <xdr:colOff>571500</xdr:colOff>
      <xdr:row>38</xdr:row>
      <xdr:rowOff>14292</xdr:rowOff>
    </xdr:to>
    <xdr:sp macro="" textlink="">
      <xdr:nvSpPr>
        <xdr:cNvPr id="9" name="Arc 8">
          <a:extLst>
            <a:ext uri="{FF2B5EF4-FFF2-40B4-BE49-F238E27FC236}">
              <a16:creationId xmlns:a16="http://schemas.microsoft.com/office/drawing/2014/main" id="{BCE377E0-169E-4A86-A50C-66E4F34FD4DB}"/>
            </a:ext>
          </a:extLst>
        </xdr:cNvPr>
        <xdr:cNvSpPr/>
      </xdr:nvSpPr>
      <xdr:spPr>
        <a:xfrm rot="5400000">
          <a:off x="8672512" y="5343530"/>
          <a:ext cx="1909763" cy="2309812"/>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18</xdr:col>
      <xdr:colOff>114300</xdr:colOff>
      <xdr:row>39</xdr:row>
      <xdr:rowOff>66675</xdr:rowOff>
    </xdr:from>
    <xdr:ext cx="258789" cy="264560"/>
    <xdr:sp macro="" textlink="">
      <xdr:nvSpPr>
        <xdr:cNvPr id="10" name="TextBox 9">
          <a:extLst>
            <a:ext uri="{FF2B5EF4-FFF2-40B4-BE49-F238E27FC236}">
              <a16:creationId xmlns:a16="http://schemas.microsoft.com/office/drawing/2014/main" id="{DAFE2889-DAFA-487D-97A3-63C2906BF109}"/>
            </a:ext>
          </a:extLst>
        </xdr:cNvPr>
        <xdr:cNvSpPr txBox="1"/>
      </xdr:nvSpPr>
      <xdr:spPr>
        <a:xfrm>
          <a:off x="11544300" y="7696200"/>
          <a:ext cx="2587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q</a:t>
          </a:r>
        </a:p>
      </xdr:txBody>
    </xdr:sp>
    <xdr:clientData/>
  </xdr:oneCellAnchor>
  <xdr:oneCellAnchor>
    <xdr:from>
      <xdr:col>14</xdr:col>
      <xdr:colOff>200025</xdr:colOff>
      <xdr:row>29</xdr:row>
      <xdr:rowOff>47625</xdr:rowOff>
    </xdr:from>
    <xdr:ext cx="398892" cy="264560"/>
    <xdr:sp macro="" textlink="">
      <xdr:nvSpPr>
        <xdr:cNvPr id="11" name="TextBox 10">
          <a:extLst>
            <a:ext uri="{FF2B5EF4-FFF2-40B4-BE49-F238E27FC236}">
              <a16:creationId xmlns:a16="http://schemas.microsoft.com/office/drawing/2014/main" id="{2DF5BCDF-8CC1-48E1-91AB-2D5CD8127E7B}"/>
            </a:ext>
          </a:extLst>
        </xdr:cNvPr>
        <xdr:cNvSpPr txBox="1"/>
      </xdr:nvSpPr>
      <xdr:spPr>
        <a:xfrm>
          <a:off x="9191625" y="5772150"/>
          <a:ext cx="398892"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TC*</a:t>
          </a:r>
        </a:p>
      </xdr:txBody>
    </xdr:sp>
    <xdr:clientData/>
  </xdr:oneCellAnchor>
  <xdr:twoCellAnchor>
    <xdr:from>
      <xdr:col>14</xdr:col>
      <xdr:colOff>409575</xdr:colOff>
      <xdr:row>36</xdr:row>
      <xdr:rowOff>152400</xdr:rowOff>
    </xdr:from>
    <xdr:to>
      <xdr:col>16</xdr:col>
      <xdr:colOff>209550</xdr:colOff>
      <xdr:row>36</xdr:row>
      <xdr:rowOff>152400</xdr:rowOff>
    </xdr:to>
    <xdr:cxnSp macro="">
      <xdr:nvCxnSpPr>
        <xdr:cNvPr id="13" name="Straight Connector 12">
          <a:extLst>
            <a:ext uri="{FF2B5EF4-FFF2-40B4-BE49-F238E27FC236}">
              <a16:creationId xmlns:a16="http://schemas.microsoft.com/office/drawing/2014/main" id="{CEBA60E6-389C-4B9F-B339-B2A8AFAF13B6}"/>
            </a:ext>
          </a:extLst>
        </xdr:cNvPr>
        <xdr:cNvCxnSpPr/>
      </xdr:nvCxnSpPr>
      <xdr:spPr>
        <a:xfrm>
          <a:off x="9401175" y="7210425"/>
          <a:ext cx="1019175" cy="0"/>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219075</xdr:colOff>
      <xdr:row>35</xdr:row>
      <xdr:rowOff>28575</xdr:rowOff>
    </xdr:from>
    <xdr:to>
      <xdr:col>16</xdr:col>
      <xdr:colOff>219075</xdr:colOff>
      <xdr:row>39</xdr:row>
      <xdr:rowOff>85725</xdr:rowOff>
    </xdr:to>
    <xdr:cxnSp macro="">
      <xdr:nvCxnSpPr>
        <xdr:cNvPr id="15" name="Straight Connector 14">
          <a:extLst>
            <a:ext uri="{FF2B5EF4-FFF2-40B4-BE49-F238E27FC236}">
              <a16:creationId xmlns:a16="http://schemas.microsoft.com/office/drawing/2014/main" id="{436D19A5-6DA4-4AFE-AB2F-71E84DA7F04E}"/>
            </a:ext>
          </a:extLst>
        </xdr:cNvPr>
        <xdr:cNvCxnSpPr/>
      </xdr:nvCxnSpPr>
      <xdr:spPr>
        <a:xfrm>
          <a:off x="10429875" y="6896100"/>
          <a:ext cx="0" cy="819150"/>
        </a:xfrm>
        <a:prstGeom prst="line">
          <a:avLst/>
        </a:prstGeom>
        <a:ln>
          <a:solidFill>
            <a:schemeClr val="tx1"/>
          </a:solidFill>
          <a:prstDash val="dash"/>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95250</xdr:colOff>
      <xdr:row>39</xdr:row>
      <xdr:rowOff>66675</xdr:rowOff>
    </xdr:from>
    <xdr:ext cx="330283" cy="264560"/>
    <xdr:sp macro="" textlink="">
      <xdr:nvSpPr>
        <xdr:cNvPr id="16" name="TextBox 15">
          <a:extLst>
            <a:ext uri="{FF2B5EF4-FFF2-40B4-BE49-F238E27FC236}">
              <a16:creationId xmlns:a16="http://schemas.microsoft.com/office/drawing/2014/main" id="{A0AFEB73-DB35-4D58-B87D-1CEF7E6C3E8B}"/>
            </a:ext>
          </a:extLst>
        </xdr:cNvPr>
        <xdr:cNvSpPr txBox="1"/>
      </xdr:nvSpPr>
      <xdr:spPr>
        <a:xfrm>
          <a:off x="10306050" y="7696200"/>
          <a:ext cx="330283"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q0</a:t>
          </a:r>
        </a:p>
      </xdr:txBody>
    </xdr:sp>
    <xdr:clientData/>
  </xdr:oneCellAnchor>
  <xdr:oneCellAnchor>
    <xdr:from>
      <xdr:col>16</xdr:col>
      <xdr:colOff>180975</xdr:colOff>
      <xdr:row>36</xdr:row>
      <xdr:rowOff>76200</xdr:rowOff>
    </xdr:from>
    <xdr:ext cx="266291" cy="264560"/>
    <xdr:sp macro="" textlink="">
      <xdr:nvSpPr>
        <xdr:cNvPr id="17" name="TextBox 16">
          <a:extLst>
            <a:ext uri="{FF2B5EF4-FFF2-40B4-BE49-F238E27FC236}">
              <a16:creationId xmlns:a16="http://schemas.microsoft.com/office/drawing/2014/main" id="{234169A1-45AC-407E-8B61-49DFAD4DB2A6}"/>
            </a:ext>
          </a:extLst>
        </xdr:cNvPr>
        <xdr:cNvSpPr txBox="1"/>
      </xdr:nvSpPr>
      <xdr:spPr>
        <a:xfrm>
          <a:off x="10391775" y="7134225"/>
          <a:ext cx="266291"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A</a:t>
          </a:r>
        </a:p>
      </xdr:txBody>
    </xdr:sp>
    <xdr:clientData/>
  </xdr:oneCellAnchor>
  <xdr:twoCellAnchor>
    <xdr:from>
      <xdr:col>14</xdr:col>
      <xdr:colOff>409575</xdr:colOff>
      <xdr:row>35</xdr:row>
      <xdr:rowOff>19050</xdr:rowOff>
    </xdr:from>
    <xdr:to>
      <xdr:col>16</xdr:col>
      <xdr:colOff>209550</xdr:colOff>
      <xdr:row>35</xdr:row>
      <xdr:rowOff>19050</xdr:rowOff>
    </xdr:to>
    <xdr:cxnSp macro="">
      <xdr:nvCxnSpPr>
        <xdr:cNvPr id="18" name="Straight Connector 17">
          <a:extLst>
            <a:ext uri="{FF2B5EF4-FFF2-40B4-BE49-F238E27FC236}">
              <a16:creationId xmlns:a16="http://schemas.microsoft.com/office/drawing/2014/main" id="{592A8120-72AD-4588-A9CE-7F4B51802151}"/>
            </a:ext>
          </a:extLst>
        </xdr:cNvPr>
        <xdr:cNvCxnSpPr/>
      </xdr:nvCxnSpPr>
      <xdr:spPr>
        <a:xfrm>
          <a:off x="9401175" y="6886575"/>
          <a:ext cx="1019175" cy="0"/>
        </a:xfrm>
        <a:prstGeom prst="line">
          <a:avLst/>
        </a:prstGeom>
        <a:noFill/>
        <a:ln w="6350" cap="flat" cmpd="sng" algn="ctr">
          <a:solidFill>
            <a:sysClr val="windowText" lastClr="000000"/>
          </a:solidFill>
          <a:prstDash val="dash"/>
          <a:miter lim="800000"/>
        </a:ln>
        <a:effectLst/>
      </xdr:spPr>
    </xdr:cxnSp>
    <xdr:clientData/>
  </xdr:twoCellAnchor>
  <xdr:oneCellAnchor>
    <xdr:from>
      <xdr:col>16</xdr:col>
      <xdr:colOff>142875</xdr:colOff>
      <xdr:row>33</xdr:row>
      <xdr:rowOff>180974</xdr:rowOff>
    </xdr:from>
    <xdr:ext cx="266291" cy="235985"/>
    <xdr:sp macro="" textlink="">
      <xdr:nvSpPr>
        <xdr:cNvPr id="20" name="TextBox 19">
          <a:extLst>
            <a:ext uri="{FF2B5EF4-FFF2-40B4-BE49-F238E27FC236}">
              <a16:creationId xmlns:a16="http://schemas.microsoft.com/office/drawing/2014/main" id="{4FE380DC-7E5B-43E0-A1DD-BD63683C8DEF}"/>
            </a:ext>
          </a:extLst>
        </xdr:cNvPr>
        <xdr:cNvSpPr txBox="1"/>
      </xdr:nvSpPr>
      <xdr:spPr>
        <a:xfrm>
          <a:off x="10353675" y="6667499"/>
          <a:ext cx="266291" cy="235985"/>
        </a:xfrm>
        <a:prstGeom prst="rect">
          <a:avLst/>
        </a:prstGeom>
        <a:noFill/>
        <a:ln>
          <a:noFill/>
        </a:ln>
        <a:effectLst/>
      </xdr:spPr>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B</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190500</xdr:colOff>
      <xdr:row>7</xdr:row>
      <xdr:rowOff>85724</xdr:rowOff>
    </xdr:from>
    <xdr:ext cx="2962275" cy="311496"/>
    <xdr:sp macro="" textlink="">
      <xdr:nvSpPr>
        <xdr:cNvPr id="2" name="TextBox 1">
          <a:extLst>
            <a:ext uri="{FF2B5EF4-FFF2-40B4-BE49-F238E27FC236}">
              <a16:creationId xmlns:a16="http://schemas.microsoft.com/office/drawing/2014/main" id="{9989DC69-4840-4DED-A19F-DB218B0D911E}"/>
            </a:ext>
          </a:extLst>
        </xdr:cNvPr>
        <xdr:cNvSpPr txBox="1"/>
      </xdr:nvSpPr>
      <xdr:spPr>
        <a:xfrm>
          <a:off x="800100" y="1228724"/>
          <a:ext cx="2962275" cy="311496"/>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solidFill>
                <a:sysClr val="windowText" lastClr="000000"/>
              </a:solidFill>
            </a:rPr>
            <a:t>TC(q)</a:t>
          </a:r>
          <a:r>
            <a:rPr lang="en-US" sz="1400" baseline="0">
              <a:solidFill>
                <a:sysClr val="windowText" lastClr="000000"/>
              </a:solidFill>
            </a:rPr>
            <a:t> = TVC(q) + TFC</a:t>
          </a:r>
          <a:endParaRPr lang="en-US" sz="1400">
            <a:solidFill>
              <a:sysClr val="windowText" lastClr="000000"/>
            </a:solidFill>
          </a:endParaRPr>
        </a:p>
      </xdr:txBody>
    </xdr:sp>
    <xdr:clientData/>
  </xdr:oneCellAnchor>
  <xdr:oneCellAnchor>
    <xdr:from>
      <xdr:col>1</xdr:col>
      <xdr:colOff>152400</xdr:colOff>
      <xdr:row>23</xdr:row>
      <xdr:rowOff>38100</xdr:rowOff>
    </xdr:from>
    <xdr:ext cx="2962275" cy="311496"/>
    <xdr:sp macro="" textlink="">
      <xdr:nvSpPr>
        <xdr:cNvPr id="3" name="TextBox 2">
          <a:extLst>
            <a:ext uri="{FF2B5EF4-FFF2-40B4-BE49-F238E27FC236}">
              <a16:creationId xmlns:a16="http://schemas.microsoft.com/office/drawing/2014/main" id="{7206576F-45C7-4C11-A028-D5F67F38C082}"/>
            </a:ext>
          </a:extLst>
        </xdr:cNvPr>
        <xdr:cNvSpPr txBox="1"/>
      </xdr:nvSpPr>
      <xdr:spPr>
        <a:xfrm>
          <a:off x="762000" y="4419600"/>
          <a:ext cx="2962275" cy="311496"/>
        </a:xfrm>
        <a:prstGeom prst="rect">
          <a:avLst/>
        </a:prstGeom>
        <a:solidFill>
          <a:srgbClr val="70AD47">
            <a:lumMod val="60000"/>
            <a:lumOff val="40000"/>
          </a:srgbClr>
        </a:solidFill>
        <a:ln>
          <a:noFill/>
        </a:ln>
        <a:effectLst/>
      </xdr:spPr>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ATC(q) = AVC(q) + AFC(q)</a:t>
          </a:r>
        </a:p>
      </xdr:txBody>
    </xdr:sp>
    <xdr:clientData/>
  </xdr:oneCellAnchor>
  <xdr:oneCellAnchor>
    <xdr:from>
      <xdr:col>1</xdr:col>
      <xdr:colOff>57150</xdr:colOff>
      <xdr:row>32</xdr:row>
      <xdr:rowOff>76200</xdr:rowOff>
    </xdr:from>
    <xdr:ext cx="2962275" cy="311496"/>
    <xdr:sp macro="" textlink="">
      <xdr:nvSpPr>
        <xdr:cNvPr id="5" name="TextBox 4">
          <a:extLst>
            <a:ext uri="{FF2B5EF4-FFF2-40B4-BE49-F238E27FC236}">
              <a16:creationId xmlns:a16="http://schemas.microsoft.com/office/drawing/2014/main" id="{615C169E-EEE6-4A3B-84CB-A635ABCFED33}"/>
            </a:ext>
          </a:extLst>
        </xdr:cNvPr>
        <xdr:cNvSpPr txBox="1"/>
      </xdr:nvSpPr>
      <xdr:spPr>
        <a:xfrm>
          <a:off x="666750" y="6172200"/>
          <a:ext cx="2962275" cy="311496"/>
        </a:xfrm>
        <a:prstGeom prst="rect">
          <a:avLst/>
        </a:prstGeom>
        <a:solidFill>
          <a:srgbClr val="70AD47">
            <a:lumMod val="60000"/>
            <a:lumOff val="40000"/>
          </a:srgbClr>
        </a:solidFill>
        <a:ln>
          <a:noFill/>
        </a:ln>
        <a:effectLst/>
      </xdr:spPr>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MC(q) = </a:t>
          </a:r>
          <a:r>
            <a:rPr kumimoji="0" lang="el-GR" sz="1400" b="0" i="0" u="none" strike="noStrike" kern="0" cap="none" spc="0" normalizeH="0" baseline="0" noProof="0">
              <a:ln>
                <a:noFill/>
              </a:ln>
              <a:solidFill>
                <a:sysClr val="windowText" lastClr="000000"/>
              </a:solidFill>
              <a:effectLst/>
              <a:uLnTx/>
              <a:uFillTx/>
              <a:latin typeface="Calibri" panose="020F0502020204030204"/>
              <a:ea typeface="+mn-ea"/>
              <a:cs typeface="+mn-cs"/>
            </a:rPr>
            <a:t>Δ</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TC(q)/</a:t>
          </a:r>
          <a:r>
            <a:rPr kumimoji="0" lang="el-GR" sz="1400" b="0" i="0" u="none" strike="noStrike" kern="0" cap="none" spc="0" normalizeH="0" baseline="0" noProof="0">
              <a:ln>
                <a:noFill/>
              </a:ln>
              <a:solidFill>
                <a:sysClr val="windowText" lastClr="000000"/>
              </a:solidFill>
              <a:effectLst/>
              <a:uLnTx/>
              <a:uFillTx/>
              <a:latin typeface="Calibri" panose="020F0502020204030204"/>
              <a:ea typeface="+mn-ea"/>
              <a:cs typeface="+mn-cs"/>
            </a:rPr>
            <a:t>Δ</a:t>
          </a: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q</a:t>
          </a:r>
        </a:p>
      </xdr:txBody>
    </xdr:sp>
    <xdr:clientData/>
  </xdr:oneCellAnchor>
  <xdr:oneCellAnchor>
    <xdr:from>
      <xdr:col>1</xdr:col>
      <xdr:colOff>66675</xdr:colOff>
      <xdr:row>35</xdr:row>
      <xdr:rowOff>95250</xdr:rowOff>
    </xdr:from>
    <xdr:ext cx="2962275" cy="311496"/>
    <xdr:sp macro="" textlink="">
      <xdr:nvSpPr>
        <xdr:cNvPr id="6" name="TextBox 5">
          <a:extLst>
            <a:ext uri="{FF2B5EF4-FFF2-40B4-BE49-F238E27FC236}">
              <a16:creationId xmlns:a16="http://schemas.microsoft.com/office/drawing/2014/main" id="{B65B8426-0671-4C10-BC26-95EC79900BDA}"/>
            </a:ext>
          </a:extLst>
        </xdr:cNvPr>
        <xdr:cNvSpPr txBox="1"/>
      </xdr:nvSpPr>
      <xdr:spPr>
        <a:xfrm>
          <a:off x="676275" y="6762750"/>
          <a:ext cx="2962275" cy="311496"/>
        </a:xfrm>
        <a:prstGeom prst="rect">
          <a:avLst/>
        </a:prstGeom>
        <a:solidFill>
          <a:srgbClr val="70AD47">
            <a:lumMod val="60000"/>
            <a:lumOff val="40000"/>
          </a:srgbClr>
        </a:solidFill>
        <a:ln>
          <a:noFill/>
        </a:ln>
        <a:effectLst/>
      </xdr:spPr>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MC(q) = dTC(q)/dq</a:t>
          </a:r>
        </a:p>
      </xdr:txBody>
    </xdr:sp>
    <xdr:clientData/>
  </xdr:oneCellAnchor>
  <xdr:twoCellAnchor>
    <xdr:from>
      <xdr:col>1</xdr:col>
      <xdr:colOff>152400</xdr:colOff>
      <xdr:row>45</xdr:row>
      <xdr:rowOff>47625</xdr:rowOff>
    </xdr:from>
    <xdr:to>
      <xdr:col>1</xdr:col>
      <xdr:colOff>152400</xdr:colOff>
      <xdr:row>55</xdr:row>
      <xdr:rowOff>85725</xdr:rowOff>
    </xdr:to>
    <xdr:cxnSp macro="">
      <xdr:nvCxnSpPr>
        <xdr:cNvPr id="15" name="Straight Connector 14">
          <a:extLst>
            <a:ext uri="{FF2B5EF4-FFF2-40B4-BE49-F238E27FC236}">
              <a16:creationId xmlns:a16="http://schemas.microsoft.com/office/drawing/2014/main" id="{76602159-FC64-47B7-AE54-A8A6C134C58C}"/>
            </a:ext>
          </a:extLst>
        </xdr:cNvPr>
        <xdr:cNvCxnSpPr/>
      </xdr:nvCxnSpPr>
      <xdr:spPr>
        <a:xfrm>
          <a:off x="762000" y="8620125"/>
          <a:ext cx="0" cy="1943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142875</xdr:colOff>
      <xdr:row>55</xdr:row>
      <xdr:rowOff>76200</xdr:rowOff>
    </xdr:from>
    <xdr:to>
      <xdr:col>4</xdr:col>
      <xdr:colOff>476250</xdr:colOff>
      <xdr:row>55</xdr:row>
      <xdr:rowOff>76200</xdr:rowOff>
    </xdr:to>
    <xdr:cxnSp macro="">
      <xdr:nvCxnSpPr>
        <xdr:cNvPr id="17" name="Straight Connector 16">
          <a:extLst>
            <a:ext uri="{FF2B5EF4-FFF2-40B4-BE49-F238E27FC236}">
              <a16:creationId xmlns:a16="http://schemas.microsoft.com/office/drawing/2014/main" id="{F4274CAB-1AEC-4642-92F9-354A94A17B8F}"/>
            </a:ext>
          </a:extLst>
        </xdr:cNvPr>
        <xdr:cNvCxnSpPr/>
      </xdr:nvCxnSpPr>
      <xdr:spPr>
        <a:xfrm>
          <a:off x="752475" y="10553700"/>
          <a:ext cx="21621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152160</xdr:colOff>
      <xdr:row>44</xdr:row>
      <xdr:rowOff>149640</xdr:rowOff>
    </xdr:from>
    <xdr:to>
      <xdr:col>4</xdr:col>
      <xdr:colOff>415320</xdr:colOff>
      <xdr:row>51</xdr:row>
      <xdr:rowOff>19260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4" name="Ink 23">
              <a:extLst>
                <a:ext uri="{FF2B5EF4-FFF2-40B4-BE49-F238E27FC236}">
                  <a16:creationId xmlns:a16="http://schemas.microsoft.com/office/drawing/2014/main" id="{D625BDDC-2B11-4DD4-BF63-3A72C84CCD49}"/>
                </a:ext>
              </a:extLst>
            </xdr14:cNvPr>
            <xdr14:cNvContentPartPr/>
          </xdr14:nvContentPartPr>
          <xdr14:nvPr macro=""/>
          <xdr14:xfrm>
            <a:off x="761760" y="8531640"/>
            <a:ext cx="2091960" cy="1203120"/>
          </xdr14:xfrm>
        </xdr:contentPart>
      </mc:Choice>
      <mc:Fallback xmlns="">
        <xdr:pic>
          <xdr:nvPicPr>
            <xdr:cNvPr id="24" name="Ink 23">
              <a:extLst>
                <a:ext uri="{FF2B5EF4-FFF2-40B4-BE49-F238E27FC236}">
                  <a16:creationId xmlns:a16="http://schemas.microsoft.com/office/drawing/2014/main" id="{D625BDDC-2B11-4DD4-BF63-3A72C84CCD49}"/>
                </a:ext>
              </a:extLst>
            </xdr:cNvPr>
            <xdr:cNvPicPr/>
          </xdr:nvPicPr>
          <xdr:blipFill>
            <a:blip xmlns:r="http://schemas.openxmlformats.org/officeDocument/2006/relationships" r:embed="rId2"/>
            <a:stretch>
              <a:fillRect/>
            </a:stretch>
          </xdr:blipFill>
          <xdr:spPr>
            <a:xfrm>
              <a:off x="753120" y="8523000"/>
              <a:ext cx="2109600" cy="1220760"/>
            </a:xfrm>
            <a:prstGeom prst="rect">
              <a:avLst/>
            </a:prstGeom>
          </xdr:spPr>
        </xdr:pic>
      </mc:Fallback>
    </mc:AlternateContent>
    <xdr:clientData/>
  </xdr:twoCellAnchor>
  <xdr:oneCellAnchor>
    <xdr:from>
      <xdr:col>3</xdr:col>
      <xdr:colOff>495300</xdr:colOff>
      <xdr:row>43</xdr:row>
      <xdr:rowOff>180975</xdr:rowOff>
    </xdr:from>
    <xdr:ext cx="380489" cy="264560"/>
    <xdr:sp macro="" textlink="">
      <xdr:nvSpPr>
        <xdr:cNvPr id="25" name="TextBox 24">
          <a:extLst>
            <a:ext uri="{FF2B5EF4-FFF2-40B4-BE49-F238E27FC236}">
              <a16:creationId xmlns:a16="http://schemas.microsoft.com/office/drawing/2014/main" id="{D0FCDC82-5A9D-4747-A10A-60A955885DEC}"/>
            </a:ext>
          </a:extLst>
        </xdr:cNvPr>
        <xdr:cNvSpPr txBox="1"/>
      </xdr:nvSpPr>
      <xdr:spPr>
        <a:xfrm>
          <a:off x="2324100" y="8372475"/>
          <a:ext cx="3804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MC</a:t>
          </a:r>
        </a:p>
      </xdr:txBody>
    </xdr:sp>
    <xdr:clientData/>
  </xdr:oneCellAnchor>
  <xdr:oneCellAnchor>
    <xdr:from>
      <xdr:col>4</xdr:col>
      <xdr:colOff>533400</xdr:colOff>
      <xdr:row>45</xdr:row>
      <xdr:rowOff>152400</xdr:rowOff>
    </xdr:from>
    <xdr:ext cx="447675" cy="264560"/>
    <xdr:sp macro="" textlink="">
      <xdr:nvSpPr>
        <xdr:cNvPr id="27" name="TextBox 26">
          <a:extLst>
            <a:ext uri="{FF2B5EF4-FFF2-40B4-BE49-F238E27FC236}">
              <a16:creationId xmlns:a16="http://schemas.microsoft.com/office/drawing/2014/main" id="{4B74DE18-2873-4FFA-8A41-4E924878626C}"/>
            </a:ext>
          </a:extLst>
        </xdr:cNvPr>
        <xdr:cNvSpPr txBox="1"/>
      </xdr:nvSpPr>
      <xdr:spPr>
        <a:xfrm>
          <a:off x="2971800" y="8724900"/>
          <a:ext cx="4476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ATC</a:t>
          </a:r>
        </a:p>
      </xdr:txBody>
    </xdr:sp>
    <xdr:clientData/>
  </xdr:oneCellAnchor>
  <xdr:oneCellAnchor>
    <xdr:from>
      <xdr:col>4</xdr:col>
      <xdr:colOff>514350</xdr:colOff>
      <xdr:row>47</xdr:row>
      <xdr:rowOff>9525</xdr:rowOff>
    </xdr:from>
    <xdr:ext cx="447675" cy="264560"/>
    <xdr:sp macro="" textlink="">
      <xdr:nvSpPr>
        <xdr:cNvPr id="28" name="TextBox 27">
          <a:extLst>
            <a:ext uri="{FF2B5EF4-FFF2-40B4-BE49-F238E27FC236}">
              <a16:creationId xmlns:a16="http://schemas.microsoft.com/office/drawing/2014/main" id="{D4A2C030-9770-4325-A392-8F99401802F3}"/>
            </a:ext>
          </a:extLst>
        </xdr:cNvPr>
        <xdr:cNvSpPr txBox="1"/>
      </xdr:nvSpPr>
      <xdr:spPr>
        <a:xfrm>
          <a:off x="2952750" y="8963025"/>
          <a:ext cx="447675" cy="264560"/>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AVC</a:t>
          </a:r>
        </a:p>
      </xdr:txBody>
    </xdr:sp>
    <xdr:clientData/>
  </xdr:oneCellAnchor>
  <xdr:oneCellAnchor>
    <xdr:from>
      <xdr:col>5</xdr:col>
      <xdr:colOff>0</xdr:colOff>
      <xdr:row>55</xdr:row>
      <xdr:rowOff>0</xdr:rowOff>
    </xdr:from>
    <xdr:ext cx="238125" cy="264560"/>
    <xdr:sp macro="" textlink="">
      <xdr:nvSpPr>
        <xdr:cNvPr id="29" name="TextBox 28">
          <a:extLst>
            <a:ext uri="{FF2B5EF4-FFF2-40B4-BE49-F238E27FC236}">
              <a16:creationId xmlns:a16="http://schemas.microsoft.com/office/drawing/2014/main" id="{2904F338-07EE-4540-B27D-0F6BA1FC2AC1}"/>
            </a:ext>
          </a:extLst>
        </xdr:cNvPr>
        <xdr:cNvSpPr txBox="1"/>
      </xdr:nvSpPr>
      <xdr:spPr>
        <a:xfrm>
          <a:off x="3048000" y="10477500"/>
          <a:ext cx="238125" cy="264560"/>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q</a:t>
          </a:r>
        </a:p>
      </xdr:txBody>
    </xdr:sp>
    <xdr:clientData/>
  </xdr:oneCellAnchor>
  <xdr:oneCellAnchor>
    <xdr:from>
      <xdr:col>0</xdr:col>
      <xdr:colOff>447675</xdr:colOff>
      <xdr:row>43</xdr:row>
      <xdr:rowOff>161925</xdr:rowOff>
    </xdr:from>
    <xdr:ext cx="600075" cy="264560"/>
    <xdr:sp macro="" textlink="">
      <xdr:nvSpPr>
        <xdr:cNvPr id="30" name="TextBox 29">
          <a:extLst>
            <a:ext uri="{FF2B5EF4-FFF2-40B4-BE49-F238E27FC236}">
              <a16:creationId xmlns:a16="http://schemas.microsoft.com/office/drawing/2014/main" id="{811910F0-24DD-4F72-82E2-784A3CC7C6CD}"/>
            </a:ext>
          </a:extLst>
        </xdr:cNvPr>
        <xdr:cNvSpPr txBox="1"/>
      </xdr:nvSpPr>
      <xdr:spPr>
        <a:xfrm>
          <a:off x="447675" y="8353425"/>
          <a:ext cx="600075" cy="264560"/>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28575</xdr:colOff>
      <xdr:row>1</xdr:row>
      <xdr:rowOff>104775</xdr:rowOff>
    </xdr:from>
    <xdr:to>
      <xdr:col>5</xdr:col>
      <xdr:colOff>1</xdr:colOff>
      <xdr:row>6</xdr:row>
      <xdr:rowOff>114300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EFB1F86-8065-4DC1-9437-3F3EAB5CC047}"/>
                </a:ext>
              </a:extLst>
            </xdr:cNvPr>
            <xdr:cNvSpPr txBox="1"/>
          </xdr:nvSpPr>
          <xdr:spPr>
            <a:xfrm>
              <a:off x="638175" y="295275"/>
              <a:ext cx="2409826" cy="9620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1"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min </a:t>
              </a:r>
              <a14:m>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𝑇𝐶</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𝑤𝐿</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𝑟𝐾</m:t>
                  </m:r>
                </m:oMath>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14:m>
                <m:oMathPara xmlns:m="http://schemas.openxmlformats.org/officeDocument/2006/math">
                  <m:oMathParaPr>
                    <m:jc m:val="centerGroup"/>
                  </m:oMathParaPr>
                  <m:oMath xmlns:m="http://schemas.openxmlformats.org/officeDocument/2006/math">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𝑠</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𝑡</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   </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𝑞</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𝐴</m:t>
                    </m:r>
                    <m:sSup>
                      <m:sSupPr>
                        <m:ctrlP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𝐿</m:t>
                        </m:r>
                      </m:e>
                      <m:sup>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𝑐</m:t>
                        </m:r>
                      </m:sup>
                    </m:sSup>
                    <m:sSup>
                      <m:sSupPr>
                        <m:ctrlP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𝐾</m:t>
                        </m:r>
                      </m:e>
                      <m:sup>
                        <m:r>
                          <a:rPr kumimoji="0" lang="en-US" sz="18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𝑑</m:t>
                        </m:r>
                      </m:sup>
                    </m:sSup>
                  </m:oMath>
                </m:oMathPara>
              </a14:m>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2" name="TextBox 1">
              <a:extLst>
                <a:ext uri="{FF2B5EF4-FFF2-40B4-BE49-F238E27FC236}">
                  <a16:creationId xmlns:a16="http://schemas.microsoft.com/office/drawing/2014/main" id="{7EFB1F86-8065-4DC1-9437-3F3EAB5CC047}"/>
                </a:ext>
              </a:extLst>
            </xdr:cNvPr>
            <xdr:cNvSpPr txBox="1"/>
          </xdr:nvSpPr>
          <xdr:spPr>
            <a:xfrm>
              <a:off x="638175" y="295275"/>
              <a:ext cx="2409826" cy="9620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1"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min </a:t>
              </a: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𝑇𝐶=𝑤𝐿+𝑟𝐾</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𝑠.𝑡.   𝑞=𝐴</a:t>
              </a:r>
              <a:r>
                <a:rPr kumimoji="0" lang="en-US" sz="18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𝐿^𝑐 𝐾^𝑑</a:t>
              </a:r>
              <a:endParaRPr kumimoji="0" lang="en-US" sz="18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80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twoCellAnchor>
  <xdr:twoCellAnchor>
    <xdr:from>
      <xdr:col>3</xdr:col>
      <xdr:colOff>333375</xdr:colOff>
      <xdr:row>7</xdr:row>
      <xdr:rowOff>123825</xdr:rowOff>
    </xdr:from>
    <xdr:to>
      <xdr:col>9</xdr:col>
      <xdr:colOff>533400</xdr:colOff>
      <xdr:row>20</xdr:row>
      <xdr:rowOff>42862</xdr:rowOff>
    </xdr:to>
    <xdr:graphicFrame macro="">
      <xdr:nvGraphicFramePr>
        <xdr:cNvPr id="3" name="Chart 2">
          <a:extLst>
            <a:ext uri="{FF2B5EF4-FFF2-40B4-BE49-F238E27FC236}">
              <a16:creationId xmlns:a16="http://schemas.microsoft.com/office/drawing/2014/main" id="{F869B228-3E4F-4FE1-9BD4-F190E8D27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21</xdr:row>
      <xdr:rowOff>47624</xdr:rowOff>
    </xdr:from>
    <xdr:to>
      <xdr:col>9</xdr:col>
      <xdr:colOff>533400</xdr:colOff>
      <xdr:row>34</xdr:row>
      <xdr:rowOff>9525</xdr:rowOff>
    </xdr:to>
    <xdr:graphicFrame macro="">
      <xdr:nvGraphicFramePr>
        <xdr:cNvPr id="4" name="Chart 3">
          <a:extLst>
            <a:ext uri="{FF2B5EF4-FFF2-40B4-BE49-F238E27FC236}">
              <a16:creationId xmlns:a16="http://schemas.microsoft.com/office/drawing/2014/main" id="{54CCBD10-D774-4DD5-9271-00FC81CF3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47</xdr:row>
      <xdr:rowOff>0</xdr:rowOff>
    </xdr:from>
    <xdr:to>
      <xdr:col>8</xdr:col>
      <xdr:colOff>352425</xdr:colOff>
      <xdr:row>64</xdr:row>
      <xdr:rowOff>171450</xdr:rowOff>
    </xdr:to>
    <xdr:graphicFrame macro="">
      <xdr:nvGraphicFramePr>
        <xdr:cNvPr id="5" name="Chart 4">
          <a:extLst>
            <a:ext uri="{FF2B5EF4-FFF2-40B4-BE49-F238E27FC236}">
              <a16:creationId xmlns:a16="http://schemas.microsoft.com/office/drawing/2014/main" id="{245AA8B6-1265-449C-B130-FE57AF3C1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47624</xdr:colOff>
      <xdr:row>1</xdr:row>
      <xdr:rowOff>123825</xdr:rowOff>
    </xdr:from>
    <xdr:to>
      <xdr:col>5</xdr:col>
      <xdr:colOff>600075</xdr:colOff>
      <xdr:row>3</xdr:row>
      <xdr:rowOff>133350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30C7E55A-F17A-4747-B773-585CA3BC5B1C}"/>
                </a:ext>
              </a:extLst>
            </xdr:cNvPr>
            <xdr:cNvSpPr txBox="1"/>
          </xdr:nvSpPr>
          <xdr:spPr>
            <a:xfrm>
              <a:off x="657224" y="314325"/>
              <a:ext cx="2990851" cy="3905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14:m>
                <m:oMathPara xmlns:m="http://schemas.openxmlformats.org/officeDocument/2006/math">
                  <m:oMathParaPr>
                    <m:jc m:val="centerGroup"/>
                  </m:oMathParaPr>
                  <m:oMath xmlns:m="http://schemas.openxmlformats.org/officeDocument/2006/math">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𝑇𝐶</m:t>
                    </m:r>
                    <m:d>
                      <m:dPr>
                        <m:ctrlP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ctrlPr>
                      </m:dPr>
                      <m:e>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𝑞</m:t>
                        </m:r>
                      </m:e>
                    </m:d>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𝑎</m:t>
                    </m:r>
                    <m:sSup>
                      <m:sSupPr>
                        <m:ctrlP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𝑞</m:t>
                        </m:r>
                      </m:e>
                      <m:sup>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3</m:t>
                        </m:r>
                      </m:sup>
                    </m:sSup>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m:t>
                    </m:r>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𝑏</m:t>
                    </m:r>
                    <m:sSup>
                      <m:sSupPr>
                        <m:ctrlP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ctrlPr>
                      </m:sSupPr>
                      <m:e>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𝑞</m:t>
                        </m:r>
                      </m:e>
                      <m:sup>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2</m:t>
                        </m:r>
                      </m:sup>
                    </m:sSup>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m:t>
                    </m:r>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𝑐𝑞</m:t>
                    </m:r>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m:t>
                    </m:r>
                    <m:r>
                      <a:rPr kumimoji="0" lang="en-US" sz="1600" b="0" i="1" u="none" strike="noStrike" kern="0" cap="none" spc="0" normalizeH="0" baseline="0" noProof="0" smtClean="0">
                        <a:ln>
                          <a:noFill/>
                        </a:ln>
                        <a:solidFill>
                          <a:sysClr val="windowText" lastClr="000000"/>
                        </a:solidFill>
                        <a:effectLst/>
                        <a:uLnTx/>
                        <a:uFillTx/>
                        <a:latin typeface="Cambria Math" panose="02040503050406030204" pitchFamily="18" charset="0"/>
                        <a:cs typeface="Times New Roman" panose="02020603050405020304" pitchFamily="18" charset="0"/>
                      </a:rPr>
                      <m:t>𝑑</m:t>
                    </m:r>
                  </m:oMath>
                </m:oMathPara>
              </a14:m>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2" name="TextBox 1">
              <a:extLst>
                <a:ext uri="{FF2B5EF4-FFF2-40B4-BE49-F238E27FC236}">
                  <a16:creationId xmlns:a16="http://schemas.microsoft.com/office/drawing/2014/main" id="{30C7E55A-F17A-4747-B773-585CA3BC5B1C}"/>
                </a:ext>
              </a:extLst>
            </xdr:cNvPr>
            <xdr:cNvSpPr txBox="1"/>
          </xdr:nvSpPr>
          <xdr:spPr>
            <a:xfrm>
              <a:off x="657224" y="314325"/>
              <a:ext cx="2990851" cy="390525"/>
            </a:xfrm>
            <a:prstGeom prst="rect">
              <a:avLst/>
            </a:prstGeom>
            <a:solidFill>
              <a:srgbClr val="70AD47">
                <a:lumMod val="60000"/>
                <a:lumOff val="40000"/>
              </a:srgbClr>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7000"/>
                </a:lnSpc>
                <a:spcBef>
                  <a:spcPts val="0"/>
                </a:spcBef>
                <a:spcAft>
                  <a:spcPts val="80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𝑇𝐶</a:t>
              </a:r>
              <a:r>
                <a:rPr kumimoji="0" lang="en-US" sz="16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a:t>
              </a:r>
              <a:r>
                <a:rPr kumimoji="0" lang="en-US" sz="16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𝑞)=𝑎</a:t>
              </a:r>
              <a:r>
                <a:rPr kumimoji="0" lang="en-US" sz="1600" b="0" i="0" u="none" strike="noStrike" kern="0" cap="none" spc="0" normalizeH="0" baseline="0" noProof="0">
                  <a:ln>
                    <a:noFill/>
                  </a:ln>
                  <a:solidFill>
                    <a:sysClr val="windowText" lastClr="000000"/>
                  </a:solidFill>
                  <a:effectLst/>
                  <a:uLnTx/>
                  <a:uFillTx/>
                  <a:latin typeface="Cambria Math" panose="02040503050406030204" pitchFamily="18" charset="0"/>
                  <a:cs typeface="Times New Roman" panose="02020603050405020304" pitchFamily="18" charset="0"/>
                </a:rPr>
                <a:t>𝑞^3+𝑏𝑞^2+𝑐𝑞+𝑑</a:t>
              </a:r>
              <a:endPar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twoCellAnchor>
  <xdr:oneCellAnchor>
    <xdr:from>
      <xdr:col>0</xdr:col>
      <xdr:colOff>581025</xdr:colOff>
      <xdr:row>5</xdr:row>
      <xdr:rowOff>185737</xdr:rowOff>
    </xdr:from>
    <xdr:ext cx="1053750" cy="19133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9FD7A1D9-B236-4DF7-9A59-40A381655845}"/>
                </a:ext>
              </a:extLst>
            </xdr:cNvPr>
            <xdr:cNvSpPr txBox="1"/>
          </xdr:nvSpPr>
          <xdr:spPr>
            <a:xfrm>
              <a:off x="581025" y="1138237"/>
              <a:ext cx="1053750"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𝑎</m:t>
                    </m:r>
                    <m:sSup>
                      <m:sSup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ctrlPr>
                      </m:sSupPr>
                      <m:e>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𝑞</m:t>
                        </m:r>
                      </m:e>
                      <m: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3</m:t>
                        </m:r>
                      </m:sup>
                    </m:s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𝑏</m:t>
                    </m:r>
                    <m:sSup>
                      <m:sSup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ctrlPr>
                      </m:sSupPr>
                      <m:e>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𝑞</m:t>
                        </m:r>
                      </m:e>
                      <m: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2</m:t>
                        </m:r>
                      </m:sup>
                    </m:s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𝑐𝑞</m:t>
                    </m:r>
                  </m:oMath>
                </m:oMathPara>
              </a14:m>
              <a:endParaRPr lang="en-US" sz="1000"/>
            </a:p>
          </xdr:txBody>
        </xdr:sp>
      </mc:Choice>
      <mc:Fallback xmlns="">
        <xdr:sp macro="" textlink="">
          <xdr:nvSpPr>
            <xdr:cNvPr id="3" name="TextBox 2">
              <a:extLst>
                <a:ext uri="{FF2B5EF4-FFF2-40B4-BE49-F238E27FC236}">
                  <a16:creationId xmlns:a16="http://schemas.microsoft.com/office/drawing/2014/main" id="{9FD7A1D9-B236-4DF7-9A59-40A381655845}"/>
                </a:ext>
              </a:extLst>
            </xdr:cNvPr>
            <xdr:cNvSpPr txBox="1"/>
          </xdr:nvSpPr>
          <xdr:spPr>
            <a:xfrm>
              <a:off x="581025" y="1138237"/>
              <a:ext cx="1053750" cy="191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𝑎</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a:t>𝑞^3+𝑏𝑞^2+𝑐𝑞</a:t>
              </a:r>
              <a:endParaRPr lang="en-US" sz="1000"/>
            </a:p>
          </xdr:txBody>
        </xdr:sp>
      </mc:Fallback>
    </mc:AlternateContent>
    <xdr:clientData/>
  </xdr:oneCellAnchor>
  <xdr:oneCellAnchor>
    <xdr:from>
      <xdr:col>0</xdr:col>
      <xdr:colOff>590550</xdr:colOff>
      <xdr:row>7</xdr:row>
      <xdr:rowOff>95250</xdr:rowOff>
    </xdr:from>
    <xdr:ext cx="1173590" cy="381708"/>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F3891D4-A0DF-43D4-93B1-C060F0324425}"/>
                </a:ext>
              </a:extLst>
            </xdr:cNvPr>
            <xdr:cNvSpPr txBox="1"/>
          </xdr:nvSpPr>
          <xdr:spPr>
            <a:xfrm>
              <a:off x="590550" y="1428750"/>
              <a:ext cx="1173590" cy="381708"/>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𝑎</m:t>
                    </m:r>
                    <m:sSup>
                      <m:sSup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ctrlPr>
                      </m:sSupPr>
                      <m:e>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𝑞</m:t>
                        </m:r>
                      </m:e>
                      <m: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2</m:t>
                        </m:r>
                      </m:sup>
                    </m:s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𝑏𝑞</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𝑐</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f>
                      <m:f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ctrlPr>
                      </m:fPr>
                      <m:num>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𝑑</m:t>
                        </m:r>
                      </m:num>
                      <m:den>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𝑞</m:t>
                        </m:r>
                      </m:den>
                    </m:f>
                  </m:oMath>
                </m:oMathPara>
              </a14:m>
              <a:endParaRPr kumimoji="0" lang="en-US"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4" name="TextBox 3">
              <a:extLst>
                <a:ext uri="{FF2B5EF4-FFF2-40B4-BE49-F238E27FC236}">
                  <a16:creationId xmlns:a16="http://schemas.microsoft.com/office/drawing/2014/main" id="{EF3891D4-A0DF-43D4-93B1-C060F0324425}"/>
                </a:ext>
              </a:extLst>
            </xdr:cNvPr>
            <xdr:cNvSpPr txBox="1"/>
          </xdr:nvSpPr>
          <xdr:spPr>
            <a:xfrm>
              <a:off x="590550" y="1428750"/>
              <a:ext cx="1173590" cy="381708"/>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𝑎</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a:t>𝑞^2+𝑏𝑞+𝑐+𝑑/𝑞</a:t>
              </a:r>
              <a:endParaRPr kumimoji="0" lang="en-US"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1</xdr:col>
      <xdr:colOff>19050</xdr:colOff>
      <xdr:row>9</xdr:row>
      <xdr:rowOff>171450</xdr:rowOff>
    </xdr:from>
    <xdr:ext cx="896207" cy="191334"/>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476CEB2-68BF-407D-9FB3-6CEC5B52CC72}"/>
                </a:ext>
              </a:extLst>
            </xdr:cNvPr>
            <xdr:cNvSpPr txBox="1"/>
          </xdr:nvSpPr>
          <xdr:spPr>
            <a:xfrm>
              <a:off x="628650" y="1885950"/>
              <a:ext cx="896207" cy="191334"/>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𝑎</m:t>
                    </m:r>
                    <m:sSup>
                      <m:sSup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ctrlPr>
                      </m:sSupPr>
                      <m:e>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𝑞</m:t>
                        </m:r>
                      </m:e>
                      <m: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2</m:t>
                        </m:r>
                      </m:sup>
                    </m:s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𝑏𝑞</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𝑐</m:t>
                    </m:r>
                  </m:oMath>
                </m:oMathPara>
              </a14:m>
              <a:endParaRPr kumimoji="0" lang="en-US"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5" name="TextBox 4">
              <a:extLst>
                <a:ext uri="{FF2B5EF4-FFF2-40B4-BE49-F238E27FC236}">
                  <a16:creationId xmlns:a16="http://schemas.microsoft.com/office/drawing/2014/main" id="{0476CEB2-68BF-407D-9FB3-6CEC5B52CC72}"/>
                </a:ext>
              </a:extLst>
            </xdr:cNvPr>
            <xdr:cNvSpPr txBox="1"/>
          </xdr:nvSpPr>
          <xdr:spPr>
            <a:xfrm>
              <a:off x="628650" y="1885950"/>
              <a:ext cx="896207" cy="191334"/>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𝑎</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a:t>𝑞^2+𝑏𝑞+𝑐</a:t>
              </a:r>
              <a:endParaRPr kumimoji="0" lang="en-US"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0</xdr:col>
      <xdr:colOff>361950</xdr:colOff>
      <xdr:row>13</xdr:row>
      <xdr:rowOff>104775</xdr:rowOff>
    </xdr:from>
    <xdr:ext cx="1866900" cy="43815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D01CB569-F2BE-4C31-A649-6671DAC5616B}"/>
                </a:ext>
              </a:extLst>
            </xdr:cNvPr>
            <xdr:cNvSpPr txBox="1"/>
          </xdr:nvSpPr>
          <xdr:spPr>
            <a:xfrm>
              <a:off x="361950" y="2581275"/>
              <a:ext cx="1866900" cy="438150"/>
            </a:xfrm>
            <a:prstGeom prst="rect">
              <a:avLst/>
            </a:prstGeom>
            <a:noFill/>
            <a:ln>
              <a:noFill/>
            </a:ln>
            <a:effectLst/>
          </xdr:spPr>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m:t>
                    </m:r>
                    <m:f>
                      <m:f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ctrlPr>
                      </m:fPr>
                      <m:num>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𝑑𝑇𝐶</m:t>
                        </m:r>
                      </m:num>
                      <m:den>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𝑑𝑞</m:t>
                        </m:r>
                      </m:den>
                    </m:f>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=3</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m:t>𝑎</m:t>
                    </m:r>
                    <m:sSup>
                      <m:sSupPr>
                        <m:ctrlP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ctrlPr>
                      </m:sSupPr>
                      <m:e>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𝑞</m:t>
                        </m:r>
                      </m:e>
                      <m: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2</m:t>
                        </m:r>
                      </m:sup>
                    </m:sSup>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+2</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𝑏𝑞</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m:t>
                    </m:r>
                    <m:r>
                      <a:rPr kumimoji="0" lang="en-US" sz="12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m:t>𝑐</m:t>
                    </m:r>
                  </m:oMath>
                </m:oMathPara>
              </a14:m>
              <a:endParaRPr kumimoji="0" lang="en-US"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6" name="TextBox 5">
              <a:extLst>
                <a:ext uri="{FF2B5EF4-FFF2-40B4-BE49-F238E27FC236}">
                  <a16:creationId xmlns:a16="http://schemas.microsoft.com/office/drawing/2014/main" id="{D01CB569-F2BE-4C31-A649-6671DAC5616B}"/>
                </a:ext>
              </a:extLst>
            </xdr:cNvPr>
            <xdr:cNvSpPr txBox="1"/>
          </xdr:nvSpPr>
          <xdr:spPr>
            <a:xfrm>
              <a:off x="361950" y="2581275"/>
              <a:ext cx="1866900" cy="438150"/>
            </a:xfrm>
            <a:prstGeom prst="rect">
              <a:avLst/>
            </a:prstGeom>
            <a:noFill/>
            <a:ln>
              <a:noFill/>
            </a:ln>
            <a:effectLst/>
          </xdr:spPr>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Calibri" panose="020F0502020204030204" pitchFamily="34" charset="0"/>
                  <a:cs typeface="Times New Roman" panose="02020603050405020304" pitchFamily="18" charset="0"/>
                </a:rPr>
                <a:t>=𝑑𝑇𝐶/𝑑𝑞=3𝑎</a:t>
              </a:r>
              <a:r>
                <a:rPr kumimoji="0" lang="en-US" sz="1200" b="0"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Times New Roman" panose="02020603050405020304" pitchFamily="18" charset="0"/>
                </a:rPr>
                <a:t>𝑞^2+2𝑏𝑞+𝑐</a:t>
              </a:r>
              <a:endParaRPr kumimoji="0" lang="en-US" sz="10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twoCellAnchor>
    <xdr:from>
      <xdr:col>8</xdr:col>
      <xdr:colOff>314325</xdr:colOff>
      <xdr:row>7</xdr:row>
      <xdr:rowOff>114300</xdr:rowOff>
    </xdr:from>
    <xdr:to>
      <xdr:col>15</xdr:col>
      <xdr:colOff>542925</xdr:colOff>
      <xdr:row>21</xdr:row>
      <xdr:rowOff>157162</xdr:rowOff>
    </xdr:to>
    <xdr:graphicFrame macro="">
      <xdr:nvGraphicFramePr>
        <xdr:cNvPr id="7" name="Chart 6">
          <a:extLst>
            <a:ext uri="{FF2B5EF4-FFF2-40B4-BE49-F238E27FC236}">
              <a16:creationId xmlns:a16="http://schemas.microsoft.com/office/drawing/2014/main" id="{178825E0-4FB5-4173-9118-92017288A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319087</xdr:colOff>
      <xdr:row>23</xdr:row>
      <xdr:rowOff>95249</xdr:rowOff>
    </xdr:from>
    <xdr:to>
      <xdr:col>15</xdr:col>
      <xdr:colOff>552450</xdr:colOff>
      <xdr:row>37</xdr:row>
      <xdr:rowOff>147636</xdr:rowOff>
    </xdr:to>
    <xdr:graphicFrame macro="">
      <xdr:nvGraphicFramePr>
        <xdr:cNvPr id="8" name="Chart 7">
          <a:extLst>
            <a:ext uri="{FF2B5EF4-FFF2-40B4-BE49-F238E27FC236}">
              <a16:creationId xmlns:a16="http://schemas.microsoft.com/office/drawing/2014/main" id="{919E0F56-81C6-4558-A3F6-5484B714B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295275</xdr:colOff>
      <xdr:row>1</xdr:row>
      <xdr:rowOff>23812</xdr:rowOff>
    </xdr:from>
    <xdr:ext cx="511037" cy="17536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94727997-AB2F-4BB9-8AE3-F01D80AECF36}"/>
                </a:ext>
              </a:extLst>
            </xdr:cNvPr>
            <xdr:cNvSpPr txBox="1"/>
          </xdr:nvSpPr>
          <xdr:spPr>
            <a:xfrm>
              <a:off x="295275" y="214312"/>
              <a:ext cx="511037"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sSup>
                      <m:sSupPr>
                        <m:ctrlPr>
                          <a:rPr lang="en-US" sz="1100" b="0" i="1">
                            <a:latin typeface="Cambria Math" panose="02040503050406030204" pitchFamily="18" charset="0"/>
                          </a:rPr>
                        </m:ctrlPr>
                      </m:sSupPr>
                      <m:e>
                        <m:r>
                          <a:rPr lang="en-US" sz="1100" b="0" i="1">
                            <a:latin typeface="Cambria Math" panose="02040503050406030204" pitchFamily="18" charset="0"/>
                          </a:rPr>
                          <m:t>𝑞</m:t>
                        </m:r>
                      </m:e>
                      <m:sup>
                        <m:r>
                          <a:rPr lang="en-US" sz="1100" b="0" i="1">
                            <a:latin typeface="Cambria Math" panose="02040503050406030204" pitchFamily="18" charset="0"/>
                          </a:rPr>
                          <m:t>2</m:t>
                        </m:r>
                      </m:sup>
                    </m:sSup>
                    <m:r>
                      <a:rPr lang="en-US" sz="1100" b="0" i="1">
                        <a:latin typeface="Cambria Math" panose="02040503050406030204" pitchFamily="18" charset="0"/>
                      </a:rPr>
                      <m:t>+</m:t>
                    </m:r>
                    <m:r>
                      <a:rPr lang="en-US" sz="1100" b="0" i="1">
                        <a:latin typeface="Cambria Math" panose="02040503050406030204" pitchFamily="18" charset="0"/>
                      </a:rPr>
                      <m:t>𝑑</m:t>
                    </m:r>
                  </m:oMath>
                </m:oMathPara>
              </a14:m>
              <a:endParaRPr lang="en-US" sz="1100"/>
            </a:p>
          </xdr:txBody>
        </xdr:sp>
      </mc:Choice>
      <mc:Fallback xmlns="">
        <xdr:sp macro="" textlink="">
          <xdr:nvSpPr>
            <xdr:cNvPr id="2" name="TextBox 1">
              <a:extLst>
                <a:ext uri="{FF2B5EF4-FFF2-40B4-BE49-F238E27FC236}">
                  <a16:creationId xmlns:a16="http://schemas.microsoft.com/office/drawing/2014/main" id="{94727997-AB2F-4BB9-8AE3-F01D80AECF36}"/>
                </a:ext>
              </a:extLst>
            </xdr:cNvPr>
            <xdr:cNvSpPr txBox="1"/>
          </xdr:nvSpPr>
          <xdr:spPr>
            <a:xfrm>
              <a:off x="295275" y="214312"/>
              <a:ext cx="511037"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𝑏𝑞^2+𝑑</a:t>
              </a:r>
              <a:endParaRPr lang="en-US" sz="1100"/>
            </a:p>
          </xdr:txBody>
        </xdr:sp>
      </mc:Fallback>
    </mc:AlternateContent>
    <xdr:clientData/>
  </xdr:oneCellAnchor>
  <xdr:twoCellAnchor>
    <xdr:from>
      <xdr:col>8</xdr:col>
      <xdr:colOff>285750</xdr:colOff>
      <xdr:row>5</xdr:row>
      <xdr:rowOff>4762</xdr:rowOff>
    </xdr:from>
    <xdr:to>
      <xdr:col>15</xdr:col>
      <xdr:colOff>590550</xdr:colOff>
      <xdr:row>19</xdr:row>
      <xdr:rowOff>80962</xdr:rowOff>
    </xdr:to>
    <xdr:graphicFrame macro="">
      <xdr:nvGraphicFramePr>
        <xdr:cNvPr id="3" name="Chart 2">
          <a:extLst>
            <a:ext uri="{FF2B5EF4-FFF2-40B4-BE49-F238E27FC236}">
              <a16:creationId xmlns:a16="http://schemas.microsoft.com/office/drawing/2014/main" id="{E311565F-B6C6-4225-AF19-77D25964F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290512</xdr:colOff>
      <xdr:row>20</xdr:row>
      <xdr:rowOff>71437</xdr:rowOff>
    </xdr:from>
    <xdr:to>
      <xdr:col>15</xdr:col>
      <xdr:colOff>595312</xdr:colOff>
      <xdr:row>34</xdr:row>
      <xdr:rowOff>147637</xdr:rowOff>
    </xdr:to>
    <xdr:graphicFrame macro="">
      <xdr:nvGraphicFramePr>
        <xdr:cNvPr id="4" name="Chart 3">
          <a:extLst>
            <a:ext uri="{FF2B5EF4-FFF2-40B4-BE49-F238E27FC236}">
              <a16:creationId xmlns:a16="http://schemas.microsoft.com/office/drawing/2014/main" id="{C411E08C-7D24-42E5-B76B-99654A704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2-12T10:08:55.145"/>
    </inkml:context>
    <inkml:brush xml:id="br0">
      <inkml:brushProperty name="width" value="0.05" units="cm"/>
      <inkml:brushProperty name="height" value="0.05" units="cm"/>
      <inkml:brushProperty name="ignorePressure" value="1"/>
    </inkml:brush>
  </inkml:definitions>
  <inkml:trace contextRef="#ctx0" brushRef="#br0">689 404,'2'18,"2"-1,0 0,2 0,-1 0,2-1,0 0,1 0,1-1,0 0,1 0,1-1,10 10,-14-14,71 83,4-3,4-3,46 31,17 20,172 169,18-40,-276-222,28 11,2-3,2-5,3-5,87 29,-57-35,0-6,2-5,1-6,0-6,2-5,-1-7,84-10,-111 3,0-4,-1-6,-1-3,-1-5,-1-5,-1-4,-1-5,-2-3,25-19,4-5,-4-5,-2-6,69-59,263-260,-428 370</inkml:trace>
  <inkml:trace contextRef="#ctx0" brushRef="#br0" timeOffset="6325.78">27 2388,'47'38,"70"41,3-6,3-5,2-5,4-6,2-6,129 33,306 40,-59-71,-194-65,0-13,-2-14,115-37,-258 36,-1-7,-3-7,-3-7,52-32,-87 30,-3-6,-2-6,109-88,-177 125,333-269,-79-12,-289 300</inkml:trace>
  <inkml:trace contextRef="#ctx0" brushRef="#br0" timeOffset="22004.22">1 2388,'2'17,"2"-1,0 0,1 0,1-1,0 1,1-1,1-1,0 1,1-1,0-1,1 0,5 5,9 16,226 282,-240-305,22 27,2-2,1-2,2-1,1-1,1-2,2-2,0-2,2-2,29 11,-30-17,1-3,0-1,1-4,1-1,-1-1,4-3,444-6,-437-3,1-3,-2-3,1-2,-1-2,-1-3,0-1,-2-4,0-1,41-27,65-46,-5-8,41-41,-167 125,101-79,-4-7,-5-4,-5-6,-5-5,-6-3,-5-6,-5-3,-7-4,39-89,25-113,-15-6,-15-6,-7-35,-98 343,-2 11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337BB-E139-4322-B806-D893DEC8283B}">
  <sheetPr codeName="Sheet2"/>
  <dimension ref="A1:C20"/>
  <sheetViews>
    <sheetView showGridLines="0" workbookViewId="0">
      <selection activeCell="D23" sqref="D23"/>
    </sheetView>
  </sheetViews>
  <sheetFormatPr defaultColWidth="9.140625" defaultRowHeight="15" x14ac:dyDescent="0.25"/>
  <cols>
    <col min="1" max="1" width="62.42578125" customWidth="1"/>
  </cols>
  <sheetData>
    <row r="1" spans="1:3" x14ac:dyDescent="0.25">
      <c r="A1" s="1" t="s">
        <v>0</v>
      </c>
    </row>
    <row r="3" spans="1:3" ht="15" customHeight="1" x14ac:dyDescent="0.25">
      <c r="A3" s="33" t="s">
        <v>1</v>
      </c>
      <c r="B3" s="33"/>
      <c r="C3" s="33"/>
    </row>
    <row r="4" spans="1:3" x14ac:dyDescent="0.25">
      <c r="A4" s="33"/>
      <c r="B4" s="33"/>
      <c r="C4" s="33"/>
    </row>
    <row r="5" spans="1:3" x14ac:dyDescent="0.25">
      <c r="A5" s="33"/>
      <c r="B5" s="33"/>
      <c r="C5" s="33"/>
    </row>
    <row r="6" spans="1:3" x14ac:dyDescent="0.25">
      <c r="A6" s="33"/>
      <c r="B6" s="33"/>
      <c r="C6" s="33"/>
    </row>
    <row r="7" spans="1:3" x14ac:dyDescent="0.25">
      <c r="A7" s="33"/>
      <c r="B7" s="33"/>
      <c r="C7" s="33"/>
    </row>
    <row r="8" spans="1:3" x14ac:dyDescent="0.25">
      <c r="A8" s="2"/>
      <c r="B8" s="2"/>
      <c r="C8" s="2"/>
    </row>
    <row r="9" spans="1:3" ht="15" customHeight="1" x14ac:dyDescent="0.25">
      <c r="A9" s="34" t="s">
        <v>2</v>
      </c>
      <c r="B9" s="34"/>
      <c r="C9" s="34"/>
    </row>
    <row r="10" spans="1:3" ht="15" customHeight="1" x14ac:dyDescent="0.25">
      <c r="A10" s="34"/>
      <c r="B10" s="34"/>
      <c r="C10" s="34"/>
    </row>
    <row r="11" spans="1:3" x14ac:dyDescent="0.25">
      <c r="A11" s="34"/>
      <c r="B11" s="34"/>
      <c r="C11" s="34"/>
    </row>
    <row r="12" spans="1:3" x14ac:dyDescent="0.25">
      <c r="A12" s="3"/>
      <c r="B12" s="3"/>
      <c r="C12" s="3"/>
    </row>
    <row r="14" spans="1:3" x14ac:dyDescent="0.25">
      <c r="A14" s="5"/>
    </row>
    <row r="15" spans="1:3" x14ac:dyDescent="0.25">
      <c r="A15" t="s">
        <v>3</v>
      </c>
    </row>
    <row r="16" spans="1:3" x14ac:dyDescent="0.25">
      <c r="A16" s="6" t="s">
        <v>4</v>
      </c>
    </row>
    <row r="17" spans="1:1" x14ac:dyDescent="0.25">
      <c r="A17" t="s">
        <v>5</v>
      </c>
    </row>
    <row r="18" spans="1:1" x14ac:dyDescent="0.25">
      <c r="A18" s="7" t="s">
        <v>6</v>
      </c>
    </row>
    <row r="19" spans="1:1" x14ac:dyDescent="0.25">
      <c r="A19" t="s">
        <v>7</v>
      </c>
    </row>
    <row r="20" spans="1:1" x14ac:dyDescent="0.25">
      <c r="A20" t="s">
        <v>8</v>
      </c>
    </row>
  </sheetData>
  <mergeCells count="2">
    <mergeCell ref="A3:C7"/>
    <mergeCell ref="A9: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0EBB8-B39D-45D5-94FA-6FEFFFD4ECDB}">
  <sheetPr codeName="Sheet3"/>
  <dimension ref="A1:AQ46"/>
  <sheetViews>
    <sheetView showGridLines="0" zoomScaleNormal="100" workbookViewId="0">
      <selection activeCell="A33" sqref="A33"/>
    </sheetView>
  </sheetViews>
  <sheetFormatPr defaultRowHeight="15" x14ac:dyDescent="0.25"/>
  <cols>
    <col min="1" max="1" width="10" customWidth="1"/>
    <col min="2" max="2" width="9.85546875" customWidth="1"/>
  </cols>
  <sheetData>
    <row r="1" spans="1:38" x14ac:dyDescent="0.25">
      <c r="A1" t="s">
        <v>9</v>
      </c>
      <c r="AH1" t="s">
        <v>11</v>
      </c>
      <c r="AI1" t="s">
        <v>12</v>
      </c>
      <c r="AK1" t="s">
        <v>71</v>
      </c>
    </row>
    <row r="2" spans="1:38" x14ac:dyDescent="0.25">
      <c r="AH2">
        <v>0</v>
      </c>
      <c r="AI2" t="e">
        <f t="shared" ref="AI2:AI23" si="0">($B$11/($B$12*AH2^$B$13))^(1/$B$14)</f>
        <v>#DIV/0!</v>
      </c>
      <c r="AK2">
        <f>B7</f>
        <v>140</v>
      </c>
      <c r="AL2">
        <f>B8</f>
        <v>97.913257645250354</v>
      </c>
    </row>
    <row r="3" spans="1:38" x14ac:dyDescent="0.25">
      <c r="AH3">
        <v>100</v>
      </c>
      <c r="AI3">
        <f t="shared" si="0"/>
        <v>251.18864315095806</v>
      </c>
    </row>
    <row r="4" spans="1:38" x14ac:dyDescent="0.25">
      <c r="N4" t="s">
        <v>25</v>
      </c>
      <c r="AH4">
        <v>110</v>
      </c>
      <c r="AI4">
        <f t="shared" si="0"/>
        <v>192.35367209951499</v>
      </c>
    </row>
    <row r="5" spans="1:38" x14ac:dyDescent="0.25">
      <c r="AH5">
        <v>120</v>
      </c>
      <c r="AI5">
        <f t="shared" si="0"/>
        <v>150.76221554961555</v>
      </c>
    </row>
    <row r="6" spans="1:38" x14ac:dyDescent="0.25">
      <c r="A6" s="10" t="s">
        <v>10</v>
      </c>
      <c r="B6" s="9"/>
      <c r="N6" t="s">
        <v>26</v>
      </c>
      <c r="AH6">
        <v>130</v>
      </c>
      <c r="AI6">
        <f t="shared" si="0"/>
        <v>120.49211109264328</v>
      </c>
    </row>
    <row r="7" spans="1:38" x14ac:dyDescent="0.25">
      <c r="A7" s="10" t="s">
        <v>11</v>
      </c>
      <c r="B7" s="9">
        <v>140</v>
      </c>
      <c r="C7" t="s">
        <v>14</v>
      </c>
      <c r="AH7">
        <v>140</v>
      </c>
      <c r="AI7">
        <f t="shared" si="0"/>
        <v>97.913257645250354</v>
      </c>
    </row>
    <row r="8" spans="1:38" x14ac:dyDescent="0.25">
      <c r="A8" s="10" t="s">
        <v>12</v>
      </c>
      <c r="B8" s="9">
        <f>(B11/(B12*B7^B13))^(1/B14)</f>
        <v>97.913257645250354</v>
      </c>
      <c r="C8" t="s">
        <v>15</v>
      </c>
      <c r="N8" t="s">
        <v>27</v>
      </c>
      <c r="AH8">
        <v>150</v>
      </c>
      <c r="AI8">
        <f t="shared" si="0"/>
        <v>80.713183034864088</v>
      </c>
    </row>
    <row r="9" spans="1:38" x14ac:dyDescent="0.25">
      <c r="N9" t="s">
        <v>28</v>
      </c>
      <c r="AH9">
        <v>160</v>
      </c>
      <c r="AI9">
        <f t="shared" si="0"/>
        <v>67.369612376036045</v>
      </c>
    </row>
    <row r="10" spans="1:38" x14ac:dyDescent="0.25">
      <c r="A10" s="8" t="s">
        <v>13</v>
      </c>
      <c r="B10" s="9"/>
      <c r="AH10">
        <v>170</v>
      </c>
      <c r="AI10">
        <f t="shared" si="0"/>
        <v>56.851642989598844</v>
      </c>
    </row>
    <row r="11" spans="1:38" x14ac:dyDescent="0.25">
      <c r="A11" s="8" t="s">
        <v>16</v>
      </c>
      <c r="B11" s="9">
        <v>100</v>
      </c>
      <c r="C11" t="s">
        <v>20</v>
      </c>
      <c r="N11" t="s">
        <v>29</v>
      </c>
      <c r="AH11">
        <v>180</v>
      </c>
      <c r="AI11">
        <f t="shared" si="0"/>
        <v>48.443664274601666</v>
      </c>
    </row>
    <row r="12" spans="1:38" x14ac:dyDescent="0.25">
      <c r="A12" s="8" t="s">
        <v>17</v>
      </c>
      <c r="B12" s="9">
        <v>1</v>
      </c>
      <c r="C12" t="s">
        <v>21</v>
      </c>
      <c r="AH12">
        <v>190</v>
      </c>
      <c r="AI12">
        <f t="shared" si="0"/>
        <v>41.638005414998254</v>
      </c>
    </row>
    <row r="13" spans="1:38" x14ac:dyDescent="0.25">
      <c r="A13" s="8" t="s">
        <v>18</v>
      </c>
      <c r="B13" s="9">
        <v>0.7</v>
      </c>
      <c r="C13" t="s">
        <v>22</v>
      </c>
      <c r="N13" t="s">
        <v>30</v>
      </c>
      <c r="AH13">
        <v>200</v>
      </c>
      <c r="AI13">
        <f t="shared" si="0"/>
        <v>36.067497647680405</v>
      </c>
    </row>
    <row r="14" spans="1:38" x14ac:dyDescent="0.25">
      <c r="A14" s="8" t="s">
        <v>19</v>
      </c>
      <c r="B14" s="9">
        <v>0.25</v>
      </c>
      <c r="C14" t="s">
        <v>23</v>
      </c>
      <c r="N14" t="s">
        <v>32</v>
      </c>
      <c r="AH14">
        <v>210</v>
      </c>
      <c r="AI14">
        <f t="shared" si="0"/>
        <v>31.461974501416638</v>
      </c>
    </row>
    <row r="15" spans="1:38" x14ac:dyDescent="0.25">
      <c r="AH15">
        <v>220</v>
      </c>
      <c r="AI15">
        <f t="shared" si="0"/>
        <v>27.619543339794031</v>
      </c>
    </row>
    <row r="16" spans="1:38" x14ac:dyDescent="0.25">
      <c r="A16" s="11" t="s">
        <v>24</v>
      </c>
      <c r="B16" s="9">
        <f>B11-B12*B7^B13*B8^B14</f>
        <v>0</v>
      </c>
      <c r="N16" t="s">
        <v>31</v>
      </c>
      <c r="AH16">
        <v>230</v>
      </c>
      <c r="AI16">
        <f t="shared" si="0"/>
        <v>24.38720669374489</v>
      </c>
    </row>
    <row r="17" spans="1:43" x14ac:dyDescent="0.25">
      <c r="AH17">
        <v>240</v>
      </c>
      <c r="AI17">
        <f t="shared" si="0"/>
        <v>21.647538624693958</v>
      </c>
    </row>
    <row r="18" spans="1:43" x14ac:dyDescent="0.25">
      <c r="AH18">
        <v>250</v>
      </c>
      <c r="AI18">
        <f t="shared" si="0"/>
        <v>19.309364276944581</v>
      </c>
    </row>
    <row r="19" spans="1:43" x14ac:dyDescent="0.25">
      <c r="AH19">
        <v>260</v>
      </c>
      <c r="AI19">
        <f t="shared" si="0"/>
        <v>17.301136225279919</v>
      </c>
    </row>
    <row r="20" spans="1:43" x14ac:dyDescent="0.25">
      <c r="AH20">
        <v>270</v>
      </c>
      <c r="AI20">
        <f t="shared" si="0"/>
        <v>15.566158933091529</v>
      </c>
    </row>
    <row r="21" spans="1:43" x14ac:dyDescent="0.25">
      <c r="A21" t="s">
        <v>33</v>
      </c>
      <c r="AH21">
        <v>280</v>
      </c>
      <c r="AI21">
        <f t="shared" si="0"/>
        <v>14.059099748687499</v>
      </c>
    </row>
    <row r="22" spans="1:43" x14ac:dyDescent="0.25">
      <c r="AH22">
        <v>290</v>
      </c>
      <c r="AI22">
        <f t="shared" si="0"/>
        <v>12.743408526443474</v>
      </c>
    </row>
    <row r="23" spans="1:43" x14ac:dyDescent="0.25">
      <c r="N23" t="s">
        <v>41</v>
      </c>
      <c r="AH23">
        <v>300</v>
      </c>
      <c r="AI23">
        <f t="shared" si="0"/>
        <v>11.589387572340375</v>
      </c>
    </row>
    <row r="25" spans="1:43" x14ac:dyDescent="0.25">
      <c r="A25" s="12" t="s">
        <v>36</v>
      </c>
      <c r="B25" s="35">
        <f>B29*B33+B30*B34</f>
        <v>550</v>
      </c>
      <c r="N25" t="s">
        <v>39</v>
      </c>
    </row>
    <row r="26" spans="1:43" x14ac:dyDescent="0.25">
      <c r="A26" s="13" t="s">
        <v>38</v>
      </c>
      <c r="B26" s="36"/>
      <c r="AG26">
        <f>AK26-50</f>
        <v>500</v>
      </c>
      <c r="AH26">
        <v>10</v>
      </c>
      <c r="AI26">
        <f>(400/$B$34)-($B$33/$B$34)*AH26</f>
        <v>74</v>
      </c>
      <c r="AK26">
        <f>B25</f>
        <v>550</v>
      </c>
      <c r="AL26">
        <v>10</v>
      </c>
      <c r="AM26">
        <f>(500/$B$34)-($B$33/$B$34)*AL26</f>
        <v>94</v>
      </c>
      <c r="AO26">
        <f>AK26+50</f>
        <v>600</v>
      </c>
      <c r="AP26">
        <v>10</v>
      </c>
      <c r="AQ26">
        <f>(600/$B$34)-($B$33/$B$34)*AP26</f>
        <v>114</v>
      </c>
    </row>
    <row r="27" spans="1:43" x14ac:dyDescent="0.25">
      <c r="N27" t="s">
        <v>40</v>
      </c>
      <c r="AH27">
        <v>15</v>
      </c>
      <c r="AI27">
        <f t="shared" ref="AI27:AI46" si="1">(400/$B$34)-($B$33/$B$34)*AH27</f>
        <v>71</v>
      </c>
      <c r="AL27">
        <v>15</v>
      </c>
      <c r="AM27">
        <f t="shared" ref="AM27:AM46" si="2">(500/$B$34)-($B$33/$B$34)*AL27</f>
        <v>91</v>
      </c>
      <c r="AP27">
        <v>15</v>
      </c>
      <c r="AQ27">
        <f t="shared" ref="AQ27:AQ46" si="3">(600/$B$34)-($B$33/$B$34)*AP27</f>
        <v>111</v>
      </c>
    </row>
    <row r="28" spans="1:43" x14ac:dyDescent="0.25">
      <c r="A28" s="10" t="s">
        <v>10</v>
      </c>
      <c r="B28" s="9"/>
      <c r="AH28">
        <v>20</v>
      </c>
      <c r="AI28">
        <f t="shared" si="1"/>
        <v>68</v>
      </c>
      <c r="AL28">
        <v>20</v>
      </c>
      <c r="AM28">
        <f t="shared" si="2"/>
        <v>88</v>
      </c>
      <c r="AP28">
        <v>20</v>
      </c>
      <c r="AQ28">
        <f t="shared" si="3"/>
        <v>108</v>
      </c>
    </row>
    <row r="29" spans="1:43" x14ac:dyDescent="0.25">
      <c r="A29" s="10" t="s">
        <v>11</v>
      </c>
      <c r="B29" s="9">
        <v>100</v>
      </c>
      <c r="C29" t="s">
        <v>14</v>
      </c>
      <c r="N29" t="s">
        <v>42</v>
      </c>
      <c r="AH29">
        <v>25</v>
      </c>
      <c r="AI29">
        <f t="shared" si="1"/>
        <v>65</v>
      </c>
      <c r="AL29">
        <v>25</v>
      </c>
      <c r="AM29">
        <f t="shared" si="2"/>
        <v>85</v>
      </c>
      <c r="AP29">
        <v>25</v>
      </c>
      <c r="AQ29">
        <f t="shared" si="3"/>
        <v>105</v>
      </c>
    </row>
    <row r="30" spans="1:43" x14ac:dyDescent="0.25">
      <c r="A30" s="10" t="s">
        <v>12</v>
      </c>
      <c r="B30" s="9">
        <v>50</v>
      </c>
      <c r="C30" t="s">
        <v>15</v>
      </c>
      <c r="N30" t="s">
        <v>43</v>
      </c>
      <c r="AH30">
        <v>30</v>
      </c>
      <c r="AI30">
        <f t="shared" si="1"/>
        <v>62</v>
      </c>
      <c r="AL30">
        <v>30</v>
      </c>
      <c r="AM30">
        <f t="shared" si="2"/>
        <v>82</v>
      </c>
      <c r="AP30">
        <v>30</v>
      </c>
      <c r="AQ30">
        <f t="shared" si="3"/>
        <v>102</v>
      </c>
    </row>
    <row r="31" spans="1:43" x14ac:dyDescent="0.25">
      <c r="AH31">
        <v>35</v>
      </c>
      <c r="AI31">
        <f t="shared" si="1"/>
        <v>59</v>
      </c>
      <c r="AL31">
        <v>35</v>
      </c>
      <c r="AM31">
        <f t="shared" si="2"/>
        <v>79</v>
      </c>
      <c r="AP31">
        <v>35</v>
      </c>
      <c r="AQ31">
        <f t="shared" si="3"/>
        <v>99</v>
      </c>
    </row>
    <row r="32" spans="1:43" x14ac:dyDescent="0.25">
      <c r="A32" s="8" t="s">
        <v>13</v>
      </c>
      <c r="B32" s="9"/>
      <c r="AH32">
        <v>40</v>
      </c>
      <c r="AI32">
        <f t="shared" si="1"/>
        <v>56</v>
      </c>
      <c r="AL32">
        <v>40</v>
      </c>
      <c r="AM32">
        <f t="shared" si="2"/>
        <v>76</v>
      </c>
      <c r="AP32">
        <v>40</v>
      </c>
      <c r="AQ32">
        <f t="shared" si="3"/>
        <v>96</v>
      </c>
    </row>
    <row r="33" spans="1:43" x14ac:dyDescent="0.25">
      <c r="A33" s="8" t="s">
        <v>34</v>
      </c>
      <c r="B33" s="9">
        <v>3</v>
      </c>
      <c r="C33" t="s">
        <v>44</v>
      </c>
      <c r="AH33">
        <v>45</v>
      </c>
      <c r="AI33">
        <f t="shared" si="1"/>
        <v>53</v>
      </c>
      <c r="AL33">
        <v>45</v>
      </c>
      <c r="AM33">
        <f t="shared" si="2"/>
        <v>73</v>
      </c>
      <c r="AP33">
        <v>45</v>
      </c>
      <c r="AQ33">
        <f t="shared" si="3"/>
        <v>93</v>
      </c>
    </row>
    <row r="34" spans="1:43" x14ac:dyDescent="0.25">
      <c r="A34" s="8" t="s">
        <v>35</v>
      </c>
      <c r="B34" s="9">
        <v>5</v>
      </c>
      <c r="C34" t="s">
        <v>45</v>
      </c>
      <c r="AH34">
        <v>50</v>
      </c>
      <c r="AI34">
        <f t="shared" si="1"/>
        <v>50</v>
      </c>
      <c r="AL34">
        <v>50</v>
      </c>
      <c r="AM34">
        <f t="shared" si="2"/>
        <v>70</v>
      </c>
      <c r="AP34">
        <v>50</v>
      </c>
      <c r="AQ34">
        <f t="shared" si="3"/>
        <v>90</v>
      </c>
    </row>
    <row r="35" spans="1:43" x14ac:dyDescent="0.25">
      <c r="AH35">
        <v>55</v>
      </c>
      <c r="AI35">
        <f t="shared" si="1"/>
        <v>47</v>
      </c>
      <c r="AL35">
        <v>55</v>
      </c>
      <c r="AM35">
        <f t="shared" si="2"/>
        <v>67</v>
      </c>
      <c r="AP35">
        <v>55</v>
      </c>
      <c r="AQ35">
        <f t="shared" si="3"/>
        <v>87</v>
      </c>
    </row>
    <row r="36" spans="1:43" x14ac:dyDescent="0.25">
      <c r="A36" s="14"/>
      <c r="AH36">
        <v>60</v>
      </c>
      <c r="AI36">
        <f t="shared" si="1"/>
        <v>44</v>
      </c>
      <c r="AL36">
        <v>60</v>
      </c>
      <c r="AM36">
        <f t="shared" si="2"/>
        <v>64</v>
      </c>
      <c r="AP36">
        <v>60</v>
      </c>
      <c r="AQ36">
        <f t="shared" si="3"/>
        <v>84</v>
      </c>
    </row>
    <row r="37" spans="1:43" x14ac:dyDescent="0.25">
      <c r="AH37">
        <v>65</v>
      </c>
      <c r="AI37">
        <f t="shared" si="1"/>
        <v>41</v>
      </c>
      <c r="AL37">
        <v>65</v>
      </c>
      <c r="AM37">
        <f t="shared" si="2"/>
        <v>61</v>
      </c>
      <c r="AP37">
        <v>65</v>
      </c>
      <c r="AQ37">
        <f t="shared" si="3"/>
        <v>81</v>
      </c>
    </row>
    <row r="38" spans="1:43" x14ac:dyDescent="0.25">
      <c r="AH38">
        <v>70</v>
      </c>
      <c r="AI38">
        <f t="shared" si="1"/>
        <v>38</v>
      </c>
      <c r="AL38">
        <v>70</v>
      </c>
      <c r="AM38">
        <f t="shared" si="2"/>
        <v>58</v>
      </c>
      <c r="AP38">
        <v>70</v>
      </c>
      <c r="AQ38">
        <f t="shared" si="3"/>
        <v>78</v>
      </c>
    </row>
    <row r="39" spans="1:43" x14ac:dyDescent="0.25">
      <c r="AH39">
        <v>75</v>
      </c>
      <c r="AI39">
        <f t="shared" si="1"/>
        <v>35</v>
      </c>
      <c r="AL39">
        <v>75</v>
      </c>
      <c r="AM39">
        <f t="shared" si="2"/>
        <v>55</v>
      </c>
      <c r="AP39">
        <v>75</v>
      </c>
      <c r="AQ39">
        <f t="shared" si="3"/>
        <v>75</v>
      </c>
    </row>
    <row r="40" spans="1:43" x14ac:dyDescent="0.25">
      <c r="AH40">
        <v>80</v>
      </c>
      <c r="AI40">
        <f t="shared" si="1"/>
        <v>32</v>
      </c>
      <c r="AL40">
        <v>80</v>
      </c>
      <c r="AM40">
        <f t="shared" si="2"/>
        <v>52</v>
      </c>
      <c r="AP40">
        <v>80</v>
      </c>
      <c r="AQ40">
        <f t="shared" si="3"/>
        <v>72</v>
      </c>
    </row>
    <row r="41" spans="1:43" x14ac:dyDescent="0.25">
      <c r="AH41">
        <v>85</v>
      </c>
      <c r="AI41">
        <f t="shared" si="1"/>
        <v>29</v>
      </c>
      <c r="AL41">
        <v>85</v>
      </c>
      <c r="AM41">
        <f t="shared" si="2"/>
        <v>49</v>
      </c>
      <c r="AP41">
        <v>85</v>
      </c>
      <c r="AQ41">
        <f t="shared" si="3"/>
        <v>69</v>
      </c>
    </row>
    <row r="42" spans="1:43" x14ac:dyDescent="0.25">
      <c r="AH42">
        <v>90</v>
      </c>
      <c r="AI42">
        <f t="shared" si="1"/>
        <v>26</v>
      </c>
      <c r="AL42">
        <v>90</v>
      </c>
      <c r="AM42">
        <f t="shared" si="2"/>
        <v>46</v>
      </c>
      <c r="AP42">
        <v>90</v>
      </c>
      <c r="AQ42">
        <f t="shared" si="3"/>
        <v>66</v>
      </c>
    </row>
    <row r="43" spans="1:43" x14ac:dyDescent="0.25">
      <c r="AH43">
        <v>95</v>
      </c>
      <c r="AI43">
        <f t="shared" si="1"/>
        <v>23</v>
      </c>
      <c r="AL43">
        <v>95</v>
      </c>
      <c r="AM43">
        <f t="shared" si="2"/>
        <v>43</v>
      </c>
      <c r="AP43">
        <v>95</v>
      </c>
      <c r="AQ43">
        <f t="shared" si="3"/>
        <v>63</v>
      </c>
    </row>
    <row r="44" spans="1:43" x14ac:dyDescent="0.25">
      <c r="AH44">
        <v>100</v>
      </c>
      <c r="AI44">
        <f t="shared" si="1"/>
        <v>20</v>
      </c>
      <c r="AL44">
        <v>100</v>
      </c>
      <c r="AM44">
        <f t="shared" si="2"/>
        <v>40</v>
      </c>
      <c r="AP44">
        <v>100</v>
      </c>
      <c r="AQ44">
        <f t="shared" si="3"/>
        <v>60</v>
      </c>
    </row>
    <row r="45" spans="1:43" x14ac:dyDescent="0.25">
      <c r="AH45">
        <v>105</v>
      </c>
      <c r="AI45">
        <f t="shared" si="1"/>
        <v>17</v>
      </c>
      <c r="AL45">
        <v>105</v>
      </c>
      <c r="AM45">
        <f t="shared" si="2"/>
        <v>37</v>
      </c>
      <c r="AP45">
        <v>105</v>
      </c>
      <c r="AQ45">
        <f t="shared" si="3"/>
        <v>57</v>
      </c>
    </row>
    <row r="46" spans="1:43" x14ac:dyDescent="0.25">
      <c r="AH46">
        <v>110</v>
      </c>
      <c r="AI46">
        <f t="shared" si="1"/>
        <v>14</v>
      </c>
      <c r="AL46">
        <v>110</v>
      </c>
      <c r="AM46">
        <f t="shared" si="2"/>
        <v>34</v>
      </c>
      <c r="AP46">
        <v>110</v>
      </c>
      <c r="AQ46">
        <f t="shared" si="3"/>
        <v>54</v>
      </c>
    </row>
  </sheetData>
  <mergeCells count="1">
    <mergeCell ref="B25:B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FFCE8-D381-44A4-8367-5752559C3007}">
  <sheetPr codeName="Sheet4"/>
  <dimension ref="A1:AF48"/>
  <sheetViews>
    <sheetView showGridLines="0" topLeftCell="A22" zoomScaleNormal="100" workbookViewId="0">
      <selection activeCell="B45" sqref="B45"/>
    </sheetView>
  </sheetViews>
  <sheetFormatPr defaultRowHeight="15" x14ac:dyDescent="0.25"/>
  <cols>
    <col min="1" max="1" width="11.28515625" customWidth="1"/>
    <col min="2" max="2" width="11" customWidth="1"/>
    <col min="26" max="26" width="11.42578125" customWidth="1"/>
  </cols>
  <sheetData>
    <row r="1" spans="1:32" x14ac:dyDescent="0.25">
      <c r="A1" t="s">
        <v>46</v>
      </c>
      <c r="AB1" t="s">
        <v>37</v>
      </c>
      <c r="AC1">
        <v>778.15192100000002</v>
      </c>
    </row>
    <row r="4" spans="1:32" x14ac:dyDescent="0.25">
      <c r="AB4" t="s">
        <v>50</v>
      </c>
      <c r="AC4" t="s">
        <v>51</v>
      </c>
      <c r="AE4" t="s">
        <v>52</v>
      </c>
      <c r="AF4" t="s">
        <v>53</v>
      </c>
    </row>
    <row r="5" spans="1:32" x14ac:dyDescent="0.25">
      <c r="AB5">
        <f t="shared" ref="AB5:AB8" si="0">AB6-10</f>
        <v>131.12543326757432</v>
      </c>
      <c r="AC5">
        <f t="shared" ref="AC5:AC17" si="1">IF(($B$10/$B$18)-($B$17/$B$18)*AB5 &gt; 0,($B$10/$B$18)-($B$17/$B$18)*AB5,0)</f>
        <v>76.955124244879158</v>
      </c>
      <c r="AE5">
        <f t="shared" ref="AE5:AE17" si="2">AB5</f>
        <v>131.12543326757432</v>
      </c>
      <c r="AF5">
        <f t="shared" ref="AF5:AF17" si="3">($B$19/(AE5^$B$21))^(1/$B$22)</f>
        <v>117.61875514907372</v>
      </c>
    </row>
    <row r="6" spans="1:32" x14ac:dyDescent="0.25">
      <c r="AB6">
        <f t="shared" si="0"/>
        <v>141.12543326757432</v>
      </c>
      <c r="AC6">
        <f t="shared" si="1"/>
        <v>70.955124244879158</v>
      </c>
      <c r="AE6">
        <f t="shared" si="2"/>
        <v>141.12543326757432</v>
      </c>
      <c r="AF6">
        <f t="shared" si="3"/>
        <v>95.742594666842407</v>
      </c>
    </row>
    <row r="7" spans="1:32" x14ac:dyDescent="0.25">
      <c r="L7" t="s">
        <v>54</v>
      </c>
      <c r="AB7">
        <f t="shared" si="0"/>
        <v>151.12543326757432</v>
      </c>
      <c r="AC7">
        <f t="shared" si="1"/>
        <v>64.955124244879158</v>
      </c>
      <c r="AE7">
        <f t="shared" si="2"/>
        <v>151.12543326757432</v>
      </c>
      <c r="AF7">
        <f t="shared" si="3"/>
        <v>79.041438387031832</v>
      </c>
    </row>
    <row r="8" spans="1:32" x14ac:dyDescent="0.25">
      <c r="L8" t="s">
        <v>55</v>
      </c>
      <c r="AB8">
        <f t="shared" si="0"/>
        <v>161.12543326757432</v>
      </c>
      <c r="AC8">
        <f t="shared" si="1"/>
        <v>58.955124244879158</v>
      </c>
      <c r="AE8">
        <f t="shared" si="2"/>
        <v>161.12543326757432</v>
      </c>
      <c r="AF8">
        <f t="shared" si="3"/>
        <v>66.060297484116177</v>
      </c>
    </row>
    <row r="9" spans="1:32" x14ac:dyDescent="0.25">
      <c r="A9" s="15" t="s">
        <v>47</v>
      </c>
      <c r="B9" s="17"/>
      <c r="AB9">
        <f>AB10-10</f>
        <v>171.12543326757432</v>
      </c>
      <c r="AC9">
        <f t="shared" si="1"/>
        <v>52.955124244879158</v>
      </c>
      <c r="AE9">
        <f t="shared" si="2"/>
        <v>171.12543326757432</v>
      </c>
      <c r="AF9">
        <f t="shared" si="3"/>
        <v>55.810926219243193</v>
      </c>
    </row>
    <row r="10" spans="1:32" x14ac:dyDescent="0.25">
      <c r="A10" s="16" t="s">
        <v>38</v>
      </c>
      <c r="B10" s="13">
        <f>B13*B17+B18*B14</f>
        <v>778.15192102711876</v>
      </c>
      <c r="L10" t="s">
        <v>56</v>
      </c>
      <c r="AB10">
        <f>AB11-10</f>
        <v>181.12543326757432</v>
      </c>
      <c r="AC10">
        <f t="shared" si="1"/>
        <v>46.955124244879158</v>
      </c>
      <c r="AE10">
        <f t="shared" si="2"/>
        <v>181.12543326757432</v>
      </c>
      <c r="AF10">
        <f t="shared" si="3"/>
        <v>47.605548725628694</v>
      </c>
    </row>
    <row r="11" spans="1:32" x14ac:dyDescent="0.25">
      <c r="L11" t="s">
        <v>59</v>
      </c>
      <c r="AB11">
        <f>B13</f>
        <v>191.12543326757432</v>
      </c>
      <c r="AC11">
        <f t="shared" si="1"/>
        <v>40.955124244879158</v>
      </c>
      <c r="AE11">
        <f t="shared" si="2"/>
        <v>191.12543326757432</v>
      </c>
      <c r="AF11">
        <f t="shared" si="3"/>
        <v>40.955124244622212</v>
      </c>
    </row>
    <row r="12" spans="1:32" x14ac:dyDescent="0.25">
      <c r="A12" s="10" t="s">
        <v>48</v>
      </c>
      <c r="B12" s="10"/>
      <c r="L12" t="s">
        <v>60</v>
      </c>
      <c r="AB12">
        <f t="shared" ref="AB12:AB17" si="4">AB11+10</f>
        <v>201.12543326757432</v>
      </c>
      <c r="AC12">
        <f t="shared" si="1"/>
        <v>34.955124244879158</v>
      </c>
      <c r="AE12">
        <f t="shared" si="2"/>
        <v>201.12543326757432</v>
      </c>
      <c r="AF12">
        <f t="shared" si="3"/>
        <v>35.505237374179131</v>
      </c>
    </row>
    <row r="13" spans="1:32" x14ac:dyDescent="0.25">
      <c r="A13" s="10" t="s">
        <v>11</v>
      </c>
      <c r="B13" s="10">
        <v>191.12543326757432</v>
      </c>
      <c r="L13" t="s">
        <v>61</v>
      </c>
      <c r="AB13">
        <f t="shared" si="4"/>
        <v>211.12543326757432</v>
      </c>
      <c r="AC13">
        <f t="shared" si="1"/>
        <v>28.955124244879158</v>
      </c>
      <c r="AE13">
        <f t="shared" si="2"/>
        <v>211.12543326757432</v>
      </c>
      <c r="AF13">
        <f t="shared" si="3"/>
        <v>30.994629498146594</v>
      </c>
    </row>
    <row r="14" spans="1:32" x14ac:dyDescent="0.25">
      <c r="A14" s="10" t="s">
        <v>12</v>
      </c>
      <c r="B14" s="10">
        <v>40.955124244879151</v>
      </c>
      <c r="AB14">
        <f t="shared" si="4"/>
        <v>221.12543326757432</v>
      </c>
      <c r="AC14">
        <f t="shared" si="1"/>
        <v>22.955124244879158</v>
      </c>
      <c r="AE14">
        <f t="shared" si="2"/>
        <v>221.12543326757432</v>
      </c>
      <c r="AF14">
        <f t="shared" si="3"/>
        <v>27.227743381892683</v>
      </c>
    </row>
    <row r="15" spans="1:32" x14ac:dyDescent="0.25">
      <c r="L15" t="s">
        <v>62</v>
      </c>
      <c r="AB15">
        <f t="shared" si="4"/>
        <v>231.12543326757432</v>
      </c>
      <c r="AC15">
        <f t="shared" si="1"/>
        <v>16.955124244879158</v>
      </c>
      <c r="AE15">
        <f t="shared" si="2"/>
        <v>231.12543326757432</v>
      </c>
      <c r="AF15">
        <f t="shared" si="3"/>
        <v>24.056161613628984</v>
      </c>
    </row>
    <row r="16" spans="1:32" x14ac:dyDescent="0.25">
      <c r="A16" s="8" t="s">
        <v>49</v>
      </c>
      <c r="B16" s="8"/>
      <c r="AB16">
        <f t="shared" si="4"/>
        <v>241.12543326757432</v>
      </c>
      <c r="AC16">
        <f t="shared" si="1"/>
        <v>10.955124244879158</v>
      </c>
      <c r="AE16">
        <f t="shared" si="2"/>
        <v>241.12543326757432</v>
      </c>
      <c r="AF16">
        <f t="shared" si="3"/>
        <v>21.365818812731632</v>
      </c>
    </row>
    <row r="17" spans="1:32" x14ac:dyDescent="0.25">
      <c r="A17" s="8" t="s">
        <v>34</v>
      </c>
      <c r="B17" s="8">
        <v>3</v>
      </c>
      <c r="L17" t="s">
        <v>63</v>
      </c>
      <c r="AB17">
        <f t="shared" si="4"/>
        <v>251.12543326757432</v>
      </c>
      <c r="AC17">
        <f t="shared" si="1"/>
        <v>4.9551242448791584</v>
      </c>
      <c r="AE17">
        <f t="shared" si="2"/>
        <v>251.12543326757432</v>
      </c>
      <c r="AF17">
        <f t="shared" si="3"/>
        <v>19.068039489443802</v>
      </c>
    </row>
    <row r="18" spans="1:32" x14ac:dyDescent="0.25">
      <c r="A18" s="8" t="s">
        <v>35</v>
      </c>
      <c r="B18" s="8">
        <v>5</v>
      </c>
      <c r="L18" t="s">
        <v>64</v>
      </c>
    </row>
    <row r="19" spans="1:32" x14ac:dyDescent="0.25">
      <c r="A19" s="8" t="s">
        <v>16</v>
      </c>
      <c r="B19" s="8">
        <v>100</v>
      </c>
    </row>
    <row r="20" spans="1:32" x14ac:dyDescent="0.25">
      <c r="A20" s="8" t="s">
        <v>17</v>
      </c>
      <c r="B20" s="8">
        <v>1</v>
      </c>
      <c r="L20" t="s">
        <v>65</v>
      </c>
      <c r="AB20" t="s">
        <v>71</v>
      </c>
    </row>
    <row r="21" spans="1:32" x14ac:dyDescent="0.25">
      <c r="A21" s="8" t="s">
        <v>18</v>
      </c>
      <c r="B21" s="8">
        <v>0.7</v>
      </c>
      <c r="AB21">
        <f>B13</f>
        <v>191.12543326757432</v>
      </c>
      <c r="AC21">
        <f>B14</f>
        <v>40.955124244879151</v>
      </c>
    </row>
    <row r="22" spans="1:32" x14ac:dyDescent="0.25">
      <c r="A22" s="8" t="s">
        <v>19</v>
      </c>
      <c r="B22" s="8">
        <v>0.25</v>
      </c>
    </row>
    <row r="24" spans="1:32" x14ac:dyDescent="0.25">
      <c r="A24" s="11" t="s">
        <v>24</v>
      </c>
      <c r="B24" s="11">
        <f>B19-B20*B13^B21*B14^B22</f>
        <v>-1.5683099263696931E-10</v>
      </c>
    </row>
    <row r="26" spans="1:32" x14ac:dyDescent="0.25">
      <c r="F26" s="18" t="s">
        <v>57</v>
      </c>
      <c r="G26" s="19" t="s">
        <v>58</v>
      </c>
    </row>
    <row r="27" spans="1:32" x14ac:dyDescent="0.25">
      <c r="F27" s="20">
        <f>-B17/B18</f>
        <v>-0.6</v>
      </c>
      <c r="G27" s="21">
        <f>-(B21*B14)/(B22*B13)</f>
        <v>-0.5999952278727777</v>
      </c>
    </row>
    <row r="30" spans="1:32" x14ac:dyDescent="0.25">
      <c r="B30" t="s">
        <v>67</v>
      </c>
    </row>
    <row r="31" spans="1:32" x14ac:dyDescent="0.25">
      <c r="B31" t="s">
        <v>11</v>
      </c>
      <c r="C31">
        <v>220</v>
      </c>
    </row>
    <row r="32" spans="1:32" x14ac:dyDescent="0.25">
      <c r="B32" t="s">
        <v>12</v>
      </c>
      <c r="C32">
        <f>(B19/(C31^B21))^(1/B22)</f>
        <v>27.619543339794031</v>
      </c>
    </row>
    <row r="33" spans="2:12" x14ac:dyDescent="0.25">
      <c r="B33" t="s">
        <v>68</v>
      </c>
      <c r="C33" s="22">
        <f>C31*B17+C32*B18</f>
        <v>798.09771669897009</v>
      </c>
    </row>
    <row r="34" spans="2:12" x14ac:dyDescent="0.25">
      <c r="B34" t="s">
        <v>69</v>
      </c>
      <c r="C34" s="22">
        <f>C33-AC1</f>
        <v>19.945795698970073</v>
      </c>
    </row>
    <row r="46" spans="2:12" x14ac:dyDescent="0.25">
      <c r="L46" t="s">
        <v>66</v>
      </c>
    </row>
    <row r="48" spans="2:12" x14ac:dyDescent="0.25">
      <c r="L48" t="s">
        <v>70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3F312-DAC5-427C-ABE5-1A7C277C4A9D}">
  <sheetPr codeName="Sheet5"/>
  <dimension ref="A1:AN72"/>
  <sheetViews>
    <sheetView showGridLines="0" workbookViewId="0">
      <selection activeCell="J61" sqref="J61"/>
    </sheetView>
  </sheetViews>
  <sheetFormatPr defaultRowHeight="15" x14ac:dyDescent="0.25"/>
  <cols>
    <col min="1" max="1" width="21.7109375" customWidth="1"/>
    <col min="2" max="2" width="10.5703125" bestFit="1" customWidth="1"/>
  </cols>
  <sheetData>
    <row r="1" spans="1:40" x14ac:dyDescent="0.25">
      <c r="A1" t="s">
        <v>72</v>
      </c>
    </row>
    <row r="2" spans="1:40" x14ac:dyDescent="0.25">
      <c r="A2" t="s">
        <v>73</v>
      </c>
      <c r="AC2" t="s">
        <v>86</v>
      </c>
      <c r="AD2">
        <v>100</v>
      </c>
      <c r="AE2" t="s">
        <v>87</v>
      </c>
      <c r="AF2">
        <v>110</v>
      </c>
      <c r="AG2" t="s">
        <v>87</v>
      </c>
      <c r="AH2">
        <v>120</v>
      </c>
      <c r="AI2" t="s">
        <v>87</v>
      </c>
      <c r="AJ2">
        <v>130</v>
      </c>
      <c r="AK2" t="s">
        <v>87</v>
      </c>
      <c r="AL2">
        <v>140</v>
      </c>
      <c r="AM2" t="s">
        <v>87</v>
      </c>
      <c r="AN2">
        <v>150</v>
      </c>
    </row>
    <row r="3" spans="1:40" x14ac:dyDescent="0.25">
      <c r="AC3" t="s">
        <v>11</v>
      </c>
      <c r="AD3" t="s">
        <v>12</v>
      </c>
      <c r="AE3" t="s">
        <v>11</v>
      </c>
      <c r="AF3" t="s">
        <v>12</v>
      </c>
      <c r="AG3" t="s">
        <v>11</v>
      </c>
      <c r="AH3" t="s">
        <v>12</v>
      </c>
      <c r="AI3" t="s">
        <v>11</v>
      </c>
      <c r="AJ3" t="s">
        <v>12</v>
      </c>
      <c r="AK3" t="s">
        <v>11</v>
      </c>
      <c r="AL3" t="s">
        <v>12</v>
      </c>
      <c r="AM3" t="s">
        <v>11</v>
      </c>
      <c r="AN3" t="s">
        <v>12</v>
      </c>
    </row>
    <row r="4" spans="1:40" x14ac:dyDescent="0.25">
      <c r="A4" t="s">
        <v>75</v>
      </c>
      <c r="AC4">
        <f>AC5-10</f>
        <v>151.12543326757432</v>
      </c>
      <c r="AD4">
        <f t="shared" ref="AD4:AD7" si="0">($A$22/(AC4^$B$17))^(1/$B$18)</f>
        <v>79.041438387031832</v>
      </c>
      <c r="AE4">
        <f>AE5-10</f>
        <v>171.28418770531755</v>
      </c>
      <c r="AF4">
        <f t="shared" ref="AF4:AF7" si="1">($A$23/(AE4^$B$17))^(1/$B$18)</f>
        <v>81.500894977127786</v>
      </c>
      <c r="AG4">
        <f>AG5-10</f>
        <v>191.55856117227708</v>
      </c>
      <c r="AH4">
        <f t="shared" ref="AH4:AH8" si="2">($A$24/(AG4^$B$17))^(1/$B$18)</f>
        <v>84.387981399267645</v>
      </c>
      <c r="AI4">
        <f t="shared" ref="AI4:AM7" si="3">AI5-10</f>
        <v>211.91807730811587</v>
      </c>
      <c r="AJ4">
        <f t="shared" ref="AJ4" si="4">($A$25/(AI4^$B$17))^(1/$B$18)</f>
        <v>87.599775895534648</v>
      </c>
      <c r="AK4">
        <f t="shared" si="3"/>
        <v>232.35899454083886</v>
      </c>
      <c r="AL4">
        <f t="shared" ref="AL4:AL7" si="5">($A$26/(AK4^$B$17))^(1/$B$18)</f>
        <v>91.046986257808243</v>
      </c>
      <c r="AM4">
        <f t="shared" si="3"/>
        <v>252.87635161904956</v>
      </c>
      <c r="AN4">
        <f t="shared" ref="AN4:AN7" si="6">($A$27/(AM4^$B$17))^(1/$B$18)</f>
        <v>94.672103864751492</v>
      </c>
    </row>
    <row r="5" spans="1:40" x14ac:dyDescent="0.25">
      <c r="A5" t="s">
        <v>76</v>
      </c>
      <c r="AC5">
        <f>AC6-10</f>
        <v>161.12543326757432</v>
      </c>
      <c r="AD5">
        <f t="shared" si="0"/>
        <v>66.060297484116177</v>
      </c>
      <c r="AE5">
        <f>AE6-10</f>
        <v>181.28418770531755</v>
      </c>
      <c r="AF5">
        <f t="shared" si="1"/>
        <v>69.528514528396499</v>
      </c>
      <c r="AG5">
        <f>AG6-10</f>
        <v>201.55856117227708</v>
      </c>
      <c r="AH5">
        <f t="shared" si="2"/>
        <v>73.181530108656929</v>
      </c>
      <c r="AI5">
        <f t="shared" si="3"/>
        <v>221.91807730811587</v>
      </c>
      <c r="AJ5">
        <f t="shared" ref="AJ5:AJ7" si="7">($A$25/(AI5^$B$17))^(1/$B$18)</f>
        <v>76.989926025045406</v>
      </c>
      <c r="AK5">
        <f t="shared" si="3"/>
        <v>242.35899454083886</v>
      </c>
      <c r="AL5">
        <f t="shared" si="5"/>
        <v>80.914535404318556</v>
      </c>
      <c r="AM5">
        <f t="shared" si="3"/>
        <v>262.87635161904956</v>
      </c>
      <c r="AN5">
        <f t="shared" si="6"/>
        <v>84.929933471210873</v>
      </c>
    </row>
    <row r="6" spans="1:40" x14ac:dyDescent="0.25">
      <c r="A6" t="s">
        <v>74</v>
      </c>
      <c r="AC6">
        <f>AC7-10</f>
        <v>171.12543326757432</v>
      </c>
      <c r="AD6">
        <f t="shared" si="0"/>
        <v>55.810926219243193</v>
      </c>
      <c r="AE6">
        <f>AE7-10</f>
        <v>191.28418770531755</v>
      </c>
      <c r="AF6">
        <f t="shared" si="1"/>
        <v>59.823158892797316</v>
      </c>
      <c r="AG6">
        <f>AG7-10</f>
        <v>211.55856117227708</v>
      </c>
      <c r="AH6">
        <f t="shared" si="2"/>
        <v>63.902712188497645</v>
      </c>
      <c r="AI6">
        <f t="shared" si="3"/>
        <v>231.91807730811587</v>
      </c>
      <c r="AJ6">
        <f t="shared" si="7"/>
        <v>68.051315338236407</v>
      </c>
      <c r="AK6">
        <f t="shared" si="3"/>
        <v>252.35899454083886</v>
      </c>
      <c r="AL6">
        <f t="shared" si="5"/>
        <v>72.253607437992116</v>
      </c>
      <c r="AM6">
        <f t="shared" si="3"/>
        <v>272.87635161904956</v>
      </c>
      <c r="AN6">
        <f t="shared" si="6"/>
        <v>76.499838190490252</v>
      </c>
    </row>
    <row r="7" spans="1:40" x14ac:dyDescent="0.25">
      <c r="AC7">
        <f>AC8-10</f>
        <v>181.12543326757432</v>
      </c>
      <c r="AD7">
        <f t="shared" si="0"/>
        <v>47.605548725628694</v>
      </c>
      <c r="AE7">
        <f>AE8-10</f>
        <v>201.28418770531755</v>
      </c>
      <c r="AF7">
        <f t="shared" si="1"/>
        <v>51.868500695270633</v>
      </c>
      <c r="AG7">
        <f>AG8-10</f>
        <v>221.55856117227708</v>
      </c>
      <c r="AH7">
        <f t="shared" si="2"/>
        <v>56.150946728253039</v>
      </c>
      <c r="AI7">
        <f t="shared" si="3"/>
        <v>241.91807730811587</v>
      </c>
      <c r="AJ7">
        <f t="shared" si="7"/>
        <v>60.464728493201548</v>
      </c>
      <c r="AK7">
        <f t="shared" si="3"/>
        <v>262.35899454083886</v>
      </c>
      <c r="AL7">
        <f t="shared" si="5"/>
        <v>64.804245817515181</v>
      </c>
      <c r="AM7">
        <f t="shared" si="3"/>
        <v>282.87635161904956</v>
      </c>
      <c r="AN7">
        <f t="shared" si="6"/>
        <v>69.166283174895113</v>
      </c>
    </row>
    <row r="8" spans="1:40" x14ac:dyDescent="0.25">
      <c r="AC8">
        <f>C22</f>
        <v>191.12543326757432</v>
      </c>
      <c r="AD8">
        <f>($A$22/(AC8^$B$17))^(1/$B$18)</f>
        <v>40.955124244622212</v>
      </c>
      <c r="AE8">
        <v>211.28418770531755</v>
      </c>
      <c r="AF8">
        <f>($A$23/(AE8^$B$17))^(1/$B$18)</f>
        <v>45.283830019413656</v>
      </c>
      <c r="AG8">
        <v>231.55856117227708</v>
      </c>
      <c r="AH8">
        <f t="shared" si="2"/>
        <v>49.622041274167557</v>
      </c>
      <c r="AI8">
        <v>251.91807730811587</v>
      </c>
      <c r="AJ8">
        <f>($A$25/(AI8^$B$17))^(1/$B$18)</f>
        <v>53.981789430036933</v>
      </c>
      <c r="AK8">
        <v>272.35899454083886</v>
      </c>
      <c r="AL8">
        <f>($A$26/(AK8^$B$17))^(1/$B$18)</f>
        <v>58.360005002294031</v>
      </c>
      <c r="AM8">
        <v>292.87635161904956</v>
      </c>
      <c r="AN8">
        <f>($A$27/(AM8^$B$17))^(1/$B$18)</f>
        <v>62.755093327755759</v>
      </c>
    </row>
    <row r="9" spans="1:40" ht="18.75" x14ac:dyDescent="0.3">
      <c r="A9" s="23" t="s">
        <v>77</v>
      </c>
      <c r="AC9">
        <f>AC8+10</f>
        <v>201.12543326757432</v>
      </c>
      <c r="AD9">
        <f t="shared" ref="AD9:AD12" si="8">($A$22/(AC9^$B$17))^(1/$B$18)</f>
        <v>35.505237374179131</v>
      </c>
      <c r="AE9">
        <f>AE8+10</f>
        <v>221.28418770531755</v>
      </c>
      <c r="AF9">
        <f t="shared" ref="AF9:AF12" si="9">($A$23/(AE9^$B$17))^(1/$B$18)</f>
        <v>39.784112283694625</v>
      </c>
      <c r="AG9">
        <f>AG8+10</f>
        <v>241.55856117227708</v>
      </c>
      <c r="AH9">
        <f>($A$24/(AG9^$B$17))^(1/$B$18)</f>
        <v>44.082089169048373</v>
      </c>
      <c r="AI9">
        <f>AI8+10</f>
        <v>261.91807730811587</v>
      </c>
      <c r="AJ9">
        <f t="shared" ref="AJ9:AJ12" si="10">($A$25/(AI9^$B$17))^(1/$B$18)</f>
        <v>48.407213306787085</v>
      </c>
      <c r="AK9">
        <f>AK8+10</f>
        <v>282.35899454083886</v>
      </c>
      <c r="AL9">
        <f t="shared" ref="AL9:AL12" si="11">($A$26/(AK9^$B$17))^(1/$B$18)</f>
        <v>52.755481092903501</v>
      </c>
      <c r="AM9">
        <f>AM8+10</f>
        <v>302.87635161904956</v>
      </c>
      <c r="AN9">
        <f t="shared" ref="AN9:AN12" si="12">($A$27/(AM9^$B$17))^(1/$B$18)</f>
        <v>57.124447618311201</v>
      </c>
    </row>
    <row r="10" spans="1:40" x14ac:dyDescent="0.25">
      <c r="AC10">
        <f>AC9+10</f>
        <v>211.12543326757432</v>
      </c>
      <c r="AD10">
        <f t="shared" si="8"/>
        <v>30.994629498146594</v>
      </c>
      <c r="AE10">
        <f>AE9+10</f>
        <v>231.28418770531755</v>
      </c>
      <c r="AF10">
        <f t="shared" si="9"/>
        <v>35.152976388205566</v>
      </c>
      <c r="AG10">
        <f>AG9+10</f>
        <v>251.55856117227708</v>
      </c>
      <c r="AH10">
        <f t="shared" ref="AH10:AH12" si="13">($A$24/(AG10^$B$17))^(1/$B$18)</f>
        <v>39.349162961881191</v>
      </c>
      <c r="AI10">
        <f>AI9+10</f>
        <v>271.91807730811587</v>
      </c>
      <c r="AJ10">
        <f t="shared" si="10"/>
        <v>43.585976776172004</v>
      </c>
      <c r="AK10">
        <f>AK9+10</f>
        <v>292.35899454083886</v>
      </c>
      <c r="AL10">
        <f t="shared" si="11"/>
        <v>47.857064480946697</v>
      </c>
      <c r="AM10">
        <f>AM9+10</f>
        <v>312.87635161904956</v>
      </c>
      <c r="AN10">
        <f t="shared" si="12"/>
        <v>52.158052564298188</v>
      </c>
    </row>
    <row r="11" spans="1:40" x14ac:dyDescent="0.25">
      <c r="A11" t="s">
        <v>78</v>
      </c>
      <c r="AC11">
        <f>AC10+10</f>
        <v>221.12543326757432</v>
      </c>
      <c r="AD11">
        <f t="shared" si="8"/>
        <v>27.227743381892683</v>
      </c>
      <c r="AE11">
        <f>AE10+10</f>
        <v>241.28418770531755</v>
      </c>
      <c r="AF11">
        <f t="shared" si="9"/>
        <v>31.224099880808335</v>
      </c>
      <c r="AG11">
        <f>AG10+10</f>
        <v>261.55856117227711</v>
      </c>
      <c r="AH11">
        <f t="shared" si="13"/>
        <v>35.280274308119267</v>
      </c>
      <c r="AI11">
        <f>AI10+10</f>
        <v>281.91807730811587</v>
      </c>
      <c r="AJ11">
        <f t="shared" si="10"/>
        <v>39.393921910339088</v>
      </c>
      <c r="AK11">
        <f>AK10+10</f>
        <v>302.35899454083886</v>
      </c>
      <c r="AL11">
        <f t="shared" si="11"/>
        <v>43.556005480234504</v>
      </c>
      <c r="AM11">
        <f>AM10+10</f>
        <v>322.87635161904956</v>
      </c>
      <c r="AN11">
        <f t="shared" si="12"/>
        <v>47.759917948523494</v>
      </c>
    </row>
    <row r="12" spans="1:40" ht="15.75" thickBot="1" x14ac:dyDescent="0.3">
      <c r="A12" s="24" t="s">
        <v>79</v>
      </c>
      <c r="B12" s="24" t="s">
        <v>80</v>
      </c>
      <c r="AC12">
        <f>AC11+10</f>
        <v>231.12543326757432</v>
      </c>
      <c r="AD12">
        <f t="shared" si="8"/>
        <v>24.056161613628984</v>
      </c>
      <c r="AE12">
        <f>AE11+10</f>
        <v>251.28418770531755</v>
      </c>
      <c r="AF12">
        <f t="shared" si="9"/>
        <v>27.868159638463212</v>
      </c>
      <c r="AG12">
        <f>AG11+10</f>
        <v>271.55856117227711</v>
      </c>
      <c r="AH12">
        <f t="shared" si="13"/>
        <v>31.761952151401658</v>
      </c>
      <c r="AI12">
        <f>AI11+10</f>
        <v>291.91807730811587</v>
      </c>
      <c r="AJ12">
        <f t="shared" si="10"/>
        <v>35.730791560928154</v>
      </c>
      <c r="AK12">
        <f>AK11+10</f>
        <v>312.35899454083886</v>
      </c>
      <c r="AL12">
        <f t="shared" si="11"/>
        <v>39.763160607885702</v>
      </c>
      <c r="AM12">
        <f>AM11+10</f>
        <v>332.87635161904956</v>
      </c>
      <c r="AN12">
        <f t="shared" si="12"/>
        <v>43.850322946868204</v>
      </c>
    </row>
    <row r="13" spans="1:40" x14ac:dyDescent="0.25">
      <c r="A13" t="s">
        <v>34</v>
      </c>
      <c r="B13">
        <v>3</v>
      </c>
    </row>
    <row r="14" spans="1:40" x14ac:dyDescent="0.25">
      <c r="A14" t="s">
        <v>35</v>
      </c>
      <c r="B14">
        <v>5</v>
      </c>
      <c r="AC14" t="s">
        <v>88</v>
      </c>
    </row>
    <row r="15" spans="1:40" x14ac:dyDescent="0.25">
      <c r="A15" t="s">
        <v>16</v>
      </c>
      <c r="B15">
        <v>100</v>
      </c>
      <c r="AC15">
        <f>AC16-50</f>
        <v>141.12543326757432</v>
      </c>
      <c r="AD15">
        <f t="shared" ref="AD15:AD16" si="14">($B$22/$B$14)-($B$13/$B$14)*AC15</f>
        <v>70.955124244879158</v>
      </c>
      <c r="AE15">
        <f>AE16-50</f>
        <v>161.28418770531755</v>
      </c>
      <c r="AF15">
        <f t="shared" ref="AF15:AF16" si="15">($B$23/$B$14)-($B$13/$B$14)*AE15</f>
        <v>75.283830025411376</v>
      </c>
      <c r="AG15">
        <f>AG16-50</f>
        <v>181.55856117227708</v>
      </c>
      <c r="AH15">
        <f t="shared" ref="AH15:AH16" si="16">($B$24/$B$14)-($B$13/$B$14)*AG15</f>
        <v>79.622041281977445</v>
      </c>
      <c r="AI15">
        <f>AI16-50</f>
        <v>201.91807730811587</v>
      </c>
      <c r="AJ15">
        <f t="shared" ref="AJ15:AJ16" si="17">($B$25/$B$14)-($B$13/$B$14)*AI15</f>
        <v>83.981789438515705</v>
      </c>
      <c r="AK15">
        <f>AK16-50</f>
        <v>222.35899454083886</v>
      </c>
      <c r="AL15">
        <f t="shared" ref="AL15:AL16" si="18">($B$26/$B$14)-($B$13/$B$14)*AK15</f>
        <v>88.360005010697222</v>
      </c>
      <c r="AM15">
        <f>AM16-50</f>
        <v>242.87635161904956</v>
      </c>
      <c r="AN15">
        <f t="shared" ref="AN15:AN16" si="19">($B$27/$B$14)-($B$13/$B$14)*AM15</f>
        <v>92.755093335407793</v>
      </c>
    </row>
    <row r="16" spans="1:40" x14ac:dyDescent="0.25">
      <c r="A16" t="s">
        <v>17</v>
      </c>
      <c r="B16">
        <v>1</v>
      </c>
      <c r="AC16">
        <v>191.12543326757432</v>
      </c>
      <c r="AD16">
        <f t="shared" si="14"/>
        <v>40.955124244879158</v>
      </c>
      <c r="AE16">
        <v>211.28418770531755</v>
      </c>
      <c r="AF16">
        <f t="shared" si="15"/>
        <v>45.283830025411376</v>
      </c>
      <c r="AG16">
        <v>231.55856117227708</v>
      </c>
      <c r="AH16">
        <f t="shared" si="16"/>
        <v>49.622041281977431</v>
      </c>
      <c r="AI16">
        <v>251.91807730811587</v>
      </c>
      <c r="AJ16">
        <f t="shared" si="17"/>
        <v>53.981789438515705</v>
      </c>
      <c r="AK16">
        <v>272.35899454083886</v>
      </c>
      <c r="AL16">
        <f t="shared" si="18"/>
        <v>58.360005010697222</v>
      </c>
      <c r="AM16">
        <v>292.87635161904956</v>
      </c>
      <c r="AN16">
        <f t="shared" si="19"/>
        <v>62.755093335407793</v>
      </c>
    </row>
    <row r="17" spans="1:40" x14ac:dyDescent="0.25">
      <c r="A17" t="s">
        <v>18</v>
      </c>
      <c r="B17">
        <v>0.7</v>
      </c>
      <c r="AC17">
        <f>AC16+50</f>
        <v>241.12543326757432</v>
      </c>
      <c r="AD17">
        <f>($B$22/$B$14)-($B$13/$B$14)*AC17</f>
        <v>10.955124244879158</v>
      </c>
      <c r="AE17">
        <f>AE16+50</f>
        <v>261.28418770531755</v>
      </c>
      <c r="AF17">
        <f>($B$23/$B$14)-($B$13/$B$14)*AE17</f>
        <v>15.28383002541139</v>
      </c>
      <c r="AG17">
        <f>AG16+50</f>
        <v>281.55856117227711</v>
      </c>
      <c r="AH17">
        <f>($B$24/$B$14)-($B$13/$B$14)*AG17</f>
        <v>19.622041281977431</v>
      </c>
      <c r="AI17">
        <f>AI16+50</f>
        <v>301.91807730811587</v>
      </c>
      <c r="AJ17">
        <f>($B$25/$B$14)-($B$13/$B$14)*AI17</f>
        <v>23.981789438515705</v>
      </c>
      <c r="AK17">
        <f>AK16+50</f>
        <v>322.35899454083886</v>
      </c>
      <c r="AL17">
        <f>($B$26/$B$14)-($B$13/$B$14)*AK17</f>
        <v>28.360005010697222</v>
      </c>
      <c r="AM17">
        <f>AM16+50</f>
        <v>342.87635161904956</v>
      </c>
      <c r="AN17">
        <f>($B$27/$B$14)-($B$13/$B$14)*AM17</f>
        <v>32.755093335407793</v>
      </c>
    </row>
    <row r="18" spans="1:40" x14ac:dyDescent="0.25">
      <c r="A18" t="s">
        <v>19</v>
      </c>
      <c r="B18">
        <v>0.25</v>
      </c>
    </row>
    <row r="20" spans="1:40" ht="60" x14ac:dyDescent="0.25">
      <c r="A20" s="4" t="s">
        <v>81</v>
      </c>
      <c r="B20" s="4" t="s">
        <v>82</v>
      </c>
      <c r="C20" s="4" t="s">
        <v>83</v>
      </c>
      <c r="D20" s="4" t="s">
        <v>83</v>
      </c>
      <c r="W20" t="s">
        <v>124</v>
      </c>
    </row>
    <row r="21" spans="1:40" ht="15.75" thickBot="1" x14ac:dyDescent="0.3">
      <c r="A21" s="24" t="s">
        <v>16</v>
      </c>
      <c r="B21" s="24" t="s">
        <v>37</v>
      </c>
      <c r="C21" s="24" t="s">
        <v>11</v>
      </c>
      <c r="D21" s="24" t="s">
        <v>12</v>
      </c>
      <c r="E21" s="25" t="s">
        <v>84</v>
      </c>
      <c r="F21" s="25" t="s">
        <v>85</v>
      </c>
      <c r="W21" s="25" t="s">
        <v>123</v>
      </c>
    </row>
    <row r="22" spans="1:40" x14ac:dyDescent="0.25">
      <c r="A22">
        <v>100</v>
      </c>
      <c r="B22" s="22">
        <v>778.15192102711876</v>
      </c>
      <c r="C22">
        <v>191.12543326757432</v>
      </c>
      <c r="D22">
        <v>40.955124244879151</v>
      </c>
    </row>
    <row r="23" spans="1:40" x14ac:dyDescent="0.25">
      <c r="A23">
        <v>110</v>
      </c>
      <c r="B23" s="22">
        <v>860.27171324300946</v>
      </c>
      <c r="C23">
        <v>211.28418770531755</v>
      </c>
      <c r="D23">
        <v>45.283830025411369</v>
      </c>
      <c r="E23">
        <f>(B23-B22)/(A23-A22)</f>
        <v>8.2119792215890701</v>
      </c>
      <c r="F23">
        <f>(D23-D22)/(C23-C22)</f>
        <v>0.21473081553231205</v>
      </c>
      <c r="W23">
        <f>((B23-B22)/B22)/((A23-A22)/A22)</f>
        <v>1.0553182482348302</v>
      </c>
    </row>
    <row r="24" spans="1:40" x14ac:dyDescent="0.25">
      <c r="A24">
        <v>120</v>
      </c>
      <c r="B24" s="22">
        <v>942.78588992671837</v>
      </c>
      <c r="C24">
        <v>231.55856117227708</v>
      </c>
      <c r="D24">
        <v>49.622041281977438</v>
      </c>
      <c r="E24">
        <f t="shared" ref="E24:E32" si="20">(B24-B23)/(A24-A23)</f>
        <v>8.2514176683708911</v>
      </c>
      <c r="F24">
        <f t="shared" ref="F24:F32" si="21">(D24-D23)/(C24-C23)</f>
        <v>0.21397510821411606</v>
      </c>
      <c r="W24">
        <f t="shared" ref="W24:W32" si="22">((B24-B23)/B23)/((A24-A23)/A23)</f>
        <v>1.0550805397275727</v>
      </c>
    </row>
    <row r="25" spans="1:40" x14ac:dyDescent="0.25">
      <c r="A25">
        <v>130</v>
      </c>
      <c r="B25" s="22">
        <v>1025.6631791169261</v>
      </c>
      <c r="C25">
        <v>251.91807730811587</v>
      </c>
      <c r="D25">
        <v>53.98178943851574</v>
      </c>
      <c r="E25">
        <f t="shared" si="20"/>
        <v>8.2877289190207755</v>
      </c>
      <c r="F25">
        <f t="shared" si="21"/>
        <v>0.21413810266658803</v>
      </c>
      <c r="W25">
        <f t="shared" si="22"/>
        <v>1.0548815811825489</v>
      </c>
    </row>
    <row r="26" spans="1:40" x14ac:dyDescent="0.25">
      <c r="A26">
        <v>140</v>
      </c>
      <c r="B26" s="22">
        <v>1108.8770086760028</v>
      </c>
      <c r="C26">
        <v>272.35899454083886</v>
      </c>
      <c r="D26">
        <v>58.360005010697279</v>
      </c>
      <c r="E26">
        <f t="shared" si="20"/>
        <v>8.3213829559076657</v>
      </c>
      <c r="F26">
        <f t="shared" si="21"/>
        <v>0.21418880191798045</v>
      </c>
      <c r="W26">
        <f t="shared" si="22"/>
        <v>1.0547125082518665</v>
      </c>
    </row>
    <row r="27" spans="1:40" x14ac:dyDescent="0.25">
      <c r="A27">
        <v>150</v>
      </c>
      <c r="B27" s="22">
        <v>1192.4045215341876</v>
      </c>
      <c r="C27">
        <v>292.87635161904956</v>
      </c>
      <c r="D27">
        <v>62.755093335407764</v>
      </c>
      <c r="E27">
        <f t="shared" si="20"/>
        <v>8.352751285818476</v>
      </c>
      <c r="F27">
        <f t="shared" si="21"/>
        <v>0.21421318096462055</v>
      </c>
      <c r="W27">
        <f t="shared" si="22"/>
        <v>1.0545670717898918</v>
      </c>
    </row>
    <row r="28" spans="1:40" x14ac:dyDescent="0.25">
      <c r="A28">
        <v>160</v>
      </c>
      <c r="B28" s="22">
        <v>1276.2258406557803</v>
      </c>
      <c r="C28">
        <v>313.46553520573349</v>
      </c>
      <c r="D28">
        <v>67.165847007715939</v>
      </c>
      <c r="E28">
        <f t="shared" si="20"/>
        <v>8.3821319121592754</v>
      </c>
      <c r="F28">
        <f t="shared" si="21"/>
        <v>0.21422673967319586</v>
      </c>
      <c r="W28">
        <f t="shared" si="22"/>
        <v>1.0544406399987325</v>
      </c>
    </row>
    <row r="29" spans="1:40" x14ac:dyDescent="0.25">
      <c r="A29">
        <v>170</v>
      </c>
      <c r="B29" s="22">
        <v>1360.3235174212755</v>
      </c>
      <c r="C29">
        <v>334.12242143346191</v>
      </c>
      <c r="D29">
        <v>71.591250624177931</v>
      </c>
      <c r="E29">
        <f t="shared" si="20"/>
        <v>8.4097676765495173</v>
      </c>
      <c r="F29">
        <f t="shared" si="21"/>
        <v>0.21423381857627827</v>
      </c>
      <c r="W29">
        <f t="shared" si="22"/>
        <v>1.0543297160920313</v>
      </c>
    </row>
    <row r="30" spans="1:40" x14ac:dyDescent="0.25">
      <c r="A30">
        <v>180</v>
      </c>
      <c r="B30" s="22">
        <v>1444.6821253874857</v>
      </c>
      <c r="C30">
        <v>354.86765809185368</v>
      </c>
      <c r="D30">
        <v>76.015830222384935</v>
      </c>
      <c r="E30">
        <f t="shared" si="20"/>
        <v>8.4358607966210233</v>
      </c>
      <c r="F30">
        <f t="shared" si="21"/>
        <v>0.21328171237888441</v>
      </c>
      <c r="W30">
        <f t="shared" si="22"/>
        <v>1.0542318184310651</v>
      </c>
    </row>
    <row r="31" spans="1:40" x14ac:dyDescent="0.25">
      <c r="A31">
        <v>190</v>
      </c>
      <c r="B31" s="22">
        <v>1529.2878620250867</v>
      </c>
      <c r="C31">
        <v>375.64692965652478</v>
      </c>
      <c r="D31">
        <v>80.469414611102479</v>
      </c>
      <c r="E31">
        <f t="shared" si="20"/>
        <v>8.4605736637601012</v>
      </c>
      <c r="F31">
        <f t="shared" si="21"/>
        <v>0.21432822487817749</v>
      </c>
      <c r="W31">
        <f t="shared" si="22"/>
        <v>1.0541441834952809</v>
      </c>
    </row>
    <row r="32" spans="1:40" x14ac:dyDescent="0.25">
      <c r="A32">
        <v>200</v>
      </c>
      <c r="B32" s="22">
        <v>1614.1283937943999</v>
      </c>
      <c r="C32">
        <v>396.48306900813924</v>
      </c>
      <c r="D32">
        <v>84.935837353996419</v>
      </c>
      <c r="E32">
        <f t="shared" si="20"/>
        <v>8.4840531769313206</v>
      </c>
      <c r="F32">
        <f t="shared" si="21"/>
        <v>0.21435941982927198</v>
      </c>
      <c r="W32">
        <f t="shared" si="22"/>
        <v>1.0540658457083261</v>
      </c>
    </row>
    <row r="35" spans="1:16" x14ac:dyDescent="0.25">
      <c r="H35" t="s">
        <v>90</v>
      </c>
      <c r="P35" t="s">
        <v>89</v>
      </c>
    </row>
    <row r="38" spans="1:16" x14ac:dyDescent="0.25">
      <c r="A38" t="s">
        <v>91</v>
      </c>
    </row>
    <row r="65" spans="1:1" x14ac:dyDescent="0.25">
      <c r="A65" t="s">
        <v>92</v>
      </c>
    </row>
    <row r="67" spans="1:1" x14ac:dyDescent="0.25">
      <c r="A67" t="s">
        <v>117</v>
      </c>
    </row>
    <row r="68" spans="1:1" x14ac:dyDescent="0.25">
      <c r="A68" t="s">
        <v>118</v>
      </c>
    </row>
    <row r="69" spans="1:1" x14ac:dyDescent="0.25">
      <c r="A69" t="s">
        <v>119</v>
      </c>
    </row>
    <row r="70" spans="1:1" x14ac:dyDescent="0.25">
      <c r="A70" t="s">
        <v>120</v>
      </c>
    </row>
    <row r="71" spans="1:1" x14ac:dyDescent="0.25">
      <c r="A71" t="s">
        <v>121</v>
      </c>
    </row>
    <row r="72" spans="1:1" x14ac:dyDescent="0.25">
      <c r="A72" t="s">
        <v>122</v>
      </c>
    </row>
  </sheetData>
  <pageMargins left="0.7" right="0.7" top="0.75" bottom="0.75" header="0.3" footer="0.3"/>
  <ignoredErrors>
    <ignoredError sqref="AF17 AL15:AL17"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A28A-D9DB-4B04-B741-5513BB44A0A6}">
  <sheetPr codeName="Sheet6"/>
  <dimension ref="A1:O40"/>
  <sheetViews>
    <sheetView showGridLines="0" workbookViewId="0">
      <selection activeCell="C32" sqref="C32"/>
    </sheetView>
  </sheetViews>
  <sheetFormatPr defaultRowHeight="15" x14ac:dyDescent="0.25"/>
  <cols>
    <col min="1" max="1" width="9.85546875" customWidth="1"/>
    <col min="2" max="2" width="11" customWidth="1"/>
    <col min="12" max="12" width="10.5703125" bestFit="1" customWidth="1"/>
    <col min="13" max="13" width="12" customWidth="1"/>
  </cols>
  <sheetData>
    <row r="1" spans="1:15" x14ac:dyDescent="0.25">
      <c r="A1" t="s">
        <v>93</v>
      </c>
      <c r="K1" t="s">
        <v>99</v>
      </c>
    </row>
    <row r="2" spans="1:15" x14ac:dyDescent="0.25">
      <c r="K2" t="s">
        <v>100</v>
      </c>
    </row>
    <row r="4" spans="1:15" x14ac:dyDescent="0.25">
      <c r="K4" t="s">
        <v>105</v>
      </c>
    </row>
    <row r="9" spans="1:15" ht="30.75" thickBot="1" x14ac:dyDescent="0.3">
      <c r="A9" s="15" t="s">
        <v>47</v>
      </c>
      <c r="B9" s="17"/>
      <c r="K9" s="24" t="s">
        <v>16</v>
      </c>
      <c r="L9" s="24" t="s">
        <v>37</v>
      </c>
      <c r="M9" s="26" t="s">
        <v>98</v>
      </c>
      <c r="N9" s="24" t="s">
        <v>101</v>
      </c>
      <c r="O9" s="24" t="s">
        <v>102</v>
      </c>
    </row>
    <row r="10" spans="1:15" x14ac:dyDescent="0.25">
      <c r="A10" s="16" t="s">
        <v>38</v>
      </c>
      <c r="B10" s="13">
        <f>B13*B17+B18*B14</f>
        <v>798.09770000000003</v>
      </c>
      <c r="K10">
        <v>100</v>
      </c>
      <c r="L10" s="22">
        <v>778.15192102711876</v>
      </c>
      <c r="M10" s="22">
        <f>($B$20^(-1/($B$21+$B$22)))*((($B$21/$B$22)^($B$22/($B$21+$B$22)))+(($B$21/B22)^(-$B$21/($B$21+$B$22))))*($B$17^($B$21/($B$21+$B$22)))*($B$18^($B$22/($B$21+$B$22)))*(K10^(1/($B$21+$B$22)))</f>
        <v>778.1519210210613</v>
      </c>
      <c r="N10">
        <f>($B$20^(-1/($B$21+$B$22)))*(($B$21/$B$22)^($B$22/($B$21+$B$22)))*($B$17^(-$B$22/($B$21+$B$22)))*($B$18^($B$22/($B$21+$B$22)))*(K10^(1/($B$21+$B$22)))</f>
        <v>191.12503323324307</v>
      </c>
      <c r="O10">
        <f>($B$20^(-1/($B$21+$B$22)))*(($B$21/$B$22)^(-$B$21/($B$21+$B$22)))*($B$17^($B$21/($B$21+$B$22)))*($B$18^(-$B$21/($B$21+$B$22)))*(K10^(1/($B$21+$B$22)))</f>
        <v>40.955364264266393</v>
      </c>
    </row>
    <row r="11" spans="1:15" x14ac:dyDescent="0.25">
      <c r="K11">
        <v>200</v>
      </c>
      <c r="L11" s="22">
        <v>1614.1281344299662</v>
      </c>
      <c r="M11" s="22">
        <f>($B$20^(-1/($B$21+$B$22)))*((($B$21/$B$22)^($B$22/($B$21+$B$22)))+(($B$21/B22)^(-$B$21/($B$21+$B$22))))*($B$17^($B$21/($B$21+$B$22)))*($B$18^($B$22/($B$21+$B$22)))*(K11^(1/($B$21+$B$22)))</f>
        <v>1614.1283804649763</v>
      </c>
      <c r="N11">
        <f t="shared" ref="N11:N20" si="0">($B$20^(-1/($B$21+$B$22)))*(($B$21/$B$22)^($B$22/($B$21+$B$22)))*($B$17^(-$B$22/($B$21+$B$22)))*($B$18^($B$22/($B$21+$B$22)))*(K11^(1/($B$21+$B$22)))</f>
        <v>396.45258467560808</v>
      </c>
      <c r="O11">
        <f t="shared" ref="O11:O20" si="1">($B$20^(-1/($B$21+$B$22)))*(($B$21/$B$22)^(-$B$21/($B$21+$B$22)))*($B$17^($B$21/($B$21+$B$22)))*($B$18^(-$B$21/($B$21+$B$22)))*(K11^(1/($B$21+$B$22)))</f>
        <v>84.954125287630347</v>
      </c>
    </row>
    <row r="12" spans="1:15" x14ac:dyDescent="0.25">
      <c r="A12" s="10" t="s">
        <v>48</v>
      </c>
      <c r="B12" s="10"/>
      <c r="K12">
        <v>300</v>
      </c>
      <c r="L12" s="22">
        <v>2473.4167252417228</v>
      </c>
      <c r="M12" s="22">
        <f>($B$20^(-1/($B$21+$B$22)))*((($B$21/$B$22)^($B$22/($B$21+$B$22)))+(($B$21/B22)^(-$B$21/($B$21+$B$22))))*($B$17^($B$21/($B$21+$B$22)))*($B$18^($B$22/($B$21+$B$22)))*(K12^(1/($B$21+$B$22)))</f>
        <v>2473.4167279439207</v>
      </c>
      <c r="N12">
        <f t="shared" si="0"/>
        <v>607.50586300376983</v>
      </c>
      <c r="O12">
        <f t="shared" si="1"/>
        <v>130.1798277865222</v>
      </c>
    </row>
    <row r="13" spans="1:15" x14ac:dyDescent="0.25">
      <c r="A13" s="10" t="s">
        <v>11</v>
      </c>
      <c r="B13" s="10">
        <v>220</v>
      </c>
      <c r="K13">
        <v>400</v>
      </c>
      <c r="L13" s="22">
        <v>3348.2027830059346</v>
      </c>
      <c r="M13" s="22">
        <f>($B$20^(-1/($B$21+$B$22)))*((($B$21/$B$22)^($B$22/($B$21+$B$22)))+(($B$21/B22)^(-$B$21/($B$21+$B$22))))*($B$17^($B$21/($B$21+$B$22)))*($B$18^($B$22/($B$21+$B$22)))*(K13^(1/($B$21+$B$22)))</f>
        <v>3348.2027843660258</v>
      </c>
      <c r="N13">
        <f t="shared" si="0"/>
        <v>822.36559616007617</v>
      </c>
      <c r="O13">
        <f t="shared" si="1"/>
        <v>176.22119917715929</v>
      </c>
    </row>
    <row r="14" spans="1:15" x14ac:dyDescent="0.25">
      <c r="A14" s="10" t="s">
        <v>12</v>
      </c>
      <c r="B14" s="10">
        <v>27.619540000000001</v>
      </c>
      <c r="K14">
        <v>500</v>
      </c>
      <c r="L14" s="22">
        <v>4234.6965448410674</v>
      </c>
      <c r="M14" s="22">
        <f>($B$20^(-1/($B$21+$B$22)))*((($B$21/$B$22)^($B$22/($B$21+$B$22)))+(($B$21/B22)^(-$B$21/($B$21+$B$22))))*($B$17^($B$21/($B$21+$B$22)))*($B$18^($B$22/($B$21+$B$22)))*(K14^(1/($B$21+$B$22)))</f>
        <v>4234.6965318230059</v>
      </c>
      <c r="N14">
        <f t="shared" si="0"/>
        <v>1040.1009025530186</v>
      </c>
      <c r="O14">
        <f t="shared" si="1"/>
        <v>222.87876483278987</v>
      </c>
    </row>
    <row r="15" spans="1:15" x14ac:dyDescent="0.25">
      <c r="K15">
        <v>600</v>
      </c>
      <c r="L15" s="22">
        <v>5130.6332747445413</v>
      </c>
      <c r="M15" s="22">
        <f>($B$20^(-1/($B$21+$B$22)))*((($B$21/$B$22)^($B$22/($B$21+$B$22)))+(($B$21/B22)^(-$B$21/($B$21+$B$22))))*($B$17^($B$21/($B$21+$B$22)))*($B$18^($B$22/($B$21+$B$22)))*(K15^(1/($B$21+$B$22)))</f>
        <v>5130.6332728092657</v>
      </c>
      <c r="N15">
        <f t="shared" si="0"/>
        <v>1260.1555406899945</v>
      </c>
      <c r="O15">
        <f t="shared" si="1"/>
        <v>270.03333014785613</v>
      </c>
    </row>
    <row r="16" spans="1:15" x14ac:dyDescent="0.25">
      <c r="A16" s="8" t="s">
        <v>49</v>
      </c>
      <c r="B16" s="8"/>
      <c r="K16">
        <v>700</v>
      </c>
      <c r="L16" s="22">
        <v>6034.4998136782042</v>
      </c>
      <c r="M16" s="22">
        <f>($B$20^(-1/($B$21+$B$22)))*((($B$21/$B$22)^($B$22/($B$21+$B$22)))+(($B$21/B22)^(-$B$21/($B$21+$B$22))))*($B$17^($B$21/($B$21+$B$22)))*($B$18^($B$22/($B$21+$B$22)))*(K16^(1/($B$21+$B$22)))</f>
        <v>6034.4998128254574</v>
      </c>
      <c r="N16">
        <f t="shared" si="0"/>
        <v>1482.157848764147</v>
      </c>
      <c r="O16">
        <f t="shared" si="1"/>
        <v>317.60525330660312</v>
      </c>
    </row>
    <row r="17" spans="1:15" x14ac:dyDescent="0.25">
      <c r="A17" s="8" t="s">
        <v>34</v>
      </c>
      <c r="B17" s="8">
        <v>3</v>
      </c>
      <c r="C17" t="s">
        <v>94</v>
      </c>
      <c r="K17">
        <v>800</v>
      </c>
      <c r="L17" s="22">
        <v>6945.2108786274166</v>
      </c>
      <c r="M17" s="22">
        <f>($B$20^(-1/($B$21+$B$22)))*((($B$21/$B$22)^($B$22/($B$21+$B$22)))+(($B$21/B22)^(-$B$21/($B$21+$B$22))))*($B$17^($B$21/($B$21+$B$22)))*($B$18^($B$22/($B$21+$B$22)))*(K17^(1/($B$21+$B$22)))</f>
        <v>6945.210815268013</v>
      </c>
      <c r="N17">
        <f t="shared" si="0"/>
        <v>1705.8412528728447</v>
      </c>
      <c r="O17">
        <f t="shared" si="1"/>
        <v>365.53741132989552</v>
      </c>
    </row>
    <row r="18" spans="1:15" x14ac:dyDescent="0.25">
      <c r="A18" s="8" t="s">
        <v>35</v>
      </c>
      <c r="B18" s="8">
        <v>5</v>
      </c>
      <c r="C18" t="s">
        <v>95</v>
      </c>
      <c r="K18">
        <v>900</v>
      </c>
      <c r="L18" s="22">
        <v>7861.9481686211848</v>
      </c>
      <c r="M18" s="22">
        <f>($B$20^(-1/($B$21+$B$22)))*((($B$21/$B$22)^($B$22/($B$21+$B$22)))+(($B$21/B22)^(-$B$21/($B$21+$B$22))))*($B$17^($B$21/($B$21+$B$22)))*($B$18^($B$22/($B$21+$B$22)))*(K18^(1/($B$21+$B$22)))</f>
        <v>7861.9484766487303</v>
      </c>
      <c r="N18">
        <f t="shared" si="0"/>
        <v>1931.0048890014421</v>
      </c>
      <c r="O18">
        <f t="shared" si="1"/>
        <v>413.78676192888071</v>
      </c>
    </row>
    <row r="19" spans="1:15" x14ac:dyDescent="0.25">
      <c r="A19" s="8" t="s">
        <v>16</v>
      </c>
      <c r="B19" s="8">
        <v>100</v>
      </c>
      <c r="C19" t="s">
        <v>96</v>
      </c>
      <c r="K19">
        <v>1000</v>
      </c>
      <c r="L19" s="22">
        <v>8784.0738347178885</v>
      </c>
      <c r="M19" s="22">
        <f>($B$20^(-1/($B$21+$B$22)))*((($B$21/$B$22)^($B$22/($B$21+$B$22)))+(($B$21/B22)^(-$B$21/($B$21+$B$22))))*($B$17^($B$21/($B$21+$B$22)))*($B$18^($B$22/($B$21+$B$22)))*(K19^(1/($B$21+$B$22)))</f>
        <v>8784.0737393580512</v>
      </c>
      <c r="N19">
        <f t="shared" si="0"/>
        <v>2157.4917956318013</v>
      </c>
      <c r="O19">
        <f t="shared" si="1"/>
        <v>462.31967049252916</v>
      </c>
    </row>
    <row r="20" spans="1:15" x14ac:dyDescent="0.25">
      <c r="A20" s="8" t="s">
        <v>17</v>
      </c>
      <c r="B20" s="8">
        <v>1</v>
      </c>
      <c r="C20" t="s">
        <v>97</v>
      </c>
      <c r="K20">
        <v>1100</v>
      </c>
      <c r="L20" s="22">
        <v>9711.0730745504243</v>
      </c>
      <c r="M20" s="22">
        <f>($B$20^(-1/($B$21+$B$22)))*((($B$21/$B$22)^($B$22/($B$21+$B$22)))+(($B$21/B22)^(-$B$21/($B$21+$B$22))))*($B$17^($B$21/($B$21+$B$22)))*($B$18^($B$22/($B$21+$B$22)))*(K20^(1/($B$21+$B$22)))</f>
        <v>9711.0730358565906</v>
      </c>
      <c r="N20">
        <f t="shared" si="0"/>
        <v>2385.1758333682847</v>
      </c>
      <c r="O20">
        <f t="shared" si="1"/>
        <v>511.10910715034697</v>
      </c>
    </row>
    <row r="21" spans="1:15" x14ac:dyDescent="0.25">
      <c r="A21" s="8" t="s">
        <v>18</v>
      </c>
      <c r="B21" s="8">
        <v>0.7</v>
      </c>
      <c r="C21" t="s">
        <v>22</v>
      </c>
    </row>
    <row r="22" spans="1:15" x14ac:dyDescent="0.25">
      <c r="A22" s="8" t="s">
        <v>19</v>
      </c>
      <c r="B22" s="8">
        <v>0.25</v>
      </c>
      <c r="C22" t="s">
        <v>23</v>
      </c>
    </row>
    <row r="24" spans="1:15" x14ac:dyDescent="0.25">
      <c r="A24" s="11" t="s">
        <v>24</v>
      </c>
      <c r="B24" s="11">
        <f>B19-B20*B13^B21*B14^B22</f>
        <v>3.0230353047500103E-6</v>
      </c>
    </row>
    <row r="25" spans="1:15" x14ac:dyDescent="0.25">
      <c r="D25" t="s">
        <v>103</v>
      </c>
    </row>
    <row r="26" spans="1:15" x14ac:dyDescent="0.25">
      <c r="D26" t="s">
        <v>106</v>
      </c>
    </row>
    <row r="27" spans="1:15" x14ac:dyDescent="0.25">
      <c r="D27" t="s">
        <v>104</v>
      </c>
    </row>
    <row r="28" spans="1:15" x14ac:dyDescent="0.25">
      <c r="D28" t="s">
        <v>107</v>
      </c>
    </row>
    <row r="30" spans="1:15" x14ac:dyDescent="0.25">
      <c r="D30" t="s">
        <v>108</v>
      </c>
    </row>
    <row r="31" spans="1:15" x14ac:dyDescent="0.25">
      <c r="D31" t="s">
        <v>109</v>
      </c>
    </row>
    <row r="34" spans="4:4" x14ac:dyDescent="0.25">
      <c r="D34" t="s">
        <v>110</v>
      </c>
    </row>
    <row r="35" spans="4:4" x14ac:dyDescent="0.25">
      <c r="D35" t="s">
        <v>111</v>
      </c>
    </row>
    <row r="36" spans="4:4" x14ac:dyDescent="0.25">
      <c r="D36" t="s">
        <v>112</v>
      </c>
    </row>
    <row r="37" spans="4:4" x14ac:dyDescent="0.25">
      <c r="D37" t="s">
        <v>113</v>
      </c>
    </row>
    <row r="38" spans="4:4" x14ac:dyDescent="0.25">
      <c r="D38" t="s">
        <v>114</v>
      </c>
    </row>
    <row r="39" spans="4:4" x14ac:dyDescent="0.25">
      <c r="D39" t="s">
        <v>115</v>
      </c>
    </row>
    <row r="40" spans="4:4" x14ac:dyDescent="0.25">
      <c r="D40" t="s">
        <v>116</v>
      </c>
    </row>
  </sheetData>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87882-ADD7-453B-8CE1-6CC45BF2231A}">
  <sheetPr codeName="Sheet7"/>
  <dimension ref="A1:A62"/>
  <sheetViews>
    <sheetView showGridLines="0" workbookViewId="0">
      <selection activeCell="N48" sqref="N48"/>
    </sheetView>
  </sheetViews>
  <sheetFormatPr defaultRowHeight="15" x14ac:dyDescent="0.25"/>
  <sheetData>
    <row r="1" spans="1:1" x14ac:dyDescent="0.25">
      <c r="A1" t="s">
        <v>125</v>
      </c>
    </row>
    <row r="2" spans="1:1" x14ac:dyDescent="0.25">
      <c r="A2" t="s">
        <v>126</v>
      </c>
    </row>
    <row r="3" spans="1:1" x14ac:dyDescent="0.25">
      <c r="A3" t="s">
        <v>127</v>
      </c>
    </row>
    <row r="5" spans="1:1" x14ac:dyDescent="0.25">
      <c r="A5" t="s">
        <v>128</v>
      </c>
    </row>
    <row r="6" spans="1:1" x14ac:dyDescent="0.25">
      <c r="A6" t="s">
        <v>130</v>
      </c>
    </row>
    <row r="7" spans="1:1" x14ac:dyDescent="0.25">
      <c r="A7" t="s">
        <v>129</v>
      </c>
    </row>
    <row r="11" spans="1:1" x14ac:dyDescent="0.25">
      <c r="A11" t="s">
        <v>131</v>
      </c>
    </row>
    <row r="12" spans="1:1" x14ac:dyDescent="0.25">
      <c r="A12" t="s">
        <v>132</v>
      </c>
    </row>
    <row r="13" spans="1:1" x14ac:dyDescent="0.25">
      <c r="A13" t="s">
        <v>133</v>
      </c>
    </row>
    <row r="14" spans="1:1" x14ac:dyDescent="0.25">
      <c r="A14"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6" spans="1:1" x14ac:dyDescent="0.25">
      <c r="A26" t="s">
        <v>142</v>
      </c>
    </row>
    <row r="27" spans="1:1" x14ac:dyDescent="0.25">
      <c r="A27" t="s">
        <v>143</v>
      </c>
    </row>
    <row r="30" spans="1:1" x14ac:dyDescent="0.25">
      <c r="A30" t="s">
        <v>144</v>
      </c>
    </row>
    <row r="31" spans="1:1" x14ac:dyDescent="0.25">
      <c r="A31" t="s">
        <v>145</v>
      </c>
    </row>
    <row r="32" spans="1:1" x14ac:dyDescent="0.25">
      <c r="A32" t="s">
        <v>146</v>
      </c>
    </row>
    <row r="35" spans="1:1" x14ac:dyDescent="0.25">
      <c r="A35" t="s">
        <v>147</v>
      </c>
    </row>
    <row r="39" spans="1:1" x14ac:dyDescent="0.25">
      <c r="A39" t="s">
        <v>148</v>
      </c>
    </row>
    <row r="42" spans="1:1" x14ac:dyDescent="0.25">
      <c r="A42" t="s">
        <v>149</v>
      </c>
    </row>
    <row r="43" spans="1:1" x14ac:dyDescent="0.25">
      <c r="A43" t="s">
        <v>150</v>
      </c>
    </row>
    <row r="44" spans="1:1" x14ac:dyDescent="0.25">
      <c r="A44" t="s">
        <v>151</v>
      </c>
    </row>
    <row r="59" spans="1:1" x14ac:dyDescent="0.25">
      <c r="A59" t="s">
        <v>152</v>
      </c>
    </row>
    <row r="60" spans="1:1" x14ac:dyDescent="0.25">
      <c r="A60" t="s">
        <v>153</v>
      </c>
    </row>
    <row r="61" spans="1:1" x14ac:dyDescent="0.25">
      <c r="A61" t="s">
        <v>154</v>
      </c>
    </row>
    <row r="62" spans="1:1" x14ac:dyDescent="0.25">
      <c r="A62" t="s">
        <v>155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ADC6C-62CC-4B6C-B825-CE8C3E017562}">
  <sheetPr codeName="Sheet8"/>
  <dimension ref="A1:AB67"/>
  <sheetViews>
    <sheetView showGridLines="0" workbookViewId="0">
      <selection activeCell="N47" sqref="N47"/>
    </sheetView>
  </sheetViews>
  <sheetFormatPr defaultRowHeight="15" x14ac:dyDescent="0.25"/>
  <cols>
    <col min="2" max="2" width="10.7109375" customWidth="1"/>
    <col min="12" max="12" width="11.28515625" customWidth="1"/>
    <col min="13" max="13" width="10.7109375" customWidth="1"/>
    <col min="15" max="15" width="8.7109375" customWidth="1"/>
  </cols>
  <sheetData>
    <row r="1" spans="1:28" x14ac:dyDescent="0.25">
      <c r="A1" t="s">
        <v>156</v>
      </c>
      <c r="K1" s="28" t="s">
        <v>159</v>
      </c>
    </row>
    <row r="2" spans="1:28" x14ac:dyDescent="0.25">
      <c r="K2" t="s">
        <v>160</v>
      </c>
    </row>
    <row r="4" spans="1:28" x14ac:dyDescent="0.25">
      <c r="U4" s="31"/>
      <c r="V4" s="31"/>
      <c r="W4" s="31"/>
      <c r="X4" s="31"/>
      <c r="Y4" s="31"/>
      <c r="Z4" s="31"/>
      <c r="AA4" s="31"/>
      <c r="AB4" s="31"/>
    </row>
    <row r="5" spans="1:28" x14ac:dyDescent="0.25">
      <c r="U5" s="31"/>
      <c r="V5" s="31"/>
      <c r="W5" s="31"/>
      <c r="X5" s="31"/>
      <c r="Y5" s="31"/>
      <c r="Z5" s="31"/>
      <c r="AA5" s="31"/>
      <c r="AB5" s="31"/>
    </row>
    <row r="6" spans="1:28" x14ac:dyDescent="0.25">
      <c r="U6" s="30" t="s">
        <v>16</v>
      </c>
      <c r="V6" s="30">
        <v>100</v>
      </c>
      <c r="W6" s="30">
        <v>110</v>
      </c>
      <c r="X6" s="30">
        <v>120</v>
      </c>
      <c r="Y6" s="30"/>
      <c r="Z6" s="30"/>
      <c r="AA6" s="30" t="s">
        <v>101</v>
      </c>
      <c r="AB6" s="30" t="s">
        <v>102</v>
      </c>
    </row>
    <row r="7" spans="1:28" x14ac:dyDescent="0.25">
      <c r="U7" s="30" t="s">
        <v>11</v>
      </c>
      <c r="V7" s="30" t="s">
        <v>168</v>
      </c>
      <c r="W7" s="30" t="s">
        <v>173</v>
      </c>
      <c r="X7" s="30" t="s">
        <v>174</v>
      </c>
      <c r="Y7" s="30"/>
      <c r="Z7" s="30"/>
      <c r="AA7" s="30">
        <f>($B$20^(-1/($B$21+$C$45)))*(($B$21/$C$45)^($C$45/($B$21+$C$45)))*($B$17^(-$C$45/($B$21+$C$45)))*($B$18^($C$45/($B$21+$C$45)))*(V6^(1/($B$21+$C$45)))</f>
        <v>119.96507223622288</v>
      </c>
      <c r="AB7" s="30">
        <f>($B$20^(-1/($B$21+$C$45)))*(($B$21/$C$45)^(-$B$21/($B$21+$C$45)))*($B$17^($B$21/($B$21+$C$45)))*($B$18^(-$B$21/($B$21+$C$45)))*(V6^(1/($B$21+$C$45)))</f>
        <v>35.989521670866864</v>
      </c>
    </row>
    <row r="8" spans="1:28" x14ac:dyDescent="0.25">
      <c r="U8" s="30">
        <f>U9-20</f>
        <v>39.965072236222881</v>
      </c>
      <c r="V8" s="30">
        <f t="shared" ref="V8:V16" si="0">($V$6/(U8^$B$21))^(1/$C$45)</f>
        <v>324.28324462463411</v>
      </c>
      <c r="W8" s="30">
        <f t="shared" ref="W8:W16" si="1">($W$6/(U8^$B$21))^(1/$C$45)</f>
        <v>425.78398710327735</v>
      </c>
      <c r="X8" s="30">
        <f t="shared" ref="X8:X16" si="2">($X$6/(U8^$B$21))^(1/$C$45)</f>
        <v>545.95474046791298</v>
      </c>
      <c r="Y8" s="30"/>
      <c r="Z8" s="30"/>
      <c r="AA8" s="30">
        <f>($B$20^(-1/($B$21+$C$45)))*(($B$21/$C$45)^($C$45/($B$21+$C$45)))*($B$17^(-$C$45/($B$21+$C$45)))*($B$18^($C$45/($B$21+$C$45)))*(W6^(1/($B$21+$C$45)))</f>
        <v>131.36401834098709</v>
      </c>
      <c r="AB8" s="30">
        <f>($B$20^(-1/($B$21+$C$45)))*(($B$21/$C$45)^(-$B$21/($B$21+$C$45)))*($B$17^($B$21/($B$21+$C$45)))*($B$18^(-$B$21/($B$21+$C$45)))*(W6^(1/($B$21+$C$45)))</f>
        <v>39.409205502296125</v>
      </c>
    </row>
    <row r="9" spans="1:28" ht="15.75" thickBot="1" x14ac:dyDescent="0.3">
      <c r="A9" s="15" t="s">
        <v>47</v>
      </c>
      <c r="B9" s="17"/>
      <c r="K9" s="24" t="s">
        <v>16</v>
      </c>
      <c r="L9" s="26" t="s">
        <v>37</v>
      </c>
      <c r="M9" s="24" t="s">
        <v>101</v>
      </c>
      <c r="N9" s="24" t="s">
        <v>102</v>
      </c>
      <c r="O9" s="27" t="s">
        <v>157</v>
      </c>
      <c r="P9" s="27" t="s">
        <v>158</v>
      </c>
      <c r="U9" s="30">
        <f>U10-20</f>
        <v>59.965072236222881</v>
      </c>
      <c r="V9" s="30">
        <f t="shared" si="0"/>
        <v>144.04194993986485</v>
      </c>
      <c r="W9" s="30">
        <f t="shared" si="1"/>
        <v>189.12711887571683</v>
      </c>
      <c r="X9" s="30">
        <f t="shared" si="2"/>
        <v>242.50523793463114</v>
      </c>
      <c r="Y9" s="30"/>
      <c r="Z9" s="30"/>
      <c r="AA9" s="30">
        <f>($B$20^(-1/($B$21+$C$45)))*(($B$21/$C$45)^($C$45/($B$21+$C$45)))*($B$17^(-$C$45/($B$21+$C$45)))*($B$18^($C$45/($B$21+$C$45)))*(X6^(1/($B$21+$C$45)))</f>
        <v>142.71365549254784</v>
      </c>
      <c r="AB9" s="30">
        <f>($B$20^(-1/($B$21+$C$45)))*(($B$21/$C$45)^(-$B$21/($B$21+$C$45)))*($B$17^($B$21/($B$21+$C$45)))*($B$18^(-$B$21/($B$21+$C$45)))*(X6^(1/($B$21+$C$45)))</f>
        <v>42.814096647764359</v>
      </c>
    </row>
    <row r="10" spans="1:28" x14ac:dyDescent="0.25">
      <c r="A10" s="16" t="s">
        <v>38</v>
      </c>
      <c r="B10" s="13">
        <f>B13*B17+B18*B14</f>
        <v>798.09770000000003</v>
      </c>
      <c r="K10">
        <v>100</v>
      </c>
      <c r="L10" s="22">
        <f>($B$20^(-1/($B$21+$B$22)))*((($B$21/$B$22)^($B$22/($B$21+$B$22)))+(($B$21/B22)^(-$B$21/($B$21+$B$22))))*($B$17^($B$21/($B$21+$B$22)))*($B$18^($B$22/($B$21+$B$22)))*(K10^(1/($B$21+$B$22)))</f>
        <v>778.1519210210613</v>
      </c>
      <c r="M10">
        <f>($B$20^(-1/($B$21+$B$22)))*(($B$21/$B$22)^($B$22/($B$21+$B$22)))*($B$17^(-$B$22/($B$21+$B$22)))*($B$18^($B$22/($B$21+$B$22)))*(K10^(1/($B$21+$B$22)))</f>
        <v>191.12503323324307</v>
      </c>
      <c r="N10">
        <f>($B$20^(-1/($B$21+$B$22)))*(($B$21/$B$22)^(-$B$21/($B$21+$B$22)))*($B$17^($B$21/($B$21+$B$22)))*($B$18^(-$B$21/($B$21+$B$22)))*(K10^(1/($B$21+$B$22)))</f>
        <v>40.955364264266393</v>
      </c>
      <c r="O10" s="29">
        <f>L10/K10</f>
        <v>7.7815192102106128</v>
      </c>
      <c r="P10">
        <f>($B$20^(-1/($B$21+$B$22)))*($B$21^(-$B$21/($B$21+$B$22)))*($B$22^(-$B$22/($B$21+$B$22)))*($B$17^($B$21/($B$21+$B$22)))*($B$18^($B$22/($B$21+$B$22)))*(K10^((1-$B$21-$B$22)/($B$21+$B$22)))</f>
        <v>8.1910728528532797</v>
      </c>
      <c r="U10" s="30">
        <f>U11-20</f>
        <v>79.965072236222881</v>
      </c>
      <c r="V10" s="30">
        <f t="shared" si="0"/>
        <v>81.00000514915601</v>
      </c>
      <c r="W10" s="30">
        <f t="shared" si="1"/>
        <v>106.35302846964842</v>
      </c>
      <c r="X10" s="30">
        <f t="shared" si="2"/>
        <v>136.36947798612158</v>
      </c>
      <c r="Y10" s="30"/>
      <c r="Z10" s="30"/>
      <c r="AA10" s="30"/>
      <c r="AB10" s="30"/>
    </row>
    <row r="11" spans="1:28" x14ac:dyDescent="0.25">
      <c r="K11">
        <v>200</v>
      </c>
      <c r="L11" s="22">
        <f>($B$20^(-1/($B$21+$B$22)))*((($B$21/$B$22)^($B$22/($B$21+$B$22)))+(($B$21/B22)^(-$B$21/($B$21+$B$22))))*($B$17^($B$21/($B$21+$B$22)))*($B$18^($B$22/($B$21+$B$22)))*(K11^(1/($B$21+$B$22)))</f>
        <v>1614.1283804649763</v>
      </c>
      <c r="M11">
        <f t="shared" ref="M11:M20" si="3">($B$20^(-1/($B$21+$B$22)))*(($B$21/$B$22)^($B$22/($B$21+$B$22)))*($B$17^(-$B$22/($B$21+$B$22)))*($B$18^($B$22/($B$21+$B$22)))*(K11^(1/($B$21+$B$22)))</f>
        <v>396.45258467560808</v>
      </c>
      <c r="N11">
        <f t="shared" ref="N11:N20" si="4">($B$20^(-1/($B$21+$B$22)))*(($B$21/$B$22)^(-$B$21/($B$21+$B$22)))*($B$17^($B$21/($B$21+$B$22)))*($B$18^(-$B$21/($B$21+$B$22)))*(K11^(1/($B$21+$B$22)))</f>
        <v>84.954125287630347</v>
      </c>
      <c r="O11" s="29">
        <f t="shared" ref="O11:O20" si="5">L11/K11</f>
        <v>8.0706419023248817</v>
      </c>
      <c r="P11">
        <f t="shared" ref="P11:P20" si="6">($B$20^(-1/($B$21+$B$22)))*($B$21^(-$B$21/($B$21+$B$22)))*($B$22^(-$B$22/($B$21+$B$22)))*($B$17^($B$21/($B$21+$B$22)))*($B$18^($B$22/($B$21+$B$22)))*(K11^((1-$B$21-$B$22)/($B$21+$B$22)))</f>
        <v>8.4954125287630387</v>
      </c>
      <c r="U11" s="30">
        <f>U12-20</f>
        <v>99.965072236222881</v>
      </c>
      <c r="V11" s="30">
        <f t="shared" si="0"/>
        <v>51.830947250840985</v>
      </c>
      <c r="W11" s="30">
        <f t="shared" si="1"/>
        <v>68.05404763156335</v>
      </c>
      <c r="X11" s="30">
        <f t="shared" si="2"/>
        <v>87.261219392614237</v>
      </c>
      <c r="Y11" s="30"/>
      <c r="Z11" s="30"/>
      <c r="AA11" s="30"/>
      <c r="AB11" s="30"/>
    </row>
    <row r="12" spans="1:28" x14ac:dyDescent="0.25">
      <c r="A12" s="10" t="s">
        <v>48</v>
      </c>
      <c r="B12" s="10"/>
      <c r="K12">
        <v>300</v>
      </c>
      <c r="L12" s="22">
        <f>($B$20^(-1/($B$21+$B$22)))*((($B$21/$B$22)^($B$22/($B$21+$B$22)))+(($B$21/B22)^(-$B$21/($B$21+$B$22))))*($B$17^($B$21/($B$21+$B$22)))*($B$18^($B$22/($B$21+$B$22)))*(K12^(1/($B$21+$B$22)))</f>
        <v>2473.4167279439207</v>
      </c>
      <c r="M12">
        <f t="shared" si="3"/>
        <v>607.50586300376983</v>
      </c>
      <c r="N12">
        <f t="shared" si="4"/>
        <v>130.1798277865222</v>
      </c>
      <c r="O12" s="29">
        <f t="shared" si="5"/>
        <v>8.2447224264797363</v>
      </c>
      <c r="P12">
        <f t="shared" si="6"/>
        <v>8.678655185768152</v>
      </c>
      <c r="U12" s="30">
        <f>AA7</f>
        <v>119.96507223622288</v>
      </c>
      <c r="V12" s="30">
        <f t="shared" si="0"/>
        <v>35.989521670866758</v>
      </c>
      <c r="W12" s="30">
        <f t="shared" si="1"/>
        <v>47.254251599397605</v>
      </c>
      <c r="X12" s="30">
        <f t="shared" si="2"/>
        <v>60.591011990539926</v>
      </c>
      <c r="Y12" s="30"/>
      <c r="Z12" s="30"/>
      <c r="AA12" s="30"/>
      <c r="AB12" s="30"/>
    </row>
    <row r="13" spans="1:28" x14ac:dyDescent="0.25">
      <c r="A13" s="10" t="s">
        <v>11</v>
      </c>
      <c r="B13" s="10">
        <v>220</v>
      </c>
      <c r="K13">
        <v>400</v>
      </c>
      <c r="L13" s="22">
        <f>($B$20^(-1/($B$21+$B$22)))*((($B$21/$B$22)^($B$22/($B$21+$B$22)))+(($B$21/B22)^(-$B$21/($B$21+$B$22))))*($B$17^($B$21/($B$21+$B$22)))*($B$18^($B$22/($B$21+$B$22)))*(K13^(1/($B$21+$B$22)))</f>
        <v>3348.2027843660258</v>
      </c>
      <c r="M13">
        <f t="shared" si="3"/>
        <v>822.36559616007617</v>
      </c>
      <c r="N13">
        <f t="shared" si="4"/>
        <v>176.22119917715929</v>
      </c>
      <c r="O13" s="29">
        <f t="shared" si="5"/>
        <v>8.3705069609150637</v>
      </c>
      <c r="P13">
        <f t="shared" si="6"/>
        <v>8.8110599588579674</v>
      </c>
      <c r="U13" s="30">
        <f>U12+20</f>
        <v>139.96507223622288</v>
      </c>
      <c r="V13" s="30">
        <f t="shared" si="0"/>
        <v>26.439081832148965</v>
      </c>
      <c r="W13" s="30">
        <f t="shared" si="1"/>
        <v>34.714521531548328</v>
      </c>
      <c r="X13" s="30">
        <f t="shared" si="2"/>
        <v>44.512142699784427</v>
      </c>
      <c r="Y13" s="30"/>
      <c r="Z13" s="30"/>
      <c r="AA13" s="30"/>
      <c r="AB13" s="30"/>
    </row>
    <row r="14" spans="1:28" x14ac:dyDescent="0.25">
      <c r="A14" s="10" t="s">
        <v>12</v>
      </c>
      <c r="B14" s="10">
        <v>27.619540000000001</v>
      </c>
      <c r="K14">
        <v>500</v>
      </c>
      <c r="L14" s="22">
        <f>($B$20^(-1/($B$21+$B$22)))*((($B$21/$B$22)^($B$22/($B$21+$B$22)))+(($B$21/B22)^(-$B$21/($B$21+$B$22))))*($B$17^($B$21/($B$21+$B$22)))*($B$18^($B$22/($B$21+$B$22)))*(K14^(1/($B$21+$B$22)))</f>
        <v>4234.6965318230059</v>
      </c>
      <c r="M14">
        <f t="shared" si="3"/>
        <v>1040.1009025530186</v>
      </c>
      <c r="N14">
        <f t="shared" si="4"/>
        <v>222.87876483278987</v>
      </c>
      <c r="O14" s="29">
        <f t="shared" si="5"/>
        <v>8.4693930636460113</v>
      </c>
      <c r="P14">
        <f t="shared" si="6"/>
        <v>8.9151505933115995</v>
      </c>
      <c r="U14" s="30">
        <f>U13+20</f>
        <v>159.96507223622288</v>
      </c>
      <c r="V14" s="30">
        <f t="shared" si="0"/>
        <v>20.241159231522456</v>
      </c>
      <c r="W14" s="30">
        <f t="shared" si="1"/>
        <v>26.576647495820868</v>
      </c>
      <c r="X14" s="30">
        <f t="shared" si="2"/>
        <v>34.077483244029693</v>
      </c>
      <c r="Y14" s="30"/>
      <c r="Z14" s="30"/>
      <c r="AA14" s="30"/>
      <c r="AB14" s="30"/>
    </row>
    <row r="15" spans="1:28" x14ac:dyDescent="0.25">
      <c r="K15">
        <v>600</v>
      </c>
      <c r="L15" s="22">
        <f>($B$20^(-1/($B$21+$B$22)))*((($B$21/$B$22)^($B$22/($B$21+$B$22)))+(($B$21/B22)^(-$B$21/($B$21+$B$22))))*($B$17^($B$21/($B$21+$B$22)))*($B$18^($B$22/($B$21+$B$22)))*(K15^(1/($B$21+$B$22)))</f>
        <v>5130.6332728092657</v>
      </c>
      <c r="M15">
        <f t="shared" si="3"/>
        <v>1260.1555406899945</v>
      </c>
      <c r="N15">
        <f t="shared" si="4"/>
        <v>270.03333014785613</v>
      </c>
      <c r="O15" s="29">
        <f t="shared" si="5"/>
        <v>8.5510554546821087</v>
      </c>
      <c r="P15">
        <f t="shared" si="6"/>
        <v>9.0011110049285428</v>
      </c>
      <c r="U15" s="30">
        <f>U14+20</f>
        <v>179.96507223622288</v>
      </c>
      <c r="V15" s="30">
        <f t="shared" si="0"/>
        <v>15.992238726622043</v>
      </c>
      <c r="W15" s="30">
        <f t="shared" si="1"/>
        <v>20.997813734133697</v>
      </c>
      <c r="X15" s="30">
        <f t="shared" si="2"/>
        <v>26.924112448671966</v>
      </c>
      <c r="Y15" s="30"/>
      <c r="Z15" s="30"/>
      <c r="AA15" s="30"/>
      <c r="AB15" s="30"/>
    </row>
    <row r="16" spans="1:28" x14ac:dyDescent="0.25">
      <c r="A16" s="8" t="s">
        <v>49</v>
      </c>
      <c r="B16" s="8"/>
      <c r="K16">
        <v>700</v>
      </c>
      <c r="L16" s="22">
        <f>($B$20^(-1/($B$21+$B$22)))*((($B$21/$B$22)^($B$22/($B$21+$B$22)))+(($B$21/B22)^(-$B$21/($B$21+$B$22))))*($B$17^($B$21/($B$21+$B$22)))*($B$18^($B$22/($B$21+$B$22)))*(K16^(1/($B$21+$B$22)))</f>
        <v>6034.4998128254574</v>
      </c>
      <c r="M16">
        <f t="shared" si="3"/>
        <v>1482.157848764147</v>
      </c>
      <c r="N16">
        <f t="shared" si="4"/>
        <v>317.60525330660312</v>
      </c>
      <c r="O16" s="29">
        <f t="shared" si="5"/>
        <v>8.6207140183220812</v>
      </c>
      <c r="P16">
        <f t="shared" si="6"/>
        <v>9.0744358087601</v>
      </c>
      <c r="U16" s="30">
        <f>U15+20</f>
        <v>199.96507223622288</v>
      </c>
      <c r="V16" s="30">
        <f t="shared" si="0"/>
        <v>12.953210569811114</v>
      </c>
      <c r="W16" s="30">
        <f t="shared" si="1"/>
        <v>17.007568949751189</v>
      </c>
      <c r="X16" s="30">
        <f t="shared" si="2"/>
        <v>21.807684584670163</v>
      </c>
      <c r="Y16" s="30"/>
      <c r="Z16" s="30"/>
      <c r="AA16" s="30"/>
      <c r="AB16" s="30"/>
    </row>
    <row r="17" spans="1:28" x14ac:dyDescent="0.25">
      <c r="A17" s="8" t="s">
        <v>34</v>
      </c>
      <c r="B17" s="8">
        <v>3</v>
      </c>
      <c r="C17" t="s">
        <v>94</v>
      </c>
      <c r="K17">
        <v>800</v>
      </c>
      <c r="L17" s="22">
        <f>($B$20^(-1/($B$21+$B$22)))*((($B$21/$B$22)^($B$22/($B$21+$B$22)))+(($B$21/B22)^(-$B$21/($B$21+$B$22))))*($B$17^($B$21/($B$21+$B$22)))*($B$18^($B$22/($B$21+$B$22)))*(K17^(1/($B$21+$B$22)))</f>
        <v>6945.210815268013</v>
      </c>
      <c r="M17">
        <f t="shared" si="3"/>
        <v>1705.8412528728447</v>
      </c>
      <c r="N17">
        <f t="shared" si="4"/>
        <v>365.53741132989552</v>
      </c>
      <c r="O17" s="29">
        <f t="shared" si="5"/>
        <v>8.6815135190850157</v>
      </c>
      <c r="P17">
        <f t="shared" si="6"/>
        <v>9.1384352832473965</v>
      </c>
      <c r="U17" s="31"/>
      <c r="V17" s="31"/>
      <c r="W17" s="31"/>
      <c r="X17" s="31"/>
      <c r="Y17" s="31"/>
      <c r="Z17" s="31"/>
      <c r="AA17" s="31"/>
      <c r="AB17" s="31"/>
    </row>
    <row r="18" spans="1:28" x14ac:dyDescent="0.25">
      <c r="A18" s="8" t="s">
        <v>35</v>
      </c>
      <c r="B18" s="8">
        <v>5</v>
      </c>
      <c r="C18" t="s">
        <v>95</v>
      </c>
      <c r="K18">
        <v>900</v>
      </c>
      <c r="L18" s="22">
        <f>($B$20^(-1/($B$21+$B$22)))*((($B$21/$B$22)^($B$22/($B$21+$B$22)))+(($B$21/B22)^(-$B$21/($B$21+$B$22))))*($B$17^($B$21/($B$21+$B$22)))*($B$18^($B$22/($B$21+$B$22)))*(K18^(1/($B$21+$B$22)))</f>
        <v>7861.9484766487303</v>
      </c>
      <c r="M18">
        <f t="shared" si="3"/>
        <v>1931.0048890014421</v>
      </c>
      <c r="N18">
        <f t="shared" si="4"/>
        <v>413.78676192888071</v>
      </c>
      <c r="O18" s="29">
        <f t="shared" si="5"/>
        <v>8.7354983073874788</v>
      </c>
      <c r="P18">
        <f t="shared" si="6"/>
        <v>9.1952613761973563</v>
      </c>
      <c r="U18" s="31"/>
      <c r="V18" s="31"/>
      <c r="W18" s="31"/>
      <c r="X18" s="31"/>
      <c r="Y18" s="31"/>
      <c r="Z18" s="31"/>
      <c r="AA18" s="31"/>
      <c r="AB18" s="31"/>
    </row>
    <row r="19" spans="1:28" x14ac:dyDescent="0.25">
      <c r="A19" s="8" t="s">
        <v>16</v>
      </c>
      <c r="B19" s="8">
        <v>100</v>
      </c>
      <c r="C19" t="s">
        <v>96</v>
      </c>
      <c r="K19">
        <v>1000</v>
      </c>
      <c r="L19" s="22">
        <f>($B$20^(-1/($B$21+$B$22)))*((($B$21/$B$22)^($B$22/($B$21+$B$22)))+(($B$21/B22)^(-$B$21/($B$21+$B$22))))*($B$17^($B$21/($B$21+$B$22)))*($B$18^($B$22/($B$21+$B$22)))*(K19^(1/($B$21+$B$22)))</f>
        <v>8784.0737393580512</v>
      </c>
      <c r="M19">
        <f t="shared" si="3"/>
        <v>2157.4917956318013</v>
      </c>
      <c r="N19">
        <f t="shared" si="4"/>
        <v>462.31967049252916</v>
      </c>
      <c r="O19" s="29">
        <f t="shared" si="5"/>
        <v>8.7840737393580515</v>
      </c>
      <c r="P19">
        <f t="shared" si="6"/>
        <v>9.2463934098505884</v>
      </c>
      <c r="U19" s="31"/>
      <c r="V19" s="31"/>
      <c r="W19" s="31"/>
      <c r="X19" s="31"/>
      <c r="Y19" s="31"/>
      <c r="Z19" s="31"/>
      <c r="AA19" s="31"/>
      <c r="AB19" s="31"/>
    </row>
    <row r="20" spans="1:28" x14ac:dyDescent="0.25">
      <c r="A20" s="8" t="s">
        <v>17</v>
      </c>
      <c r="B20" s="8">
        <v>1</v>
      </c>
      <c r="C20" t="s">
        <v>97</v>
      </c>
      <c r="K20">
        <v>1100</v>
      </c>
      <c r="L20" s="22">
        <f>($B$20^(-1/($B$21+$B$22)))*((($B$21/$B$22)^($B$22/($B$21+$B$22)))+(($B$21/B22)^(-$B$21/($B$21+$B$22))))*($B$17^($B$21/($B$21+$B$22)))*($B$18^($B$22/($B$21+$B$22)))*(K20^(1/($B$21+$B$22)))</f>
        <v>9711.0730358565906</v>
      </c>
      <c r="M20">
        <f t="shared" si="3"/>
        <v>2385.1758333682847</v>
      </c>
      <c r="N20">
        <f t="shared" si="4"/>
        <v>511.10910715034697</v>
      </c>
      <c r="O20" s="29">
        <f t="shared" si="5"/>
        <v>8.8282482144150816</v>
      </c>
      <c r="P20">
        <f t="shared" si="6"/>
        <v>9.2928928572790461</v>
      </c>
      <c r="U20" s="31"/>
      <c r="V20" s="31"/>
      <c r="W20" s="31"/>
      <c r="X20" s="31"/>
      <c r="Y20" s="31"/>
      <c r="Z20" s="31"/>
      <c r="AA20" s="31"/>
      <c r="AB20" s="31"/>
    </row>
    <row r="21" spans="1:28" x14ac:dyDescent="0.25">
      <c r="A21" s="8" t="s">
        <v>18</v>
      </c>
      <c r="B21" s="8">
        <v>0.7</v>
      </c>
      <c r="C21" t="s">
        <v>22</v>
      </c>
    </row>
    <row r="22" spans="1:28" x14ac:dyDescent="0.25">
      <c r="A22" s="8" t="s">
        <v>19</v>
      </c>
      <c r="B22" s="8">
        <v>0.25</v>
      </c>
      <c r="C22" t="s">
        <v>23</v>
      </c>
    </row>
    <row r="23" spans="1:28" x14ac:dyDescent="0.25">
      <c r="K23" t="s">
        <v>161</v>
      </c>
    </row>
    <row r="24" spans="1:28" x14ac:dyDescent="0.25">
      <c r="A24" s="11" t="s">
        <v>24</v>
      </c>
      <c r="B24" s="11">
        <f>B19-B20*B13^B21*B14^B22</f>
        <v>3.0230353047500103E-6</v>
      </c>
      <c r="K24" t="s">
        <v>162</v>
      </c>
    </row>
    <row r="37" spans="1:11" x14ac:dyDescent="0.25">
      <c r="A37" t="s">
        <v>163</v>
      </c>
    </row>
    <row r="38" spans="1:11" x14ac:dyDescent="0.25">
      <c r="A38" t="s">
        <v>166</v>
      </c>
    </row>
    <row r="39" spans="1:11" x14ac:dyDescent="0.25">
      <c r="A39" t="s">
        <v>165</v>
      </c>
    </row>
    <row r="40" spans="1:11" x14ac:dyDescent="0.25">
      <c r="A40" t="s">
        <v>164</v>
      </c>
    </row>
    <row r="42" spans="1:11" x14ac:dyDescent="0.25">
      <c r="A42" t="s">
        <v>167</v>
      </c>
    </row>
    <row r="45" spans="1:11" x14ac:dyDescent="0.25">
      <c r="B45" t="s">
        <v>19</v>
      </c>
      <c r="C45">
        <v>0.35</v>
      </c>
      <c r="F45" t="s">
        <v>169</v>
      </c>
      <c r="K45">
        <f>SQRT((AA8-AA7)^2+(AB8-AB7)^2)</f>
        <v>11.900849121229031</v>
      </c>
    </row>
    <row r="46" spans="1:11" x14ac:dyDescent="0.25">
      <c r="B46" t="s">
        <v>171</v>
      </c>
      <c r="C46">
        <f>B21+C45</f>
        <v>1.0499999999999998</v>
      </c>
      <c r="F46" t="s">
        <v>170</v>
      </c>
      <c r="K46">
        <f>SQRT((AA9-AA8)^2+(AB9-AB8)^2)</f>
        <v>11.849369062721278</v>
      </c>
    </row>
    <row r="49" spans="10:10" x14ac:dyDescent="0.25">
      <c r="J49" t="s">
        <v>172</v>
      </c>
    </row>
    <row r="50" spans="10:10" x14ac:dyDescent="0.25">
      <c r="J50" t="s">
        <v>175</v>
      </c>
    </row>
    <row r="52" spans="10:10" x14ac:dyDescent="0.25">
      <c r="J52" t="s">
        <v>177</v>
      </c>
    </row>
    <row r="54" spans="10:10" x14ac:dyDescent="0.25">
      <c r="J54" t="s">
        <v>179</v>
      </c>
    </row>
    <row r="55" spans="10:10" x14ac:dyDescent="0.25">
      <c r="J55" t="s">
        <v>180</v>
      </c>
    </row>
    <row r="57" spans="10:10" x14ac:dyDescent="0.25">
      <c r="J57" t="s">
        <v>178</v>
      </c>
    </row>
    <row r="58" spans="10:10" x14ac:dyDescent="0.25">
      <c r="J58" t="s">
        <v>181</v>
      </c>
    </row>
    <row r="60" spans="10:10" x14ac:dyDescent="0.25">
      <c r="J60" t="s">
        <v>182</v>
      </c>
    </row>
    <row r="61" spans="10:10" x14ac:dyDescent="0.25">
      <c r="J61" t="s">
        <v>183</v>
      </c>
    </row>
    <row r="63" spans="10:10" x14ac:dyDescent="0.25">
      <c r="J63" t="s">
        <v>184</v>
      </c>
    </row>
    <row r="67" spans="1:2" x14ac:dyDescent="0.25">
      <c r="A67" t="s">
        <v>176</v>
      </c>
      <c r="B67" t="str">
        <f>IF(C46&lt;1,"Decreasing",IF(C46=1,"Constant",IF(C46&gt;1,"Increasing")))&amp;" returns to scale"</f>
        <v>Increasing returns to scale</v>
      </c>
    </row>
  </sheetData>
  <dataValidations count="1">
    <dataValidation type="list" allowBlank="1" showInputMessage="1" showErrorMessage="1" sqref="C45" xr:uid="{12AA1163-CD99-4D5C-9FF4-087C7A9B836F}">
      <formula1>"0.25,0.3,0.35"</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82C0-0625-413E-8AED-3EB598606731}">
  <sheetPr codeName="Sheet9"/>
  <dimension ref="A1:Q170"/>
  <sheetViews>
    <sheetView showGridLines="0" zoomScaleNormal="100" workbookViewId="0">
      <selection activeCell="Q25" sqref="Q25:T27"/>
    </sheetView>
  </sheetViews>
  <sheetFormatPr defaultRowHeight="15" x14ac:dyDescent="0.25"/>
  <cols>
    <col min="7" max="7" width="12.28515625" customWidth="1"/>
  </cols>
  <sheetData>
    <row r="1" spans="1:17" x14ac:dyDescent="0.25">
      <c r="A1" t="s">
        <v>185</v>
      </c>
      <c r="K1" s="32" t="s">
        <v>194</v>
      </c>
      <c r="L1" s="32" t="s">
        <v>195</v>
      </c>
      <c r="M1" s="32" t="s">
        <v>18</v>
      </c>
      <c r="N1" s="32" t="s">
        <v>19</v>
      </c>
      <c r="O1" s="32" t="s">
        <v>196</v>
      </c>
    </row>
    <row r="2" spans="1:17" x14ac:dyDescent="0.25">
      <c r="K2">
        <v>0.02</v>
      </c>
      <c r="L2">
        <v>-0.9</v>
      </c>
      <c r="M2">
        <v>20</v>
      </c>
      <c r="N2">
        <v>20</v>
      </c>
      <c r="O2">
        <v>0.2</v>
      </c>
    </row>
    <row r="5" spans="1:17" x14ac:dyDescent="0.25">
      <c r="A5" t="s">
        <v>186</v>
      </c>
    </row>
    <row r="6" spans="1:17" x14ac:dyDescent="0.25">
      <c r="A6" t="s">
        <v>189</v>
      </c>
    </row>
    <row r="7" spans="1:17" x14ac:dyDescent="0.25">
      <c r="A7" t="s">
        <v>187</v>
      </c>
    </row>
    <row r="8" spans="1:17" x14ac:dyDescent="0.25">
      <c r="A8" t="s">
        <v>188</v>
      </c>
    </row>
    <row r="9" spans="1:17" x14ac:dyDescent="0.25">
      <c r="A9" t="s">
        <v>190</v>
      </c>
      <c r="Q9" t="s">
        <v>205</v>
      </c>
    </row>
    <row r="10" spans="1:17" x14ac:dyDescent="0.25">
      <c r="Q10" t="s">
        <v>206</v>
      </c>
    </row>
    <row r="11" spans="1:17" x14ac:dyDescent="0.25">
      <c r="A11" t="s">
        <v>191</v>
      </c>
      <c r="Q11" t="s">
        <v>207</v>
      </c>
    </row>
    <row r="12" spans="1:17" x14ac:dyDescent="0.25">
      <c r="A12" t="s">
        <v>192</v>
      </c>
    </row>
    <row r="15" spans="1:17" x14ac:dyDescent="0.25">
      <c r="A15" t="s">
        <v>193</v>
      </c>
    </row>
    <row r="17" spans="1:17" x14ac:dyDescent="0.25">
      <c r="A17" t="s">
        <v>197</v>
      </c>
    </row>
    <row r="18" spans="1:17" x14ac:dyDescent="0.25">
      <c r="A18" t="s">
        <v>198</v>
      </c>
    </row>
    <row r="20" spans="1:17" x14ac:dyDescent="0.25">
      <c r="A20" t="s">
        <v>16</v>
      </c>
      <c r="B20" t="s">
        <v>199</v>
      </c>
      <c r="C20" t="s">
        <v>200</v>
      </c>
      <c r="D20" t="s">
        <v>201</v>
      </c>
      <c r="E20" t="s">
        <v>157</v>
      </c>
      <c r="F20" t="s">
        <v>202</v>
      </c>
      <c r="G20" t="s">
        <v>203</v>
      </c>
      <c r="H20" t="s">
        <v>204</v>
      </c>
    </row>
    <row r="21" spans="1:17" x14ac:dyDescent="0.25">
      <c r="A21">
        <v>0</v>
      </c>
      <c r="B21" s="22">
        <f>$K$2*A21^3+$L$2*A21^2+$M$2*A21+$N$2</f>
        <v>20</v>
      </c>
      <c r="C21" s="22">
        <f>$K$2*A21^3+$L$2*A21^2+$M$2*A21</f>
        <v>0</v>
      </c>
      <c r="D21" s="22">
        <f>$N$2</f>
        <v>20</v>
      </c>
      <c r="F21">
        <f>$K$2*A21^2+$L$2*A21+$M$2</f>
        <v>20</v>
      </c>
      <c r="G21">
        <f>3*$K$2*A21^2+2*$L$2*A21+$M$2</f>
        <v>20</v>
      </c>
    </row>
    <row r="22" spans="1:17" x14ac:dyDescent="0.25">
      <c r="A22">
        <f>A21+$O$2</f>
        <v>0.2</v>
      </c>
      <c r="B22" s="22">
        <f t="shared" ref="B22:B85" si="0">$K$2*A22^3+$L$2*A22^2+$M$2*A22+$N$2</f>
        <v>23.96416</v>
      </c>
      <c r="C22" s="22">
        <f t="shared" ref="C22:C85" si="1">$K$2*A22^3+$L$2*A22^2+$M$2*A22</f>
        <v>3.9641600000000001</v>
      </c>
      <c r="D22" s="22">
        <f t="shared" ref="D22:D85" si="2">$N$2</f>
        <v>20</v>
      </c>
      <c r="E22">
        <f>B22/A22</f>
        <v>119.82079999999999</v>
      </c>
      <c r="F22">
        <f t="shared" ref="F22:F85" si="3">$K$2*A22^2+$L$2*A22+$M$2</f>
        <v>19.820799999999998</v>
      </c>
      <c r="G22">
        <f t="shared" ref="G22:G85" si="4">3*$K$2*A22^2+2*$L$2*A22+$M$2</f>
        <v>19.642399999999999</v>
      </c>
      <c r="H22">
        <f>(B22-B21)/(A22-A21)</f>
        <v>19.820799999999998</v>
      </c>
    </row>
    <row r="23" spans="1:17" x14ac:dyDescent="0.25">
      <c r="A23">
        <f t="shared" ref="A23:A86" si="5">A22+$O$2</f>
        <v>0.4</v>
      </c>
      <c r="B23" s="22">
        <f t="shared" si="0"/>
        <v>27.857279999999999</v>
      </c>
      <c r="C23" s="22">
        <f t="shared" si="1"/>
        <v>7.8572800000000003</v>
      </c>
      <c r="D23" s="22">
        <f t="shared" si="2"/>
        <v>20</v>
      </c>
      <c r="E23">
        <f t="shared" ref="E23:E86" si="6">B23/A23</f>
        <v>69.643199999999993</v>
      </c>
      <c r="F23">
        <f t="shared" si="3"/>
        <v>19.6432</v>
      </c>
      <c r="G23">
        <f t="shared" si="4"/>
        <v>19.2896</v>
      </c>
      <c r="H23">
        <f t="shared" ref="H23:H86" si="7">(B23-B22)/(A23-A22)</f>
        <v>19.465599999999998</v>
      </c>
    </row>
    <row r="24" spans="1:17" x14ac:dyDescent="0.25">
      <c r="A24">
        <f t="shared" si="5"/>
        <v>0.60000000000000009</v>
      </c>
      <c r="B24" s="22">
        <f t="shared" si="0"/>
        <v>31.680320000000002</v>
      </c>
      <c r="C24" s="22">
        <f t="shared" si="1"/>
        <v>11.680320000000002</v>
      </c>
      <c r="D24" s="22">
        <f t="shared" si="2"/>
        <v>20</v>
      </c>
      <c r="E24">
        <f t="shared" si="6"/>
        <v>52.800533333333327</v>
      </c>
      <c r="F24">
        <f t="shared" si="3"/>
        <v>19.467199999999998</v>
      </c>
      <c r="G24">
        <f t="shared" si="4"/>
        <v>18.941600000000001</v>
      </c>
      <c r="H24">
        <f t="shared" si="7"/>
        <v>19.115200000000005</v>
      </c>
    </row>
    <row r="25" spans="1:17" x14ac:dyDescent="0.25">
      <c r="A25">
        <f t="shared" si="5"/>
        <v>0.8</v>
      </c>
      <c r="B25" s="22">
        <f t="shared" si="0"/>
        <v>35.434240000000003</v>
      </c>
      <c r="C25" s="22">
        <f t="shared" si="1"/>
        <v>15.434239999999999</v>
      </c>
      <c r="D25" s="22">
        <f t="shared" si="2"/>
        <v>20</v>
      </c>
      <c r="E25">
        <f t="shared" si="6"/>
        <v>44.2928</v>
      </c>
      <c r="F25">
        <f t="shared" si="3"/>
        <v>19.2928</v>
      </c>
      <c r="G25">
        <f t="shared" si="4"/>
        <v>18.598399999999998</v>
      </c>
      <c r="H25">
        <f t="shared" si="7"/>
        <v>18.769600000000008</v>
      </c>
      <c r="Q25" t="s">
        <v>162</v>
      </c>
    </row>
    <row r="26" spans="1:17" x14ac:dyDescent="0.25">
      <c r="A26">
        <f t="shared" si="5"/>
        <v>1</v>
      </c>
      <c r="B26" s="22">
        <f t="shared" si="0"/>
        <v>39.120000000000005</v>
      </c>
      <c r="C26" s="22">
        <f t="shared" si="1"/>
        <v>19.12</v>
      </c>
      <c r="D26" s="22">
        <f t="shared" si="2"/>
        <v>20</v>
      </c>
      <c r="E26">
        <f t="shared" si="6"/>
        <v>39.120000000000005</v>
      </c>
      <c r="F26">
        <f t="shared" si="3"/>
        <v>19.12</v>
      </c>
      <c r="G26">
        <f t="shared" si="4"/>
        <v>18.260000000000002</v>
      </c>
      <c r="H26">
        <f t="shared" si="7"/>
        <v>18.428800000000013</v>
      </c>
      <c r="Q26" t="s">
        <v>209</v>
      </c>
    </row>
    <row r="27" spans="1:17" x14ac:dyDescent="0.25">
      <c r="A27">
        <f t="shared" si="5"/>
        <v>1.2</v>
      </c>
      <c r="B27" s="22">
        <f t="shared" si="0"/>
        <v>42.73856</v>
      </c>
      <c r="C27" s="22">
        <f t="shared" si="1"/>
        <v>22.73856</v>
      </c>
      <c r="D27" s="22">
        <f t="shared" si="2"/>
        <v>20</v>
      </c>
      <c r="E27">
        <f t="shared" si="6"/>
        <v>35.61546666666667</v>
      </c>
      <c r="F27">
        <f t="shared" si="3"/>
        <v>18.948799999999999</v>
      </c>
      <c r="G27">
        <f t="shared" si="4"/>
        <v>17.926400000000001</v>
      </c>
      <c r="H27">
        <f t="shared" si="7"/>
        <v>18.092799999999979</v>
      </c>
      <c r="Q27" t="s">
        <v>208</v>
      </c>
    </row>
    <row r="28" spans="1:17" x14ac:dyDescent="0.25">
      <c r="A28">
        <f t="shared" si="5"/>
        <v>1.4</v>
      </c>
      <c r="B28" s="22">
        <f t="shared" si="0"/>
        <v>46.290880000000001</v>
      </c>
      <c r="C28" s="22">
        <f t="shared" si="1"/>
        <v>26.290880000000001</v>
      </c>
      <c r="D28" s="22">
        <f t="shared" si="2"/>
        <v>20</v>
      </c>
      <c r="E28">
        <f t="shared" si="6"/>
        <v>33.064914285714288</v>
      </c>
      <c r="F28">
        <f t="shared" si="3"/>
        <v>18.779199999999999</v>
      </c>
      <c r="G28">
        <f t="shared" si="4"/>
        <v>17.5976</v>
      </c>
      <c r="H28">
        <f t="shared" si="7"/>
        <v>17.761600000000012</v>
      </c>
    </row>
    <row r="29" spans="1:17" x14ac:dyDescent="0.25">
      <c r="A29">
        <f t="shared" si="5"/>
        <v>1.5999999999999999</v>
      </c>
      <c r="B29" s="22">
        <f t="shared" si="0"/>
        <v>49.777919999999995</v>
      </c>
      <c r="C29" s="22">
        <f t="shared" si="1"/>
        <v>29.777919999999995</v>
      </c>
      <c r="D29" s="22">
        <f t="shared" si="2"/>
        <v>20</v>
      </c>
      <c r="E29">
        <f t="shared" si="6"/>
        <v>31.1112</v>
      </c>
      <c r="F29">
        <f t="shared" si="3"/>
        <v>18.6112</v>
      </c>
      <c r="G29">
        <f t="shared" si="4"/>
        <v>17.273600000000002</v>
      </c>
      <c r="H29">
        <f t="shared" si="7"/>
        <v>17.43519999999997</v>
      </c>
    </row>
    <row r="30" spans="1:17" x14ac:dyDescent="0.25">
      <c r="A30">
        <f t="shared" si="5"/>
        <v>1.7999999999999998</v>
      </c>
      <c r="B30" s="22">
        <f t="shared" si="0"/>
        <v>53.20064</v>
      </c>
      <c r="C30" s="22">
        <f t="shared" si="1"/>
        <v>33.20064</v>
      </c>
      <c r="D30" s="22">
        <f t="shared" si="2"/>
        <v>20</v>
      </c>
      <c r="E30">
        <f t="shared" si="6"/>
        <v>29.555911111111115</v>
      </c>
      <c r="F30">
        <f t="shared" si="3"/>
        <v>18.444800000000001</v>
      </c>
      <c r="G30">
        <f t="shared" si="4"/>
        <v>16.9544</v>
      </c>
      <c r="H30">
        <f t="shared" si="7"/>
        <v>17.11360000000003</v>
      </c>
    </row>
    <row r="31" spans="1:17" x14ac:dyDescent="0.25">
      <c r="A31">
        <f t="shared" si="5"/>
        <v>1.9999999999999998</v>
      </c>
      <c r="B31" s="22">
        <f t="shared" si="0"/>
        <v>56.559999999999995</v>
      </c>
      <c r="C31" s="22">
        <f t="shared" si="1"/>
        <v>36.559999999999995</v>
      </c>
      <c r="D31" s="22">
        <f t="shared" si="2"/>
        <v>20</v>
      </c>
      <c r="E31">
        <f t="shared" si="6"/>
        <v>28.28</v>
      </c>
      <c r="F31">
        <f t="shared" si="3"/>
        <v>18.28</v>
      </c>
      <c r="G31">
        <f t="shared" si="4"/>
        <v>16.64</v>
      </c>
      <c r="H31">
        <f t="shared" si="7"/>
        <v>16.79679999999998</v>
      </c>
    </row>
    <row r="32" spans="1:17" x14ac:dyDescent="0.25">
      <c r="A32">
        <f t="shared" si="5"/>
        <v>2.1999999999999997</v>
      </c>
      <c r="B32" s="22">
        <f t="shared" si="0"/>
        <v>59.856959999999994</v>
      </c>
      <c r="C32" s="22">
        <f t="shared" si="1"/>
        <v>39.856959999999994</v>
      </c>
      <c r="D32" s="22">
        <f t="shared" si="2"/>
        <v>20</v>
      </c>
      <c r="E32">
        <f t="shared" si="6"/>
        <v>27.207709090909091</v>
      </c>
      <c r="F32">
        <f t="shared" si="3"/>
        <v>18.116800000000001</v>
      </c>
      <c r="G32">
        <f t="shared" si="4"/>
        <v>16.330400000000001</v>
      </c>
      <c r="H32">
        <f t="shared" si="7"/>
        <v>16.484799999999996</v>
      </c>
    </row>
    <row r="33" spans="1:10" x14ac:dyDescent="0.25">
      <c r="A33">
        <f t="shared" si="5"/>
        <v>2.4</v>
      </c>
      <c r="B33" s="22">
        <f t="shared" si="0"/>
        <v>63.092480000000002</v>
      </c>
      <c r="C33" s="22">
        <f t="shared" si="1"/>
        <v>43.092480000000002</v>
      </c>
      <c r="D33" s="22">
        <f t="shared" si="2"/>
        <v>20</v>
      </c>
      <c r="E33">
        <f t="shared" si="6"/>
        <v>26.288533333333334</v>
      </c>
      <c r="F33">
        <f t="shared" si="3"/>
        <v>17.955200000000001</v>
      </c>
      <c r="G33">
        <f t="shared" si="4"/>
        <v>16.025600000000001</v>
      </c>
      <c r="H33">
        <f t="shared" si="7"/>
        <v>16.177600000000027</v>
      </c>
    </row>
    <row r="34" spans="1:10" x14ac:dyDescent="0.25">
      <c r="A34">
        <f t="shared" si="5"/>
        <v>2.6</v>
      </c>
      <c r="B34" s="22">
        <f t="shared" si="0"/>
        <v>66.26751999999999</v>
      </c>
      <c r="C34" s="22">
        <f t="shared" si="1"/>
        <v>46.267519999999998</v>
      </c>
      <c r="D34" s="22">
        <f t="shared" si="2"/>
        <v>20</v>
      </c>
      <c r="E34">
        <f t="shared" si="6"/>
        <v>25.487507692307688</v>
      </c>
      <c r="F34">
        <f t="shared" si="3"/>
        <v>17.795200000000001</v>
      </c>
      <c r="G34">
        <f t="shared" si="4"/>
        <v>15.7256</v>
      </c>
      <c r="H34">
        <f t="shared" si="7"/>
        <v>15.875199999999928</v>
      </c>
    </row>
    <row r="35" spans="1:10" x14ac:dyDescent="0.25">
      <c r="A35">
        <f t="shared" si="5"/>
        <v>2.8000000000000003</v>
      </c>
      <c r="B35" s="22">
        <f t="shared" si="0"/>
        <v>69.383040000000008</v>
      </c>
      <c r="C35" s="22">
        <f t="shared" si="1"/>
        <v>49.383040000000008</v>
      </c>
      <c r="D35" s="22">
        <f t="shared" si="2"/>
        <v>20</v>
      </c>
      <c r="E35">
        <f t="shared" si="6"/>
        <v>24.779657142857143</v>
      </c>
      <c r="F35">
        <f t="shared" si="3"/>
        <v>17.636800000000001</v>
      </c>
      <c r="G35">
        <f t="shared" si="4"/>
        <v>15.430399999999999</v>
      </c>
      <c r="H35">
        <f t="shared" si="7"/>
        <v>15.577600000000075</v>
      </c>
    </row>
    <row r="36" spans="1:10" x14ac:dyDescent="0.25">
      <c r="A36">
        <f t="shared" si="5"/>
        <v>3.0000000000000004</v>
      </c>
      <c r="B36" s="22">
        <f t="shared" si="0"/>
        <v>72.44</v>
      </c>
      <c r="C36" s="22">
        <f t="shared" si="1"/>
        <v>52.440000000000005</v>
      </c>
      <c r="D36" s="22">
        <f t="shared" si="2"/>
        <v>20</v>
      </c>
      <c r="E36">
        <f t="shared" si="6"/>
        <v>24.146666666666661</v>
      </c>
      <c r="F36">
        <f t="shared" si="3"/>
        <v>17.48</v>
      </c>
      <c r="G36">
        <f t="shared" si="4"/>
        <v>15.139999999999999</v>
      </c>
      <c r="H36">
        <f t="shared" si="7"/>
        <v>15.284799999999933</v>
      </c>
    </row>
    <row r="37" spans="1:10" x14ac:dyDescent="0.25">
      <c r="A37">
        <f t="shared" si="5"/>
        <v>3.2000000000000006</v>
      </c>
      <c r="B37" s="22">
        <f t="shared" si="0"/>
        <v>75.439360000000008</v>
      </c>
      <c r="C37" s="22">
        <f t="shared" si="1"/>
        <v>55.439360000000008</v>
      </c>
      <c r="D37" s="22">
        <f t="shared" si="2"/>
        <v>20</v>
      </c>
      <c r="E37">
        <f t="shared" si="6"/>
        <v>23.574799999999996</v>
      </c>
      <c r="F37">
        <f t="shared" si="3"/>
        <v>17.3248</v>
      </c>
      <c r="G37">
        <f t="shared" si="4"/>
        <v>14.854399999999998</v>
      </c>
      <c r="H37">
        <f t="shared" si="7"/>
        <v>14.996800000000038</v>
      </c>
    </row>
    <row r="38" spans="1:10" x14ac:dyDescent="0.25">
      <c r="A38">
        <f t="shared" si="5"/>
        <v>3.4000000000000008</v>
      </c>
      <c r="B38" s="22">
        <f t="shared" si="0"/>
        <v>78.382080000000002</v>
      </c>
      <c r="C38" s="22">
        <f t="shared" si="1"/>
        <v>58.382080000000009</v>
      </c>
      <c r="D38" s="22">
        <f t="shared" si="2"/>
        <v>20</v>
      </c>
      <c r="E38">
        <f t="shared" si="6"/>
        <v>23.053552941176466</v>
      </c>
      <c r="F38">
        <f t="shared" si="3"/>
        <v>17.171199999999999</v>
      </c>
      <c r="G38">
        <f t="shared" si="4"/>
        <v>14.573599999999999</v>
      </c>
      <c r="H38">
        <f t="shared" si="7"/>
        <v>14.713599999999959</v>
      </c>
    </row>
    <row r="39" spans="1:10" x14ac:dyDescent="0.25">
      <c r="A39">
        <f t="shared" si="5"/>
        <v>3.600000000000001</v>
      </c>
      <c r="B39" s="22">
        <f t="shared" si="0"/>
        <v>81.269120000000015</v>
      </c>
      <c r="C39" s="22">
        <f t="shared" si="1"/>
        <v>61.269120000000008</v>
      </c>
      <c r="D39" s="22">
        <f t="shared" si="2"/>
        <v>20</v>
      </c>
      <c r="E39">
        <f t="shared" si="6"/>
        <v>22.574755555555555</v>
      </c>
      <c r="F39">
        <f t="shared" si="3"/>
        <v>17.019199999999998</v>
      </c>
      <c r="G39">
        <f t="shared" si="4"/>
        <v>14.297599999999999</v>
      </c>
      <c r="H39">
        <f t="shared" si="7"/>
        <v>14.435200000000053</v>
      </c>
    </row>
    <row r="40" spans="1:10" x14ac:dyDescent="0.25">
      <c r="A40">
        <f t="shared" si="5"/>
        <v>3.8000000000000012</v>
      </c>
      <c r="B40" s="22">
        <f t="shared" si="0"/>
        <v>84.101440000000025</v>
      </c>
      <c r="C40" s="22">
        <f t="shared" si="1"/>
        <v>64.101440000000025</v>
      </c>
      <c r="D40" s="22">
        <f t="shared" si="2"/>
        <v>20</v>
      </c>
      <c r="E40">
        <f t="shared" si="6"/>
        <v>22.131957894736843</v>
      </c>
      <c r="F40">
        <f t="shared" si="3"/>
        <v>16.8688</v>
      </c>
      <c r="G40">
        <f t="shared" si="4"/>
        <v>14.026399999999999</v>
      </c>
      <c r="H40">
        <f t="shared" si="7"/>
        <v>14.161600000000037</v>
      </c>
      <c r="J40" t="s">
        <v>210</v>
      </c>
    </row>
    <row r="41" spans="1:10" x14ac:dyDescent="0.25">
      <c r="A41">
        <f t="shared" si="5"/>
        <v>4.0000000000000009</v>
      </c>
      <c r="B41" s="22">
        <f t="shared" si="0"/>
        <v>86.88000000000001</v>
      </c>
      <c r="C41" s="22">
        <f t="shared" si="1"/>
        <v>66.88000000000001</v>
      </c>
      <c r="D41" s="22">
        <f t="shared" si="2"/>
        <v>20</v>
      </c>
      <c r="E41">
        <f t="shared" si="6"/>
        <v>21.72</v>
      </c>
      <c r="F41">
        <f t="shared" si="3"/>
        <v>16.72</v>
      </c>
      <c r="G41">
        <f t="shared" si="4"/>
        <v>13.759999999999998</v>
      </c>
      <c r="H41">
        <f t="shared" si="7"/>
        <v>13.892799999999941</v>
      </c>
      <c r="J41" t="s">
        <v>211</v>
      </c>
    </row>
    <row r="42" spans="1:10" x14ac:dyDescent="0.25">
      <c r="A42">
        <f t="shared" si="5"/>
        <v>4.2000000000000011</v>
      </c>
      <c r="B42" s="22">
        <f t="shared" si="0"/>
        <v>89.605760000000018</v>
      </c>
      <c r="C42" s="22">
        <f t="shared" si="1"/>
        <v>69.605760000000018</v>
      </c>
      <c r="D42" s="22">
        <f t="shared" si="2"/>
        <v>20</v>
      </c>
      <c r="E42">
        <f t="shared" si="6"/>
        <v>21.33470476190476</v>
      </c>
      <c r="F42">
        <f t="shared" si="3"/>
        <v>16.572800000000001</v>
      </c>
      <c r="G42">
        <f t="shared" si="4"/>
        <v>13.498399999999998</v>
      </c>
      <c r="H42">
        <f t="shared" si="7"/>
        <v>13.628800000000028</v>
      </c>
      <c r="J42" t="s">
        <v>212</v>
      </c>
    </row>
    <row r="43" spans="1:10" x14ac:dyDescent="0.25">
      <c r="A43">
        <f t="shared" si="5"/>
        <v>4.4000000000000012</v>
      </c>
      <c r="B43" s="22">
        <f t="shared" si="0"/>
        <v>92.279680000000013</v>
      </c>
      <c r="C43" s="22">
        <f t="shared" si="1"/>
        <v>72.279680000000013</v>
      </c>
      <c r="D43" s="22">
        <f t="shared" si="2"/>
        <v>20</v>
      </c>
      <c r="E43">
        <f t="shared" si="6"/>
        <v>20.972654545454542</v>
      </c>
      <c r="F43">
        <f t="shared" si="3"/>
        <v>16.427199999999999</v>
      </c>
      <c r="G43">
        <f t="shared" si="4"/>
        <v>13.241599999999998</v>
      </c>
      <c r="H43">
        <f t="shared" si="7"/>
        <v>13.369599999999965</v>
      </c>
    </row>
    <row r="44" spans="1:10" x14ac:dyDescent="0.25">
      <c r="A44">
        <f t="shared" si="5"/>
        <v>4.6000000000000014</v>
      </c>
      <c r="B44" s="22">
        <f t="shared" si="0"/>
        <v>94.902720000000016</v>
      </c>
      <c r="C44" s="22">
        <f t="shared" si="1"/>
        <v>74.902720000000016</v>
      </c>
      <c r="D44" s="22">
        <f t="shared" si="2"/>
        <v>20</v>
      </c>
      <c r="E44">
        <f t="shared" si="6"/>
        <v>20.631026086956521</v>
      </c>
      <c r="F44">
        <f t="shared" si="3"/>
        <v>16.283200000000001</v>
      </c>
      <c r="G44">
        <f t="shared" si="4"/>
        <v>12.989599999999998</v>
      </c>
      <c r="H44">
        <f t="shared" si="7"/>
        <v>13.115200000000003</v>
      </c>
      <c r="J44" t="s">
        <v>213</v>
      </c>
    </row>
    <row r="45" spans="1:10" x14ac:dyDescent="0.25">
      <c r="A45">
        <f t="shared" si="5"/>
        <v>4.8000000000000016</v>
      </c>
      <c r="B45" s="22">
        <f t="shared" si="0"/>
        <v>97.475840000000019</v>
      </c>
      <c r="C45" s="22">
        <f t="shared" si="1"/>
        <v>77.475840000000019</v>
      </c>
      <c r="D45" s="22">
        <f t="shared" si="2"/>
        <v>20</v>
      </c>
      <c r="E45">
        <f t="shared" si="6"/>
        <v>20.307466666666663</v>
      </c>
      <c r="F45">
        <f t="shared" si="3"/>
        <v>16.140799999999999</v>
      </c>
      <c r="G45">
        <f t="shared" si="4"/>
        <v>12.742399999999998</v>
      </c>
      <c r="H45">
        <f t="shared" si="7"/>
        <v>12.865600000000004</v>
      </c>
    </row>
    <row r="46" spans="1:10" x14ac:dyDescent="0.25">
      <c r="A46">
        <f t="shared" si="5"/>
        <v>5.0000000000000018</v>
      </c>
      <c r="B46" s="22">
        <f t="shared" si="0"/>
        <v>100.00000000000001</v>
      </c>
      <c r="C46" s="22">
        <f t="shared" si="1"/>
        <v>80.000000000000014</v>
      </c>
      <c r="D46" s="22">
        <f t="shared" si="2"/>
        <v>20</v>
      </c>
      <c r="E46">
        <f t="shared" si="6"/>
        <v>19.999999999999996</v>
      </c>
      <c r="F46">
        <f t="shared" si="3"/>
        <v>15.999999999999998</v>
      </c>
      <c r="G46">
        <f t="shared" si="4"/>
        <v>12.499999999999996</v>
      </c>
      <c r="H46">
        <f t="shared" si="7"/>
        <v>12.620799999999964</v>
      </c>
    </row>
    <row r="47" spans="1:10" x14ac:dyDescent="0.25">
      <c r="A47">
        <f t="shared" si="5"/>
        <v>5.200000000000002</v>
      </c>
      <c r="B47" s="22">
        <f t="shared" si="0"/>
        <v>102.47616000000002</v>
      </c>
      <c r="C47" s="22">
        <f t="shared" si="1"/>
        <v>82.476160000000021</v>
      </c>
      <c r="D47" s="22">
        <f t="shared" si="2"/>
        <v>20</v>
      </c>
      <c r="E47">
        <f t="shared" si="6"/>
        <v>19.706953846153844</v>
      </c>
      <c r="F47">
        <f t="shared" si="3"/>
        <v>15.860799999999999</v>
      </c>
      <c r="G47">
        <f t="shared" si="4"/>
        <v>12.262399999999998</v>
      </c>
      <c r="H47">
        <f t="shared" si="7"/>
        <v>12.380800000000026</v>
      </c>
    </row>
    <row r="48" spans="1:10" x14ac:dyDescent="0.25">
      <c r="A48">
        <f t="shared" si="5"/>
        <v>5.4000000000000021</v>
      </c>
      <c r="B48" s="22">
        <f t="shared" si="0"/>
        <v>104.90528000000003</v>
      </c>
      <c r="C48" s="22">
        <f t="shared" si="1"/>
        <v>84.905280000000033</v>
      </c>
      <c r="D48" s="22">
        <f t="shared" si="2"/>
        <v>20</v>
      </c>
      <c r="E48">
        <f t="shared" si="6"/>
        <v>19.426903703703701</v>
      </c>
      <c r="F48">
        <f t="shared" si="3"/>
        <v>15.723199999999999</v>
      </c>
      <c r="G48">
        <f t="shared" si="4"/>
        <v>12.029599999999997</v>
      </c>
      <c r="H48">
        <f t="shared" si="7"/>
        <v>12.145600000000048</v>
      </c>
    </row>
    <row r="49" spans="1:8" x14ac:dyDescent="0.25">
      <c r="A49">
        <f t="shared" si="5"/>
        <v>5.6000000000000023</v>
      </c>
      <c r="B49" s="22">
        <f t="shared" si="0"/>
        <v>107.28832000000003</v>
      </c>
      <c r="C49" s="22">
        <f t="shared" si="1"/>
        <v>87.288320000000027</v>
      </c>
      <c r="D49" s="22">
        <f t="shared" si="2"/>
        <v>20</v>
      </c>
      <c r="E49">
        <f t="shared" si="6"/>
        <v>19.158628571428569</v>
      </c>
      <c r="F49">
        <f t="shared" si="3"/>
        <v>15.587199999999999</v>
      </c>
      <c r="G49">
        <f t="shared" si="4"/>
        <v>11.801599999999997</v>
      </c>
      <c r="H49">
        <f t="shared" si="7"/>
        <v>11.91519999999996</v>
      </c>
    </row>
    <row r="50" spans="1:8" x14ac:dyDescent="0.25">
      <c r="A50">
        <f t="shared" si="5"/>
        <v>5.8000000000000025</v>
      </c>
      <c r="B50" s="22">
        <f t="shared" si="0"/>
        <v>109.62624000000004</v>
      </c>
      <c r="C50" s="22">
        <f t="shared" si="1"/>
        <v>89.626240000000038</v>
      </c>
      <c r="D50" s="22">
        <f t="shared" si="2"/>
        <v>20</v>
      </c>
      <c r="E50">
        <f t="shared" si="6"/>
        <v>18.901075862068964</v>
      </c>
      <c r="F50">
        <f t="shared" si="3"/>
        <v>15.452799999999998</v>
      </c>
      <c r="G50">
        <f t="shared" si="4"/>
        <v>11.578399999999997</v>
      </c>
      <c r="H50">
        <f t="shared" si="7"/>
        <v>11.689600000000045</v>
      </c>
    </row>
    <row r="51" spans="1:8" x14ac:dyDescent="0.25">
      <c r="A51">
        <f t="shared" si="5"/>
        <v>6.0000000000000027</v>
      </c>
      <c r="B51" s="22">
        <f t="shared" si="0"/>
        <v>111.92000000000004</v>
      </c>
      <c r="C51" s="22">
        <f t="shared" si="1"/>
        <v>91.920000000000044</v>
      </c>
      <c r="D51" s="22">
        <f t="shared" si="2"/>
        <v>20</v>
      </c>
      <c r="E51">
        <f t="shared" si="6"/>
        <v>18.653333333333332</v>
      </c>
      <c r="F51">
        <f t="shared" si="3"/>
        <v>15.319999999999999</v>
      </c>
      <c r="G51">
        <f t="shared" si="4"/>
        <v>11.359999999999998</v>
      </c>
      <c r="H51">
        <f t="shared" si="7"/>
        <v>11.468800000000019</v>
      </c>
    </row>
    <row r="52" spans="1:8" x14ac:dyDescent="0.25">
      <c r="A52">
        <f t="shared" si="5"/>
        <v>6.2000000000000028</v>
      </c>
      <c r="B52" s="22">
        <f t="shared" si="0"/>
        <v>114.17056000000002</v>
      </c>
      <c r="C52" s="22">
        <f t="shared" si="1"/>
        <v>94.170560000000023</v>
      </c>
      <c r="D52" s="22">
        <f t="shared" si="2"/>
        <v>20</v>
      </c>
      <c r="E52">
        <f t="shared" si="6"/>
        <v>18.414606451612897</v>
      </c>
      <c r="F52">
        <f t="shared" si="3"/>
        <v>15.188799999999997</v>
      </c>
      <c r="G52">
        <f t="shared" si="4"/>
        <v>11.146399999999996</v>
      </c>
      <c r="H52">
        <f t="shared" si="7"/>
        <v>11.252799999999883</v>
      </c>
    </row>
    <row r="53" spans="1:8" x14ac:dyDescent="0.25">
      <c r="A53">
        <f t="shared" si="5"/>
        <v>6.400000000000003</v>
      </c>
      <c r="B53" s="22">
        <f t="shared" si="0"/>
        <v>116.37888000000004</v>
      </c>
      <c r="C53" s="22">
        <f t="shared" si="1"/>
        <v>96.378880000000038</v>
      </c>
      <c r="D53" s="22">
        <f t="shared" si="2"/>
        <v>20</v>
      </c>
      <c r="E53">
        <f t="shared" si="6"/>
        <v>18.184199999999997</v>
      </c>
      <c r="F53">
        <f t="shared" si="3"/>
        <v>15.059199999999997</v>
      </c>
      <c r="G53">
        <f t="shared" si="4"/>
        <v>10.937599999999996</v>
      </c>
      <c r="H53">
        <f t="shared" si="7"/>
        <v>11.041600000000063</v>
      </c>
    </row>
    <row r="54" spans="1:8" x14ac:dyDescent="0.25">
      <c r="A54">
        <f t="shared" si="5"/>
        <v>6.6000000000000032</v>
      </c>
      <c r="B54" s="22">
        <f t="shared" si="0"/>
        <v>118.54592000000002</v>
      </c>
      <c r="C54" s="22">
        <f t="shared" si="1"/>
        <v>98.545920000000024</v>
      </c>
      <c r="D54" s="22">
        <f t="shared" si="2"/>
        <v>20</v>
      </c>
      <c r="E54">
        <f t="shared" si="6"/>
        <v>17.961503030303025</v>
      </c>
      <c r="F54">
        <f t="shared" si="3"/>
        <v>14.931199999999997</v>
      </c>
      <c r="G54">
        <f t="shared" si="4"/>
        <v>10.733599999999996</v>
      </c>
      <c r="H54">
        <f t="shared" si="7"/>
        <v>10.83519999999992</v>
      </c>
    </row>
    <row r="55" spans="1:8" x14ac:dyDescent="0.25">
      <c r="A55">
        <f t="shared" si="5"/>
        <v>6.8000000000000034</v>
      </c>
      <c r="B55" s="22">
        <f t="shared" si="0"/>
        <v>120.67264000000003</v>
      </c>
      <c r="C55" s="22">
        <f t="shared" si="1"/>
        <v>100.67264000000003</v>
      </c>
      <c r="D55" s="22">
        <f t="shared" si="2"/>
        <v>20</v>
      </c>
      <c r="E55">
        <f t="shared" si="6"/>
        <v>17.745976470588232</v>
      </c>
      <c r="F55">
        <f t="shared" si="3"/>
        <v>14.804799999999998</v>
      </c>
      <c r="G55">
        <f t="shared" si="4"/>
        <v>10.534399999999998</v>
      </c>
      <c r="H55">
        <f t="shared" si="7"/>
        <v>10.633600000000021</v>
      </c>
    </row>
    <row r="56" spans="1:8" x14ac:dyDescent="0.25">
      <c r="A56">
        <f t="shared" si="5"/>
        <v>7.0000000000000036</v>
      </c>
      <c r="B56" s="22">
        <f t="shared" si="0"/>
        <v>122.76000000000002</v>
      </c>
      <c r="C56" s="22">
        <f t="shared" si="1"/>
        <v>102.76000000000002</v>
      </c>
      <c r="D56" s="22">
        <f t="shared" si="2"/>
        <v>20</v>
      </c>
      <c r="E56">
        <f t="shared" si="6"/>
        <v>17.53714285714285</v>
      </c>
      <c r="F56">
        <f t="shared" si="3"/>
        <v>14.679999999999998</v>
      </c>
      <c r="G56">
        <f t="shared" si="4"/>
        <v>10.339999999999996</v>
      </c>
      <c r="H56">
        <f t="shared" si="7"/>
        <v>10.436799999999939</v>
      </c>
    </row>
    <row r="57" spans="1:8" x14ac:dyDescent="0.25">
      <c r="A57">
        <f t="shared" si="5"/>
        <v>7.2000000000000037</v>
      </c>
      <c r="B57" s="22">
        <f t="shared" si="0"/>
        <v>124.80896000000004</v>
      </c>
      <c r="C57" s="22">
        <f t="shared" si="1"/>
        <v>104.80896000000004</v>
      </c>
      <c r="D57" s="22">
        <f t="shared" si="2"/>
        <v>20</v>
      </c>
      <c r="E57">
        <f t="shared" si="6"/>
        <v>17.334577777777774</v>
      </c>
      <c r="F57">
        <f t="shared" si="3"/>
        <v>14.556799999999999</v>
      </c>
      <c r="G57">
        <f t="shared" si="4"/>
        <v>10.150399999999998</v>
      </c>
      <c r="H57">
        <f t="shared" si="7"/>
        <v>10.244800000000103</v>
      </c>
    </row>
    <row r="58" spans="1:8" x14ac:dyDescent="0.25">
      <c r="A58">
        <f t="shared" si="5"/>
        <v>7.4000000000000039</v>
      </c>
      <c r="B58" s="22">
        <f t="shared" si="0"/>
        <v>126.82048000000005</v>
      </c>
      <c r="C58" s="22">
        <f t="shared" si="1"/>
        <v>106.82048000000005</v>
      </c>
      <c r="D58" s="22">
        <f t="shared" si="2"/>
        <v>20</v>
      </c>
      <c r="E58">
        <f t="shared" si="6"/>
        <v>17.1379027027027</v>
      </c>
      <c r="F58">
        <f t="shared" si="3"/>
        <v>14.435199999999998</v>
      </c>
      <c r="G58">
        <f t="shared" si="4"/>
        <v>9.9655999999999949</v>
      </c>
      <c r="H58">
        <f t="shared" si="7"/>
        <v>10.057600000000013</v>
      </c>
    </row>
    <row r="59" spans="1:8" x14ac:dyDescent="0.25">
      <c r="A59">
        <f t="shared" si="5"/>
        <v>7.6000000000000041</v>
      </c>
      <c r="B59" s="22">
        <f t="shared" si="0"/>
        <v>128.79552000000004</v>
      </c>
      <c r="C59" s="22">
        <f t="shared" si="1"/>
        <v>108.79552000000004</v>
      </c>
      <c r="D59" s="22">
        <f t="shared" si="2"/>
        <v>20</v>
      </c>
      <c r="E59">
        <f t="shared" si="6"/>
        <v>16.946778947368418</v>
      </c>
      <c r="F59">
        <f t="shared" si="3"/>
        <v>14.315199999999997</v>
      </c>
      <c r="G59">
        <f t="shared" si="4"/>
        <v>9.785599999999997</v>
      </c>
      <c r="H59">
        <f t="shared" si="7"/>
        <v>9.8751999999999551</v>
      </c>
    </row>
    <row r="60" spans="1:8" x14ac:dyDescent="0.25">
      <c r="A60">
        <f t="shared" si="5"/>
        <v>7.8000000000000043</v>
      </c>
      <c r="B60" s="22">
        <f t="shared" si="0"/>
        <v>130.73504000000003</v>
      </c>
      <c r="C60" s="22">
        <f t="shared" si="1"/>
        <v>110.73504000000004</v>
      </c>
      <c r="D60" s="22">
        <f t="shared" si="2"/>
        <v>20</v>
      </c>
      <c r="E60">
        <f t="shared" si="6"/>
        <v>16.760902564102558</v>
      </c>
      <c r="F60">
        <f t="shared" si="3"/>
        <v>14.196799999999998</v>
      </c>
      <c r="G60">
        <f t="shared" si="4"/>
        <v>9.6103999999999949</v>
      </c>
      <c r="H60">
        <f t="shared" si="7"/>
        <v>9.6975999999999285</v>
      </c>
    </row>
    <row r="61" spans="1:8" x14ac:dyDescent="0.25">
      <c r="A61">
        <f t="shared" si="5"/>
        <v>8.0000000000000036</v>
      </c>
      <c r="B61" s="22">
        <f t="shared" si="0"/>
        <v>132.64000000000001</v>
      </c>
      <c r="C61" s="22">
        <f t="shared" si="1"/>
        <v>112.64000000000001</v>
      </c>
      <c r="D61" s="22">
        <f t="shared" si="2"/>
        <v>20</v>
      </c>
      <c r="E61">
        <f t="shared" si="6"/>
        <v>16.579999999999995</v>
      </c>
      <c r="F61">
        <f t="shared" si="3"/>
        <v>14.079999999999998</v>
      </c>
      <c r="G61">
        <f t="shared" si="4"/>
        <v>9.4399999999999959</v>
      </c>
      <c r="H61">
        <f t="shared" si="7"/>
        <v>9.524799999999976</v>
      </c>
    </row>
    <row r="62" spans="1:8" x14ac:dyDescent="0.25">
      <c r="A62">
        <f t="shared" si="5"/>
        <v>8.2000000000000028</v>
      </c>
      <c r="B62" s="22">
        <f t="shared" si="0"/>
        <v>134.51136000000002</v>
      </c>
      <c r="C62" s="22">
        <f t="shared" si="1"/>
        <v>114.51136000000002</v>
      </c>
      <c r="D62" s="22">
        <f t="shared" si="2"/>
        <v>20</v>
      </c>
      <c r="E62">
        <f t="shared" si="6"/>
        <v>16.403824390243901</v>
      </c>
      <c r="F62">
        <f t="shared" si="3"/>
        <v>13.964799999999999</v>
      </c>
      <c r="G62">
        <f t="shared" si="4"/>
        <v>9.2743999999999982</v>
      </c>
      <c r="H62">
        <f t="shared" si="7"/>
        <v>9.3568000000000833</v>
      </c>
    </row>
    <row r="63" spans="1:8" x14ac:dyDescent="0.25">
      <c r="A63">
        <f t="shared" si="5"/>
        <v>8.4000000000000021</v>
      </c>
      <c r="B63" s="22">
        <f t="shared" si="0"/>
        <v>136.35008000000005</v>
      </c>
      <c r="C63" s="22">
        <f t="shared" si="1"/>
        <v>116.35008000000005</v>
      </c>
      <c r="D63" s="22">
        <f t="shared" si="2"/>
        <v>20</v>
      </c>
      <c r="E63">
        <f t="shared" si="6"/>
        <v>16.232152380952382</v>
      </c>
      <c r="F63">
        <f t="shared" si="3"/>
        <v>13.851199999999999</v>
      </c>
      <c r="G63">
        <f t="shared" si="4"/>
        <v>9.1135999999999981</v>
      </c>
      <c r="H63">
        <f t="shared" si="7"/>
        <v>9.1936000000001492</v>
      </c>
    </row>
    <row r="64" spans="1:8" x14ac:dyDescent="0.25">
      <c r="A64">
        <f t="shared" si="5"/>
        <v>8.6000000000000014</v>
      </c>
      <c r="B64" s="22">
        <f t="shared" si="0"/>
        <v>138.15712000000002</v>
      </c>
      <c r="C64" s="22">
        <f t="shared" si="1"/>
        <v>118.15712000000002</v>
      </c>
      <c r="D64" s="22">
        <f t="shared" si="2"/>
        <v>20</v>
      </c>
      <c r="E64">
        <f t="shared" si="6"/>
        <v>16.064781395348838</v>
      </c>
      <c r="F64">
        <f t="shared" si="3"/>
        <v>13.7392</v>
      </c>
      <c r="G64">
        <f t="shared" si="4"/>
        <v>8.9575999999999993</v>
      </c>
      <c r="H64">
        <f t="shared" si="7"/>
        <v>9.0351999999998931</v>
      </c>
    </row>
    <row r="65" spans="1:8" x14ac:dyDescent="0.25">
      <c r="A65">
        <f t="shared" si="5"/>
        <v>8.8000000000000007</v>
      </c>
      <c r="B65" s="22">
        <f t="shared" si="0"/>
        <v>139.93343999999999</v>
      </c>
      <c r="C65" s="22">
        <f t="shared" si="1"/>
        <v>119.93343999999999</v>
      </c>
      <c r="D65" s="22">
        <f t="shared" si="2"/>
        <v>20</v>
      </c>
      <c r="E65">
        <f t="shared" si="6"/>
        <v>15.90152727272727</v>
      </c>
      <c r="F65">
        <f t="shared" si="3"/>
        <v>13.628799999999998</v>
      </c>
      <c r="G65">
        <f t="shared" si="4"/>
        <v>8.8064</v>
      </c>
      <c r="H65">
        <f t="shared" si="7"/>
        <v>8.8815999999998816</v>
      </c>
    </row>
    <row r="66" spans="1:8" x14ac:dyDescent="0.25">
      <c r="A66">
        <f t="shared" si="5"/>
        <v>9</v>
      </c>
      <c r="B66" s="22">
        <f t="shared" si="0"/>
        <v>141.68</v>
      </c>
      <c r="C66" s="22">
        <f t="shared" si="1"/>
        <v>121.67999999999999</v>
      </c>
      <c r="D66" s="22">
        <f t="shared" si="2"/>
        <v>20</v>
      </c>
      <c r="E66">
        <f t="shared" si="6"/>
        <v>15.742222222222223</v>
      </c>
      <c r="F66">
        <f t="shared" si="3"/>
        <v>13.52</v>
      </c>
      <c r="G66">
        <f t="shared" si="4"/>
        <v>8.66</v>
      </c>
      <c r="H66">
        <f t="shared" si="7"/>
        <v>8.7328000000001129</v>
      </c>
    </row>
    <row r="67" spans="1:8" x14ac:dyDescent="0.25">
      <c r="A67">
        <f t="shared" si="5"/>
        <v>9.1999999999999993</v>
      </c>
      <c r="B67" s="22">
        <f t="shared" si="0"/>
        <v>143.39776000000001</v>
      </c>
      <c r="C67" s="22">
        <f t="shared" si="1"/>
        <v>123.39776000000001</v>
      </c>
      <c r="D67" s="22">
        <f t="shared" si="2"/>
        <v>20</v>
      </c>
      <c r="E67">
        <f t="shared" si="6"/>
        <v>15.586713043478262</v>
      </c>
      <c r="F67">
        <f t="shared" si="3"/>
        <v>13.412800000000001</v>
      </c>
      <c r="G67">
        <f t="shared" si="4"/>
        <v>8.5183999999999997</v>
      </c>
      <c r="H67">
        <f t="shared" si="7"/>
        <v>8.5888000000000222</v>
      </c>
    </row>
    <row r="68" spans="1:8" x14ac:dyDescent="0.25">
      <c r="A68">
        <f t="shared" si="5"/>
        <v>9.3999999999999986</v>
      </c>
      <c r="B68" s="22">
        <f t="shared" si="0"/>
        <v>145.08767999999998</v>
      </c>
      <c r="C68" s="22">
        <f t="shared" si="1"/>
        <v>125.08767999999999</v>
      </c>
      <c r="D68" s="22">
        <f t="shared" si="2"/>
        <v>20</v>
      </c>
      <c r="E68">
        <f t="shared" si="6"/>
        <v>15.434859574468085</v>
      </c>
      <c r="F68">
        <f t="shared" si="3"/>
        <v>13.3072</v>
      </c>
      <c r="G68">
        <f t="shared" si="4"/>
        <v>8.3815999999999988</v>
      </c>
      <c r="H68">
        <f t="shared" si="7"/>
        <v>8.4495999999998919</v>
      </c>
    </row>
    <row r="69" spans="1:8" x14ac:dyDescent="0.25">
      <c r="A69">
        <f t="shared" si="5"/>
        <v>9.5999999999999979</v>
      </c>
      <c r="B69" s="22">
        <f t="shared" si="0"/>
        <v>146.75071999999997</v>
      </c>
      <c r="C69" s="22">
        <f t="shared" si="1"/>
        <v>126.75071999999997</v>
      </c>
      <c r="D69" s="22">
        <f t="shared" si="2"/>
        <v>20</v>
      </c>
      <c r="E69">
        <f t="shared" si="6"/>
        <v>15.286533333333335</v>
      </c>
      <c r="F69">
        <f t="shared" si="3"/>
        <v>13.203200000000001</v>
      </c>
      <c r="G69">
        <f t="shared" si="4"/>
        <v>8.2495999999999992</v>
      </c>
      <c r="H69">
        <f t="shared" si="7"/>
        <v>8.3152000000000061</v>
      </c>
    </row>
    <row r="70" spans="1:8" x14ac:dyDescent="0.25">
      <c r="A70">
        <f t="shared" si="5"/>
        <v>9.7999999999999972</v>
      </c>
      <c r="B70" s="22">
        <f t="shared" si="0"/>
        <v>148.38783999999998</v>
      </c>
      <c r="C70" s="22">
        <f t="shared" si="1"/>
        <v>128.38783999999998</v>
      </c>
      <c r="D70" s="22">
        <f t="shared" si="2"/>
        <v>20</v>
      </c>
      <c r="E70">
        <f t="shared" si="6"/>
        <v>15.141616326530615</v>
      </c>
      <c r="F70">
        <f t="shared" si="3"/>
        <v>13.1008</v>
      </c>
      <c r="G70">
        <f t="shared" si="4"/>
        <v>8.122399999999999</v>
      </c>
      <c r="H70">
        <f t="shared" si="7"/>
        <v>8.185600000000079</v>
      </c>
    </row>
    <row r="71" spans="1:8" x14ac:dyDescent="0.25">
      <c r="A71">
        <f t="shared" si="5"/>
        <v>9.9999999999999964</v>
      </c>
      <c r="B71" s="22">
        <f t="shared" si="0"/>
        <v>149.99999999999997</v>
      </c>
      <c r="C71" s="22">
        <f t="shared" si="1"/>
        <v>129.99999999999997</v>
      </c>
      <c r="D71" s="22">
        <f t="shared" si="2"/>
        <v>20</v>
      </c>
      <c r="E71">
        <f t="shared" si="6"/>
        <v>15.000000000000002</v>
      </c>
      <c r="F71">
        <f t="shared" si="3"/>
        <v>13.000000000000002</v>
      </c>
      <c r="G71">
        <f t="shared" si="4"/>
        <v>8.0000000000000036</v>
      </c>
      <c r="H71">
        <f t="shared" si="7"/>
        <v>8.060799999999972</v>
      </c>
    </row>
    <row r="72" spans="1:8" x14ac:dyDescent="0.25">
      <c r="A72">
        <f t="shared" si="5"/>
        <v>10.199999999999996</v>
      </c>
      <c r="B72" s="22">
        <f t="shared" si="0"/>
        <v>151.58815999999996</v>
      </c>
      <c r="C72" s="22">
        <f t="shared" si="1"/>
        <v>131.58815999999996</v>
      </c>
      <c r="D72" s="22">
        <f t="shared" si="2"/>
        <v>20</v>
      </c>
      <c r="E72">
        <f t="shared" si="6"/>
        <v>14.861584313725492</v>
      </c>
      <c r="F72">
        <f t="shared" si="3"/>
        <v>12.900800000000002</v>
      </c>
      <c r="G72">
        <f t="shared" si="4"/>
        <v>7.8824000000000023</v>
      </c>
      <c r="H72">
        <f t="shared" si="7"/>
        <v>7.9407999999999674</v>
      </c>
    </row>
    <row r="73" spans="1:8" x14ac:dyDescent="0.25">
      <c r="A73">
        <f t="shared" si="5"/>
        <v>10.399999999999995</v>
      </c>
      <c r="B73" s="22">
        <f t="shared" si="0"/>
        <v>153.15327999999994</v>
      </c>
      <c r="C73" s="22">
        <f t="shared" si="1"/>
        <v>133.15327999999994</v>
      </c>
      <c r="D73" s="22">
        <f t="shared" si="2"/>
        <v>20</v>
      </c>
      <c r="E73">
        <f t="shared" si="6"/>
        <v>14.726276923076924</v>
      </c>
      <c r="F73">
        <f t="shared" si="3"/>
        <v>12.803200000000002</v>
      </c>
      <c r="G73">
        <f t="shared" si="4"/>
        <v>7.7696000000000005</v>
      </c>
      <c r="H73">
        <f t="shared" si="7"/>
        <v>7.8255999999999224</v>
      </c>
    </row>
    <row r="74" spans="1:8" x14ac:dyDescent="0.25">
      <c r="A74">
        <f t="shared" si="5"/>
        <v>10.599999999999994</v>
      </c>
      <c r="B74" s="22">
        <f t="shared" si="0"/>
        <v>154.69631999999996</v>
      </c>
      <c r="C74" s="22">
        <f t="shared" si="1"/>
        <v>134.69631999999996</v>
      </c>
      <c r="D74" s="22">
        <f t="shared" si="2"/>
        <v>20</v>
      </c>
      <c r="E74">
        <f t="shared" si="6"/>
        <v>14.593992452830193</v>
      </c>
      <c r="F74">
        <f t="shared" si="3"/>
        <v>12.707200000000002</v>
      </c>
      <c r="G74">
        <f t="shared" si="4"/>
        <v>7.6616000000000017</v>
      </c>
      <c r="H74">
        <f t="shared" si="7"/>
        <v>7.7152000000001228</v>
      </c>
    </row>
    <row r="75" spans="1:8" x14ac:dyDescent="0.25">
      <c r="A75">
        <f t="shared" si="5"/>
        <v>10.799999999999994</v>
      </c>
      <c r="B75" s="22">
        <f t="shared" si="0"/>
        <v>156.21823999999998</v>
      </c>
      <c r="C75" s="22">
        <f t="shared" si="1"/>
        <v>136.21823999999998</v>
      </c>
      <c r="D75" s="22">
        <f t="shared" si="2"/>
        <v>20</v>
      </c>
      <c r="E75">
        <f t="shared" si="6"/>
        <v>14.464651851851858</v>
      </c>
      <c r="F75">
        <f t="shared" si="3"/>
        <v>12.612800000000002</v>
      </c>
      <c r="G75">
        <f t="shared" si="4"/>
        <v>7.5584000000000007</v>
      </c>
      <c r="H75">
        <f t="shared" si="7"/>
        <v>7.6096000000001407</v>
      </c>
    </row>
    <row r="76" spans="1:8" x14ac:dyDescent="0.25">
      <c r="A76">
        <f t="shared" si="5"/>
        <v>10.999999999999993</v>
      </c>
      <c r="B76" s="22">
        <f t="shared" si="0"/>
        <v>157.71999999999994</v>
      </c>
      <c r="C76" s="22">
        <f t="shared" si="1"/>
        <v>137.71999999999994</v>
      </c>
      <c r="D76" s="22">
        <f t="shared" si="2"/>
        <v>20</v>
      </c>
      <c r="E76">
        <f t="shared" si="6"/>
        <v>14.338181818181821</v>
      </c>
      <c r="F76">
        <f t="shared" si="3"/>
        <v>12.520000000000003</v>
      </c>
      <c r="G76">
        <f t="shared" si="4"/>
        <v>7.4600000000000044</v>
      </c>
      <c r="H76">
        <f t="shared" si="7"/>
        <v>7.5087999999998356</v>
      </c>
    </row>
    <row r="77" spans="1:8" x14ac:dyDescent="0.25">
      <c r="A77">
        <f t="shared" si="5"/>
        <v>11.199999999999992</v>
      </c>
      <c r="B77" s="22">
        <f t="shared" si="0"/>
        <v>159.20255999999992</v>
      </c>
      <c r="C77" s="22">
        <f t="shared" si="1"/>
        <v>139.20255999999992</v>
      </c>
      <c r="D77" s="22">
        <f t="shared" si="2"/>
        <v>20</v>
      </c>
      <c r="E77">
        <f t="shared" si="6"/>
        <v>14.214514285714289</v>
      </c>
      <c r="F77">
        <f t="shared" si="3"/>
        <v>12.428800000000004</v>
      </c>
      <c r="G77">
        <f t="shared" si="4"/>
        <v>7.3664000000000023</v>
      </c>
      <c r="H77">
        <f t="shared" si="7"/>
        <v>7.4127999999999172</v>
      </c>
    </row>
    <row r="78" spans="1:8" x14ac:dyDescent="0.25">
      <c r="A78">
        <f t="shared" si="5"/>
        <v>11.399999999999991</v>
      </c>
      <c r="B78" s="22">
        <f t="shared" si="0"/>
        <v>160.66687999999994</v>
      </c>
      <c r="C78" s="22">
        <f t="shared" si="1"/>
        <v>140.66687999999994</v>
      </c>
      <c r="D78" s="22">
        <f t="shared" si="2"/>
        <v>20</v>
      </c>
      <c r="E78">
        <f t="shared" si="6"/>
        <v>14.093585964912286</v>
      </c>
      <c r="F78">
        <f t="shared" si="3"/>
        <v>12.339200000000003</v>
      </c>
      <c r="G78">
        <f t="shared" si="4"/>
        <v>7.2776000000000032</v>
      </c>
      <c r="H78">
        <f t="shared" si="7"/>
        <v>7.3216000000001005</v>
      </c>
    </row>
    <row r="79" spans="1:8" x14ac:dyDescent="0.25">
      <c r="A79">
        <f t="shared" si="5"/>
        <v>11.599999999999991</v>
      </c>
      <c r="B79" s="22">
        <f t="shared" si="0"/>
        <v>162.11391999999995</v>
      </c>
      <c r="C79" s="22">
        <f t="shared" si="1"/>
        <v>142.11391999999995</v>
      </c>
      <c r="D79" s="22">
        <f t="shared" si="2"/>
        <v>20</v>
      </c>
      <c r="E79">
        <f t="shared" si="6"/>
        <v>13.97533793103449</v>
      </c>
      <c r="F79">
        <f t="shared" si="3"/>
        <v>12.251200000000003</v>
      </c>
      <c r="G79">
        <f t="shared" si="4"/>
        <v>7.1936000000000018</v>
      </c>
      <c r="H79">
        <f t="shared" si="7"/>
        <v>7.2352000000001029</v>
      </c>
    </row>
    <row r="80" spans="1:8" x14ac:dyDescent="0.25">
      <c r="A80">
        <f t="shared" si="5"/>
        <v>11.79999999999999</v>
      </c>
      <c r="B80" s="22">
        <f t="shared" si="0"/>
        <v>163.54463999999993</v>
      </c>
      <c r="C80" s="22">
        <f t="shared" si="1"/>
        <v>143.54463999999993</v>
      </c>
      <c r="D80" s="22">
        <f t="shared" si="2"/>
        <v>20</v>
      </c>
      <c r="E80">
        <f t="shared" si="6"/>
        <v>13.859715254237294</v>
      </c>
      <c r="F80">
        <f t="shared" si="3"/>
        <v>12.164800000000003</v>
      </c>
      <c r="G80">
        <f t="shared" si="4"/>
        <v>7.1143999999999998</v>
      </c>
      <c r="H80">
        <f t="shared" si="7"/>
        <v>7.1535999999999236</v>
      </c>
    </row>
    <row r="81" spans="1:8" x14ac:dyDescent="0.25">
      <c r="A81">
        <f t="shared" si="5"/>
        <v>11.999999999999989</v>
      </c>
      <c r="B81" s="22">
        <f t="shared" si="0"/>
        <v>164.95999999999992</v>
      </c>
      <c r="C81" s="22">
        <f t="shared" si="1"/>
        <v>144.95999999999992</v>
      </c>
      <c r="D81" s="22">
        <f t="shared" si="2"/>
        <v>20</v>
      </c>
      <c r="E81">
        <f t="shared" si="6"/>
        <v>13.746666666666673</v>
      </c>
      <c r="F81">
        <f t="shared" si="3"/>
        <v>12.080000000000005</v>
      </c>
      <c r="G81">
        <f t="shared" si="4"/>
        <v>7.0400000000000045</v>
      </c>
      <c r="H81">
        <f t="shared" si="7"/>
        <v>7.076799999999988</v>
      </c>
    </row>
    <row r="82" spans="1:8" x14ac:dyDescent="0.25">
      <c r="A82">
        <f t="shared" si="5"/>
        <v>12.199999999999989</v>
      </c>
      <c r="B82" s="22">
        <f t="shared" si="0"/>
        <v>166.36095999999992</v>
      </c>
      <c r="C82" s="22">
        <f t="shared" si="1"/>
        <v>146.36095999999992</v>
      </c>
      <c r="D82" s="22">
        <f t="shared" si="2"/>
        <v>20</v>
      </c>
      <c r="E82">
        <f t="shared" si="6"/>
        <v>13.636144262295089</v>
      </c>
      <c r="F82">
        <f t="shared" si="3"/>
        <v>11.996800000000004</v>
      </c>
      <c r="G82">
        <f t="shared" si="4"/>
        <v>6.9704000000000033</v>
      </c>
      <c r="H82">
        <f t="shared" si="7"/>
        <v>7.0048000000000137</v>
      </c>
    </row>
    <row r="83" spans="1:8" x14ac:dyDescent="0.25">
      <c r="A83">
        <f t="shared" si="5"/>
        <v>12.399999999999988</v>
      </c>
      <c r="B83" s="22">
        <f t="shared" si="0"/>
        <v>167.74847999999994</v>
      </c>
      <c r="C83" s="22">
        <f t="shared" si="1"/>
        <v>147.74847999999994</v>
      </c>
      <c r="D83" s="22">
        <f t="shared" si="2"/>
        <v>20</v>
      </c>
      <c r="E83">
        <f t="shared" si="6"/>
        <v>13.52810322580646</v>
      </c>
      <c r="F83">
        <f t="shared" si="3"/>
        <v>11.915200000000006</v>
      </c>
      <c r="G83">
        <f t="shared" si="4"/>
        <v>6.9056000000000033</v>
      </c>
      <c r="H83">
        <f t="shared" si="7"/>
        <v>6.9376000000001419</v>
      </c>
    </row>
    <row r="84" spans="1:8" x14ac:dyDescent="0.25">
      <c r="A84">
        <f t="shared" si="5"/>
        <v>12.599999999999987</v>
      </c>
      <c r="B84" s="22">
        <f t="shared" si="0"/>
        <v>169.12351999999993</v>
      </c>
      <c r="C84" s="22">
        <f t="shared" si="1"/>
        <v>149.12351999999993</v>
      </c>
      <c r="D84" s="22">
        <f t="shared" si="2"/>
        <v>20</v>
      </c>
      <c r="E84">
        <f t="shared" si="6"/>
        <v>13.422501587301594</v>
      </c>
      <c r="F84">
        <f t="shared" si="3"/>
        <v>11.835200000000004</v>
      </c>
      <c r="G84">
        <f t="shared" si="4"/>
        <v>6.8456000000000028</v>
      </c>
      <c r="H84">
        <f t="shared" si="7"/>
        <v>6.8751999999999462</v>
      </c>
    </row>
    <row r="85" spans="1:8" x14ac:dyDescent="0.25">
      <c r="A85">
        <f t="shared" si="5"/>
        <v>12.799999999999986</v>
      </c>
      <c r="B85" s="22">
        <f t="shared" si="0"/>
        <v>170.48703999999989</v>
      </c>
      <c r="C85" s="22">
        <f t="shared" si="1"/>
        <v>150.48703999999989</v>
      </c>
      <c r="D85" s="22">
        <f t="shared" si="2"/>
        <v>20</v>
      </c>
      <c r="E85">
        <f t="shared" si="6"/>
        <v>13.319300000000005</v>
      </c>
      <c r="F85">
        <f t="shared" si="3"/>
        <v>11.756800000000005</v>
      </c>
      <c r="G85">
        <f t="shared" si="4"/>
        <v>6.7904000000000018</v>
      </c>
      <c r="H85">
        <f t="shared" si="7"/>
        <v>6.8175999999998522</v>
      </c>
    </row>
    <row r="86" spans="1:8" x14ac:dyDescent="0.25">
      <c r="A86">
        <f t="shared" si="5"/>
        <v>12.999999999999986</v>
      </c>
      <c r="B86" s="22">
        <f t="shared" ref="B86:B149" si="8">$K$2*A86^3+$L$2*A86^2+$M$2*A86+$N$2</f>
        <v>171.83999999999989</v>
      </c>
      <c r="C86" s="22">
        <f t="shared" ref="C86:C149" si="9">$K$2*A86^3+$L$2*A86^2+$M$2*A86</f>
        <v>151.83999999999989</v>
      </c>
      <c r="D86" s="22">
        <f t="shared" ref="D86:D149" si="10">$N$2</f>
        <v>20</v>
      </c>
      <c r="E86">
        <f t="shared" si="6"/>
        <v>13.218461538461545</v>
      </c>
      <c r="F86">
        <f t="shared" ref="F86:F149" si="11">$K$2*A86^2+$L$2*A86+$M$2</f>
        <v>11.680000000000007</v>
      </c>
      <c r="G86">
        <f t="shared" ref="G86:G149" si="12">3*$K$2*A86^2+2*$L$2*A86+$M$2</f>
        <v>6.7400000000000038</v>
      </c>
      <c r="H86">
        <f t="shared" si="7"/>
        <v>6.7648000000000037</v>
      </c>
    </row>
    <row r="87" spans="1:8" x14ac:dyDescent="0.25">
      <c r="A87">
        <f t="shared" ref="A87:A150" si="13">A86+$O$2</f>
        <v>13.199999999999985</v>
      </c>
      <c r="B87" s="22">
        <f t="shared" si="8"/>
        <v>173.18335999999991</v>
      </c>
      <c r="C87" s="22">
        <f t="shared" si="9"/>
        <v>153.18335999999991</v>
      </c>
      <c r="D87" s="22">
        <f t="shared" si="10"/>
        <v>20</v>
      </c>
      <c r="E87">
        <f t="shared" ref="E87:E150" si="14">B87/A87</f>
        <v>13.119951515151524</v>
      </c>
      <c r="F87">
        <f t="shared" si="11"/>
        <v>11.604800000000006</v>
      </c>
      <c r="G87">
        <f t="shared" si="12"/>
        <v>6.6944000000000035</v>
      </c>
      <c r="H87">
        <f t="shared" ref="H87:H150" si="15">(B87-B86)/(A87-A86)</f>
        <v>6.7168000000001156</v>
      </c>
    </row>
    <row r="88" spans="1:8" x14ac:dyDescent="0.25">
      <c r="A88">
        <f t="shared" si="13"/>
        <v>13.399999999999984</v>
      </c>
      <c r="B88" s="22">
        <f t="shared" si="8"/>
        <v>174.51807999999988</v>
      </c>
      <c r="C88" s="22">
        <f t="shared" si="9"/>
        <v>154.51807999999988</v>
      </c>
      <c r="D88" s="22">
        <f t="shared" si="10"/>
        <v>20</v>
      </c>
      <c r="E88">
        <f t="shared" si="14"/>
        <v>13.023737313432843</v>
      </c>
      <c r="F88">
        <f t="shared" si="11"/>
        <v>11.531200000000005</v>
      </c>
      <c r="G88">
        <f t="shared" si="12"/>
        <v>6.6536000000000008</v>
      </c>
      <c r="H88">
        <f t="shared" si="15"/>
        <v>6.6735999999999036</v>
      </c>
    </row>
    <row r="89" spans="1:8" x14ac:dyDescent="0.25">
      <c r="A89">
        <f t="shared" si="13"/>
        <v>13.599999999999984</v>
      </c>
      <c r="B89" s="22">
        <f t="shared" si="8"/>
        <v>175.84511999999989</v>
      </c>
      <c r="C89" s="22">
        <f t="shared" si="9"/>
        <v>155.84511999999989</v>
      </c>
      <c r="D89" s="22">
        <f t="shared" si="10"/>
        <v>20</v>
      </c>
      <c r="E89">
        <f t="shared" si="14"/>
        <v>12.929788235294126</v>
      </c>
      <c r="F89">
        <f t="shared" si="11"/>
        <v>11.459200000000004</v>
      </c>
      <c r="G89">
        <f t="shared" si="12"/>
        <v>6.6176000000000013</v>
      </c>
      <c r="H89">
        <f t="shared" si="15"/>
        <v>6.6352000000000784</v>
      </c>
    </row>
    <row r="90" spans="1:8" x14ac:dyDescent="0.25">
      <c r="A90">
        <f t="shared" si="13"/>
        <v>13.799999999999983</v>
      </c>
      <c r="B90" s="22">
        <f t="shared" si="8"/>
        <v>177.16543999999988</v>
      </c>
      <c r="C90" s="22">
        <f t="shared" si="9"/>
        <v>157.16543999999988</v>
      </c>
      <c r="D90" s="22">
        <f t="shared" si="10"/>
        <v>20</v>
      </c>
      <c r="E90">
        <f t="shared" si="14"/>
        <v>12.838075362318847</v>
      </c>
      <c r="F90">
        <f t="shared" si="11"/>
        <v>11.388800000000005</v>
      </c>
      <c r="G90">
        <f t="shared" si="12"/>
        <v>6.5864000000000011</v>
      </c>
      <c r="H90">
        <f t="shared" si="15"/>
        <v>6.6015999999999284</v>
      </c>
    </row>
    <row r="91" spans="1:8" x14ac:dyDescent="0.25">
      <c r="A91">
        <f t="shared" si="13"/>
        <v>13.999999999999982</v>
      </c>
      <c r="B91" s="22">
        <f t="shared" si="8"/>
        <v>178.4799999999999</v>
      </c>
      <c r="C91" s="22">
        <f t="shared" si="9"/>
        <v>158.4799999999999</v>
      </c>
      <c r="D91" s="22">
        <f t="shared" si="10"/>
        <v>20</v>
      </c>
      <c r="E91">
        <f t="shared" si="14"/>
        <v>12.748571428571438</v>
      </c>
      <c r="F91">
        <f t="shared" si="11"/>
        <v>11.320000000000006</v>
      </c>
      <c r="G91">
        <f t="shared" si="12"/>
        <v>6.5600000000000023</v>
      </c>
      <c r="H91">
        <f t="shared" si="15"/>
        <v>6.5728000000001661</v>
      </c>
    </row>
    <row r="92" spans="1:8" x14ac:dyDescent="0.25">
      <c r="A92">
        <f t="shared" si="13"/>
        <v>14.199999999999982</v>
      </c>
      <c r="B92" s="22">
        <f t="shared" si="8"/>
        <v>179.78975999999989</v>
      </c>
      <c r="C92" s="22">
        <f t="shared" si="9"/>
        <v>159.78975999999989</v>
      </c>
      <c r="D92" s="22">
        <f t="shared" si="10"/>
        <v>20</v>
      </c>
      <c r="E92">
        <f t="shared" si="14"/>
        <v>12.661250704225361</v>
      </c>
      <c r="F92">
        <f t="shared" si="11"/>
        <v>11.252800000000006</v>
      </c>
      <c r="G92">
        <f t="shared" si="12"/>
        <v>6.5384000000000011</v>
      </c>
      <c r="H92">
        <f t="shared" si="15"/>
        <v>6.5487999999999378</v>
      </c>
    </row>
    <row r="93" spans="1:8" x14ac:dyDescent="0.25">
      <c r="A93">
        <f t="shared" si="13"/>
        <v>14.399999999999981</v>
      </c>
      <c r="B93" s="22">
        <f t="shared" si="8"/>
        <v>181.09567999999985</v>
      </c>
      <c r="C93" s="22">
        <f t="shared" si="9"/>
        <v>161.09567999999985</v>
      </c>
      <c r="D93" s="22">
        <f t="shared" si="10"/>
        <v>20</v>
      </c>
      <c r="E93">
        <f t="shared" si="14"/>
        <v>12.576088888888895</v>
      </c>
      <c r="F93">
        <f t="shared" si="11"/>
        <v>11.187200000000006</v>
      </c>
      <c r="G93">
        <f t="shared" si="12"/>
        <v>6.5215999999999994</v>
      </c>
      <c r="H93">
        <f t="shared" si="15"/>
        <v>6.529599999999812</v>
      </c>
    </row>
    <row r="94" spans="1:8" x14ac:dyDescent="0.25">
      <c r="A94">
        <f t="shared" si="13"/>
        <v>14.59999999999998</v>
      </c>
      <c r="B94" s="22">
        <f t="shared" si="8"/>
        <v>182.39871999999986</v>
      </c>
      <c r="C94" s="22">
        <f t="shared" si="9"/>
        <v>162.39871999999986</v>
      </c>
      <c r="D94" s="22">
        <f t="shared" si="10"/>
        <v>20</v>
      </c>
      <c r="E94">
        <f t="shared" si="14"/>
        <v>12.493063013698638</v>
      </c>
      <c r="F94">
        <f t="shared" si="11"/>
        <v>11.123200000000006</v>
      </c>
      <c r="G94">
        <f t="shared" si="12"/>
        <v>6.5095999999999989</v>
      </c>
      <c r="H94">
        <f t="shared" si="15"/>
        <v>6.5152000000000729</v>
      </c>
    </row>
    <row r="95" spans="1:8" x14ac:dyDescent="0.25">
      <c r="A95">
        <f t="shared" si="13"/>
        <v>14.799999999999979</v>
      </c>
      <c r="B95" s="22">
        <f t="shared" si="8"/>
        <v>183.69983999999988</v>
      </c>
      <c r="C95" s="22">
        <f t="shared" si="9"/>
        <v>163.69983999999988</v>
      </c>
      <c r="D95" s="22">
        <f t="shared" si="10"/>
        <v>20</v>
      </c>
      <c r="E95">
        <f t="shared" si="14"/>
        <v>12.41215135135136</v>
      </c>
      <c r="F95">
        <f t="shared" si="11"/>
        <v>11.060800000000006</v>
      </c>
      <c r="G95">
        <f t="shared" si="12"/>
        <v>6.502399999999998</v>
      </c>
      <c r="H95">
        <f t="shared" si="15"/>
        <v>6.5056000000001521</v>
      </c>
    </row>
    <row r="96" spans="1:8" x14ac:dyDescent="0.25">
      <c r="A96">
        <f t="shared" si="13"/>
        <v>14.999999999999979</v>
      </c>
      <c r="B96" s="22">
        <f t="shared" si="8"/>
        <v>184.99999999999983</v>
      </c>
      <c r="C96" s="22">
        <f t="shared" si="9"/>
        <v>164.99999999999983</v>
      </c>
      <c r="D96" s="22">
        <f t="shared" si="10"/>
        <v>20</v>
      </c>
      <c r="E96">
        <f t="shared" si="14"/>
        <v>12.333333333333339</v>
      </c>
      <c r="F96">
        <f t="shared" si="11"/>
        <v>11.000000000000007</v>
      </c>
      <c r="G96">
        <f t="shared" si="12"/>
        <v>6.5000000000000018</v>
      </c>
      <c r="H96">
        <f t="shared" si="15"/>
        <v>6.5007999999997654</v>
      </c>
    </row>
    <row r="97" spans="1:8" x14ac:dyDescent="0.25">
      <c r="A97">
        <f t="shared" si="13"/>
        <v>15.199999999999978</v>
      </c>
      <c r="B97" s="22">
        <f t="shared" si="8"/>
        <v>186.30015999999983</v>
      </c>
      <c r="C97" s="22">
        <f t="shared" si="9"/>
        <v>166.30015999999983</v>
      </c>
      <c r="D97" s="22">
        <f t="shared" si="10"/>
        <v>20</v>
      </c>
      <c r="E97">
        <f t="shared" si="14"/>
        <v>12.256589473684217</v>
      </c>
      <c r="F97">
        <f t="shared" si="11"/>
        <v>10.940800000000007</v>
      </c>
      <c r="G97">
        <f t="shared" si="12"/>
        <v>6.5023999999999997</v>
      </c>
      <c r="H97">
        <f t="shared" si="15"/>
        <v>6.5008000000000496</v>
      </c>
    </row>
    <row r="98" spans="1:8" x14ac:dyDescent="0.25">
      <c r="A98">
        <f t="shared" si="13"/>
        <v>15.399999999999977</v>
      </c>
      <c r="B98" s="22">
        <f t="shared" si="8"/>
        <v>187.60127999999986</v>
      </c>
      <c r="C98" s="22">
        <f t="shared" si="9"/>
        <v>167.60127999999986</v>
      </c>
      <c r="D98" s="22">
        <f t="shared" si="10"/>
        <v>20</v>
      </c>
      <c r="E98">
        <f t="shared" si="14"/>
        <v>12.181901298701307</v>
      </c>
      <c r="F98">
        <f t="shared" si="11"/>
        <v>10.883200000000006</v>
      </c>
      <c r="G98">
        <f t="shared" si="12"/>
        <v>6.5095999999999972</v>
      </c>
      <c r="H98">
        <f t="shared" si="15"/>
        <v>6.5056000000001521</v>
      </c>
    </row>
    <row r="99" spans="1:8" x14ac:dyDescent="0.25">
      <c r="A99">
        <f t="shared" si="13"/>
        <v>15.599999999999977</v>
      </c>
      <c r="B99" s="22">
        <f t="shared" si="8"/>
        <v>188.90431999999987</v>
      </c>
      <c r="C99" s="22">
        <f t="shared" si="9"/>
        <v>168.90431999999987</v>
      </c>
      <c r="D99" s="22">
        <f t="shared" si="10"/>
        <v>20</v>
      </c>
      <c r="E99">
        <f t="shared" si="14"/>
        <v>12.109251282051291</v>
      </c>
      <c r="F99">
        <f t="shared" si="11"/>
        <v>10.827200000000005</v>
      </c>
      <c r="G99">
        <f t="shared" si="12"/>
        <v>6.5215999999999958</v>
      </c>
      <c r="H99">
        <f t="shared" si="15"/>
        <v>6.5152000000000729</v>
      </c>
    </row>
    <row r="100" spans="1:8" x14ac:dyDescent="0.25">
      <c r="A100">
        <f t="shared" si="13"/>
        <v>15.799999999999976</v>
      </c>
      <c r="B100" s="22">
        <f t="shared" si="8"/>
        <v>190.21023999999986</v>
      </c>
      <c r="C100" s="22">
        <f t="shared" si="9"/>
        <v>170.21023999999986</v>
      </c>
      <c r="D100" s="22">
        <f t="shared" si="10"/>
        <v>20</v>
      </c>
      <c r="E100">
        <f t="shared" si="14"/>
        <v>12.038622784810135</v>
      </c>
      <c r="F100">
        <f t="shared" si="11"/>
        <v>10.772800000000005</v>
      </c>
      <c r="G100">
        <f t="shared" si="12"/>
        <v>6.5383999999999958</v>
      </c>
      <c r="H100">
        <f t="shared" si="15"/>
        <v>6.5295999999999541</v>
      </c>
    </row>
    <row r="101" spans="1:8" x14ac:dyDescent="0.25">
      <c r="A101">
        <f t="shared" si="13"/>
        <v>15.999999999999975</v>
      </c>
      <c r="B101" s="22">
        <f t="shared" si="8"/>
        <v>191.51999999999981</v>
      </c>
      <c r="C101" s="22">
        <f t="shared" si="9"/>
        <v>171.51999999999981</v>
      </c>
      <c r="D101" s="22">
        <f t="shared" si="10"/>
        <v>20</v>
      </c>
      <c r="E101">
        <f t="shared" si="14"/>
        <v>11.970000000000006</v>
      </c>
      <c r="F101">
        <f t="shared" si="11"/>
        <v>10.720000000000006</v>
      </c>
      <c r="G101">
        <f t="shared" si="12"/>
        <v>6.5599999999999969</v>
      </c>
      <c r="H101">
        <f t="shared" si="15"/>
        <v>6.5487999999997957</v>
      </c>
    </row>
    <row r="102" spans="1:8" x14ac:dyDescent="0.25">
      <c r="A102">
        <f t="shared" si="13"/>
        <v>16.199999999999974</v>
      </c>
      <c r="B102" s="22">
        <f t="shared" si="8"/>
        <v>192.83455999999984</v>
      </c>
      <c r="C102" s="22">
        <f t="shared" si="9"/>
        <v>172.83455999999984</v>
      </c>
      <c r="D102" s="22">
        <f t="shared" si="10"/>
        <v>20</v>
      </c>
      <c r="E102">
        <f t="shared" si="14"/>
        <v>11.903367901234576</v>
      </c>
      <c r="F102">
        <f t="shared" si="11"/>
        <v>10.668800000000006</v>
      </c>
      <c r="G102">
        <f t="shared" si="12"/>
        <v>6.586399999999994</v>
      </c>
      <c r="H102">
        <f t="shared" si="15"/>
        <v>6.5728000000001661</v>
      </c>
    </row>
    <row r="103" spans="1:8" x14ac:dyDescent="0.25">
      <c r="A103">
        <f t="shared" si="13"/>
        <v>16.399999999999974</v>
      </c>
      <c r="B103" s="22">
        <f t="shared" si="8"/>
        <v>194.15487999999982</v>
      </c>
      <c r="C103" s="22">
        <f t="shared" si="9"/>
        <v>174.15487999999982</v>
      </c>
      <c r="D103" s="22">
        <f t="shared" si="10"/>
        <v>20</v>
      </c>
      <c r="E103">
        <f t="shared" si="14"/>
        <v>11.838712195121959</v>
      </c>
      <c r="F103">
        <f t="shared" si="11"/>
        <v>10.619200000000006</v>
      </c>
      <c r="G103">
        <f t="shared" si="12"/>
        <v>6.6175999999999924</v>
      </c>
      <c r="H103">
        <f t="shared" si="15"/>
        <v>6.6015999999999284</v>
      </c>
    </row>
    <row r="104" spans="1:8" x14ac:dyDescent="0.25">
      <c r="A104">
        <f t="shared" si="13"/>
        <v>16.599999999999973</v>
      </c>
      <c r="B104" s="22">
        <f t="shared" si="8"/>
        <v>195.48191999999977</v>
      </c>
      <c r="C104" s="22">
        <f t="shared" si="9"/>
        <v>175.48191999999977</v>
      </c>
      <c r="D104" s="22">
        <f t="shared" si="10"/>
        <v>20</v>
      </c>
      <c r="E104">
        <f t="shared" si="14"/>
        <v>11.776019277108439</v>
      </c>
      <c r="F104">
        <f t="shared" si="11"/>
        <v>10.571200000000005</v>
      </c>
      <c r="G104">
        <f t="shared" si="12"/>
        <v>6.6535999999999937</v>
      </c>
      <c r="H104">
        <f t="shared" si="15"/>
        <v>6.6351999999997942</v>
      </c>
    </row>
    <row r="105" spans="1:8" x14ac:dyDescent="0.25">
      <c r="A105">
        <f t="shared" si="13"/>
        <v>16.799999999999972</v>
      </c>
      <c r="B105" s="22">
        <f t="shared" si="8"/>
        <v>196.81663999999981</v>
      </c>
      <c r="C105" s="22">
        <f t="shared" si="9"/>
        <v>176.81663999999981</v>
      </c>
      <c r="D105" s="22">
        <f t="shared" si="10"/>
        <v>20</v>
      </c>
      <c r="E105">
        <f t="shared" si="14"/>
        <v>11.715276190476198</v>
      </c>
      <c r="F105">
        <f t="shared" si="11"/>
        <v>10.524800000000006</v>
      </c>
      <c r="G105">
        <f t="shared" si="12"/>
        <v>6.694399999999991</v>
      </c>
      <c r="H105">
        <f t="shared" si="15"/>
        <v>6.6736000000001878</v>
      </c>
    </row>
    <row r="106" spans="1:8" x14ac:dyDescent="0.25">
      <c r="A106">
        <f t="shared" si="13"/>
        <v>16.999999999999972</v>
      </c>
      <c r="B106" s="22">
        <f t="shared" si="8"/>
        <v>198.15999999999983</v>
      </c>
      <c r="C106" s="22">
        <f t="shared" si="9"/>
        <v>178.15999999999983</v>
      </c>
      <c r="D106" s="22">
        <f t="shared" si="10"/>
        <v>20</v>
      </c>
      <c r="E106">
        <f t="shared" si="14"/>
        <v>11.656470588235303</v>
      </c>
      <c r="F106">
        <f t="shared" si="11"/>
        <v>10.480000000000008</v>
      </c>
      <c r="G106">
        <f t="shared" si="12"/>
        <v>6.7399999999999949</v>
      </c>
      <c r="H106">
        <f t="shared" si="15"/>
        <v>6.7168000000001156</v>
      </c>
    </row>
    <row r="107" spans="1:8" x14ac:dyDescent="0.25">
      <c r="A107">
        <f t="shared" si="13"/>
        <v>17.199999999999971</v>
      </c>
      <c r="B107" s="22">
        <f t="shared" si="8"/>
        <v>199.51295999999979</v>
      </c>
      <c r="C107" s="22">
        <f t="shared" si="9"/>
        <v>179.51295999999979</v>
      </c>
      <c r="D107" s="22">
        <f t="shared" si="10"/>
        <v>20</v>
      </c>
      <c r="E107">
        <f t="shared" si="14"/>
        <v>11.599590697674426</v>
      </c>
      <c r="F107">
        <f t="shared" si="11"/>
        <v>10.436800000000005</v>
      </c>
      <c r="G107">
        <f t="shared" si="12"/>
        <v>6.7903999999999911</v>
      </c>
      <c r="H107">
        <f t="shared" si="15"/>
        <v>6.7647999999998616</v>
      </c>
    </row>
    <row r="108" spans="1:8" x14ac:dyDescent="0.25">
      <c r="A108">
        <f t="shared" si="13"/>
        <v>17.39999999999997</v>
      </c>
      <c r="B108" s="22">
        <f t="shared" si="8"/>
        <v>200.87647999999984</v>
      </c>
      <c r="C108" s="22">
        <f t="shared" si="9"/>
        <v>180.87647999999984</v>
      </c>
      <c r="D108" s="22">
        <f t="shared" si="10"/>
        <v>20</v>
      </c>
      <c r="E108">
        <f t="shared" si="14"/>
        <v>11.544625287356332</v>
      </c>
      <c r="F108">
        <f t="shared" si="11"/>
        <v>10.395200000000006</v>
      </c>
      <c r="G108">
        <f t="shared" si="12"/>
        <v>6.8455999999999904</v>
      </c>
      <c r="H108">
        <f t="shared" si="15"/>
        <v>6.8176000000002785</v>
      </c>
    </row>
    <row r="109" spans="1:8" x14ac:dyDescent="0.25">
      <c r="A109">
        <f t="shared" si="13"/>
        <v>17.599999999999969</v>
      </c>
      <c r="B109" s="22">
        <f t="shared" si="8"/>
        <v>202.2515199999998</v>
      </c>
      <c r="C109" s="22">
        <f t="shared" si="9"/>
        <v>182.2515199999998</v>
      </c>
      <c r="D109" s="22">
        <f t="shared" si="10"/>
        <v>20</v>
      </c>
      <c r="E109">
        <f t="shared" si="14"/>
        <v>11.491563636363646</v>
      </c>
      <c r="F109">
        <f t="shared" si="11"/>
        <v>10.355200000000005</v>
      </c>
      <c r="G109">
        <f t="shared" si="12"/>
        <v>6.9055999999999891</v>
      </c>
      <c r="H109">
        <f t="shared" si="15"/>
        <v>6.8751999999998041</v>
      </c>
    </row>
    <row r="110" spans="1:8" x14ac:dyDescent="0.25">
      <c r="A110">
        <f t="shared" si="13"/>
        <v>17.799999999999969</v>
      </c>
      <c r="B110" s="22">
        <f t="shared" si="8"/>
        <v>203.63903999999974</v>
      </c>
      <c r="C110" s="22">
        <f t="shared" si="9"/>
        <v>183.63903999999974</v>
      </c>
      <c r="D110" s="22">
        <f t="shared" si="10"/>
        <v>20</v>
      </c>
      <c r="E110">
        <f t="shared" si="14"/>
        <v>11.440395505617984</v>
      </c>
      <c r="F110">
        <f t="shared" si="11"/>
        <v>10.316800000000008</v>
      </c>
      <c r="G110">
        <f t="shared" si="12"/>
        <v>6.9703999999999908</v>
      </c>
      <c r="H110">
        <f t="shared" si="15"/>
        <v>6.9375999999997155</v>
      </c>
    </row>
    <row r="111" spans="1:8" x14ac:dyDescent="0.25">
      <c r="A111">
        <f t="shared" si="13"/>
        <v>17.999999999999968</v>
      </c>
      <c r="B111" s="22">
        <f t="shared" si="8"/>
        <v>205.03999999999976</v>
      </c>
      <c r="C111" s="22">
        <f t="shared" si="9"/>
        <v>185.03999999999976</v>
      </c>
      <c r="D111" s="22">
        <f t="shared" si="10"/>
        <v>20</v>
      </c>
      <c r="E111">
        <f t="shared" si="14"/>
        <v>11.391111111111119</v>
      </c>
      <c r="F111">
        <f t="shared" si="11"/>
        <v>10.280000000000006</v>
      </c>
      <c r="G111">
        <f t="shared" si="12"/>
        <v>7.0399999999999885</v>
      </c>
      <c r="H111">
        <f t="shared" si="15"/>
        <v>7.0048000000001558</v>
      </c>
    </row>
    <row r="112" spans="1:8" x14ac:dyDescent="0.25">
      <c r="A112">
        <f t="shared" si="13"/>
        <v>18.199999999999967</v>
      </c>
      <c r="B112" s="22">
        <f t="shared" si="8"/>
        <v>206.4553599999997</v>
      </c>
      <c r="C112" s="22">
        <f t="shared" si="9"/>
        <v>186.4553599999997</v>
      </c>
      <c r="D112" s="22">
        <f t="shared" si="10"/>
        <v>20</v>
      </c>
      <c r="E112">
        <f t="shared" si="14"/>
        <v>11.343701098901104</v>
      </c>
      <c r="F112">
        <f t="shared" si="11"/>
        <v>10.244800000000005</v>
      </c>
      <c r="G112">
        <f t="shared" si="12"/>
        <v>7.1143999999999856</v>
      </c>
      <c r="H112">
        <f t="shared" si="15"/>
        <v>7.0767999999997038</v>
      </c>
    </row>
    <row r="113" spans="1:8" x14ac:dyDescent="0.25">
      <c r="A113">
        <f t="shared" si="13"/>
        <v>18.399999999999967</v>
      </c>
      <c r="B113" s="22">
        <f t="shared" si="8"/>
        <v>207.88607999999977</v>
      </c>
      <c r="C113" s="22">
        <f t="shared" si="9"/>
        <v>187.88607999999977</v>
      </c>
      <c r="D113" s="22">
        <f t="shared" si="10"/>
        <v>20</v>
      </c>
      <c r="E113">
        <f t="shared" si="14"/>
        <v>11.298156521739138</v>
      </c>
      <c r="F113">
        <f t="shared" si="11"/>
        <v>10.211200000000005</v>
      </c>
      <c r="G113">
        <f t="shared" si="12"/>
        <v>7.1935999999999822</v>
      </c>
      <c r="H113">
        <f t="shared" si="15"/>
        <v>7.1536000000003499</v>
      </c>
    </row>
    <row r="114" spans="1:8" x14ac:dyDescent="0.25">
      <c r="A114">
        <f t="shared" si="13"/>
        <v>18.599999999999966</v>
      </c>
      <c r="B114" s="22">
        <f t="shared" si="8"/>
        <v>209.33311999999978</v>
      </c>
      <c r="C114" s="22">
        <f t="shared" si="9"/>
        <v>189.33311999999978</v>
      </c>
      <c r="D114" s="22">
        <f t="shared" si="10"/>
        <v>20</v>
      </c>
      <c r="E114">
        <f t="shared" si="14"/>
        <v>11.254468817204311</v>
      </c>
      <c r="F114">
        <f t="shared" si="11"/>
        <v>10.179200000000005</v>
      </c>
      <c r="G114">
        <f t="shared" si="12"/>
        <v>7.2775999999999819</v>
      </c>
      <c r="H114">
        <f t="shared" si="15"/>
        <v>7.2352000000001029</v>
      </c>
    </row>
    <row r="115" spans="1:8" x14ac:dyDescent="0.25">
      <c r="A115">
        <f t="shared" si="13"/>
        <v>18.799999999999965</v>
      </c>
      <c r="B115" s="22">
        <f t="shared" si="8"/>
        <v>210.79743999999977</v>
      </c>
      <c r="C115" s="22">
        <f t="shared" si="9"/>
        <v>190.79743999999977</v>
      </c>
      <c r="D115" s="22">
        <f t="shared" si="10"/>
        <v>20</v>
      </c>
      <c r="E115">
        <f t="shared" si="14"/>
        <v>11.21262978723405</v>
      </c>
      <c r="F115">
        <f t="shared" si="11"/>
        <v>10.148800000000005</v>
      </c>
      <c r="G115">
        <f t="shared" si="12"/>
        <v>7.366399999999981</v>
      </c>
      <c r="H115">
        <f t="shared" si="15"/>
        <v>7.3215999999999584</v>
      </c>
    </row>
    <row r="116" spans="1:8" x14ac:dyDescent="0.25">
      <c r="A116">
        <f t="shared" si="13"/>
        <v>18.999999999999964</v>
      </c>
      <c r="B116" s="22">
        <f t="shared" si="8"/>
        <v>212.27999999999975</v>
      </c>
      <c r="C116" s="22">
        <f t="shared" si="9"/>
        <v>192.27999999999975</v>
      </c>
      <c r="D116" s="22">
        <f t="shared" si="10"/>
        <v>20</v>
      </c>
      <c r="E116">
        <f t="shared" si="14"/>
        <v>11.172631578947376</v>
      </c>
      <c r="F116">
        <f t="shared" si="11"/>
        <v>10.120000000000005</v>
      </c>
      <c r="G116">
        <f t="shared" si="12"/>
        <v>7.4599999999999795</v>
      </c>
      <c r="H116">
        <f t="shared" si="15"/>
        <v>7.4127999999999172</v>
      </c>
    </row>
    <row r="117" spans="1:8" x14ac:dyDescent="0.25">
      <c r="A117">
        <f t="shared" si="13"/>
        <v>19.199999999999964</v>
      </c>
      <c r="B117" s="22">
        <f t="shared" si="8"/>
        <v>213.78175999999971</v>
      </c>
      <c r="C117" s="22">
        <f t="shared" si="9"/>
        <v>193.78175999999971</v>
      </c>
      <c r="D117" s="22">
        <f t="shared" si="10"/>
        <v>20</v>
      </c>
      <c r="E117">
        <f t="shared" si="14"/>
        <v>11.134466666666672</v>
      </c>
      <c r="F117">
        <f t="shared" si="11"/>
        <v>10.092800000000004</v>
      </c>
      <c r="G117">
        <f t="shared" si="12"/>
        <v>7.5583999999999776</v>
      </c>
      <c r="H117">
        <f t="shared" si="15"/>
        <v>7.5087999999998356</v>
      </c>
    </row>
    <row r="118" spans="1:8" x14ac:dyDescent="0.25">
      <c r="A118">
        <f t="shared" si="13"/>
        <v>19.399999999999963</v>
      </c>
      <c r="B118" s="22">
        <f t="shared" si="8"/>
        <v>215.3036799999997</v>
      </c>
      <c r="C118" s="22">
        <f t="shared" si="9"/>
        <v>195.3036799999997</v>
      </c>
      <c r="D118" s="22">
        <f t="shared" si="10"/>
        <v>20</v>
      </c>
      <c r="E118">
        <f t="shared" si="14"/>
        <v>11.098127835051551</v>
      </c>
      <c r="F118">
        <f t="shared" si="11"/>
        <v>10.067200000000003</v>
      </c>
      <c r="G118">
        <f t="shared" si="12"/>
        <v>7.6615999999999786</v>
      </c>
      <c r="H118">
        <f t="shared" si="15"/>
        <v>7.6095999999999986</v>
      </c>
    </row>
    <row r="119" spans="1:8" x14ac:dyDescent="0.25">
      <c r="A119">
        <f t="shared" si="13"/>
        <v>19.599999999999962</v>
      </c>
      <c r="B119" s="22">
        <f t="shared" si="8"/>
        <v>216.84671999999969</v>
      </c>
      <c r="C119" s="22">
        <f t="shared" si="9"/>
        <v>196.84671999999969</v>
      </c>
      <c r="D119" s="22">
        <f t="shared" si="10"/>
        <v>20</v>
      </c>
      <c r="E119">
        <f t="shared" si="14"/>
        <v>11.063608163265311</v>
      </c>
      <c r="F119">
        <f t="shared" si="11"/>
        <v>10.043200000000006</v>
      </c>
      <c r="G119">
        <f t="shared" si="12"/>
        <v>7.7695999999999827</v>
      </c>
      <c r="H119">
        <f t="shared" si="15"/>
        <v>7.7151999999999807</v>
      </c>
    </row>
    <row r="120" spans="1:8" x14ac:dyDescent="0.25">
      <c r="A120">
        <f t="shared" si="13"/>
        <v>19.799999999999962</v>
      </c>
      <c r="B120" s="22">
        <f t="shared" si="8"/>
        <v>218.41183999999967</v>
      </c>
      <c r="C120" s="22">
        <f t="shared" si="9"/>
        <v>198.41183999999967</v>
      </c>
      <c r="D120" s="22">
        <f t="shared" si="10"/>
        <v>20</v>
      </c>
      <c r="E120">
        <f t="shared" si="14"/>
        <v>11.030901010101015</v>
      </c>
      <c r="F120">
        <f t="shared" si="11"/>
        <v>10.020800000000005</v>
      </c>
      <c r="G120">
        <f t="shared" si="12"/>
        <v>7.8823999999999792</v>
      </c>
      <c r="H120">
        <f t="shared" si="15"/>
        <v>7.8255999999999224</v>
      </c>
    </row>
    <row r="121" spans="1:8" x14ac:dyDescent="0.25">
      <c r="A121">
        <f t="shared" si="13"/>
        <v>19.999999999999961</v>
      </c>
      <c r="B121" s="22">
        <f t="shared" si="8"/>
        <v>219.99999999999969</v>
      </c>
      <c r="C121" s="22">
        <f t="shared" si="9"/>
        <v>199.99999999999969</v>
      </c>
      <c r="D121" s="22">
        <f t="shared" si="10"/>
        <v>20</v>
      </c>
      <c r="E121">
        <f t="shared" si="14"/>
        <v>11.000000000000005</v>
      </c>
      <c r="F121">
        <f t="shared" si="11"/>
        <v>10.000000000000004</v>
      </c>
      <c r="G121">
        <f t="shared" si="12"/>
        <v>7.9999999999999751</v>
      </c>
      <c r="H121">
        <f t="shared" si="15"/>
        <v>7.9408000000001095</v>
      </c>
    </row>
    <row r="122" spans="1:8" x14ac:dyDescent="0.25">
      <c r="A122">
        <f t="shared" si="13"/>
        <v>20.19999999999996</v>
      </c>
      <c r="B122" s="22">
        <f t="shared" si="8"/>
        <v>221.61215999999965</v>
      </c>
      <c r="C122" s="22">
        <f t="shared" si="9"/>
        <v>201.61215999999965</v>
      </c>
      <c r="D122" s="22">
        <f t="shared" si="10"/>
        <v>20</v>
      </c>
      <c r="E122">
        <f t="shared" si="14"/>
        <v>10.970899009900995</v>
      </c>
      <c r="F122">
        <f t="shared" si="11"/>
        <v>9.9808000000000039</v>
      </c>
      <c r="G122">
        <f t="shared" si="12"/>
        <v>8.1223999999999741</v>
      </c>
      <c r="H122">
        <f t="shared" si="15"/>
        <v>8.0607999999998299</v>
      </c>
    </row>
    <row r="123" spans="1:8" x14ac:dyDescent="0.25">
      <c r="A123">
        <f t="shared" si="13"/>
        <v>20.399999999999959</v>
      </c>
      <c r="B123" s="22">
        <f t="shared" si="8"/>
        <v>223.24927999999969</v>
      </c>
      <c r="C123" s="22">
        <f t="shared" si="9"/>
        <v>203.24927999999969</v>
      </c>
      <c r="D123" s="22">
        <f t="shared" si="10"/>
        <v>20</v>
      </c>
      <c r="E123">
        <f t="shared" si="14"/>
        <v>10.943592156862751</v>
      </c>
      <c r="F123">
        <f t="shared" si="11"/>
        <v>9.9632000000000023</v>
      </c>
      <c r="G123">
        <f t="shared" si="12"/>
        <v>8.249599999999969</v>
      </c>
      <c r="H123">
        <f t="shared" si="15"/>
        <v>8.1856000000002211</v>
      </c>
    </row>
    <row r="124" spans="1:8" x14ac:dyDescent="0.25">
      <c r="A124">
        <f t="shared" si="13"/>
        <v>20.599999999999959</v>
      </c>
      <c r="B124" s="22">
        <f t="shared" si="8"/>
        <v>224.91231999999965</v>
      </c>
      <c r="C124" s="22">
        <f t="shared" si="9"/>
        <v>204.91231999999965</v>
      </c>
      <c r="D124" s="22">
        <f t="shared" si="10"/>
        <v>20</v>
      </c>
      <c r="E124">
        <f t="shared" si="14"/>
        <v>10.918073786407772</v>
      </c>
      <c r="F124">
        <f t="shared" si="11"/>
        <v>9.9472000000000023</v>
      </c>
      <c r="G124">
        <f t="shared" si="12"/>
        <v>8.3815999999999704</v>
      </c>
      <c r="H124">
        <f t="shared" si="15"/>
        <v>8.315199999999864</v>
      </c>
    </row>
    <row r="125" spans="1:8" x14ac:dyDescent="0.25">
      <c r="A125">
        <f t="shared" si="13"/>
        <v>20.799999999999958</v>
      </c>
      <c r="B125" s="22">
        <f t="shared" si="8"/>
        <v>226.60223999999963</v>
      </c>
      <c r="C125" s="22">
        <f t="shared" si="9"/>
        <v>206.60223999999963</v>
      </c>
      <c r="D125" s="22">
        <f t="shared" si="10"/>
        <v>20</v>
      </c>
      <c r="E125">
        <f t="shared" si="14"/>
        <v>10.894338461538466</v>
      </c>
      <c r="F125">
        <f t="shared" si="11"/>
        <v>9.9328000000000021</v>
      </c>
      <c r="G125">
        <f t="shared" si="12"/>
        <v>8.5183999999999678</v>
      </c>
      <c r="H125">
        <f t="shared" si="15"/>
        <v>8.4495999999998919</v>
      </c>
    </row>
    <row r="126" spans="1:8" x14ac:dyDescent="0.25">
      <c r="A126">
        <f t="shared" si="13"/>
        <v>20.999999999999957</v>
      </c>
      <c r="B126" s="22">
        <f t="shared" si="8"/>
        <v>228.31999999999962</v>
      </c>
      <c r="C126" s="22">
        <f t="shared" si="9"/>
        <v>208.31999999999962</v>
      </c>
      <c r="D126" s="22">
        <f t="shared" si="10"/>
        <v>20</v>
      </c>
      <c r="E126">
        <f t="shared" si="14"/>
        <v>10.872380952380956</v>
      </c>
      <c r="F126">
        <f t="shared" si="11"/>
        <v>9.92</v>
      </c>
      <c r="G126">
        <f t="shared" si="12"/>
        <v>8.6599999999999646</v>
      </c>
      <c r="H126">
        <f t="shared" si="15"/>
        <v>8.5888000000000222</v>
      </c>
    </row>
    <row r="127" spans="1:8" x14ac:dyDescent="0.25">
      <c r="A127">
        <f t="shared" si="13"/>
        <v>21.199999999999957</v>
      </c>
      <c r="B127" s="22">
        <f t="shared" si="8"/>
        <v>230.06655999999961</v>
      </c>
      <c r="C127" s="22">
        <f t="shared" si="9"/>
        <v>210.06655999999961</v>
      </c>
      <c r="D127" s="22">
        <f t="shared" si="10"/>
        <v>20</v>
      </c>
      <c r="E127">
        <f t="shared" si="14"/>
        <v>10.852196226415098</v>
      </c>
      <c r="F127">
        <f t="shared" si="11"/>
        <v>9.9088000000000012</v>
      </c>
      <c r="G127">
        <f t="shared" si="12"/>
        <v>8.8063999999999645</v>
      </c>
      <c r="H127">
        <f t="shared" si="15"/>
        <v>8.7327999999999708</v>
      </c>
    </row>
    <row r="128" spans="1:8" x14ac:dyDescent="0.25">
      <c r="A128">
        <f t="shared" si="13"/>
        <v>21.399999999999956</v>
      </c>
      <c r="B128" s="22">
        <f t="shared" si="8"/>
        <v>231.84287999999958</v>
      </c>
      <c r="C128" s="22">
        <f t="shared" si="9"/>
        <v>211.84287999999958</v>
      </c>
      <c r="D128" s="22">
        <f t="shared" si="10"/>
        <v>20</v>
      </c>
      <c r="E128">
        <f t="shared" si="14"/>
        <v>10.833779439252339</v>
      </c>
      <c r="F128">
        <f t="shared" si="11"/>
        <v>9.8992000000000004</v>
      </c>
      <c r="G128">
        <f t="shared" si="12"/>
        <v>8.9575999999999603</v>
      </c>
      <c r="H128">
        <f t="shared" si="15"/>
        <v>8.8815999999998816</v>
      </c>
    </row>
    <row r="129" spans="1:8" x14ac:dyDescent="0.25">
      <c r="A129">
        <f t="shared" si="13"/>
        <v>21.599999999999955</v>
      </c>
      <c r="B129" s="22">
        <f t="shared" si="8"/>
        <v>233.64991999999955</v>
      </c>
      <c r="C129" s="22">
        <f t="shared" si="9"/>
        <v>213.64991999999955</v>
      </c>
      <c r="D129" s="22">
        <f t="shared" si="10"/>
        <v>20</v>
      </c>
      <c r="E129">
        <f t="shared" si="14"/>
        <v>10.817125925925927</v>
      </c>
      <c r="F129">
        <f t="shared" si="11"/>
        <v>9.8912000000000031</v>
      </c>
      <c r="G129">
        <f t="shared" si="12"/>
        <v>9.1135999999999662</v>
      </c>
      <c r="H129">
        <f t="shared" si="15"/>
        <v>9.0351999999998931</v>
      </c>
    </row>
    <row r="130" spans="1:8" x14ac:dyDescent="0.25">
      <c r="A130">
        <f t="shared" si="13"/>
        <v>21.799999999999955</v>
      </c>
      <c r="B130" s="22">
        <f t="shared" si="8"/>
        <v>235.48863999999955</v>
      </c>
      <c r="C130" s="22">
        <f t="shared" si="9"/>
        <v>215.48863999999955</v>
      </c>
      <c r="D130" s="22">
        <f t="shared" si="10"/>
        <v>20</v>
      </c>
      <c r="E130">
        <f t="shared" si="14"/>
        <v>10.802231192660551</v>
      </c>
      <c r="F130">
        <f t="shared" si="11"/>
        <v>9.884800000000002</v>
      </c>
      <c r="G130">
        <f t="shared" si="12"/>
        <v>9.2743999999999645</v>
      </c>
      <c r="H130">
        <f t="shared" si="15"/>
        <v>9.1936000000000071</v>
      </c>
    </row>
    <row r="131" spans="1:8" x14ac:dyDescent="0.25">
      <c r="A131">
        <f t="shared" si="13"/>
        <v>21.999999999999954</v>
      </c>
      <c r="B131" s="22">
        <f t="shared" si="8"/>
        <v>237.35999999999962</v>
      </c>
      <c r="C131" s="22">
        <f t="shared" si="9"/>
        <v>217.35999999999962</v>
      </c>
      <c r="D131" s="22">
        <f t="shared" si="10"/>
        <v>20</v>
      </c>
      <c r="E131">
        <f t="shared" si="14"/>
        <v>10.789090909090914</v>
      </c>
      <c r="F131">
        <f t="shared" si="11"/>
        <v>9.8800000000000008</v>
      </c>
      <c r="G131">
        <f t="shared" si="12"/>
        <v>9.4399999999999586</v>
      </c>
      <c r="H131">
        <f t="shared" si="15"/>
        <v>9.3568000000003675</v>
      </c>
    </row>
    <row r="132" spans="1:8" x14ac:dyDescent="0.25">
      <c r="A132">
        <f t="shared" si="13"/>
        <v>22.199999999999953</v>
      </c>
      <c r="B132" s="22">
        <f t="shared" si="8"/>
        <v>239.26495999999958</v>
      </c>
      <c r="C132" s="22">
        <f t="shared" si="9"/>
        <v>219.26495999999958</v>
      </c>
      <c r="D132" s="22">
        <f t="shared" si="10"/>
        <v>20</v>
      </c>
      <c r="E132">
        <f t="shared" si="14"/>
        <v>10.777700900900905</v>
      </c>
      <c r="F132">
        <f t="shared" si="11"/>
        <v>9.8768000000000011</v>
      </c>
      <c r="G132">
        <f t="shared" si="12"/>
        <v>9.6103999999999594</v>
      </c>
      <c r="H132">
        <f t="shared" si="15"/>
        <v>9.5247999999998338</v>
      </c>
    </row>
    <row r="133" spans="1:8" x14ac:dyDescent="0.25">
      <c r="A133">
        <f t="shared" si="13"/>
        <v>22.399999999999952</v>
      </c>
      <c r="B133" s="22">
        <f t="shared" si="8"/>
        <v>241.20447999999948</v>
      </c>
      <c r="C133" s="22">
        <f t="shared" si="9"/>
        <v>221.20447999999948</v>
      </c>
      <c r="D133" s="22">
        <f t="shared" si="10"/>
        <v>20</v>
      </c>
      <c r="E133">
        <f t="shared" si="14"/>
        <v>10.768057142857142</v>
      </c>
      <c r="F133">
        <f t="shared" si="11"/>
        <v>9.8752000000000013</v>
      </c>
      <c r="G133">
        <f t="shared" si="12"/>
        <v>9.7855999999999561</v>
      </c>
      <c r="H133">
        <f t="shared" si="15"/>
        <v>9.6975999999995448</v>
      </c>
    </row>
    <row r="134" spans="1:8" x14ac:dyDescent="0.25">
      <c r="A134">
        <f t="shared" si="13"/>
        <v>22.599999999999952</v>
      </c>
      <c r="B134" s="22">
        <f t="shared" si="8"/>
        <v>243.17951999999954</v>
      </c>
      <c r="C134" s="22">
        <f t="shared" si="9"/>
        <v>223.17951999999954</v>
      </c>
      <c r="D134" s="22">
        <f t="shared" si="10"/>
        <v>20</v>
      </c>
      <c r="E134">
        <f t="shared" si="14"/>
        <v>10.760155752212393</v>
      </c>
      <c r="F134">
        <f t="shared" si="11"/>
        <v>9.8751999999999995</v>
      </c>
      <c r="G134">
        <f t="shared" si="12"/>
        <v>9.9655999999999558</v>
      </c>
      <c r="H134">
        <f t="shared" si="15"/>
        <v>9.8752000000003548</v>
      </c>
    </row>
    <row r="135" spans="1:8" x14ac:dyDescent="0.25">
      <c r="A135">
        <f t="shared" si="13"/>
        <v>22.799999999999951</v>
      </c>
      <c r="B135" s="22">
        <f t="shared" si="8"/>
        <v>245.19103999999948</v>
      </c>
      <c r="C135" s="22">
        <f t="shared" si="9"/>
        <v>225.19103999999948</v>
      </c>
      <c r="D135" s="22">
        <f t="shared" si="10"/>
        <v>20</v>
      </c>
      <c r="E135">
        <f t="shared" si="14"/>
        <v>10.75399298245614</v>
      </c>
      <c r="F135">
        <f t="shared" si="11"/>
        <v>9.8767999999999976</v>
      </c>
      <c r="G135">
        <f t="shared" si="12"/>
        <v>10.150399999999951</v>
      </c>
      <c r="H135">
        <f t="shared" si="15"/>
        <v>10.057599999999702</v>
      </c>
    </row>
    <row r="136" spans="1:8" x14ac:dyDescent="0.25">
      <c r="A136">
        <f t="shared" si="13"/>
        <v>22.99999999999995</v>
      </c>
      <c r="B136" s="22">
        <f t="shared" si="8"/>
        <v>247.23999999999944</v>
      </c>
      <c r="C136" s="22">
        <f t="shared" si="9"/>
        <v>227.23999999999944</v>
      </c>
      <c r="D136" s="22">
        <f t="shared" si="10"/>
        <v>20</v>
      </c>
      <c r="E136">
        <f t="shared" si="14"/>
        <v>10.749565217391304</v>
      </c>
      <c r="F136">
        <f t="shared" si="11"/>
        <v>9.8799999999999972</v>
      </c>
      <c r="G136">
        <f t="shared" si="12"/>
        <v>10.33999999999995</v>
      </c>
      <c r="H136">
        <f t="shared" si="15"/>
        <v>10.244799999999863</v>
      </c>
    </row>
    <row r="137" spans="1:8" x14ac:dyDescent="0.25">
      <c r="A137">
        <f t="shared" si="13"/>
        <v>23.19999999999995</v>
      </c>
      <c r="B137" s="22">
        <f t="shared" si="8"/>
        <v>249.32735999999946</v>
      </c>
      <c r="C137" s="22">
        <f t="shared" si="9"/>
        <v>229.32735999999946</v>
      </c>
      <c r="D137" s="22">
        <f t="shared" si="10"/>
        <v>20</v>
      </c>
      <c r="E137">
        <f t="shared" si="14"/>
        <v>10.746868965517242</v>
      </c>
      <c r="F137">
        <f t="shared" si="11"/>
        <v>9.8847999999999967</v>
      </c>
      <c r="G137">
        <f t="shared" si="12"/>
        <v>10.534399999999941</v>
      </c>
      <c r="H137">
        <f t="shared" si="15"/>
        <v>10.436800000000128</v>
      </c>
    </row>
    <row r="138" spans="1:8" x14ac:dyDescent="0.25">
      <c r="A138">
        <f t="shared" si="13"/>
        <v>23.399999999999949</v>
      </c>
      <c r="B138" s="22">
        <f t="shared" si="8"/>
        <v>251.45407999999946</v>
      </c>
      <c r="C138" s="22">
        <f t="shared" si="9"/>
        <v>231.45407999999946</v>
      </c>
      <c r="D138" s="22">
        <f t="shared" si="10"/>
        <v>20</v>
      </c>
      <c r="E138">
        <f t="shared" si="14"/>
        <v>10.745900854700855</v>
      </c>
      <c r="F138">
        <f t="shared" si="11"/>
        <v>9.891199999999996</v>
      </c>
      <c r="G138">
        <f t="shared" si="12"/>
        <v>10.733599999999939</v>
      </c>
      <c r="H138">
        <f t="shared" si="15"/>
        <v>10.633600000000067</v>
      </c>
    </row>
    <row r="139" spans="1:8" x14ac:dyDescent="0.25">
      <c r="A139">
        <f t="shared" si="13"/>
        <v>23.599999999999948</v>
      </c>
      <c r="B139" s="22">
        <f t="shared" si="8"/>
        <v>253.62111999999945</v>
      </c>
      <c r="C139" s="22">
        <f t="shared" si="9"/>
        <v>233.62111999999945</v>
      </c>
      <c r="D139" s="22">
        <f t="shared" si="10"/>
        <v>20</v>
      </c>
      <c r="E139">
        <f t="shared" si="14"/>
        <v>10.746657627118644</v>
      </c>
      <c r="F139">
        <f t="shared" si="11"/>
        <v>9.8991999999999987</v>
      </c>
      <c r="G139">
        <f t="shared" si="12"/>
        <v>10.937599999999946</v>
      </c>
      <c r="H139">
        <f t="shared" si="15"/>
        <v>10.835199999999968</v>
      </c>
    </row>
    <row r="140" spans="1:8" x14ac:dyDescent="0.25">
      <c r="A140">
        <f t="shared" si="13"/>
        <v>23.799999999999947</v>
      </c>
      <c r="B140" s="22">
        <f t="shared" si="8"/>
        <v>255.82943999999941</v>
      </c>
      <c r="C140" s="22">
        <f t="shared" si="9"/>
        <v>235.82943999999941</v>
      </c>
      <c r="D140" s="22">
        <f t="shared" si="10"/>
        <v>20</v>
      </c>
      <c r="E140">
        <f t="shared" si="14"/>
        <v>10.74913613445378</v>
      </c>
      <c r="F140">
        <f t="shared" si="11"/>
        <v>9.9087999999999994</v>
      </c>
      <c r="G140">
        <f t="shared" si="12"/>
        <v>11.14639999999995</v>
      </c>
      <c r="H140">
        <f t="shared" si="15"/>
        <v>11.041599999999828</v>
      </c>
    </row>
    <row r="141" spans="1:8" x14ac:dyDescent="0.25">
      <c r="A141">
        <f t="shared" si="13"/>
        <v>23.999999999999947</v>
      </c>
      <c r="B141" s="22">
        <f t="shared" si="8"/>
        <v>258.0799999999993</v>
      </c>
      <c r="C141" s="22">
        <f t="shared" si="9"/>
        <v>238.0799999999993</v>
      </c>
      <c r="D141" s="22">
        <f t="shared" si="10"/>
        <v>20</v>
      </c>
      <c r="E141">
        <f t="shared" si="14"/>
        <v>10.753333333333329</v>
      </c>
      <c r="F141">
        <f t="shared" si="11"/>
        <v>9.9199999999999982</v>
      </c>
      <c r="G141">
        <f t="shared" si="12"/>
        <v>11.359999999999943</v>
      </c>
      <c r="H141">
        <f t="shared" si="15"/>
        <v>11.252799999999509</v>
      </c>
    </row>
    <row r="142" spans="1:8" x14ac:dyDescent="0.25">
      <c r="A142">
        <f t="shared" si="13"/>
        <v>24.199999999999946</v>
      </c>
      <c r="B142" s="22">
        <f t="shared" si="8"/>
        <v>260.37375999999938</v>
      </c>
      <c r="C142" s="22">
        <f t="shared" si="9"/>
        <v>240.37375999999938</v>
      </c>
      <c r="D142" s="22">
        <f t="shared" si="10"/>
        <v>20</v>
      </c>
      <c r="E142">
        <f t="shared" si="14"/>
        <v>10.759246280991734</v>
      </c>
      <c r="F142">
        <f t="shared" si="11"/>
        <v>9.9327999999999967</v>
      </c>
      <c r="G142">
        <f t="shared" si="12"/>
        <v>11.578399999999938</v>
      </c>
      <c r="H142">
        <f t="shared" si="15"/>
        <v>11.468800000000426</v>
      </c>
    </row>
    <row r="143" spans="1:8" x14ac:dyDescent="0.25">
      <c r="A143">
        <f t="shared" si="13"/>
        <v>24.399999999999945</v>
      </c>
      <c r="B143" s="22">
        <f t="shared" si="8"/>
        <v>262.71167999999938</v>
      </c>
      <c r="C143" s="22">
        <f t="shared" si="9"/>
        <v>242.71167999999938</v>
      </c>
      <c r="D143" s="22">
        <f t="shared" si="10"/>
        <v>20</v>
      </c>
      <c r="E143">
        <f t="shared" si="14"/>
        <v>10.76687213114754</v>
      </c>
      <c r="F143">
        <f t="shared" si="11"/>
        <v>9.9471999999999952</v>
      </c>
      <c r="G143">
        <f t="shared" si="12"/>
        <v>11.801599999999937</v>
      </c>
      <c r="H143">
        <f t="shared" si="15"/>
        <v>11.689600000000025</v>
      </c>
    </row>
    <row r="144" spans="1:8" x14ac:dyDescent="0.25">
      <c r="A144">
        <f t="shared" si="13"/>
        <v>24.599999999999945</v>
      </c>
      <c r="B144" s="22">
        <f t="shared" si="8"/>
        <v>265.09471999999931</v>
      </c>
      <c r="C144" s="22">
        <f t="shared" si="9"/>
        <v>245.09471999999931</v>
      </c>
      <c r="D144" s="22">
        <f t="shared" si="10"/>
        <v>20</v>
      </c>
      <c r="E144">
        <f t="shared" si="14"/>
        <v>10.776208130081297</v>
      </c>
      <c r="F144">
        <f t="shared" si="11"/>
        <v>9.9631999999999934</v>
      </c>
      <c r="G144">
        <f t="shared" si="12"/>
        <v>12.029599999999931</v>
      </c>
      <c r="H144">
        <f t="shared" si="15"/>
        <v>11.915199999999729</v>
      </c>
    </row>
    <row r="145" spans="1:8" x14ac:dyDescent="0.25">
      <c r="A145">
        <f t="shared" si="13"/>
        <v>24.799999999999944</v>
      </c>
      <c r="B145" s="22">
        <f t="shared" si="8"/>
        <v>267.52383999999927</v>
      </c>
      <c r="C145" s="22">
        <f t="shared" si="9"/>
        <v>247.52383999999927</v>
      </c>
      <c r="D145" s="22">
        <f t="shared" si="10"/>
        <v>20</v>
      </c>
      <c r="E145">
        <f t="shared" si="14"/>
        <v>10.787251612903221</v>
      </c>
      <c r="F145">
        <f t="shared" si="11"/>
        <v>9.980799999999995</v>
      </c>
      <c r="G145">
        <f t="shared" si="12"/>
        <v>12.262399999999928</v>
      </c>
      <c r="H145">
        <f t="shared" si="15"/>
        <v>12.145599999999817</v>
      </c>
    </row>
    <row r="146" spans="1:8" x14ac:dyDescent="0.25">
      <c r="A146">
        <f t="shared" si="13"/>
        <v>24.999999999999943</v>
      </c>
      <c r="B146" s="22">
        <f t="shared" si="8"/>
        <v>269.9999999999992</v>
      </c>
      <c r="C146" s="22">
        <f t="shared" si="9"/>
        <v>249.9999999999992</v>
      </c>
      <c r="D146" s="22">
        <f t="shared" si="10"/>
        <v>20</v>
      </c>
      <c r="E146">
        <f t="shared" si="14"/>
        <v>10.799999999999994</v>
      </c>
      <c r="F146">
        <f t="shared" si="11"/>
        <v>9.9999999999999929</v>
      </c>
      <c r="G146">
        <f t="shared" si="12"/>
        <v>12.499999999999929</v>
      </c>
      <c r="H146">
        <f t="shared" si="15"/>
        <v>12.380799999999725</v>
      </c>
    </row>
    <row r="147" spans="1:8" x14ac:dyDescent="0.25">
      <c r="A147">
        <f t="shared" si="13"/>
        <v>25.199999999999942</v>
      </c>
      <c r="B147" s="22">
        <f t="shared" si="8"/>
        <v>272.52415999999926</v>
      </c>
      <c r="C147" s="22">
        <f t="shared" si="9"/>
        <v>252.52415999999926</v>
      </c>
      <c r="D147" s="22">
        <f t="shared" si="10"/>
        <v>20</v>
      </c>
      <c r="E147">
        <f t="shared" si="14"/>
        <v>10.814450793650789</v>
      </c>
      <c r="F147">
        <f t="shared" si="11"/>
        <v>10.020799999999992</v>
      </c>
      <c r="G147">
        <f t="shared" si="12"/>
        <v>12.742399999999925</v>
      </c>
      <c r="H147">
        <f t="shared" si="15"/>
        <v>12.620800000000303</v>
      </c>
    </row>
    <row r="148" spans="1:8" x14ac:dyDescent="0.25">
      <c r="A148">
        <f t="shared" si="13"/>
        <v>25.399999999999942</v>
      </c>
      <c r="B148" s="22">
        <f t="shared" si="8"/>
        <v>275.09727999999933</v>
      </c>
      <c r="C148" s="22">
        <f t="shared" si="9"/>
        <v>255.09727999999933</v>
      </c>
      <c r="D148" s="22">
        <f t="shared" si="10"/>
        <v>20</v>
      </c>
      <c r="E148">
        <f t="shared" si="14"/>
        <v>10.830601574803149</v>
      </c>
      <c r="F148">
        <f t="shared" si="11"/>
        <v>10.043199999999992</v>
      </c>
      <c r="G148">
        <f t="shared" si="12"/>
        <v>12.989599999999918</v>
      </c>
      <c r="H148">
        <f t="shared" si="15"/>
        <v>12.865600000000416</v>
      </c>
    </row>
    <row r="149" spans="1:8" x14ac:dyDescent="0.25">
      <c r="A149">
        <f t="shared" si="13"/>
        <v>25.599999999999941</v>
      </c>
      <c r="B149" s="22">
        <f t="shared" si="8"/>
        <v>277.72031999999928</v>
      </c>
      <c r="C149" s="22">
        <f t="shared" si="9"/>
        <v>257.72031999999928</v>
      </c>
      <c r="D149" s="22">
        <f t="shared" si="10"/>
        <v>20</v>
      </c>
      <c r="E149">
        <f t="shared" si="14"/>
        <v>10.848449999999996</v>
      </c>
      <c r="F149">
        <f t="shared" si="11"/>
        <v>10.067199999999993</v>
      </c>
      <c r="G149">
        <f t="shared" si="12"/>
        <v>13.24159999999992</v>
      </c>
      <c r="H149">
        <f t="shared" si="15"/>
        <v>13.115199999999778</v>
      </c>
    </row>
    <row r="150" spans="1:8" x14ac:dyDescent="0.25">
      <c r="A150">
        <f t="shared" si="13"/>
        <v>25.79999999999994</v>
      </c>
      <c r="B150" s="22">
        <f t="shared" ref="B150:B170" si="16">$K$2*A150^3+$L$2*A150^2+$M$2*A150+$N$2</f>
        <v>280.39423999999923</v>
      </c>
      <c r="C150" s="22">
        <f t="shared" ref="C150:C170" si="17">$K$2*A150^3+$L$2*A150^2+$M$2*A150</f>
        <v>260.39423999999923</v>
      </c>
      <c r="D150" s="22">
        <f t="shared" ref="D150:D170" si="18">$N$2</f>
        <v>20</v>
      </c>
      <c r="E150">
        <f t="shared" si="14"/>
        <v>10.867993798449607</v>
      </c>
      <c r="F150">
        <f t="shared" ref="F150:F170" si="19">$K$2*A150^2+$L$2*A150+$M$2</f>
        <v>10.092799999999993</v>
      </c>
      <c r="G150">
        <f t="shared" ref="G150:G170" si="20">3*$K$2*A150^2+2*$L$2*A150+$M$2</f>
        <v>13.498399999999926</v>
      </c>
      <c r="H150">
        <f t="shared" si="15"/>
        <v>13.369599999999812</v>
      </c>
    </row>
    <row r="151" spans="1:8" x14ac:dyDescent="0.25">
      <c r="A151">
        <f t="shared" ref="A151:A170" si="21">A150+$O$2</f>
        <v>25.99999999999994</v>
      </c>
      <c r="B151" s="22">
        <f t="shared" si="16"/>
        <v>283.11999999999915</v>
      </c>
      <c r="C151" s="22">
        <f t="shared" si="17"/>
        <v>263.11999999999915</v>
      </c>
      <c r="D151" s="22">
        <f t="shared" si="18"/>
        <v>20</v>
      </c>
      <c r="E151">
        <f t="shared" ref="E151:E170" si="22">B151/A151</f>
        <v>10.889230769230762</v>
      </c>
      <c r="F151">
        <f t="shared" si="19"/>
        <v>10.119999999999992</v>
      </c>
      <c r="G151">
        <f t="shared" si="20"/>
        <v>13.75999999999992</v>
      </c>
      <c r="H151">
        <f t="shared" ref="H151:H170" si="23">(B151-B150)/(A151-A150)</f>
        <v>13.628799999999663</v>
      </c>
    </row>
    <row r="152" spans="1:8" x14ac:dyDescent="0.25">
      <c r="A152">
        <f t="shared" si="21"/>
        <v>26.199999999999939</v>
      </c>
      <c r="B152" s="22">
        <f t="shared" si="16"/>
        <v>285.89855999999912</v>
      </c>
      <c r="C152" s="22">
        <f t="shared" si="17"/>
        <v>265.89855999999912</v>
      </c>
      <c r="D152" s="22">
        <f t="shared" si="18"/>
        <v>20</v>
      </c>
      <c r="E152">
        <f t="shared" si="22"/>
        <v>10.912158778625946</v>
      </c>
      <c r="F152">
        <f t="shared" si="19"/>
        <v>10.148799999999991</v>
      </c>
      <c r="G152">
        <f t="shared" si="20"/>
        <v>14.026399999999917</v>
      </c>
      <c r="H152">
        <f t="shared" si="23"/>
        <v>13.892799999999902</v>
      </c>
    </row>
    <row r="153" spans="1:8" x14ac:dyDescent="0.25">
      <c r="A153">
        <f t="shared" si="21"/>
        <v>26.399999999999938</v>
      </c>
      <c r="B153" s="22">
        <f t="shared" si="16"/>
        <v>288.7308799999991</v>
      </c>
      <c r="C153" s="22">
        <f t="shared" si="17"/>
        <v>268.7308799999991</v>
      </c>
      <c r="D153" s="22">
        <f t="shared" si="18"/>
        <v>20</v>
      </c>
      <c r="E153">
        <f t="shared" si="22"/>
        <v>10.936775757575749</v>
      </c>
      <c r="F153">
        <f t="shared" si="19"/>
        <v>10.179199999999991</v>
      </c>
      <c r="G153">
        <f t="shared" si="20"/>
        <v>14.29759999999991</v>
      </c>
      <c r="H153">
        <f t="shared" si="23"/>
        <v>14.161599999999957</v>
      </c>
    </row>
    <row r="154" spans="1:8" x14ac:dyDescent="0.25">
      <c r="A154">
        <f t="shared" si="21"/>
        <v>26.599999999999937</v>
      </c>
      <c r="B154" s="22">
        <f t="shared" si="16"/>
        <v>291.61791999999906</v>
      </c>
      <c r="C154" s="22">
        <f t="shared" si="17"/>
        <v>271.61791999999906</v>
      </c>
      <c r="D154" s="22">
        <f t="shared" si="18"/>
        <v>20</v>
      </c>
      <c r="E154">
        <f t="shared" si="22"/>
        <v>10.963079699248111</v>
      </c>
      <c r="F154">
        <f t="shared" si="19"/>
        <v>10.211199999999989</v>
      </c>
      <c r="G154">
        <f t="shared" si="20"/>
        <v>14.573599999999907</v>
      </c>
      <c r="H154">
        <f t="shared" si="23"/>
        <v>14.435199999999833</v>
      </c>
    </row>
    <row r="155" spans="1:8" x14ac:dyDescent="0.25">
      <c r="A155">
        <f t="shared" si="21"/>
        <v>26.799999999999937</v>
      </c>
      <c r="B155" s="22">
        <f t="shared" si="16"/>
        <v>294.56063999999907</v>
      </c>
      <c r="C155" s="22">
        <f t="shared" si="17"/>
        <v>274.56063999999907</v>
      </c>
      <c r="D155" s="22">
        <f t="shared" si="18"/>
        <v>20</v>
      </c>
      <c r="E155">
        <f t="shared" si="22"/>
        <v>10.99106865671641</v>
      </c>
      <c r="F155">
        <f t="shared" si="19"/>
        <v>10.244799999999987</v>
      </c>
      <c r="G155">
        <f t="shared" si="20"/>
        <v>14.854399999999906</v>
      </c>
      <c r="H155">
        <f t="shared" si="23"/>
        <v>14.713600000000094</v>
      </c>
    </row>
    <row r="156" spans="1:8" x14ac:dyDescent="0.25">
      <c r="A156">
        <f t="shared" si="21"/>
        <v>26.999999999999936</v>
      </c>
      <c r="B156" s="22">
        <f t="shared" si="16"/>
        <v>297.55999999999904</v>
      </c>
      <c r="C156" s="22">
        <f t="shared" si="17"/>
        <v>277.55999999999904</v>
      </c>
      <c r="D156" s="22">
        <f t="shared" si="18"/>
        <v>20</v>
      </c>
      <c r="E156">
        <f t="shared" si="22"/>
        <v>11.020740740740731</v>
      </c>
      <c r="F156">
        <f t="shared" si="19"/>
        <v>10.279999999999989</v>
      </c>
      <c r="G156">
        <f t="shared" si="20"/>
        <v>15.139999999999908</v>
      </c>
      <c r="H156">
        <f t="shared" si="23"/>
        <v>14.99679999999989</v>
      </c>
    </row>
    <row r="157" spans="1:8" x14ac:dyDescent="0.25">
      <c r="A157">
        <f t="shared" si="21"/>
        <v>27.199999999999935</v>
      </c>
      <c r="B157" s="22">
        <f t="shared" si="16"/>
        <v>300.61695999999893</v>
      </c>
      <c r="C157" s="22">
        <f t="shared" si="17"/>
        <v>280.61695999999893</v>
      </c>
      <c r="D157" s="22">
        <f t="shared" si="18"/>
        <v>20</v>
      </c>
      <c r="E157">
        <f t="shared" si="22"/>
        <v>11.052094117647046</v>
      </c>
      <c r="F157">
        <f t="shared" si="19"/>
        <v>10.316799999999986</v>
      </c>
      <c r="G157">
        <f t="shared" si="20"/>
        <v>15.430399999999899</v>
      </c>
      <c r="H157">
        <f t="shared" si="23"/>
        <v>15.284799999999505</v>
      </c>
    </row>
    <row r="158" spans="1:8" x14ac:dyDescent="0.25">
      <c r="A158">
        <f t="shared" si="21"/>
        <v>27.399999999999935</v>
      </c>
      <c r="B158" s="22">
        <f t="shared" si="16"/>
        <v>303.73247999999899</v>
      </c>
      <c r="C158" s="22">
        <f t="shared" si="17"/>
        <v>283.73247999999899</v>
      </c>
      <c r="D158" s="22">
        <f t="shared" si="18"/>
        <v>20</v>
      </c>
      <c r="E158">
        <f t="shared" si="22"/>
        <v>11.08512700729926</v>
      </c>
      <c r="F158">
        <f t="shared" si="19"/>
        <v>10.355199999999986</v>
      </c>
      <c r="G158">
        <f t="shared" si="20"/>
        <v>15.725599999999901</v>
      </c>
      <c r="H158">
        <f t="shared" si="23"/>
        <v>15.577600000000357</v>
      </c>
    </row>
    <row r="159" spans="1:8" x14ac:dyDescent="0.25">
      <c r="A159">
        <f t="shared" si="21"/>
        <v>27.599999999999934</v>
      </c>
      <c r="B159" s="22">
        <f t="shared" si="16"/>
        <v>306.90751999999884</v>
      </c>
      <c r="C159" s="22">
        <f t="shared" si="17"/>
        <v>286.90751999999884</v>
      </c>
      <c r="D159" s="22">
        <f t="shared" si="18"/>
        <v>20</v>
      </c>
      <c r="E159">
        <f t="shared" si="22"/>
        <v>11.119837681159405</v>
      </c>
      <c r="F159">
        <f t="shared" si="19"/>
        <v>10.395199999999988</v>
      </c>
      <c r="G159">
        <f t="shared" si="20"/>
        <v>16.025599999999898</v>
      </c>
      <c r="H159">
        <f t="shared" si="23"/>
        <v>15.875199999999325</v>
      </c>
    </row>
    <row r="160" spans="1:8" x14ac:dyDescent="0.25">
      <c r="A160">
        <f t="shared" si="21"/>
        <v>27.799999999999933</v>
      </c>
      <c r="B160" s="22">
        <f t="shared" si="16"/>
        <v>310.1430399999989</v>
      </c>
      <c r="C160" s="22">
        <f t="shared" si="17"/>
        <v>290.1430399999989</v>
      </c>
      <c r="D160" s="22">
        <f t="shared" si="18"/>
        <v>20</v>
      </c>
      <c r="E160">
        <f t="shared" si="22"/>
        <v>11.156224460431643</v>
      </c>
      <c r="F160">
        <f t="shared" si="19"/>
        <v>10.436799999999987</v>
      </c>
      <c r="G160">
        <f t="shared" si="20"/>
        <v>16.330399999999898</v>
      </c>
      <c r="H160">
        <f t="shared" si="23"/>
        <v>16.177600000000382</v>
      </c>
    </row>
    <row r="161" spans="1:8" x14ac:dyDescent="0.25">
      <c r="A161">
        <f t="shared" si="21"/>
        <v>27.999999999999932</v>
      </c>
      <c r="B161" s="22">
        <f t="shared" si="16"/>
        <v>313.43999999999892</v>
      </c>
      <c r="C161" s="22">
        <f t="shared" si="17"/>
        <v>293.43999999999892</v>
      </c>
      <c r="D161" s="22">
        <f t="shared" si="18"/>
        <v>20</v>
      </c>
      <c r="E161">
        <f t="shared" si="22"/>
        <v>11.194285714285703</v>
      </c>
      <c r="F161">
        <f t="shared" si="19"/>
        <v>10.479999999999986</v>
      </c>
      <c r="G161">
        <f t="shared" si="20"/>
        <v>16.639999999999894</v>
      </c>
      <c r="H161">
        <f t="shared" si="23"/>
        <v>16.484800000000121</v>
      </c>
    </row>
    <row r="162" spans="1:8" x14ac:dyDescent="0.25">
      <c r="A162">
        <f t="shared" si="21"/>
        <v>28.199999999999932</v>
      </c>
      <c r="B162" s="22">
        <f t="shared" si="16"/>
        <v>316.79935999999879</v>
      </c>
      <c r="C162" s="22">
        <f t="shared" si="17"/>
        <v>296.79935999999879</v>
      </c>
      <c r="D162" s="22">
        <f t="shared" si="18"/>
        <v>20</v>
      </c>
      <c r="E162">
        <f t="shared" si="22"/>
        <v>11.234019858156012</v>
      </c>
      <c r="F162">
        <f t="shared" si="19"/>
        <v>10.524799999999985</v>
      </c>
      <c r="G162">
        <f t="shared" si="20"/>
        <v>16.954399999999893</v>
      </c>
      <c r="H162">
        <f t="shared" si="23"/>
        <v>16.796799999999397</v>
      </c>
    </row>
    <row r="163" spans="1:8" x14ac:dyDescent="0.25">
      <c r="A163">
        <f t="shared" si="21"/>
        <v>28.399999999999931</v>
      </c>
      <c r="B163" s="22">
        <f t="shared" si="16"/>
        <v>320.22207999999881</v>
      </c>
      <c r="C163" s="22">
        <f t="shared" si="17"/>
        <v>300.22207999999881</v>
      </c>
      <c r="D163" s="22">
        <f t="shared" si="18"/>
        <v>20</v>
      </c>
      <c r="E163">
        <f t="shared" si="22"/>
        <v>11.275425352112661</v>
      </c>
      <c r="F163">
        <f t="shared" si="19"/>
        <v>10.571199999999983</v>
      </c>
      <c r="G163">
        <f t="shared" si="20"/>
        <v>17.273599999999888</v>
      </c>
      <c r="H163">
        <f t="shared" si="23"/>
        <v>17.113600000000194</v>
      </c>
    </row>
    <row r="164" spans="1:8" x14ac:dyDescent="0.25">
      <c r="A164">
        <f t="shared" si="21"/>
        <v>28.59999999999993</v>
      </c>
      <c r="B164" s="22">
        <f t="shared" si="16"/>
        <v>323.70911999999879</v>
      </c>
      <c r="C164" s="22">
        <f t="shared" si="17"/>
        <v>303.70911999999879</v>
      </c>
      <c r="D164" s="22">
        <f t="shared" si="18"/>
        <v>20</v>
      </c>
      <c r="E164">
        <f t="shared" si="22"/>
        <v>11.318500699300685</v>
      </c>
      <c r="F164">
        <f t="shared" si="19"/>
        <v>10.619199999999985</v>
      </c>
      <c r="G164">
        <f t="shared" si="20"/>
        <v>17.597599999999886</v>
      </c>
      <c r="H164">
        <f t="shared" si="23"/>
        <v>17.435199999999956</v>
      </c>
    </row>
    <row r="165" spans="1:8" x14ac:dyDescent="0.25">
      <c r="A165">
        <f t="shared" si="21"/>
        <v>28.79999999999993</v>
      </c>
      <c r="B165" s="22">
        <f t="shared" si="16"/>
        <v>327.2614399999988</v>
      </c>
      <c r="C165" s="22">
        <f t="shared" si="17"/>
        <v>307.2614399999988</v>
      </c>
      <c r="D165" s="22">
        <f t="shared" si="18"/>
        <v>20</v>
      </c>
      <c r="E165">
        <f t="shared" si="22"/>
        <v>11.363244444444431</v>
      </c>
      <c r="F165">
        <f t="shared" si="19"/>
        <v>10.668799999999983</v>
      </c>
      <c r="G165">
        <f t="shared" si="20"/>
        <v>17.92639999999988</v>
      </c>
      <c r="H165">
        <f t="shared" si="23"/>
        <v>17.761600000000108</v>
      </c>
    </row>
    <row r="166" spans="1:8" x14ac:dyDescent="0.25">
      <c r="A166">
        <f t="shared" si="21"/>
        <v>28.999999999999929</v>
      </c>
      <c r="B166" s="22">
        <f t="shared" si="16"/>
        <v>330.87999999999874</v>
      </c>
      <c r="C166" s="22">
        <f t="shared" si="17"/>
        <v>310.87999999999874</v>
      </c>
      <c r="D166" s="22">
        <f t="shared" si="18"/>
        <v>20</v>
      </c>
      <c r="E166">
        <f t="shared" si="22"/>
        <v>11.409655172413778</v>
      </c>
      <c r="F166">
        <f t="shared" si="19"/>
        <v>10.719999999999981</v>
      </c>
      <c r="G166">
        <f t="shared" si="20"/>
        <v>18.259999999999877</v>
      </c>
      <c r="H166">
        <f t="shared" si="23"/>
        <v>18.092799999999791</v>
      </c>
    </row>
    <row r="167" spans="1:8" x14ac:dyDescent="0.25">
      <c r="A167">
        <f t="shared" si="21"/>
        <v>29.199999999999928</v>
      </c>
      <c r="B167" s="22">
        <f t="shared" si="16"/>
        <v>334.56575999999859</v>
      </c>
      <c r="C167" s="22">
        <f t="shared" si="17"/>
        <v>314.56575999999859</v>
      </c>
      <c r="D167" s="22">
        <f t="shared" si="18"/>
        <v>20</v>
      </c>
      <c r="E167">
        <f t="shared" si="22"/>
        <v>11.457731506849296</v>
      </c>
      <c r="F167">
        <f t="shared" si="19"/>
        <v>10.772799999999979</v>
      </c>
      <c r="G167">
        <f t="shared" si="20"/>
        <v>18.59839999999987</v>
      </c>
      <c r="H167">
        <f t="shared" si="23"/>
        <v>18.428799999999292</v>
      </c>
    </row>
    <row r="168" spans="1:8" x14ac:dyDescent="0.25">
      <c r="A168">
        <f t="shared" si="21"/>
        <v>29.399999999999928</v>
      </c>
      <c r="B168" s="22">
        <f t="shared" si="16"/>
        <v>338.31967999999864</v>
      </c>
      <c r="C168" s="22">
        <f t="shared" si="17"/>
        <v>318.31967999999864</v>
      </c>
      <c r="D168" s="22">
        <f t="shared" si="18"/>
        <v>20</v>
      </c>
      <c r="E168">
        <f t="shared" si="22"/>
        <v>11.507472108843519</v>
      </c>
      <c r="F168">
        <f t="shared" si="19"/>
        <v>10.827199999999976</v>
      </c>
      <c r="G168">
        <f t="shared" si="20"/>
        <v>18.941599999999866</v>
      </c>
      <c r="H168">
        <f t="shared" si="23"/>
        <v>18.76960000000032</v>
      </c>
    </row>
    <row r="169" spans="1:8" x14ac:dyDescent="0.25">
      <c r="A169">
        <f t="shared" si="21"/>
        <v>29.599999999999927</v>
      </c>
      <c r="B169" s="22">
        <f t="shared" si="16"/>
        <v>342.14271999999858</v>
      </c>
      <c r="C169" s="22">
        <f t="shared" si="17"/>
        <v>322.14271999999858</v>
      </c>
      <c r="D169" s="22">
        <f t="shared" si="18"/>
        <v>20</v>
      </c>
      <c r="E169">
        <f t="shared" si="22"/>
        <v>11.558875675675656</v>
      </c>
      <c r="F169">
        <f t="shared" si="19"/>
        <v>10.883199999999981</v>
      </c>
      <c r="G169">
        <f t="shared" si="20"/>
        <v>19.289599999999872</v>
      </c>
      <c r="H169">
        <f t="shared" si="23"/>
        <v>19.115199999999742</v>
      </c>
    </row>
    <row r="170" spans="1:8" x14ac:dyDescent="0.25">
      <c r="A170">
        <f t="shared" si="21"/>
        <v>29.799999999999926</v>
      </c>
      <c r="B170" s="22">
        <f t="shared" si="16"/>
        <v>346.03583999999853</v>
      </c>
      <c r="C170" s="22">
        <f t="shared" si="17"/>
        <v>326.03583999999853</v>
      </c>
      <c r="D170" s="22">
        <f t="shared" si="18"/>
        <v>20</v>
      </c>
      <c r="E170">
        <f t="shared" si="22"/>
        <v>11.611940939597295</v>
      </c>
      <c r="F170">
        <f t="shared" si="19"/>
        <v>10.940799999999982</v>
      </c>
      <c r="G170">
        <f t="shared" si="20"/>
        <v>19.642399999999874</v>
      </c>
      <c r="H170">
        <f t="shared" si="23"/>
        <v>19.465599999999835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2CF7A-3F9B-4CF5-B1A0-8718DCAD5FE0}">
  <sheetPr codeName="Sheet10"/>
  <dimension ref="A1:Q55"/>
  <sheetViews>
    <sheetView showGridLines="0" tabSelected="1" topLeftCell="A34" zoomScaleNormal="100" workbookViewId="0">
      <selection activeCell="O56" sqref="O56"/>
    </sheetView>
  </sheetViews>
  <sheetFormatPr defaultRowHeight="15" x14ac:dyDescent="0.25"/>
  <cols>
    <col min="2" max="3" width="10.5703125" bestFit="1" customWidth="1"/>
    <col min="4" max="4" width="9.28515625" bestFit="1" customWidth="1"/>
  </cols>
  <sheetData>
    <row r="1" spans="1:17" x14ac:dyDescent="0.25">
      <c r="A1" t="s">
        <v>214</v>
      </c>
      <c r="L1" s="32" t="s">
        <v>194</v>
      </c>
      <c r="M1" s="32" t="s">
        <v>195</v>
      </c>
      <c r="N1" s="32" t="s">
        <v>18</v>
      </c>
      <c r="O1" s="32" t="s">
        <v>19</v>
      </c>
      <c r="P1" s="32" t="s">
        <v>196</v>
      </c>
    </row>
    <row r="2" spans="1:17" x14ac:dyDescent="0.25">
      <c r="A2" t="s">
        <v>215</v>
      </c>
      <c r="C2" t="s">
        <v>216</v>
      </c>
      <c r="L2">
        <v>0</v>
      </c>
      <c r="M2">
        <v>10</v>
      </c>
      <c r="N2">
        <v>0</v>
      </c>
      <c r="O2">
        <v>100</v>
      </c>
      <c r="P2">
        <v>0.2</v>
      </c>
    </row>
    <row r="4" spans="1:17" x14ac:dyDescent="0.25">
      <c r="A4" t="s">
        <v>16</v>
      </c>
      <c r="B4" t="s">
        <v>199</v>
      </c>
      <c r="C4" t="s">
        <v>200</v>
      </c>
      <c r="D4" t="s">
        <v>201</v>
      </c>
      <c r="E4" t="s">
        <v>157</v>
      </c>
      <c r="F4" t="s">
        <v>202</v>
      </c>
      <c r="G4" t="s">
        <v>203</v>
      </c>
      <c r="H4" t="s">
        <v>204</v>
      </c>
    </row>
    <row r="5" spans="1:17" x14ac:dyDescent="0.25">
      <c r="A5">
        <v>0</v>
      </c>
      <c r="B5" s="22">
        <f>$M$2*A5^2+$O$2</f>
        <v>100</v>
      </c>
      <c r="C5" s="22">
        <f>$M$2*A5^2</f>
        <v>0</v>
      </c>
      <c r="D5" s="22">
        <f>$O$2</f>
        <v>100</v>
      </c>
      <c r="F5">
        <f>$M$2*A5</f>
        <v>0</v>
      </c>
      <c r="G5">
        <f>2*$M$2*A5</f>
        <v>0</v>
      </c>
    </row>
    <row r="6" spans="1:17" x14ac:dyDescent="0.25">
      <c r="A6">
        <f>A5+$P$2</f>
        <v>0.2</v>
      </c>
      <c r="B6" s="22">
        <f t="shared" ref="B6:B55" si="0">$M$2*A6^2+$O$2</f>
        <v>100.4</v>
      </c>
      <c r="C6" s="22">
        <f t="shared" ref="C6:C55" si="1">$M$2*A6^2</f>
        <v>0.40000000000000008</v>
      </c>
      <c r="D6" s="22">
        <f t="shared" ref="D6:D55" si="2">$O$2</f>
        <v>100</v>
      </c>
      <c r="E6">
        <f>B6/A6</f>
        <v>502</v>
      </c>
      <c r="F6">
        <f t="shared" ref="F6:F55" si="3">$M$2*A6</f>
        <v>2</v>
      </c>
      <c r="G6">
        <f t="shared" ref="G6:G55" si="4">2*$M$2*A6</f>
        <v>4</v>
      </c>
      <c r="H6">
        <f>(B6-B5)/(A6-A5)</f>
        <v>2.0000000000000284</v>
      </c>
      <c r="Q6" t="s">
        <v>205</v>
      </c>
    </row>
    <row r="7" spans="1:17" x14ac:dyDescent="0.25">
      <c r="A7">
        <f t="shared" ref="A7:A55" si="5">A6+$P$2</f>
        <v>0.4</v>
      </c>
      <c r="B7" s="22">
        <f t="shared" si="0"/>
        <v>101.6</v>
      </c>
      <c r="C7" s="22">
        <f t="shared" si="1"/>
        <v>1.6000000000000003</v>
      </c>
      <c r="D7" s="22">
        <f t="shared" si="2"/>
        <v>100</v>
      </c>
      <c r="E7">
        <f t="shared" ref="E7:E55" si="6">B7/A7</f>
        <v>253.99999999999997</v>
      </c>
      <c r="F7">
        <f t="shared" si="3"/>
        <v>4</v>
      </c>
      <c r="G7">
        <f t="shared" si="4"/>
        <v>8</v>
      </c>
      <c r="H7">
        <f t="shared" ref="H7:H55" si="7">(B7-B6)/(A7-A6)</f>
        <v>5.9999999999999432</v>
      </c>
      <c r="Q7" t="s">
        <v>206</v>
      </c>
    </row>
    <row r="8" spans="1:17" x14ac:dyDescent="0.25">
      <c r="A8">
        <f t="shared" si="5"/>
        <v>0.60000000000000009</v>
      </c>
      <c r="B8" s="22">
        <f t="shared" si="0"/>
        <v>103.6</v>
      </c>
      <c r="C8" s="22">
        <f t="shared" si="1"/>
        <v>3.600000000000001</v>
      </c>
      <c r="D8" s="22">
        <f t="shared" si="2"/>
        <v>100</v>
      </c>
      <c r="E8">
        <f t="shared" si="6"/>
        <v>172.66666666666663</v>
      </c>
      <c r="F8">
        <f t="shared" si="3"/>
        <v>6.0000000000000009</v>
      </c>
      <c r="G8">
        <f t="shared" si="4"/>
        <v>12.000000000000002</v>
      </c>
      <c r="H8">
        <f t="shared" si="7"/>
        <v>9.9999999999999964</v>
      </c>
      <c r="Q8" t="s">
        <v>207</v>
      </c>
    </row>
    <row r="9" spans="1:17" x14ac:dyDescent="0.25">
      <c r="A9">
        <f t="shared" si="5"/>
        <v>0.8</v>
      </c>
      <c r="B9" s="22">
        <f t="shared" si="0"/>
        <v>106.4</v>
      </c>
      <c r="C9" s="22">
        <f t="shared" si="1"/>
        <v>6.4000000000000012</v>
      </c>
      <c r="D9" s="22">
        <f t="shared" si="2"/>
        <v>100</v>
      </c>
      <c r="E9">
        <f t="shared" si="6"/>
        <v>133</v>
      </c>
      <c r="F9">
        <f t="shared" si="3"/>
        <v>8</v>
      </c>
      <c r="G9">
        <f t="shared" si="4"/>
        <v>16</v>
      </c>
      <c r="H9">
        <f t="shared" si="7"/>
        <v>14.00000000000006</v>
      </c>
    </row>
    <row r="10" spans="1:17" x14ac:dyDescent="0.25">
      <c r="A10">
        <f t="shared" si="5"/>
        <v>1</v>
      </c>
      <c r="B10" s="22">
        <f t="shared" si="0"/>
        <v>110</v>
      </c>
      <c r="C10" s="22">
        <f t="shared" si="1"/>
        <v>10</v>
      </c>
      <c r="D10" s="22">
        <f t="shared" si="2"/>
        <v>100</v>
      </c>
      <c r="E10">
        <f t="shared" si="6"/>
        <v>110</v>
      </c>
      <c r="F10">
        <f t="shared" si="3"/>
        <v>10</v>
      </c>
      <c r="G10">
        <f t="shared" si="4"/>
        <v>20</v>
      </c>
      <c r="H10">
        <f t="shared" si="7"/>
        <v>17.999999999999975</v>
      </c>
    </row>
    <row r="11" spans="1:17" x14ac:dyDescent="0.25">
      <c r="A11">
        <f t="shared" si="5"/>
        <v>1.2</v>
      </c>
      <c r="B11" s="22">
        <f t="shared" si="0"/>
        <v>114.4</v>
      </c>
      <c r="C11" s="22">
        <f t="shared" si="1"/>
        <v>14.399999999999999</v>
      </c>
      <c r="D11" s="22">
        <f t="shared" si="2"/>
        <v>100</v>
      </c>
      <c r="E11">
        <f t="shared" si="6"/>
        <v>95.333333333333343</v>
      </c>
      <c r="F11">
        <f t="shared" si="3"/>
        <v>12</v>
      </c>
      <c r="G11">
        <f t="shared" si="4"/>
        <v>24</v>
      </c>
      <c r="H11">
        <f t="shared" si="7"/>
        <v>22.000000000000032</v>
      </c>
    </row>
    <row r="12" spans="1:17" x14ac:dyDescent="0.25">
      <c r="A12">
        <f t="shared" si="5"/>
        <v>1.4</v>
      </c>
      <c r="B12" s="22">
        <f t="shared" si="0"/>
        <v>119.6</v>
      </c>
      <c r="C12" s="22">
        <f t="shared" si="1"/>
        <v>19.599999999999998</v>
      </c>
      <c r="D12" s="22">
        <f t="shared" si="2"/>
        <v>100</v>
      </c>
      <c r="E12">
        <f t="shared" si="6"/>
        <v>85.428571428571431</v>
      </c>
      <c r="F12">
        <f t="shared" si="3"/>
        <v>14</v>
      </c>
      <c r="G12">
        <f t="shared" si="4"/>
        <v>28</v>
      </c>
      <c r="H12">
        <f t="shared" si="7"/>
        <v>25.99999999999995</v>
      </c>
    </row>
    <row r="13" spans="1:17" x14ac:dyDescent="0.25">
      <c r="A13">
        <f t="shared" si="5"/>
        <v>1.5999999999999999</v>
      </c>
      <c r="B13" s="22">
        <f t="shared" si="0"/>
        <v>125.6</v>
      </c>
      <c r="C13" s="22">
        <f t="shared" si="1"/>
        <v>25.599999999999994</v>
      </c>
      <c r="D13" s="22">
        <f t="shared" si="2"/>
        <v>100</v>
      </c>
      <c r="E13">
        <f t="shared" si="6"/>
        <v>78.5</v>
      </c>
      <c r="F13">
        <f t="shared" si="3"/>
        <v>15.999999999999998</v>
      </c>
      <c r="G13">
        <f t="shared" si="4"/>
        <v>31.999999999999996</v>
      </c>
      <c r="H13">
        <f t="shared" si="7"/>
        <v>30.000000000000007</v>
      </c>
    </row>
    <row r="14" spans="1:17" x14ac:dyDescent="0.25">
      <c r="A14">
        <f t="shared" si="5"/>
        <v>1.7999999999999998</v>
      </c>
      <c r="B14" s="22">
        <f t="shared" si="0"/>
        <v>132.39999999999998</v>
      </c>
      <c r="C14" s="22">
        <f t="shared" si="1"/>
        <v>32.399999999999991</v>
      </c>
      <c r="D14" s="22">
        <f t="shared" si="2"/>
        <v>100</v>
      </c>
      <c r="E14">
        <f t="shared" si="6"/>
        <v>73.555555555555557</v>
      </c>
      <c r="F14">
        <f t="shared" si="3"/>
        <v>18</v>
      </c>
      <c r="G14">
        <f t="shared" si="4"/>
        <v>36</v>
      </c>
      <c r="H14">
        <f t="shared" si="7"/>
        <v>33.999999999999922</v>
      </c>
    </row>
    <row r="15" spans="1:17" x14ac:dyDescent="0.25">
      <c r="A15">
        <f t="shared" si="5"/>
        <v>1.9999999999999998</v>
      </c>
      <c r="B15" s="22">
        <f t="shared" si="0"/>
        <v>140</v>
      </c>
      <c r="C15" s="22">
        <f t="shared" si="1"/>
        <v>39.999999999999993</v>
      </c>
      <c r="D15" s="22">
        <f t="shared" si="2"/>
        <v>100</v>
      </c>
      <c r="E15">
        <f t="shared" si="6"/>
        <v>70.000000000000014</v>
      </c>
      <c r="F15">
        <f t="shared" si="3"/>
        <v>19.999999999999996</v>
      </c>
      <c r="G15">
        <f t="shared" si="4"/>
        <v>39.999999999999993</v>
      </c>
      <c r="H15">
        <f t="shared" si="7"/>
        <v>38.000000000000121</v>
      </c>
    </row>
    <row r="16" spans="1:17" x14ac:dyDescent="0.25">
      <c r="A16">
        <f t="shared" si="5"/>
        <v>2.1999999999999997</v>
      </c>
      <c r="B16" s="22">
        <f t="shared" si="0"/>
        <v>148.39999999999998</v>
      </c>
      <c r="C16" s="22">
        <f t="shared" si="1"/>
        <v>48.399999999999991</v>
      </c>
      <c r="D16" s="22">
        <f t="shared" si="2"/>
        <v>100</v>
      </c>
      <c r="E16">
        <f t="shared" si="6"/>
        <v>67.454545454545453</v>
      </c>
      <c r="F16">
        <f t="shared" si="3"/>
        <v>21.999999999999996</v>
      </c>
      <c r="G16">
        <f t="shared" si="4"/>
        <v>43.999999999999993</v>
      </c>
      <c r="H16">
        <f t="shared" si="7"/>
        <v>41.999999999999893</v>
      </c>
    </row>
    <row r="17" spans="1:17" x14ac:dyDescent="0.25">
      <c r="A17">
        <f t="shared" si="5"/>
        <v>2.4</v>
      </c>
      <c r="B17" s="22">
        <f t="shared" si="0"/>
        <v>157.6</v>
      </c>
      <c r="C17" s="22">
        <f t="shared" si="1"/>
        <v>57.599999999999994</v>
      </c>
      <c r="D17" s="22">
        <f t="shared" si="2"/>
        <v>100</v>
      </c>
      <c r="E17">
        <f t="shared" si="6"/>
        <v>65.666666666666671</v>
      </c>
      <c r="F17">
        <f t="shared" si="3"/>
        <v>24</v>
      </c>
      <c r="G17">
        <f t="shared" si="4"/>
        <v>48</v>
      </c>
      <c r="H17">
        <f t="shared" si="7"/>
        <v>46.000000000000043</v>
      </c>
    </row>
    <row r="18" spans="1:17" x14ac:dyDescent="0.25">
      <c r="A18">
        <f t="shared" si="5"/>
        <v>2.6</v>
      </c>
      <c r="B18" s="22">
        <f t="shared" si="0"/>
        <v>167.60000000000002</v>
      </c>
      <c r="C18" s="22">
        <f t="shared" si="1"/>
        <v>67.600000000000009</v>
      </c>
      <c r="D18" s="22">
        <f t="shared" si="2"/>
        <v>100</v>
      </c>
      <c r="E18">
        <f t="shared" si="6"/>
        <v>64.461538461538467</v>
      </c>
      <c r="F18">
        <f t="shared" si="3"/>
        <v>26</v>
      </c>
      <c r="G18">
        <f t="shared" si="4"/>
        <v>52</v>
      </c>
      <c r="H18">
        <f t="shared" si="7"/>
        <v>50.000000000000099</v>
      </c>
    </row>
    <row r="19" spans="1:17" x14ac:dyDescent="0.25">
      <c r="A19">
        <f t="shared" si="5"/>
        <v>2.8000000000000003</v>
      </c>
      <c r="B19" s="22">
        <f t="shared" si="0"/>
        <v>178.40000000000003</v>
      </c>
      <c r="C19" s="22">
        <f t="shared" si="1"/>
        <v>78.40000000000002</v>
      </c>
      <c r="D19" s="22">
        <f t="shared" si="2"/>
        <v>100</v>
      </c>
      <c r="E19">
        <f t="shared" si="6"/>
        <v>63.714285714285722</v>
      </c>
      <c r="F19">
        <f t="shared" si="3"/>
        <v>28.000000000000004</v>
      </c>
      <c r="G19">
        <f t="shared" si="4"/>
        <v>56.000000000000007</v>
      </c>
      <c r="H19">
        <f t="shared" si="7"/>
        <v>54.000000000000007</v>
      </c>
    </row>
    <row r="20" spans="1:17" x14ac:dyDescent="0.25">
      <c r="A20">
        <f t="shared" si="5"/>
        <v>3.0000000000000004</v>
      </c>
      <c r="B20" s="22">
        <f t="shared" si="0"/>
        <v>190.00000000000003</v>
      </c>
      <c r="C20" s="22">
        <f t="shared" si="1"/>
        <v>90.000000000000028</v>
      </c>
      <c r="D20" s="22">
        <f t="shared" si="2"/>
        <v>100</v>
      </c>
      <c r="E20">
        <f t="shared" si="6"/>
        <v>63.333333333333336</v>
      </c>
      <c r="F20">
        <f t="shared" si="3"/>
        <v>30.000000000000004</v>
      </c>
      <c r="G20">
        <f t="shared" si="4"/>
        <v>60.000000000000007</v>
      </c>
      <c r="H20">
        <f t="shared" si="7"/>
        <v>57.999999999999922</v>
      </c>
    </row>
    <row r="21" spans="1:17" x14ac:dyDescent="0.25">
      <c r="A21">
        <f t="shared" si="5"/>
        <v>3.2000000000000006</v>
      </c>
      <c r="B21" s="22">
        <f t="shared" si="0"/>
        <v>202.40000000000003</v>
      </c>
      <c r="C21" s="22">
        <f t="shared" si="1"/>
        <v>102.40000000000003</v>
      </c>
      <c r="D21" s="22">
        <f t="shared" si="2"/>
        <v>100</v>
      </c>
      <c r="E21">
        <f t="shared" si="6"/>
        <v>63.25</v>
      </c>
      <c r="F21">
        <f t="shared" si="3"/>
        <v>32.000000000000007</v>
      </c>
      <c r="G21">
        <f t="shared" si="4"/>
        <v>64.000000000000014</v>
      </c>
      <c r="H21">
        <f t="shared" si="7"/>
        <v>61.999999999999972</v>
      </c>
    </row>
    <row r="22" spans="1:17" x14ac:dyDescent="0.25">
      <c r="A22">
        <f t="shared" si="5"/>
        <v>3.4000000000000008</v>
      </c>
      <c r="B22" s="22">
        <f t="shared" si="0"/>
        <v>215.60000000000005</v>
      </c>
      <c r="C22" s="22">
        <f t="shared" si="1"/>
        <v>115.60000000000005</v>
      </c>
      <c r="D22" s="22">
        <f t="shared" si="2"/>
        <v>100</v>
      </c>
      <c r="E22">
        <f t="shared" si="6"/>
        <v>63.411764705882355</v>
      </c>
      <c r="F22">
        <f t="shared" si="3"/>
        <v>34.000000000000007</v>
      </c>
      <c r="G22">
        <f t="shared" si="4"/>
        <v>68.000000000000014</v>
      </c>
      <c r="H22">
        <f t="shared" si="7"/>
        <v>66.000000000000028</v>
      </c>
      <c r="Q22" t="s">
        <v>162</v>
      </c>
    </row>
    <row r="23" spans="1:17" x14ac:dyDescent="0.25">
      <c r="A23">
        <f t="shared" si="5"/>
        <v>3.600000000000001</v>
      </c>
      <c r="B23" s="22">
        <f t="shared" si="0"/>
        <v>229.60000000000005</v>
      </c>
      <c r="C23" s="22">
        <f t="shared" si="1"/>
        <v>129.60000000000005</v>
      </c>
      <c r="D23" s="22">
        <f t="shared" si="2"/>
        <v>100</v>
      </c>
      <c r="E23">
        <f t="shared" si="6"/>
        <v>63.777777777777771</v>
      </c>
      <c r="F23">
        <f t="shared" si="3"/>
        <v>36.000000000000007</v>
      </c>
      <c r="G23">
        <f t="shared" si="4"/>
        <v>72.000000000000014</v>
      </c>
      <c r="H23">
        <f t="shared" si="7"/>
        <v>69.999999999999943</v>
      </c>
      <c r="Q23" t="s">
        <v>209</v>
      </c>
    </row>
    <row r="24" spans="1:17" x14ac:dyDescent="0.25">
      <c r="A24">
        <f t="shared" si="5"/>
        <v>3.8000000000000012</v>
      </c>
      <c r="B24" s="22">
        <f t="shared" si="0"/>
        <v>244.40000000000009</v>
      </c>
      <c r="C24" s="22">
        <f t="shared" si="1"/>
        <v>144.40000000000009</v>
      </c>
      <c r="D24" s="22">
        <f t="shared" si="2"/>
        <v>100</v>
      </c>
      <c r="E24">
        <f t="shared" si="6"/>
        <v>64.31578947368422</v>
      </c>
      <c r="F24">
        <f t="shared" si="3"/>
        <v>38.000000000000014</v>
      </c>
      <c r="G24">
        <f t="shared" si="4"/>
        <v>76.000000000000028</v>
      </c>
      <c r="H24">
        <f t="shared" si="7"/>
        <v>74.000000000000128</v>
      </c>
      <c r="Q24" t="s">
        <v>208</v>
      </c>
    </row>
    <row r="25" spans="1:17" x14ac:dyDescent="0.25">
      <c r="A25">
        <f t="shared" si="5"/>
        <v>4.0000000000000009</v>
      </c>
      <c r="B25" s="22">
        <f t="shared" si="0"/>
        <v>260.00000000000006</v>
      </c>
      <c r="C25" s="22">
        <f t="shared" si="1"/>
        <v>160.00000000000006</v>
      </c>
      <c r="D25" s="22">
        <f t="shared" si="2"/>
        <v>100</v>
      </c>
      <c r="E25">
        <f t="shared" si="6"/>
        <v>65</v>
      </c>
      <c r="F25">
        <f t="shared" si="3"/>
        <v>40.000000000000007</v>
      </c>
      <c r="G25">
        <f t="shared" si="4"/>
        <v>80.000000000000014</v>
      </c>
      <c r="H25">
        <f t="shared" si="7"/>
        <v>77.999999999999929</v>
      </c>
    </row>
    <row r="26" spans="1:17" x14ac:dyDescent="0.25">
      <c r="A26">
        <f t="shared" si="5"/>
        <v>4.2000000000000011</v>
      </c>
      <c r="B26" s="22">
        <f t="shared" si="0"/>
        <v>276.40000000000009</v>
      </c>
      <c r="C26" s="22">
        <f t="shared" si="1"/>
        <v>176.40000000000009</v>
      </c>
      <c r="D26" s="22">
        <f t="shared" si="2"/>
        <v>100</v>
      </c>
      <c r="E26">
        <f t="shared" si="6"/>
        <v>65.80952380952381</v>
      </c>
      <c r="F26">
        <f t="shared" si="3"/>
        <v>42.000000000000014</v>
      </c>
      <c r="G26">
        <f t="shared" si="4"/>
        <v>84.000000000000028</v>
      </c>
      <c r="H26">
        <f t="shared" si="7"/>
        <v>82.000000000000099</v>
      </c>
    </row>
    <row r="27" spans="1:17" x14ac:dyDescent="0.25">
      <c r="A27">
        <f t="shared" si="5"/>
        <v>4.4000000000000012</v>
      </c>
      <c r="B27" s="22">
        <f t="shared" si="0"/>
        <v>293.60000000000014</v>
      </c>
      <c r="C27" s="22">
        <f t="shared" si="1"/>
        <v>193.60000000000011</v>
      </c>
      <c r="D27" s="22">
        <f t="shared" si="2"/>
        <v>100</v>
      </c>
      <c r="E27">
        <f t="shared" si="6"/>
        <v>66.727272727272734</v>
      </c>
      <c r="F27">
        <f t="shared" si="3"/>
        <v>44.000000000000014</v>
      </c>
      <c r="G27">
        <f t="shared" si="4"/>
        <v>88.000000000000028</v>
      </c>
      <c r="H27">
        <f t="shared" si="7"/>
        <v>86.000000000000156</v>
      </c>
    </row>
    <row r="28" spans="1:17" x14ac:dyDescent="0.25">
      <c r="A28">
        <f t="shared" si="5"/>
        <v>4.6000000000000014</v>
      </c>
      <c r="B28" s="22">
        <f t="shared" si="0"/>
        <v>311.60000000000014</v>
      </c>
      <c r="C28" s="22">
        <f t="shared" si="1"/>
        <v>211.60000000000014</v>
      </c>
      <c r="D28" s="22">
        <f t="shared" si="2"/>
        <v>100</v>
      </c>
      <c r="E28">
        <f t="shared" si="6"/>
        <v>67.739130434782624</v>
      </c>
      <c r="F28">
        <f t="shared" si="3"/>
        <v>46.000000000000014</v>
      </c>
      <c r="G28">
        <f t="shared" si="4"/>
        <v>92.000000000000028</v>
      </c>
      <c r="H28">
        <f t="shared" si="7"/>
        <v>89.999999999999915</v>
      </c>
    </row>
    <row r="29" spans="1:17" x14ac:dyDescent="0.25">
      <c r="A29">
        <f t="shared" si="5"/>
        <v>4.8000000000000016</v>
      </c>
      <c r="B29" s="22">
        <f t="shared" si="0"/>
        <v>330.4000000000002</v>
      </c>
      <c r="C29" s="22">
        <f t="shared" si="1"/>
        <v>230.40000000000018</v>
      </c>
      <c r="D29" s="22">
        <f t="shared" si="2"/>
        <v>100</v>
      </c>
      <c r="E29">
        <f t="shared" si="6"/>
        <v>68.833333333333357</v>
      </c>
      <c r="F29">
        <f t="shared" si="3"/>
        <v>48.000000000000014</v>
      </c>
      <c r="G29">
        <f t="shared" si="4"/>
        <v>96.000000000000028</v>
      </c>
      <c r="H29">
        <f t="shared" si="7"/>
        <v>94.000000000000256</v>
      </c>
    </row>
    <row r="30" spans="1:17" x14ac:dyDescent="0.25">
      <c r="A30">
        <f t="shared" si="5"/>
        <v>5.0000000000000018</v>
      </c>
      <c r="B30" s="22">
        <f t="shared" si="0"/>
        <v>350.00000000000017</v>
      </c>
      <c r="C30" s="22">
        <f t="shared" si="1"/>
        <v>250.00000000000017</v>
      </c>
      <c r="D30" s="22">
        <f t="shared" si="2"/>
        <v>100</v>
      </c>
      <c r="E30">
        <f t="shared" si="6"/>
        <v>70.000000000000014</v>
      </c>
      <c r="F30">
        <f t="shared" si="3"/>
        <v>50.000000000000014</v>
      </c>
      <c r="G30">
        <f t="shared" si="4"/>
        <v>100.00000000000003</v>
      </c>
      <c r="H30">
        <f t="shared" si="7"/>
        <v>97.999999999999744</v>
      </c>
    </row>
    <row r="31" spans="1:17" x14ac:dyDescent="0.25">
      <c r="A31">
        <f t="shared" si="5"/>
        <v>5.200000000000002</v>
      </c>
      <c r="B31" s="22">
        <f t="shared" si="0"/>
        <v>370.4000000000002</v>
      </c>
      <c r="C31" s="22">
        <f t="shared" si="1"/>
        <v>270.4000000000002</v>
      </c>
      <c r="D31" s="22">
        <f t="shared" si="2"/>
        <v>100</v>
      </c>
      <c r="E31">
        <f t="shared" si="6"/>
        <v>71.230769230769241</v>
      </c>
      <c r="F31">
        <f t="shared" si="3"/>
        <v>52.000000000000021</v>
      </c>
      <c r="G31">
        <f t="shared" si="4"/>
        <v>104.00000000000004</v>
      </c>
      <c r="H31">
        <f t="shared" si="7"/>
        <v>102.00000000000009</v>
      </c>
    </row>
    <row r="32" spans="1:17" x14ac:dyDescent="0.25">
      <c r="A32">
        <f t="shared" si="5"/>
        <v>5.4000000000000021</v>
      </c>
      <c r="B32" s="22">
        <f t="shared" si="0"/>
        <v>391.60000000000019</v>
      </c>
      <c r="C32" s="22">
        <f t="shared" si="1"/>
        <v>291.60000000000019</v>
      </c>
      <c r="D32" s="22">
        <f t="shared" si="2"/>
        <v>100</v>
      </c>
      <c r="E32">
        <f t="shared" si="6"/>
        <v>72.518518518518519</v>
      </c>
      <c r="F32">
        <f t="shared" si="3"/>
        <v>54.000000000000021</v>
      </c>
      <c r="G32">
        <f t="shared" si="4"/>
        <v>108.00000000000004</v>
      </c>
      <c r="H32">
        <f t="shared" si="7"/>
        <v>105.99999999999984</v>
      </c>
    </row>
    <row r="33" spans="1:10" x14ac:dyDescent="0.25">
      <c r="A33">
        <f t="shared" si="5"/>
        <v>5.6000000000000023</v>
      </c>
      <c r="B33" s="22">
        <f t="shared" si="0"/>
        <v>413.60000000000025</v>
      </c>
      <c r="C33" s="22">
        <f t="shared" si="1"/>
        <v>313.60000000000025</v>
      </c>
      <c r="D33" s="22">
        <f t="shared" si="2"/>
        <v>100</v>
      </c>
      <c r="E33">
        <f t="shared" si="6"/>
        <v>73.857142857142875</v>
      </c>
      <c r="F33">
        <f t="shared" si="3"/>
        <v>56.000000000000021</v>
      </c>
      <c r="G33">
        <f t="shared" si="4"/>
        <v>112.00000000000004</v>
      </c>
      <c r="H33">
        <f t="shared" si="7"/>
        <v>110.00000000000018</v>
      </c>
    </row>
    <row r="34" spans="1:10" x14ac:dyDescent="0.25">
      <c r="A34">
        <f t="shared" si="5"/>
        <v>5.8000000000000025</v>
      </c>
      <c r="B34" s="22">
        <f t="shared" si="0"/>
        <v>436.40000000000032</v>
      </c>
      <c r="C34" s="22">
        <f t="shared" si="1"/>
        <v>336.40000000000032</v>
      </c>
      <c r="D34" s="22">
        <f t="shared" si="2"/>
        <v>100</v>
      </c>
      <c r="E34">
        <f t="shared" si="6"/>
        <v>75.241379310344854</v>
      </c>
      <c r="F34">
        <f t="shared" si="3"/>
        <v>58.000000000000028</v>
      </c>
      <c r="G34">
        <f t="shared" si="4"/>
        <v>116.00000000000006</v>
      </c>
      <c r="H34">
        <f t="shared" si="7"/>
        <v>114.00000000000024</v>
      </c>
    </row>
    <row r="35" spans="1:10" x14ac:dyDescent="0.25">
      <c r="A35">
        <f t="shared" si="5"/>
        <v>6.0000000000000027</v>
      </c>
      <c r="B35" s="22">
        <f t="shared" si="0"/>
        <v>460.00000000000028</v>
      </c>
      <c r="C35" s="22">
        <f t="shared" si="1"/>
        <v>360.00000000000028</v>
      </c>
      <c r="D35" s="22">
        <f t="shared" si="2"/>
        <v>100</v>
      </c>
      <c r="E35">
        <f t="shared" si="6"/>
        <v>76.666666666666686</v>
      </c>
      <c r="F35">
        <f t="shared" si="3"/>
        <v>60.000000000000028</v>
      </c>
      <c r="G35">
        <f t="shared" si="4"/>
        <v>120.00000000000006</v>
      </c>
      <c r="H35">
        <f t="shared" si="7"/>
        <v>117.99999999999973</v>
      </c>
    </row>
    <row r="36" spans="1:10" x14ac:dyDescent="0.25">
      <c r="A36">
        <f t="shared" si="5"/>
        <v>6.2000000000000028</v>
      </c>
      <c r="B36" s="22">
        <f t="shared" si="0"/>
        <v>484.40000000000032</v>
      </c>
      <c r="C36" s="22">
        <f t="shared" si="1"/>
        <v>384.40000000000032</v>
      </c>
      <c r="D36" s="22">
        <f t="shared" si="2"/>
        <v>100</v>
      </c>
      <c r="E36">
        <f t="shared" si="6"/>
        <v>78.129032258064527</v>
      </c>
      <c r="F36">
        <f t="shared" si="3"/>
        <v>62.000000000000028</v>
      </c>
      <c r="G36">
        <f t="shared" si="4"/>
        <v>124.00000000000006</v>
      </c>
      <c r="H36">
        <f t="shared" si="7"/>
        <v>122.00000000000006</v>
      </c>
    </row>
    <row r="37" spans="1:10" x14ac:dyDescent="0.25">
      <c r="A37">
        <f t="shared" si="5"/>
        <v>6.400000000000003</v>
      </c>
      <c r="B37" s="22">
        <f t="shared" si="0"/>
        <v>509.60000000000036</v>
      </c>
      <c r="C37" s="22">
        <f t="shared" si="1"/>
        <v>409.60000000000036</v>
      </c>
      <c r="D37" s="22">
        <f t="shared" si="2"/>
        <v>100</v>
      </c>
      <c r="E37">
        <f t="shared" si="6"/>
        <v>79.625000000000014</v>
      </c>
      <c r="F37">
        <f t="shared" si="3"/>
        <v>64.000000000000028</v>
      </c>
      <c r="G37">
        <f t="shared" si="4"/>
        <v>128.00000000000006</v>
      </c>
      <c r="H37">
        <f t="shared" si="7"/>
        <v>126.00000000000011</v>
      </c>
    </row>
    <row r="38" spans="1:10" x14ac:dyDescent="0.25">
      <c r="A38">
        <f t="shared" si="5"/>
        <v>6.6000000000000032</v>
      </c>
      <c r="B38" s="22">
        <f t="shared" si="0"/>
        <v>535.60000000000048</v>
      </c>
      <c r="C38" s="22">
        <f t="shared" si="1"/>
        <v>435.60000000000048</v>
      </c>
      <c r="D38" s="22">
        <f t="shared" si="2"/>
        <v>100</v>
      </c>
      <c r="E38">
        <f t="shared" si="6"/>
        <v>81.151515151515184</v>
      </c>
      <c r="F38">
        <f t="shared" si="3"/>
        <v>66.000000000000028</v>
      </c>
      <c r="G38">
        <f t="shared" si="4"/>
        <v>132.00000000000006</v>
      </c>
      <c r="H38">
        <f t="shared" si="7"/>
        <v>130.00000000000045</v>
      </c>
      <c r="J38" t="s">
        <v>217</v>
      </c>
    </row>
    <row r="39" spans="1:10" x14ac:dyDescent="0.25">
      <c r="A39">
        <f t="shared" si="5"/>
        <v>6.8000000000000034</v>
      </c>
      <c r="B39" s="22">
        <f t="shared" si="0"/>
        <v>562.40000000000043</v>
      </c>
      <c r="C39" s="22">
        <f t="shared" si="1"/>
        <v>462.40000000000043</v>
      </c>
      <c r="D39" s="22">
        <f t="shared" si="2"/>
        <v>100</v>
      </c>
      <c r="E39">
        <f t="shared" si="6"/>
        <v>82.705882352941202</v>
      </c>
      <c r="F39">
        <f t="shared" si="3"/>
        <v>68.000000000000028</v>
      </c>
      <c r="G39">
        <f t="shared" si="4"/>
        <v>136.00000000000006</v>
      </c>
      <c r="H39">
        <f t="shared" si="7"/>
        <v>133.99999999999966</v>
      </c>
      <c r="J39" t="s">
        <v>218</v>
      </c>
    </row>
    <row r="40" spans="1:10" x14ac:dyDescent="0.25">
      <c r="A40">
        <f t="shared" si="5"/>
        <v>7.0000000000000036</v>
      </c>
      <c r="B40" s="22">
        <f t="shared" si="0"/>
        <v>590.00000000000045</v>
      </c>
      <c r="C40" s="22">
        <f t="shared" si="1"/>
        <v>490.00000000000051</v>
      </c>
      <c r="D40" s="22">
        <f t="shared" si="2"/>
        <v>100</v>
      </c>
      <c r="E40">
        <f t="shared" si="6"/>
        <v>84.285714285714306</v>
      </c>
      <c r="F40">
        <f t="shared" si="3"/>
        <v>70.000000000000028</v>
      </c>
      <c r="G40">
        <f t="shared" si="4"/>
        <v>140.00000000000006</v>
      </c>
      <c r="H40">
        <f t="shared" si="7"/>
        <v>138</v>
      </c>
      <c r="J40" t="s">
        <v>219</v>
      </c>
    </row>
    <row r="41" spans="1:10" x14ac:dyDescent="0.25">
      <c r="A41">
        <f t="shared" si="5"/>
        <v>7.2000000000000037</v>
      </c>
      <c r="B41" s="22">
        <f t="shared" si="0"/>
        <v>618.40000000000055</v>
      </c>
      <c r="C41" s="22">
        <f t="shared" si="1"/>
        <v>518.40000000000055</v>
      </c>
      <c r="D41" s="22">
        <f t="shared" si="2"/>
        <v>100</v>
      </c>
      <c r="E41">
        <f t="shared" si="6"/>
        <v>85.888888888888914</v>
      </c>
      <c r="F41">
        <f t="shared" si="3"/>
        <v>72.000000000000043</v>
      </c>
      <c r="G41">
        <f t="shared" si="4"/>
        <v>144.00000000000009</v>
      </c>
      <c r="H41">
        <f t="shared" si="7"/>
        <v>142.00000000000034</v>
      </c>
      <c r="J41" t="s">
        <v>220</v>
      </c>
    </row>
    <row r="42" spans="1:10" x14ac:dyDescent="0.25">
      <c r="A42">
        <f t="shared" si="5"/>
        <v>7.4000000000000039</v>
      </c>
      <c r="B42" s="22">
        <f t="shared" si="0"/>
        <v>647.60000000000059</v>
      </c>
      <c r="C42" s="22">
        <f t="shared" si="1"/>
        <v>547.60000000000059</v>
      </c>
      <c r="D42" s="22">
        <f t="shared" si="2"/>
        <v>100</v>
      </c>
      <c r="E42">
        <f t="shared" si="6"/>
        <v>87.513513513513544</v>
      </c>
      <c r="F42">
        <f t="shared" si="3"/>
        <v>74.000000000000043</v>
      </c>
      <c r="G42">
        <f t="shared" si="4"/>
        <v>148.00000000000009</v>
      </c>
      <c r="H42">
        <f t="shared" si="7"/>
        <v>146.00000000000009</v>
      </c>
    </row>
    <row r="43" spans="1:10" x14ac:dyDescent="0.25">
      <c r="A43">
        <f t="shared" si="5"/>
        <v>7.6000000000000041</v>
      </c>
      <c r="B43" s="22">
        <f t="shared" si="0"/>
        <v>677.60000000000059</v>
      </c>
      <c r="C43" s="22">
        <f t="shared" si="1"/>
        <v>577.60000000000059</v>
      </c>
      <c r="D43" s="22">
        <f t="shared" si="2"/>
        <v>100</v>
      </c>
      <c r="E43">
        <f t="shared" si="6"/>
        <v>89.157894736842138</v>
      </c>
      <c r="F43">
        <f t="shared" si="3"/>
        <v>76.000000000000043</v>
      </c>
      <c r="G43">
        <f t="shared" si="4"/>
        <v>152.00000000000009</v>
      </c>
      <c r="H43">
        <f t="shared" si="7"/>
        <v>149.99999999999986</v>
      </c>
      <c r="J43" t="s">
        <v>221</v>
      </c>
    </row>
    <row r="44" spans="1:10" x14ac:dyDescent="0.25">
      <c r="A44">
        <f t="shared" si="5"/>
        <v>7.8000000000000043</v>
      </c>
      <c r="B44" s="22">
        <f t="shared" si="0"/>
        <v>708.40000000000066</v>
      </c>
      <c r="C44" s="22">
        <f t="shared" si="1"/>
        <v>608.40000000000066</v>
      </c>
      <c r="D44" s="22">
        <f t="shared" si="2"/>
        <v>100</v>
      </c>
      <c r="E44">
        <f t="shared" si="6"/>
        <v>90.82051282051286</v>
      </c>
      <c r="F44">
        <f t="shared" si="3"/>
        <v>78.000000000000043</v>
      </c>
      <c r="G44">
        <f t="shared" si="4"/>
        <v>156.00000000000009</v>
      </c>
      <c r="H44">
        <f t="shared" si="7"/>
        <v>154.0000000000002</v>
      </c>
      <c r="J44" t="s">
        <v>222</v>
      </c>
    </row>
    <row r="45" spans="1:10" x14ac:dyDescent="0.25">
      <c r="A45">
        <f t="shared" si="5"/>
        <v>8.0000000000000036</v>
      </c>
      <c r="B45" s="22">
        <f t="shared" si="0"/>
        <v>740.00000000000057</v>
      </c>
      <c r="C45" s="22">
        <f t="shared" si="1"/>
        <v>640.00000000000057</v>
      </c>
      <c r="D45" s="22">
        <f t="shared" si="2"/>
        <v>100</v>
      </c>
      <c r="E45">
        <f t="shared" si="6"/>
        <v>92.500000000000028</v>
      </c>
      <c r="F45">
        <f t="shared" si="3"/>
        <v>80.000000000000028</v>
      </c>
      <c r="G45">
        <f t="shared" si="4"/>
        <v>160.00000000000006</v>
      </c>
      <c r="H45">
        <f t="shared" si="7"/>
        <v>158.00000000000011</v>
      </c>
    </row>
    <row r="46" spans="1:10" x14ac:dyDescent="0.25">
      <c r="A46">
        <f t="shared" si="5"/>
        <v>8.2000000000000028</v>
      </c>
      <c r="B46" s="22">
        <f t="shared" si="0"/>
        <v>772.40000000000055</v>
      </c>
      <c r="C46" s="22">
        <f t="shared" si="1"/>
        <v>672.40000000000055</v>
      </c>
      <c r="D46" s="22">
        <f t="shared" si="2"/>
        <v>100</v>
      </c>
      <c r="E46">
        <f t="shared" si="6"/>
        <v>94.195121951219548</v>
      </c>
      <c r="F46">
        <f t="shared" si="3"/>
        <v>82.000000000000028</v>
      </c>
      <c r="G46">
        <f t="shared" si="4"/>
        <v>164.00000000000006</v>
      </c>
      <c r="H46">
        <f t="shared" si="7"/>
        <v>162.00000000000045</v>
      </c>
      <c r="J46" t="s">
        <v>223</v>
      </c>
    </row>
    <row r="47" spans="1:10" x14ac:dyDescent="0.25">
      <c r="A47">
        <f t="shared" si="5"/>
        <v>8.4000000000000021</v>
      </c>
      <c r="B47" s="22">
        <f t="shared" si="0"/>
        <v>805.60000000000036</v>
      </c>
      <c r="C47" s="22">
        <f t="shared" si="1"/>
        <v>705.60000000000036</v>
      </c>
      <c r="D47" s="22">
        <f t="shared" si="2"/>
        <v>100</v>
      </c>
      <c r="E47">
        <f t="shared" si="6"/>
        <v>95.904761904761926</v>
      </c>
      <c r="F47">
        <f t="shared" si="3"/>
        <v>84.000000000000028</v>
      </c>
      <c r="G47">
        <f t="shared" si="4"/>
        <v>168.00000000000006</v>
      </c>
      <c r="H47">
        <f t="shared" si="7"/>
        <v>165.99999999999969</v>
      </c>
    </row>
    <row r="48" spans="1:10" x14ac:dyDescent="0.25">
      <c r="A48">
        <f t="shared" si="5"/>
        <v>8.6000000000000014</v>
      </c>
      <c r="B48" s="22">
        <f t="shared" si="0"/>
        <v>839.60000000000025</v>
      </c>
      <c r="C48" s="22">
        <f t="shared" si="1"/>
        <v>739.60000000000025</v>
      </c>
      <c r="D48" s="22">
        <f t="shared" si="2"/>
        <v>100</v>
      </c>
      <c r="E48">
        <f t="shared" si="6"/>
        <v>97.6279069767442</v>
      </c>
      <c r="F48">
        <f t="shared" si="3"/>
        <v>86.000000000000014</v>
      </c>
      <c r="G48">
        <f t="shared" si="4"/>
        <v>172.00000000000003</v>
      </c>
      <c r="H48">
        <f t="shared" si="7"/>
        <v>170.00000000000003</v>
      </c>
    </row>
    <row r="49" spans="1:8" x14ac:dyDescent="0.25">
      <c r="A49">
        <f t="shared" si="5"/>
        <v>8.8000000000000007</v>
      </c>
      <c r="B49" s="22">
        <f t="shared" si="0"/>
        <v>874.40000000000009</v>
      </c>
      <c r="C49" s="22">
        <f t="shared" si="1"/>
        <v>774.40000000000009</v>
      </c>
      <c r="D49" s="22">
        <f t="shared" si="2"/>
        <v>100</v>
      </c>
      <c r="E49">
        <f t="shared" si="6"/>
        <v>99.36363636363636</v>
      </c>
      <c r="F49">
        <f t="shared" si="3"/>
        <v>88</v>
      </c>
      <c r="G49">
        <f t="shared" si="4"/>
        <v>176</v>
      </c>
      <c r="H49">
        <f t="shared" si="7"/>
        <v>173.99999999999983</v>
      </c>
    </row>
    <row r="50" spans="1:8" x14ac:dyDescent="0.25">
      <c r="A50">
        <f t="shared" si="5"/>
        <v>9</v>
      </c>
      <c r="B50" s="22">
        <f t="shared" si="0"/>
        <v>910</v>
      </c>
      <c r="C50" s="22">
        <f t="shared" si="1"/>
        <v>810</v>
      </c>
      <c r="D50" s="22">
        <f t="shared" si="2"/>
        <v>100</v>
      </c>
      <c r="E50">
        <f t="shared" si="6"/>
        <v>101.11111111111111</v>
      </c>
      <c r="F50">
        <f t="shared" si="3"/>
        <v>90</v>
      </c>
      <c r="G50">
        <f t="shared" si="4"/>
        <v>180</v>
      </c>
      <c r="H50">
        <f t="shared" si="7"/>
        <v>178.00000000000017</v>
      </c>
    </row>
    <row r="51" spans="1:8" x14ac:dyDescent="0.25">
      <c r="A51">
        <f t="shared" si="5"/>
        <v>9.1999999999999993</v>
      </c>
      <c r="B51" s="22">
        <f t="shared" si="0"/>
        <v>946.39999999999986</v>
      </c>
      <c r="C51" s="22">
        <f t="shared" si="1"/>
        <v>846.39999999999986</v>
      </c>
      <c r="D51" s="22">
        <f t="shared" si="2"/>
        <v>100</v>
      </c>
      <c r="E51">
        <f t="shared" si="6"/>
        <v>102.8695652173913</v>
      </c>
      <c r="F51">
        <f t="shared" si="3"/>
        <v>92</v>
      </c>
      <c r="G51">
        <f t="shared" si="4"/>
        <v>184</v>
      </c>
      <c r="H51">
        <f t="shared" si="7"/>
        <v>181.99999999999997</v>
      </c>
    </row>
    <row r="52" spans="1:8" x14ac:dyDescent="0.25">
      <c r="A52">
        <f t="shared" si="5"/>
        <v>9.3999999999999986</v>
      </c>
      <c r="B52" s="22">
        <f t="shared" si="0"/>
        <v>983.59999999999968</v>
      </c>
      <c r="C52" s="22">
        <f t="shared" si="1"/>
        <v>883.59999999999968</v>
      </c>
      <c r="D52" s="22">
        <f t="shared" si="2"/>
        <v>100</v>
      </c>
      <c r="E52">
        <f t="shared" si="6"/>
        <v>104.6382978723404</v>
      </c>
      <c r="F52">
        <f t="shared" si="3"/>
        <v>93.999999999999986</v>
      </c>
      <c r="G52">
        <f t="shared" si="4"/>
        <v>187.99999999999997</v>
      </c>
      <c r="H52">
        <f t="shared" si="7"/>
        <v>185.99999999999974</v>
      </c>
    </row>
    <row r="53" spans="1:8" x14ac:dyDescent="0.25">
      <c r="A53">
        <f t="shared" si="5"/>
        <v>9.5999999999999979</v>
      </c>
      <c r="B53" s="22">
        <f t="shared" si="0"/>
        <v>1021.5999999999996</v>
      </c>
      <c r="C53" s="22">
        <f t="shared" si="1"/>
        <v>921.59999999999957</v>
      </c>
      <c r="D53" s="22">
        <f t="shared" si="2"/>
        <v>100</v>
      </c>
      <c r="E53">
        <f t="shared" si="6"/>
        <v>106.41666666666664</v>
      </c>
      <c r="F53">
        <f t="shared" si="3"/>
        <v>95.999999999999972</v>
      </c>
      <c r="G53">
        <f t="shared" si="4"/>
        <v>191.99999999999994</v>
      </c>
      <c r="H53">
        <f t="shared" si="7"/>
        <v>190.00000000000011</v>
      </c>
    </row>
    <row r="54" spans="1:8" x14ac:dyDescent="0.25">
      <c r="A54">
        <f t="shared" si="5"/>
        <v>9.7999999999999972</v>
      </c>
      <c r="B54" s="22">
        <f t="shared" si="0"/>
        <v>1060.3999999999996</v>
      </c>
      <c r="C54" s="22">
        <f t="shared" si="1"/>
        <v>960.39999999999952</v>
      </c>
      <c r="D54" s="22">
        <f t="shared" si="2"/>
        <v>100</v>
      </c>
      <c r="E54">
        <f t="shared" si="6"/>
        <v>108.20408163265306</v>
      </c>
      <c r="F54">
        <f t="shared" si="3"/>
        <v>97.999999999999972</v>
      </c>
      <c r="G54">
        <f t="shared" si="4"/>
        <v>195.99999999999994</v>
      </c>
      <c r="H54">
        <f t="shared" si="7"/>
        <v>194.00000000000102</v>
      </c>
    </row>
    <row r="55" spans="1:8" x14ac:dyDescent="0.25">
      <c r="A55">
        <f t="shared" si="5"/>
        <v>9.9999999999999964</v>
      </c>
      <c r="B55" s="22">
        <f t="shared" si="0"/>
        <v>1099.9999999999993</v>
      </c>
      <c r="C55" s="22">
        <f t="shared" si="1"/>
        <v>999.99999999999932</v>
      </c>
      <c r="D55" s="22">
        <f t="shared" si="2"/>
        <v>100</v>
      </c>
      <c r="E55">
        <f t="shared" si="6"/>
        <v>109.99999999999997</v>
      </c>
      <c r="F55">
        <f t="shared" si="3"/>
        <v>99.999999999999972</v>
      </c>
      <c r="G55">
        <f t="shared" si="4"/>
        <v>199.99999999999994</v>
      </c>
      <c r="H55">
        <f t="shared" si="7"/>
        <v>197.99999999999912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Isoquant and Isocost</vt:lpstr>
      <vt:lpstr>Optimal Choice</vt:lpstr>
      <vt:lpstr>Comparative Statics</vt:lpstr>
      <vt:lpstr>Cost Function</vt:lpstr>
      <vt:lpstr>Cost Curves</vt:lpstr>
      <vt:lpstr>CD Cost Curves</vt:lpstr>
      <vt:lpstr>Cubic Cost Curves</vt:lpstr>
      <vt:lpstr>Quadratic Cost Curves</vt:lpstr>
    </vt:vector>
  </TitlesOfParts>
  <Company>DePauw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Humberto Barreto</dc:creator>
  <cp:lastModifiedBy>Admin</cp:lastModifiedBy>
  <dcterms:created xsi:type="dcterms:W3CDTF">2021-05-10T16:00:42Z</dcterms:created>
  <dcterms:modified xsi:type="dcterms:W3CDTF">2023-04-08T19:06:54Z</dcterms:modified>
</cp:coreProperties>
</file>