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denbillings/Desktop/USUFinance/KB-Fin5350/"/>
    </mc:Choice>
  </mc:AlternateContent>
  <xr:revisionPtr revIDLastSave="0" documentId="13_ncr:1_{5B465C4C-F5F0-1242-9E98-93D4B5D8BADC}" xr6:coauthVersionLast="37" xr6:coauthVersionMax="37" xr10:uidLastSave="{00000000-0000-0000-0000-000000000000}"/>
  <bookViews>
    <workbookView xWindow="0" yWindow="0" windowWidth="25600" windowHeight="16000" xr2:uid="{81C0AECC-49FB-AD4C-9852-60C28DD06B71}"/>
  </bookViews>
  <sheets>
    <sheet name="European Option" sheetId="1" r:id="rId1"/>
    <sheet name="American Option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M17" i="1"/>
  <c r="B13" i="2" l="1"/>
  <c r="C14" i="2" s="1"/>
  <c r="C12" i="2"/>
  <c r="H12" i="2" s="1"/>
  <c r="G3" i="2"/>
  <c r="D15" i="2" l="1"/>
  <c r="H14" i="2"/>
  <c r="D13" i="2"/>
  <c r="D11" i="2"/>
  <c r="B13" i="1"/>
  <c r="G3" i="1"/>
  <c r="M16" i="1" l="1"/>
  <c r="E5" i="1"/>
  <c r="C5" i="1"/>
  <c r="G32" i="2"/>
  <c r="I15" i="2"/>
  <c r="E14" i="2"/>
  <c r="J14" i="2" s="1"/>
  <c r="E16" i="2"/>
  <c r="J16" i="2" s="1"/>
  <c r="O16" i="2" s="1"/>
  <c r="E10" i="2"/>
  <c r="J10" i="2" s="1"/>
  <c r="I11" i="2"/>
  <c r="G41" i="2"/>
  <c r="E12" i="2"/>
  <c r="J12" i="2" s="1"/>
  <c r="I13" i="2"/>
  <c r="C12" i="1" l="1"/>
  <c r="H12" i="1" s="1"/>
  <c r="C14" i="1"/>
  <c r="D13" i="1" s="1"/>
  <c r="I13" i="1" s="1"/>
  <c r="O12" i="2"/>
  <c r="I23" i="2"/>
  <c r="N13" i="2" s="1"/>
  <c r="O10" i="2"/>
  <c r="I21" i="2"/>
  <c r="O14" i="2"/>
  <c r="I25" i="2"/>
  <c r="I32" i="2"/>
  <c r="I39" i="2"/>
  <c r="I30" i="2"/>
  <c r="I43" i="2"/>
  <c r="I34" i="2"/>
  <c r="I41" i="2"/>
  <c r="N15" i="2"/>
  <c r="H33" i="2"/>
  <c r="H40" i="2"/>
  <c r="H31" i="2"/>
  <c r="H42" i="2"/>
  <c r="H22" i="2" l="1"/>
  <c r="E12" i="1"/>
  <c r="J12" i="1" s="1"/>
  <c r="D11" i="1"/>
  <c r="E10" i="1" s="1"/>
  <c r="J10" i="1" s="1"/>
  <c r="H14" i="1"/>
  <c r="D15" i="1"/>
  <c r="I15" i="1" s="1"/>
  <c r="N11" i="2"/>
  <c r="H24" i="2"/>
  <c r="M14" i="2" s="1"/>
  <c r="M12" i="2"/>
  <c r="I21" i="1" l="1"/>
  <c r="I11" i="1"/>
  <c r="H31" i="1" s="1"/>
  <c r="E16" i="1"/>
  <c r="J16" i="1" s="1"/>
  <c r="I30" i="1"/>
  <c r="I39" i="1"/>
  <c r="E14" i="1"/>
  <c r="J14" i="1" s="1"/>
  <c r="G32" i="1"/>
  <c r="G23" i="2"/>
  <c r="L13" i="2" s="1"/>
  <c r="H33" i="1"/>
  <c r="I34" i="1" l="1"/>
  <c r="I43" i="1"/>
  <c r="I25" i="1"/>
  <c r="I41" i="1"/>
  <c r="I32" i="1"/>
  <c r="I23" i="1"/>
  <c r="H42" i="1" l="1"/>
  <c r="H40" i="1"/>
  <c r="H24" i="1"/>
  <c r="G23" i="1" l="1"/>
  <c r="B32" i="1" s="1"/>
  <c r="C33" i="1"/>
  <c r="G41" i="1"/>
  <c r="C31" i="1"/>
</calcChain>
</file>

<file path=xl/sharedStrings.xml><?xml version="1.0" encoding="utf-8"?>
<sst xmlns="http://schemas.openxmlformats.org/spreadsheetml/2006/main" count="42" uniqueCount="24">
  <si>
    <t>S:</t>
  </si>
  <si>
    <t>K:</t>
  </si>
  <si>
    <t>r:</t>
  </si>
  <si>
    <t>T:</t>
  </si>
  <si>
    <t>n:</t>
  </si>
  <si>
    <t>h:</t>
  </si>
  <si>
    <t>delta:</t>
  </si>
  <si>
    <t>Stddev:</t>
  </si>
  <si>
    <t>u:</t>
  </si>
  <si>
    <t>d:</t>
  </si>
  <si>
    <t>Stock Tree</t>
  </si>
  <si>
    <t>Period</t>
  </si>
  <si>
    <t>C0</t>
  </si>
  <si>
    <t>Payoffs</t>
  </si>
  <si>
    <t>Premium</t>
  </si>
  <si>
    <t># of Shares</t>
  </si>
  <si>
    <t>Leverage Position</t>
  </si>
  <si>
    <t>put</t>
  </si>
  <si>
    <t>call</t>
  </si>
  <si>
    <t>Option type:</t>
  </si>
  <si>
    <t>Value</t>
  </si>
  <si>
    <t>EXP(($G$2-$C$4)*$G$3+$E$4*SQRT($G$3))</t>
  </si>
  <si>
    <t>price check</t>
  </si>
  <si>
    <t>EXP(($G$2-$C$4)*$G$3-$E$4*SQRT($G$3))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</si>
</sst>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5903-6C5A-2941-9CED-B037D6106F89}">
  <dimension ref="A2:N43"/>
  <sheetViews>
    <sheetView tabSelected="1" workbookViewId="0">
      <selection activeCell="J23" sqref="J23"/>
    </sheetView>
  </sheetViews>
  <sheetFormatPr baseColWidth="10" defaultRowHeight="16"/>
  <sheetData>
    <row r="2" spans="1:14">
      <c r="B2" s="1" t="s">
        <v>0</v>
      </c>
      <c r="C2">
        <v>100</v>
      </c>
      <c r="D2" s="1" t="s">
        <v>1</v>
      </c>
      <c r="E2">
        <v>95</v>
      </c>
      <c r="F2" s="1" t="s">
        <v>2</v>
      </c>
      <c r="G2" s="2">
        <v>0.08</v>
      </c>
    </row>
    <row r="3" spans="1:14">
      <c r="B3" s="1" t="s">
        <v>3</v>
      </c>
      <c r="C3">
        <v>1</v>
      </c>
      <c r="D3" s="1" t="s">
        <v>4</v>
      </c>
      <c r="E3">
        <v>3</v>
      </c>
      <c r="F3" s="1" t="s">
        <v>5</v>
      </c>
      <c r="G3">
        <f>C3/E3</f>
        <v>0.33333333333333331</v>
      </c>
    </row>
    <row r="4" spans="1:14" ht="17" thickBot="1">
      <c r="B4" s="1" t="s">
        <v>6</v>
      </c>
      <c r="C4">
        <v>0</v>
      </c>
      <c r="D4" s="1" t="s">
        <v>7</v>
      </c>
      <c r="E4" s="2">
        <v>0.3</v>
      </c>
    </row>
    <row r="5" spans="1:14" ht="17" thickBot="1">
      <c r="B5" s="1" t="s">
        <v>8</v>
      </c>
      <c r="C5">
        <f>EXP(($G$2-$C$4)*$G$3+$E$4*SQRT($G$3))</f>
        <v>1.2212461201543867</v>
      </c>
      <c r="D5" s="1" t="s">
        <v>9</v>
      </c>
      <c r="E5">
        <f>EXP(($G$2-$C$4)*$G$3-$E$4*SQRT($G$3))</f>
        <v>0.86369255373382114</v>
      </c>
      <c r="G5" s="3" t="s">
        <v>19</v>
      </c>
      <c r="H5" s="4" t="s">
        <v>18</v>
      </c>
    </row>
    <row r="6" spans="1:14">
      <c r="B6" s="1"/>
      <c r="D6" s="1"/>
      <c r="G6" s="5"/>
      <c r="H6" s="5"/>
      <c r="N6" t="s">
        <v>21</v>
      </c>
    </row>
    <row r="7" spans="1:14">
      <c r="B7" s="1" t="s">
        <v>10</v>
      </c>
      <c r="G7" t="s">
        <v>13</v>
      </c>
      <c r="N7" t="s">
        <v>23</v>
      </c>
    </row>
    <row r="8" spans="1:14">
      <c r="A8" t="s">
        <v>11</v>
      </c>
      <c r="B8">
        <v>0</v>
      </c>
      <c r="C8">
        <v>1</v>
      </c>
      <c r="D8">
        <v>2</v>
      </c>
      <c r="E8">
        <v>3</v>
      </c>
      <c r="G8">
        <v>0</v>
      </c>
      <c r="H8">
        <v>1</v>
      </c>
      <c r="I8">
        <v>2</v>
      </c>
      <c r="J8">
        <v>3</v>
      </c>
    </row>
    <row r="10" spans="1:14">
      <c r="E10">
        <f>IF($E$3&gt;=E$8,D11*$C$5,"N/A")</f>
        <v>182.14178609528693</v>
      </c>
      <c r="J10">
        <f>_xlfn.IFS($H$5="Call",MAX(E10-$E$2,0),$H$5="Put",MAX($E$2-E10,0))</f>
        <v>87.141786095286932</v>
      </c>
    </row>
    <row r="11" spans="1:14">
      <c r="D11">
        <f>IF($E$3&gt;=D$8,C12*$C$5,"N/A")</f>
        <v>149.14420859921427</v>
      </c>
      <c r="I11">
        <f>_xlfn.IFS($H$5="Call",MAX(D11-$E$2,0),$H$5="Put",MAX($E$2-D11,0))</f>
        <v>54.144208599214267</v>
      </c>
    </row>
    <row r="12" spans="1:14">
      <c r="C12">
        <f>IF($E$3&gt;=C$8,B13*$C$5,"N/A")</f>
        <v>122.12461201543867</v>
      </c>
      <c r="E12">
        <f>IF($E$3&gt;=E$8,D13*$C$5,"N/A")</f>
        <v>128.81474239966511</v>
      </c>
      <c r="H12">
        <f>_xlfn.IFS($H$5="Call",MAX(C12-$E$2,0),$H$5="Put",MAX($E$2-C12,0))</f>
        <v>27.124612015438672</v>
      </c>
      <c r="J12">
        <f>_xlfn.IFS($H$5="Call",MAX(E12-$E$2,0),$H$5="Put",MAX($E$2-E12,0))</f>
        <v>33.814742399665107</v>
      </c>
    </row>
    <row r="13" spans="1:14">
      <c r="B13">
        <f>C2</f>
        <v>100</v>
      </c>
      <c r="D13">
        <f>IF($E$3&gt;=D$8,C14*$C$5,"N/A")</f>
        <v>105.47811802536633</v>
      </c>
      <c r="G13" t="s">
        <v>12</v>
      </c>
      <c r="I13">
        <f>_xlfn.IFS($H$5="Call",MAX(D13-$E$2,0),$H$5="Put",MAX($E$2-D13,0))</f>
        <v>10.478118025366328</v>
      </c>
    </row>
    <row r="14" spans="1:14">
      <c r="C14">
        <f>IF($E$3&gt;=C$8,B13*$E$5,"N/A")</f>
        <v>86.369255373382117</v>
      </c>
      <c r="E14">
        <f>IF($E$3&gt;=E$8,D15*$C$5,"N/A")</f>
        <v>91.100665120366031</v>
      </c>
      <c r="H14">
        <f>_xlfn.IFS($H$5="Call",MAX(C14-$E$2,0),$H$5="Put",MAX($E$2-C14,0))</f>
        <v>0</v>
      </c>
      <c r="J14">
        <f>_xlfn.IFS($H$5="Call",MAX(E14-$E$2,0),$H$5="Put",MAX($E$2-E14,0))</f>
        <v>0</v>
      </c>
    </row>
    <row r="15" spans="1:14">
      <c r="D15">
        <f>IF($E$3&gt;=D$8,C14*$E$5,"N/A")</f>
        <v>74.596482737524951</v>
      </c>
      <c r="I15">
        <f>_xlfn.IFS($H$5="Call",MAX(D15-$E$2,0),$H$5="Put",MAX($E$2-D15,0))</f>
        <v>0</v>
      </c>
    </row>
    <row r="16" spans="1:14">
      <c r="E16">
        <f>IF($E$3&gt;=E$8,D15*$E$5,"N/A")</f>
        <v>64.428426675133835</v>
      </c>
      <c r="J16">
        <f>_xlfn.IFS($H$5="Call",MAX(E16-$E$2,0),$H$5="Put",MAX($E$2-E16,0))</f>
        <v>0</v>
      </c>
      <c r="M16">
        <f>EXP($G$2*$G$3)</f>
        <v>1.0270254038988826</v>
      </c>
    </row>
    <row r="17" spans="2:13">
      <c r="M17">
        <f>(EXP($G$2*$G$3)-$E$5)/($C$5-$E$5)</f>
        <v>0.45680665920961433</v>
      </c>
    </row>
    <row r="18" spans="2:13">
      <c r="G18" t="s">
        <v>14</v>
      </c>
    </row>
    <row r="19" spans="2:13">
      <c r="G19">
        <v>0</v>
      </c>
      <c r="H19">
        <v>1</v>
      </c>
      <c r="I19">
        <v>2</v>
      </c>
      <c r="J19">
        <v>3</v>
      </c>
    </row>
    <row r="21" spans="2:13">
      <c r="I21">
        <f>IF(I$19=$E$3-1,EXP(-$G$2*$G$3)*(J10*((EXP($G$2*$G$3)-$E$5)/($C$5-$E$5))+J12*(($C$5-EXP($G$2*$G$3))/($C$5-$E$5))),EXP(-$G$2*$G$3)*(J20*((EXP($G$2*$G$3)-$E$5)/($C$5-$E$5))+J22*(($C$5-EXP($G$2*$G$3))/($C$5-$E$5))))</f>
        <v>56.644062410665491</v>
      </c>
    </row>
    <row r="22" spans="2:13">
      <c r="H22">
        <f>IF(H$19=$E$3-1,EXP(-$G$2*$G$3)*(I11*((EXP($G$2*$G$3)-$E$5)/($C$5-$E$5))+I13*(($C$5-EXP($G$2*$G$3))/($C$5-$E$5))),EXP(-$G$2*$G$3)*(I21*((EXP($G$2*$G$3)-$E$5)/($C$5-$E$5))+I23*(($C$5-EXP($G$2*$G$3))/($C$5-$E$5))))</f>
        <v>33.149317532258941</v>
      </c>
    </row>
    <row r="23" spans="2:13">
      <c r="G23">
        <f>IF(G$19=$E$3-1,EXP(-$G$2*$G$3)*(H12*((EXP($G$2*$G$3)-$E$5)/($C$5-$E$5))+H14*(($C$5-EXP($G$2*$G$3))/($C$5-$E$5))),EXP(-$G$2*$G$3)*(H22*((EXP($G$2*$G$3)-$E$5)/($C$5-$E$5))+H24*(($C$5-EXP($G$2*$G$3))/($C$5-$E$5))))</f>
        <v>18.282552207370557</v>
      </c>
      <c r="I23">
        <f>IF(I$19=$E$3-1,EXP(-$G$2*$G$3)*(J12*((EXP($G$2*$G$3)-$E$5)/($C$5-$E$5))+J14*(($C$5-EXP($G$2*$G$3))/($C$5-$E$5))),EXP(-$G$2*$G$3)*(J22*((EXP($G$2*$G$3)-$E$5)/($C$5-$E$5))+J24*(($C$5-EXP($G$2*$G$3))/($C$5-$E$5))))</f>
        <v>15.040328553689362</v>
      </c>
    </row>
    <row r="24" spans="2:13">
      <c r="H24">
        <f>IF(H$19=$E$3-1,EXP(-$G$2*$G$3)*(I13*((EXP($G$2*$G$3)-$E$5)/($C$5-$E$5))+I15*(($C$5-EXP($G$2*$G$3))/($C$5-$E$5))),EXP(-$G$2*$G$3)*(I23*((EXP($G$2*$G$3)-$E$5)/($C$5-$E$5))+I25*(($C$5-EXP($G$2*$G$3))/($C$5-$E$5))))</f>
        <v>6.6897295957269769</v>
      </c>
    </row>
    <row r="25" spans="2:13">
      <c r="I25">
        <f>IF(I$19=$E$3-1,EXP(-$G$2*$G$3)*(J14*((EXP($G$2*$G$3)-$E$5)/($C$5-$E$5))+J16*(($C$5-EXP($G$2*$G$3))/($C$5-$E$5))),EXP(-$G$2*$G$3)*(J24*((EXP($G$2*$G$3)-$E$5)/($C$5-$E$5))+J26*(($C$5-EXP($G$2*$G$3))/($C$5-$E$5))))</f>
        <v>0</v>
      </c>
    </row>
    <row r="27" spans="2:13">
      <c r="B27" t="s">
        <v>22</v>
      </c>
      <c r="G27" t="s">
        <v>15</v>
      </c>
    </row>
    <row r="28" spans="2:13">
      <c r="G28">
        <v>0</v>
      </c>
      <c r="H28">
        <v>1</v>
      </c>
      <c r="I28">
        <v>2</v>
      </c>
      <c r="J28">
        <v>3</v>
      </c>
    </row>
    <row r="30" spans="2:13">
      <c r="I30">
        <f>(J10-J12)/($C$2*($C$5-$E$5))</f>
        <v>1.4914420859921422</v>
      </c>
    </row>
    <row r="31" spans="2:13">
      <c r="C31" t="str">
        <f>IF(H22=H31*$C$2+H40,"Correct!", "You Suck!")</f>
        <v>You Suck!</v>
      </c>
      <c r="H31">
        <f>(I11-I13)/($C$2*($C$5-$E$5))</f>
        <v>1.2212461201543865</v>
      </c>
    </row>
    <row r="32" spans="2:13">
      <c r="B32" t="str">
        <f>IF(G23=G32*$C$2+G41,"Correct!", "You Suck!")</f>
        <v>You Suck!</v>
      </c>
      <c r="G32">
        <f>(H12-H14)/($C$2*($C$5-$E$5))</f>
        <v>0.75861673782142802</v>
      </c>
      <c r="I32">
        <f>(J12-J14)/($C$2*($C$5-$E$5))</f>
        <v>0.94572521645305485</v>
      </c>
    </row>
    <row r="33" spans="3:10">
      <c r="C33" t="str">
        <f>IF(H24=H33*$C$2+H42,"Correct!", "You Suck!")</f>
        <v>You Suck!</v>
      </c>
      <c r="H33">
        <f>(I13-I15)/($C$2*($C$5-$E$5))</f>
        <v>0.29305030097341112</v>
      </c>
    </row>
    <row r="34" spans="3:10">
      <c r="I34">
        <f>(J14-J16)/($C$2*($C$5-$E$5))</f>
        <v>0</v>
      </c>
    </row>
    <row r="36" spans="3:10">
      <c r="G36" t="s">
        <v>16</v>
      </c>
    </row>
    <row r="37" spans="3:10">
      <c r="G37">
        <v>0</v>
      </c>
      <c r="H37">
        <v>1</v>
      </c>
      <c r="I37">
        <v>2</v>
      </c>
      <c r="J37">
        <v>3</v>
      </c>
    </row>
    <row r="39" spans="3:10">
      <c r="I39">
        <f>IF(I$37=$E$3-1,EXP(-$G$2*$G$3)*(($C$5*J12-$E$5*J10)/($C$5-$E$5)),EXP(-$G$2*$G$3)*(($C$5*J22-$E$5*J20)/($C$5-$E$5)))</f>
        <v>-92.500146188548712</v>
      </c>
    </row>
    <row r="40" spans="3:10">
      <c r="H40">
        <f>IF(H$37=$E$3-1,EXP(-$G$2*$G$3)*(($C$5*I13-$E$5*I11)/($C$5-$E$5)),EXP(-$G$2*$G$3)*(($C$5*I23-$E$5*I21)/($C$5-$E$5)))</f>
        <v>-83.207328755644468</v>
      </c>
    </row>
    <row r="41" spans="3:10">
      <c r="G41">
        <f>IF(G$37=$E$3-1,EXP(-$G$2*$G$3)*(($C$5*H14-$E$5*H12)/($C$5-$E$5)),EXP(-$G$2*$G$3)*(($C$5*H24-$E$5*H22)/($C$5-$E$5)))</f>
        <v>-55.719193045561347</v>
      </c>
      <c r="I41">
        <f>IF(I$37=$E$3-1,EXP(-$G$2*$G$3)*(($C$5*J14-$E$5*J12)/($C$5-$E$5)),EXP(-$G$2*$G$3)*(($C$5*J24-$E$5*J22)/($C$5-$E$5)))</f>
        <v>-79.532193091616122</v>
      </c>
    </row>
    <row r="42" spans="3:10">
      <c r="H42">
        <f>IF(H$37=$E$3-1,EXP(-$G$2*$G$3)*(($C$5*I15-$E$5*I13)/($C$5-$E$5)),EXP(-$G$2*$G$3)*(($C$5*I25-$E$5*I23)/($C$5-$E$5)))</f>
        <v>-35.374816716191113</v>
      </c>
    </row>
    <row r="43" spans="3:10">
      <c r="I43">
        <f>IF(I$37=$E$3-1,EXP(-$G$2*$G$3)*(($C$5*J16-$E$5*J14)/($C$5-$E$5)),EXP(-$G$2*$G$3)*(($C$5*J26-$E$5*J24)/($C$5-$E$5)))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4F59-F1E3-8447-8BB0-0B9DDEE14596}">
  <dimension ref="A2:O43"/>
  <sheetViews>
    <sheetView topLeftCell="A2" workbookViewId="0">
      <selection activeCell="C5" sqref="C5"/>
    </sheetView>
  </sheetViews>
  <sheetFormatPr baseColWidth="10" defaultRowHeight="16"/>
  <sheetData>
    <row r="2" spans="1:15">
      <c r="B2" s="1" t="s">
        <v>0</v>
      </c>
      <c r="C2">
        <v>41</v>
      </c>
      <c r="D2" s="1" t="s">
        <v>1</v>
      </c>
      <c r="E2">
        <v>40</v>
      </c>
      <c r="F2" s="1" t="s">
        <v>2</v>
      </c>
      <c r="G2" s="2">
        <v>0.08</v>
      </c>
    </row>
    <row r="3" spans="1:15">
      <c r="B3" s="1" t="s">
        <v>3</v>
      </c>
      <c r="C3">
        <v>1</v>
      </c>
      <c r="D3" s="1" t="s">
        <v>4</v>
      </c>
      <c r="E3">
        <v>3</v>
      </c>
      <c r="F3" s="1" t="s">
        <v>5</v>
      </c>
      <c r="G3">
        <f>C3/E3</f>
        <v>0.33333333333333331</v>
      </c>
    </row>
    <row r="4" spans="1:15" ht="17" thickBot="1">
      <c r="B4" s="1" t="s">
        <v>6</v>
      </c>
      <c r="C4">
        <v>0</v>
      </c>
      <c r="D4" s="1" t="s">
        <v>7</v>
      </c>
      <c r="E4" s="2">
        <v>0.3</v>
      </c>
    </row>
    <row r="5" spans="1:15" ht="17" thickBot="1">
      <c r="B5" s="1" t="s">
        <v>8</v>
      </c>
      <c r="C5">
        <v>1.3</v>
      </c>
      <c r="D5" s="1" t="s">
        <v>9</v>
      </c>
      <c r="E5">
        <v>0.8</v>
      </c>
      <c r="G5" s="3" t="s">
        <v>19</v>
      </c>
      <c r="H5" s="4" t="s">
        <v>17</v>
      </c>
    </row>
    <row r="6" spans="1:15">
      <c r="B6" s="1"/>
      <c r="D6" s="1"/>
      <c r="G6" s="5"/>
      <c r="H6" s="5"/>
    </row>
    <row r="7" spans="1:15">
      <c r="B7" s="1" t="s">
        <v>10</v>
      </c>
      <c r="G7" t="s">
        <v>13</v>
      </c>
      <c r="L7" t="s">
        <v>20</v>
      </c>
    </row>
    <row r="8" spans="1:15">
      <c r="A8" t="s">
        <v>11</v>
      </c>
      <c r="B8">
        <v>0</v>
      </c>
      <c r="C8">
        <v>1</v>
      </c>
      <c r="D8">
        <v>2</v>
      </c>
      <c r="E8">
        <v>3</v>
      </c>
      <c r="G8">
        <v>0</v>
      </c>
      <c r="H8">
        <v>1</v>
      </c>
      <c r="I8">
        <v>2</v>
      </c>
      <c r="J8">
        <v>3</v>
      </c>
      <c r="L8">
        <v>0</v>
      </c>
      <c r="M8">
        <v>1</v>
      </c>
      <c r="N8">
        <v>2</v>
      </c>
      <c r="O8">
        <v>3</v>
      </c>
    </row>
    <row r="10" spans="1:15">
      <c r="E10">
        <f>IF($E$3&gt;=E$8,D11*$C$5,"N/A")</f>
        <v>90.077000000000012</v>
      </c>
      <c r="J10">
        <f>_xlfn.IFS($H$5="Call",MAX(E10-$E$2,0),$H$5="Put",MAX($E$2-E10,0))</f>
        <v>0</v>
      </c>
      <c r="O10">
        <f>MAX(J10,J20)</f>
        <v>0</v>
      </c>
    </row>
    <row r="11" spans="1:15">
      <c r="D11">
        <f>IF($E$3&gt;=D$8,C12*$C$5,"N/A")</f>
        <v>69.290000000000006</v>
      </c>
      <c r="I11">
        <f>_xlfn.IFS($H$5="Call",MAX(D11-$E$2,0),$H$5="Put",MAX($E$2-D11,0))</f>
        <v>0</v>
      </c>
      <c r="N11">
        <f>MAX(I11,I21)</f>
        <v>0</v>
      </c>
    </row>
    <row r="12" spans="1:15">
      <c r="C12">
        <f>IF($E$3&gt;=C$8,B13*$C$5,"N/A")</f>
        <v>53.300000000000004</v>
      </c>
      <c r="E12">
        <f>IF($E$3&gt;=E$8,D13*$C$5,"N/A")</f>
        <v>55.432000000000009</v>
      </c>
      <c r="H12">
        <f>_xlfn.IFS($H$5="Call",MAX(C12-$E$2,0),$H$5="Put",MAX($E$2-C12,0))</f>
        <v>0</v>
      </c>
      <c r="J12">
        <f>_xlfn.IFS($H$5="Call",MAX(E12-$E$2,0),$H$5="Put",MAX($E$2-E12,0))</f>
        <v>0</v>
      </c>
      <c r="M12">
        <f>MAX(H12,H22)</f>
        <v>1.6638335773902961</v>
      </c>
      <c r="O12">
        <f>MAX(J12,J22)</f>
        <v>0</v>
      </c>
    </row>
    <row r="13" spans="1:15">
      <c r="B13">
        <f>C2</f>
        <v>41</v>
      </c>
      <c r="D13">
        <f>IF($E$3&gt;=D$8,C14*$C$5,"N/A")</f>
        <v>42.640000000000008</v>
      </c>
      <c r="G13" t="s">
        <v>12</v>
      </c>
      <c r="I13">
        <f>_xlfn.IFS($H$5="Call",MAX(D13-$E$2,0),$H$5="Put",MAX($E$2-D13,0))</f>
        <v>0</v>
      </c>
      <c r="L13">
        <f>MAX(G13,G23)</f>
        <v>5.0620420083025239</v>
      </c>
      <c r="N13">
        <f>MAX(I13,I23)</f>
        <v>3.1299603996974223</v>
      </c>
    </row>
    <row r="14" spans="1:15">
      <c r="C14">
        <f>IF($E$3&gt;=C$8,B13*$E$5,"N/A")</f>
        <v>32.800000000000004</v>
      </c>
      <c r="E14">
        <f>IF($E$3&gt;=E$8,D15*$C$5,"N/A")</f>
        <v>34.112000000000009</v>
      </c>
      <c r="H14">
        <f>_xlfn.IFS($H$5="Call",MAX(C14-$E$2,0),$H$5="Put",MAX($E$2-C14,0))</f>
        <v>7.1999999999999957</v>
      </c>
      <c r="J14">
        <f>_xlfn.IFS($H$5="Call",MAX(E14-$E$2,0),$H$5="Put",MAX($E$2-E14,0))</f>
        <v>5.887999999999991</v>
      </c>
      <c r="M14">
        <f>MAX(H14,H24)</f>
        <v>8.1388173510273276</v>
      </c>
      <c r="O14">
        <f>MAX(J14,J24)</f>
        <v>5.887999999999991</v>
      </c>
    </row>
    <row r="15" spans="1:15">
      <c r="D15">
        <f>IF($E$3&gt;=D$8,C14*$E$5,"N/A")</f>
        <v>26.240000000000006</v>
      </c>
      <c r="I15">
        <f>_xlfn.IFS($H$5="Call",MAX(D15-$E$2,0),$H$5="Put",MAX($E$2-D15,0))</f>
        <v>13.759999999999994</v>
      </c>
      <c r="N15">
        <f>MAX(I15,I25)</f>
        <v>13.759999999999994</v>
      </c>
    </row>
    <row r="16" spans="1:15">
      <c r="E16">
        <f>IF($E$3&gt;=E$8,D15*$E$5,"N/A")</f>
        <v>20.992000000000004</v>
      </c>
      <c r="J16">
        <f>_xlfn.IFS($H$5="Call",MAX(E16-$E$2,0),$H$5="Put",MAX($E$2-E16,0))</f>
        <v>19.007999999999996</v>
      </c>
      <c r="O16">
        <f>MAX(J16,J26)</f>
        <v>19.007999999999996</v>
      </c>
    </row>
    <row r="18" spans="7:10">
      <c r="G18" t="s">
        <v>14</v>
      </c>
    </row>
    <row r="19" spans="7:10">
      <c r="G19">
        <v>0</v>
      </c>
      <c r="H19">
        <v>1</v>
      </c>
      <c r="I19">
        <v>2</v>
      </c>
      <c r="J19">
        <v>3</v>
      </c>
    </row>
    <row r="21" spans="7:10">
      <c r="I21">
        <f>IF(I$19=$E$3-1,EXP(-$G$2*$G$3)*(J10*((EXP($G$2*$G$3)-$E$5)/($C$5-$E$5))+J12*(($C$5-EXP($G$2*$G$3))/($C$5-$E$5))),EXP(-$G$2*$G$3)*(J20*((EXP($G$2*$G$3)-$E$5)/($C$5-$E$5))+J22*(($C$5-EXP($G$2*$G$3))/($C$5-$E$5))))</f>
        <v>0</v>
      </c>
    </row>
    <row r="22" spans="7:10">
      <c r="H22">
        <f>IF(H$19=$E$3-1,EXP(-$G$2*$G$3)*(I11*((EXP($G$2*$G$3)-$E$5)/($C$5-$E$5))+I13*(($C$5-EXP($G$2*$G$3))/($C$5-$E$5))),EXP(-$G$2*$G$3)*(I21*((EXP($G$2*$G$3)-$E$5)/($C$5-$E$5))+I23*(($C$5-EXP($G$2*$G$3))/($C$5-$E$5))))</f>
        <v>1.6638335773902961</v>
      </c>
    </row>
    <row r="23" spans="7:10">
      <c r="G23">
        <f>IF(G$19=$E$3-1,EXP(-$G$2*$G$3)*(H12*((EXP($G$2*$G$3)-$E$5)/($C$5-$E$5))+H14*(($C$5-EXP($G$2*$G$3))/($C$5-$E$5))),EXP(-$G$2*$G$3)*(H22*((EXP($G$2*$G$3)-$E$5)/($C$5-$E$5))+H24*(($C$5-EXP($G$2*$G$3))/($C$5-$E$5))))</f>
        <v>5.0620420083025239</v>
      </c>
      <c r="I23">
        <f>IF(I$19=$E$3-1,EXP(-$G$2*$G$3)*(J12*((EXP($G$2*$G$3)-$E$5)/($C$5-$E$5))+J14*(($C$5-EXP($G$2*$G$3))/($C$5-$E$5))),EXP(-$G$2*$G$3)*(J22*((EXP($G$2*$G$3)-$E$5)/($C$5-$E$5))+J24*(($C$5-EXP($G$2*$G$3))/($C$5-$E$5))))</f>
        <v>3.1299603996974223</v>
      </c>
    </row>
    <row r="24" spans="7:10">
      <c r="H24">
        <f>IF(H$19=$E$3-1,EXP(-$G$2*$G$3)*(I13*((EXP($G$2*$G$3)-$E$5)/($C$5-$E$5))+I15*(($C$5-EXP($G$2*$G$3))/($C$5-$E$5))),EXP(-$G$2*$G$3)*(I23*((EXP($G$2*$G$3)-$E$5)/($C$5-$E$5))+I25*(($C$5-EXP($G$2*$G$3))/($C$5-$E$5))))</f>
        <v>8.1388173510273276</v>
      </c>
    </row>
    <row r="25" spans="7:10">
      <c r="I25">
        <f>IF(I$19=$E$3-1,EXP(-$G$2*$G$3)*(J14*((EXP($G$2*$G$3)-$E$5)/($C$5-$E$5))+J16*(($C$5-EXP($G$2*$G$3))/($C$5-$E$5))),EXP(-$G$2*$G$3)*(J24*((EXP($G$2*$G$3)-$E$5)/($C$5-$E$5))+J26*(($C$5-EXP($G$2*$G$3))/($C$5-$E$5))))</f>
        <v>12.707429974125796</v>
      </c>
    </row>
    <row r="27" spans="7:10">
      <c r="G27" t="s">
        <v>15</v>
      </c>
    </row>
    <row r="28" spans="7:10">
      <c r="G28">
        <v>0</v>
      </c>
      <c r="H28">
        <v>1</v>
      </c>
      <c r="I28">
        <v>2</v>
      </c>
      <c r="J28">
        <v>3</v>
      </c>
    </row>
    <row r="30" spans="7:10">
      <c r="I30">
        <f>(J10-J12)/($C$2*($C$5-$E$5))</f>
        <v>0</v>
      </c>
    </row>
    <row r="31" spans="7:10">
      <c r="H31">
        <f>(I11-I13)/($C$2*($C$5-$E$5))</f>
        <v>0</v>
      </c>
    </row>
    <row r="32" spans="7:10">
      <c r="G32">
        <f>(H12-H14)/($C$2*($C$5-$E$5))</f>
        <v>-0.35121951219512176</v>
      </c>
      <c r="I32">
        <f>(J12-J14)/($C$2*($C$5-$E$5))</f>
        <v>-0.28721951219512154</v>
      </c>
    </row>
    <row r="33" spans="7:10">
      <c r="H33">
        <f>(I13-I15)/($C$2*($C$5-$E$5))</f>
        <v>-0.67121951219512166</v>
      </c>
    </row>
    <row r="34" spans="7:10">
      <c r="I34">
        <f>(J14-J16)/($C$2*($C$5-$E$5))</f>
        <v>-0.64000000000000024</v>
      </c>
    </row>
    <row r="36" spans="7:10">
      <c r="G36" t="s">
        <v>16</v>
      </c>
    </row>
    <row r="37" spans="7:10">
      <c r="G37">
        <v>0</v>
      </c>
      <c r="H37">
        <v>1</v>
      </c>
      <c r="I37">
        <v>2</v>
      </c>
      <c r="J37">
        <v>3</v>
      </c>
    </row>
    <row r="39" spans="7:10">
      <c r="I39">
        <f>EXP(-$G$2*$G$3)*(($C$5*J12-$E$5*J10)/($C$5-$E$5))</f>
        <v>0</v>
      </c>
    </row>
    <row r="40" spans="7:10">
      <c r="H40">
        <f>EXP(-$G$2*$G$3)*(($C$5*I13-$E$5*I11)/($C$5-$E$5))</f>
        <v>0</v>
      </c>
    </row>
    <row r="41" spans="7:10">
      <c r="G41">
        <f>EXP(-$G$2*$G$3)*(($C$5*H14-$E$5*H12)/($C$5-$E$5))</f>
        <v>18.227397227890862</v>
      </c>
      <c r="I41">
        <f>EXP(-$G$2*$G$3)*(($C$5*J14-$E$5*J12)/($C$5-$E$5))</f>
        <v>14.905960399697403</v>
      </c>
    </row>
    <row r="42" spans="7:10">
      <c r="H42">
        <f>EXP(-$G$2*$G$3)*(($C$5*I15-$E$5*I13)/($C$5-$E$5))</f>
        <v>34.834581368858103</v>
      </c>
    </row>
    <row r="43" spans="7:10">
      <c r="I43">
        <f>EXP(-$G$2*$G$3)*(($C$5*J16-$E$5*J14)/($C$5-$E$5))</f>
        <v>38.947429974125804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European Option</vt:lpstr>
      <vt:lpstr>American 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Kaiden Billings</dc:creator>
  <cp:lastModifiedBy>Kaiden Billings</cp:lastModifiedBy>
  <dcterms:created xsi:type="dcterms:W3CDTF">2018-10-08T17:46:17Z</dcterms:created>
  <dcterms:modified xsi:type="dcterms:W3CDTF">2018-10-10T21:48:19Z</dcterms:modified>
</cp:coreProperties>
</file>