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0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3" i="1"/>
  <c r="O4" i="1"/>
  <c r="O5" i="1"/>
  <c r="O2" i="1"/>
  <c r="C9" i="1"/>
  <c r="C10" i="1"/>
  <c r="C11" i="1"/>
  <c r="C12" i="1"/>
  <c r="C13" i="1"/>
  <c r="B10" i="1"/>
  <c r="B11" i="1"/>
  <c r="B12" i="1"/>
  <c r="B13" i="1"/>
  <c r="B9" i="1"/>
  <c r="M3" i="1"/>
  <c r="M4" i="1"/>
  <c r="M5" i="1"/>
  <c r="M6" i="1"/>
  <c r="M2" i="1"/>
  <c r="L6" i="1"/>
  <c r="L5" i="1"/>
  <c r="K3" i="1"/>
  <c r="K4" i="1"/>
  <c r="K5" i="1"/>
  <c r="K6" i="1"/>
  <c r="K2" i="1"/>
  <c r="L2" i="1" s="1"/>
  <c r="L3" i="1"/>
  <c r="L4" i="1"/>
  <c r="I3" i="1"/>
  <c r="J3" i="1" s="1"/>
  <c r="I4" i="1"/>
  <c r="J4" i="1" s="1"/>
  <c r="I5" i="1"/>
  <c r="J5" i="1" s="1"/>
  <c r="I6" i="1"/>
  <c r="J6" i="1" s="1"/>
  <c r="I2" i="1"/>
  <c r="J2" i="1" s="1"/>
  <c r="D3" i="1"/>
  <c r="D4" i="1"/>
  <c r="D5" i="1"/>
  <c r="D6" i="1"/>
  <c r="D2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<sst xmlns="http://schemas.openxmlformats.org/spreadsheetml/2006/main" count="17" uniqueCount="17">
  <si>
    <t>№</t>
  </si>
  <si>
    <t>U, B</t>
  </si>
  <si>
    <t>I, A</t>
  </si>
  <si>
    <t>Q(н), Вт</t>
  </si>
  <si>
    <t>Т(1), С</t>
  </si>
  <si>
    <t>Т(2), С</t>
  </si>
  <si>
    <t>Т(3), С</t>
  </si>
  <si>
    <t>Т(ср), С</t>
  </si>
  <si>
    <t>Q(л), Вт</t>
  </si>
  <si>
    <t>Q(к), Вт</t>
  </si>
  <si>
    <t>α</t>
  </si>
  <si>
    <t>Nu</t>
  </si>
  <si>
    <t>Gr</t>
  </si>
  <si>
    <t>Pr</t>
  </si>
  <si>
    <t>lg(Nu)</t>
  </si>
  <si>
    <t>lg(Gr*Pr)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</si>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</sst>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6666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66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Лист1!$C$9:$C$13</c:f>
              <c:numCache>
                <c:formatCode>General</c:formatCode>
                <c:ptCount val="5"/>
                <c:pt idx="0">
                  <c:v>2.5459468935229652</c:v>
                </c:pt>
                <c:pt idx="1">
                  <c:v>4.3312767285337568</c:v>
                </c:pt>
                <c:pt idx="2">
                  <c:v>4.8036254683921742</c:v>
                </c:pt>
                <c:pt idx="3">
                  <c:v>4.9529477867192915</c:v>
                </c:pt>
                <c:pt idx="4">
                  <c:v>5.1532338549846362</c:v>
                </c:pt>
              </c:numCache>
            </c:numRef>
          </c:xVal>
          <c:yVal>
            <c:numRef>
              <c:f>Лист1!$B$9:$B$13</c:f>
              <c:numCache>
                <c:formatCode>General</c:formatCode>
                <c:ptCount val="5"/>
                <c:pt idx="0">
                  <c:v>-1.9510548240167618</c:v>
                </c:pt>
                <c:pt idx="1">
                  <c:v>-3.1800821582602659</c:v>
                </c:pt>
                <c:pt idx="2">
                  <c:v>-3.3514009024547025</c:v>
                </c:pt>
                <c:pt idx="3">
                  <c:v>-3.2155454527778273</c:v>
                </c:pt>
                <c:pt idx="4">
                  <c:v>-3.2731640174744405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F9-47C0-830B-46048C095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15928"/>
        <c:axId val="495812648"/>
      </c:scatterChart>
      <c:valAx>
        <c:axId val="495815928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812648"/>
        <c:crosses val="autoZero"/>
        <c:crossBetween val="midCat"/>
      </c:valAx>
      <c:valAx>
        <c:axId val="495812648"/>
        <c:scaling>
          <c:orientation val="minMax"/>
          <c:max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815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7</xdr:row>
      <xdr:rowOff>9524</xdr:rowOff>
    </xdr:from>
    <xdr:to>
      <xdr:col>9</xdr:col>
      <xdr:colOff>66675</xdr:colOff>
      <xdr:row>20</xdr:row>
      <xdr:rowOff>-1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topLeftCell="B1" zoomScaleNormal="100" workbookViewId="0">
      <selection activeCell="L9" sqref="L9"/>
    </sheetView>
  </sheetViews>
  <sheetFormatPr defaultColWidth="13.7109375" defaultRowHeight="18.75" x14ac:dyDescent="0.25"/>
  <cols>
    <col min="1" max="10" width="13.7109375" style="1"/>
    <col min="11" max="11" width="19.140625" style="1" customWidth="1"/>
    <col min="12" max="12" width="13.7109375" style="1"/>
    <col min="13" max="13" width="16.140625" style="1" bestFit="1" customWidth="1"/>
    <col min="14" max="16384" width="13.7109375" style="1"/>
  </cols>
  <sheetData>
    <row r="1" spans="1:1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16</v>
      </c>
    </row>
    <row r="2" spans="1:15" x14ac:dyDescent="0.25">
      <c r="A2" s="5">
        <v>1</v>
      </c>
      <c r="B2" s="2">
        <v>5</v>
      </c>
      <c r="C2" s="2">
        <v>0.05</v>
      </c>
      <c r="D2" s="2">
        <f>B2*C2</f>
        <v>0.25</v>
      </c>
      <c r="E2" s="2">
        <v>22.2</v>
      </c>
      <c r="F2" s="2">
        <v>21.7</v>
      </c>
      <c r="G2" s="2">
        <v>22.2</v>
      </c>
      <c r="H2" s="3">
        <f>SUM(E2:G2)/3</f>
        <v>22.033333333333331</v>
      </c>
      <c r="I2" s="2">
        <f>0.35*5.67*(3.14*0.5^2)*(4*((E2/100)^4-(F2/100)^4))</f>
        <v>1.3181676655675523E-3</v>
      </c>
      <c r="J2" s="2">
        <f>D2-I2</f>
        <v>0.24868183233443245</v>
      </c>
      <c r="K2" s="6">
        <f>(D2*(3.14*0.5^2))/(4*(H2-22))</f>
        <v>1.4718750000000838</v>
      </c>
      <c r="L2" s="2">
        <f>K2*0.02/2.63</f>
        <v>1.1192965779468317E-2</v>
      </c>
      <c r="M2" s="2">
        <f>(9.81*(1/22)*(H2-22)*0.02^3)/(15.41*10^(-6))^2</f>
        <v>500.7371133600015</v>
      </c>
      <c r="N2" s="2">
        <v>0.70199999999999996</v>
      </c>
      <c r="O2" s="4">
        <f>L2/(M2*N2)^(-0.7)</f>
        <v>0.67781004616876017</v>
      </c>
    </row>
    <row r="3" spans="1:15" x14ac:dyDescent="0.25">
      <c r="A3" s="5">
        <v>2</v>
      </c>
      <c r="B3" s="2">
        <v>10</v>
      </c>
      <c r="C3" s="2">
        <v>0.09</v>
      </c>
      <c r="D3" s="2">
        <f t="shared" ref="D3:D6" si="0">B3*C3</f>
        <v>0.89999999999999991</v>
      </c>
      <c r="E3" s="2">
        <v>24.2</v>
      </c>
      <c r="F3" s="2">
        <v>23.7</v>
      </c>
      <c r="G3" s="2">
        <v>24.2</v>
      </c>
      <c r="H3" s="3">
        <f t="shared" ref="H3:H6" si="1">SUM(E3:G3)/3</f>
        <v>24.033333333333331</v>
      </c>
      <c r="I3" s="2">
        <f t="shared" ref="I3:I6" si="2">0.35*5.67*(3.14*0.5^2)*(4*((E3/100)^4-(F3/100)^4))</f>
        <v>1.7122793478115503E-3</v>
      </c>
      <c r="J3" s="2">
        <f t="shared" ref="J3:J6" si="3">D3-I3</f>
        <v>0.89828772065218832</v>
      </c>
      <c r="K3" s="6">
        <f t="shared" ref="K3:K6" si="4">(D3*(3.14*0.5^2))/(4*(H3-22))</f>
        <v>8.6864754098360725E-2</v>
      </c>
      <c r="L3" s="2">
        <f t="shared" ref="L3:L6" si="5">K3*0.02/2.63</f>
        <v>6.605684722308801E-4</v>
      </c>
      <c r="M3" s="2">
        <f t="shared" ref="M3:M6" si="6">(9.81*(1/22)*(H3-22)*0.02^3)/(15.41*10^(-6))^2</f>
        <v>30544.963914961801</v>
      </c>
      <c r="N3" s="2">
        <v>0.70199999999999996</v>
      </c>
      <c r="O3" s="4">
        <f t="shared" ref="O3:O5" si="7">L3/(M3*N3)^(-0.7)</f>
        <v>0.71090497210030879</v>
      </c>
    </row>
    <row r="4" spans="1:15" x14ac:dyDescent="0.25">
      <c r="A4" s="5">
        <v>3</v>
      </c>
      <c r="B4" s="2">
        <v>15</v>
      </c>
      <c r="C4" s="2">
        <v>0.12</v>
      </c>
      <c r="D4" s="2">
        <f t="shared" si="0"/>
        <v>1.7999999999999998</v>
      </c>
      <c r="E4" s="2">
        <v>28.2</v>
      </c>
      <c r="F4" s="2">
        <v>27.7</v>
      </c>
      <c r="G4" s="2">
        <v>28.2</v>
      </c>
      <c r="H4" s="3">
        <f t="shared" si="1"/>
        <v>28.033333333333331</v>
      </c>
      <c r="I4" s="2">
        <f t="shared" si="2"/>
        <v>2.7213908981395577E-3</v>
      </c>
      <c r="J4" s="2">
        <f t="shared" si="3"/>
        <v>1.7972786091018602</v>
      </c>
      <c r="K4" s="6">
        <f t="shared" si="4"/>
        <v>5.8549723756906091E-2</v>
      </c>
      <c r="L4" s="2">
        <f t="shared" si="5"/>
        <v>4.4524504758103496E-4</v>
      </c>
      <c r="M4" s="2">
        <f t="shared" si="6"/>
        <v>90633.417518165399</v>
      </c>
      <c r="N4" s="2">
        <v>0.70199999999999996</v>
      </c>
      <c r="O4" s="4">
        <f t="shared" si="7"/>
        <v>1.0259753472653952</v>
      </c>
    </row>
    <row r="5" spans="1:15" x14ac:dyDescent="0.25">
      <c r="A5" s="5">
        <v>4</v>
      </c>
      <c r="B5" s="2">
        <v>20</v>
      </c>
      <c r="C5" s="2">
        <v>0.18</v>
      </c>
      <c r="D5" s="2">
        <f t="shared" si="0"/>
        <v>3.5999999999999996</v>
      </c>
      <c r="E5" s="2">
        <v>30.7</v>
      </c>
      <c r="F5" s="2">
        <v>30.2</v>
      </c>
      <c r="G5" s="2">
        <v>30.7</v>
      </c>
      <c r="H5" s="3">
        <f t="shared" si="1"/>
        <v>30.533333333333331</v>
      </c>
      <c r="I5" s="2">
        <f t="shared" si="2"/>
        <v>3.5188593753820488E-3</v>
      </c>
      <c r="J5" s="2">
        <f t="shared" si="3"/>
        <v>3.5964811406246175</v>
      </c>
      <c r="K5" s="6">
        <f t="shared" si="4"/>
        <v>8.2792968750000001E-2</v>
      </c>
      <c r="L5" s="2">
        <f>K5*0.02/2.72</f>
        <v>6.0877182904411757E-4</v>
      </c>
      <c r="M5" s="2">
        <f t="shared" si="6"/>
        <v>128188.70102016766</v>
      </c>
      <c r="N5" s="2">
        <v>0.7</v>
      </c>
      <c r="O5" s="4">
        <f t="shared" si="7"/>
        <v>1.7845059400666345</v>
      </c>
    </row>
    <row r="6" spans="1:15" x14ac:dyDescent="0.25">
      <c r="A6" s="5">
        <v>5</v>
      </c>
      <c r="B6" s="2">
        <v>25</v>
      </c>
      <c r="C6" s="2">
        <v>0.2</v>
      </c>
      <c r="D6" s="2">
        <f t="shared" si="0"/>
        <v>5</v>
      </c>
      <c r="E6" s="2">
        <v>35.700000000000003</v>
      </c>
      <c r="F6" s="2">
        <v>35.200000000000003</v>
      </c>
      <c r="G6" s="2">
        <v>35.700000000000003</v>
      </c>
      <c r="H6" s="3">
        <f t="shared" si="1"/>
        <v>35.533333333333339</v>
      </c>
      <c r="I6" s="2">
        <f t="shared" si="2"/>
        <v>5.5524040702420617E-3</v>
      </c>
      <c r="J6" s="2">
        <f t="shared" si="3"/>
        <v>4.9944475959297581</v>
      </c>
      <c r="K6" s="6">
        <f t="shared" si="4"/>
        <v>7.2506157635467958E-2</v>
      </c>
      <c r="L6" s="2">
        <f>K6*0.02/2.72</f>
        <v>5.3313351202549967E-4</v>
      </c>
      <c r="M6" s="2">
        <f t="shared" si="6"/>
        <v>203299.26802417226</v>
      </c>
      <c r="N6" s="2">
        <v>0.7</v>
      </c>
      <c r="O6" s="4">
        <f>L6/(M6*N6)^(-0.7)</f>
        <v>2.1582397201615873</v>
      </c>
    </row>
    <row r="8" spans="1:15" x14ac:dyDescent="0.25">
      <c r="B8" s="1" t="s">
        <v>14</v>
      </c>
      <c r="C8" s="1" t="s">
        <v>15</v>
      </c>
    </row>
    <row r="9" spans="1:15" x14ac:dyDescent="0.25">
      <c r="B9" s="1">
        <f>LOG10(L2)</f>
        <v>-1.9510548240167618</v>
      </c>
      <c r="C9" s="1">
        <f>LOG10(M2*N2)</f>
        <v>2.5459468935229652</v>
      </c>
    </row>
    <row r="10" spans="1:15" x14ac:dyDescent="0.25">
      <c r="B10" s="1">
        <f t="shared" ref="B10:B13" si="8">LOG10(L3)</f>
        <v>-3.1800821582602659</v>
      </c>
      <c r="C10" s="1">
        <f t="shared" ref="C10:C13" si="9">LOG10(M3*N3)</f>
        <v>4.3312767285337568</v>
      </c>
    </row>
    <row r="11" spans="1:15" x14ac:dyDescent="0.25">
      <c r="B11" s="1">
        <f t="shared" si="8"/>
        <v>-3.3514009024547025</v>
      </c>
      <c r="C11" s="1">
        <f t="shared" si="9"/>
        <v>4.8036254683921742</v>
      </c>
    </row>
    <row r="12" spans="1:15" x14ac:dyDescent="0.25">
      <c r="B12" s="1">
        <f t="shared" si="8"/>
        <v>-3.2155454527778273</v>
      </c>
      <c r="C12" s="1">
        <f t="shared" si="9"/>
        <v>4.9529477867192915</v>
      </c>
    </row>
    <row r="13" spans="1:15" x14ac:dyDescent="0.25">
      <c r="B13" s="1">
        <f t="shared" si="8"/>
        <v>-3.2731640174744405</v>
      </c>
      <c r="C13" s="1">
        <f t="shared" si="9"/>
        <v>5.1532338549846362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2024-11-05T18:04:34Z</dcterms:modified>
</cp:coreProperties>
</file>