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c\5 семак\Экономика предприятия\"/>
    </mc:Choice>
  </mc:AlternateContent>
  <bookViews>
    <workbookView xWindow="0" yWindow="75" windowWidth="28755" windowHeight="1260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5" i="1" l="1"/>
  <c r="C8" i="1" l="1"/>
  <c r="B2" i="2" l="1"/>
  <c r="C7" i="1"/>
  <c r="F5" i="2"/>
  <c r="J5" i="2" l="1"/>
  <c r="F8" i="2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D8" i="2"/>
  <c r="E8" i="2"/>
  <c r="C8" i="2"/>
  <c r="C5" i="2"/>
  <c r="D5" i="2"/>
  <c r="E5" i="2"/>
  <c r="V8" i="2" l="1"/>
  <c r="T8" i="2"/>
  <c r="U8" i="2"/>
  <c r="K5" i="2"/>
  <c r="L5" i="2" l="1"/>
  <c r="M5" i="2" s="1"/>
  <c r="C9" i="2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C6" i="1"/>
  <c r="F7" i="2" l="1"/>
  <c r="C7" i="2"/>
  <c r="C10" i="2" s="1"/>
  <c r="D7" i="2"/>
  <c r="D10" i="2" s="1"/>
  <c r="E7" i="2"/>
  <c r="E10" i="2" s="1"/>
  <c r="N5" i="2"/>
  <c r="O5" i="2" s="1"/>
  <c r="C4" i="1"/>
  <c r="B3" i="2" s="1"/>
  <c r="B4" i="2" s="1"/>
  <c r="G7" i="2" l="1"/>
  <c r="F10" i="2"/>
  <c r="P5" i="2"/>
  <c r="Q5" i="2" l="1"/>
  <c r="G10" i="2"/>
  <c r="H7" i="2"/>
  <c r="H10" i="2" l="1"/>
  <c r="I7" i="2"/>
  <c r="R5" i="2"/>
  <c r="S5" i="2" l="1"/>
  <c r="J7" i="2"/>
  <c r="I10" i="2"/>
  <c r="K7" i="2" l="1"/>
  <c r="J10" i="2"/>
  <c r="T5" i="2"/>
  <c r="U5" i="2"/>
  <c r="V5" i="2"/>
  <c r="L7" i="2" l="1"/>
  <c r="K10" i="2"/>
  <c r="M7" i="2" l="1"/>
  <c r="L10" i="2"/>
  <c r="N7" i="2" l="1"/>
  <c r="M10" i="2"/>
  <c r="O7" i="2" l="1"/>
  <c r="N10" i="2"/>
  <c r="P7" i="2" l="1"/>
  <c r="O10" i="2"/>
  <c r="Q7" i="2" l="1"/>
  <c r="P10" i="2"/>
  <c r="R7" i="2" l="1"/>
  <c r="Q10" i="2"/>
  <c r="S7" i="2" l="1"/>
  <c r="R10" i="2"/>
  <c r="U7" i="2" l="1"/>
  <c r="U10" i="2" s="1"/>
  <c r="V7" i="2"/>
  <c r="V10" i="2" s="1"/>
  <c r="T7" i="2"/>
  <c r="T10" i="2" s="1"/>
  <c r="S10" i="2"/>
</calcChain>
</file>

<file path=xl/sharedStrings.xml><?xml version="1.0" encoding="utf-8"?>
<sst xmlns="http://schemas.openxmlformats.org/spreadsheetml/2006/main" count="24" uniqueCount="23">
  <si>
    <t>Исходные данные</t>
  </si>
  <si>
    <t>Показатель</t>
  </si>
  <si>
    <t>Кап. Вложение</t>
  </si>
  <si>
    <t>Стоимость ОПФ(ПР №1)</t>
  </si>
  <si>
    <t>Пояснение</t>
  </si>
  <si>
    <t>Займы (20%)</t>
  </si>
  <si>
    <t>Выручка</t>
  </si>
  <si>
    <t>Мат. Затраты</t>
  </si>
  <si>
    <t>ПР№3</t>
  </si>
  <si>
    <t>Затраты на ФОТ</t>
  </si>
  <si>
    <t>Прочие затраты</t>
  </si>
  <si>
    <t>ПР№2</t>
  </si>
  <si>
    <t>Rev (Пр №4) (Взял у Анни потом поменять</t>
  </si>
  <si>
    <t>Значение, млн (2024)</t>
  </si>
  <si>
    <t>Год</t>
  </si>
  <si>
    <t>Invecst Capital,  млн. руб.</t>
  </si>
  <si>
    <t>TL, млн. руб.</t>
  </si>
  <si>
    <t>E (Собственный кап.), млн.руб</t>
  </si>
  <si>
    <t>Rev, млн. руб.</t>
  </si>
  <si>
    <t>С(нат), млн. руб.</t>
  </si>
  <si>
    <t>C(ФОТ), млн. руб.</t>
  </si>
  <si>
    <t>C(Прочие), млн. руб.</t>
  </si>
  <si>
    <t>EBITDA (Прибыль до вычита кредилов налогов амортизации)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</si>
</sst>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4"/>
      <color theme="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"/>
  <sheetViews>
    <sheetView tabSelected="1" workbookViewId="0">
      <selection activeCell="C3" sqref="C3"/>
    </sheetView>
  </sheetViews>
  <sheetFormatPr defaultRowHeight="18.75" x14ac:dyDescent="0.25"/>
  <cols>
    <col min="1" max="1" width="19.85546875" style="1" customWidth="1"/>
    <col min="2" max="2" width="51.28515625" style="1" customWidth="1"/>
    <col min="3" max="3" width="26" style="1" customWidth="1"/>
    <col min="4" max="4" width="14.7109375" style="1" customWidth="1"/>
    <col min="5" max="16384" width="9.140625" style="1"/>
  </cols>
  <sheetData>
    <row r="1" spans="1:29" x14ac:dyDescent="0.25">
      <c r="A1" s="12" t="s">
        <v>0</v>
      </c>
      <c r="B1" s="12"/>
      <c r="C1" s="12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x14ac:dyDescent="0.25">
      <c r="A2" s="3" t="s">
        <v>1</v>
      </c>
      <c r="B2" s="3" t="s">
        <v>4</v>
      </c>
      <c r="C2" s="3" t="s">
        <v>13</v>
      </c>
    </row>
    <row r="3" spans="1:29" x14ac:dyDescent="0.25">
      <c r="A3" s="4" t="s">
        <v>2</v>
      </c>
      <c r="B3" s="2" t="s">
        <v>3</v>
      </c>
      <c r="C3" s="2">
        <v>1798</v>
      </c>
    </row>
    <row r="4" spans="1:29" x14ac:dyDescent="0.25">
      <c r="A4" s="4" t="s">
        <v>5</v>
      </c>
      <c r="B4" s="2"/>
      <c r="C4" s="2">
        <f>C3*0.2</f>
        <v>359.6</v>
      </c>
    </row>
    <row r="5" spans="1:29" x14ac:dyDescent="0.25">
      <c r="A5" s="4" t="s">
        <v>6</v>
      </c>
      <c r="B5" s="2" t="s">
        <v>12</v>
      </c>
      <c r="C5" s="2">
        <f>6714600000/1000000</f>
        <v>6714.6</v>
      </c>
    </row>
    <row r="6" spans="1:29" x14ac:dyDescent="0.25">
      <c r="A6" s="4" t="s">
        <v>7</v>
      </c>
      <c r="B6" s="2" t="s">
        <v>8</v>
      </c>
      <c r="C6" s="2">
        <f>2578216426/10^6</f>
        <v>2578.216426</v>
      </c>
    </row>
    <row r="7" spans="1:29" x14ac:dyDescent="0.25">
      <c r="A7" s="4" t="s">
        <v>9</v>
      </c>
      <c r="B7" s="2" t="s">
        <v>11</v>
      </c>
      <c r="C7" s="2">
        <f>634253.1/1000</f>
        <v>634.25310000000002</v>
      </c>
    </row>
    <row r="8" spans="1:29" x14ac:dyDescent="0.25">
      <c r="A8" s="4" t="s">
        <v>10</v>
      </c>
      <c r="B8" s="2" t="s">
        <v>8</v>
      </c>
      <c r="C8" s="2">
        <f>20496592.91/10^6</f>
        <v>20.49659291</v>
      </c>
    </row>
  </sheetData>
  <mergeCells count="1">
    <mergeCell ref="A1:C1"/>
  </mergeCell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zoomScale="55" zoomScaleNormal="55" workbookViewId="0">
      <selection activeCell="V14" sqref="V14"/>
    </sheetView>
  </sheetViews>
  <sheetFormatPr defaultColWidth="10.7109375" defaultRowHeight="18.75" x14ac:dyDescent="0.25"/>
  <cols>
    <col min="1" max="1" width="38.5703125" style="1" customWidth="1"/>
    <col min="2" max="16384" width="10.7109375" style="1"/>
  </cols>
  <sheetData>
    <row r="1" spans="1:22" x14ac:dyDescent="0.25">
      <c r="A1" s="7" t="s">
        <v>14</v>
      </c>
      <c r="B1" s="7">
        <v>0</v>
      </c>
      <c r="C1" s="7">
        <v>2020</v>
      </c>
      <c r="D1" s="7">
        <v>2021</v>
      </c>
      <c r="E1" s="7">
        <v>2022</v>
      </c>
      <c r="F1" s="7">
        <v>2023</v>
      </c>
      <c r="G1" s="7">
        <v>2024</v>
      </c>
      <c r="H1" s="7">
        <v>2025</v>
      </c>
      <c r="I1" s="7">
        <v>2026</v>
      </c>
      <c r="J1" s="7">
        <v>2027</v>
      </c>
      <c r="K1" s="7">
        <v>2028</v>
      </c>
      <c r="L1" s="7">
        <v>2029</v>
      </c>
      <c r="M1" s="7">
        <v>2030</v>
      </c>
      <c r="N1" s="7">
        <v>2031</v>
      </c>
      <c r="O1" s="7">
        <v>2032</v>
      </c>
      <c r="P1" s="7">
        <v>2033</v>
      </c>
      <c r="Q1" s="7">
        <v>2034</v>
      </c>
      <c r="R1" s="7">
        <v>2035</v>
      </c>
      <c r="S1" s="7">
        <v>2036</v>
      </c>
      <c r="T1" s="7">
        <v>2037</v>
      </c>
      <c r="U1" s="7">
        <v>2038</v>
      </c>
      <c r="V1" s="7">
        <v>2039</v>
      </c>
    </row>
    <row r="2" spans="1:22" x14ac:dyDescent="0.25">
      <c r="A2" s="4" t="s">
        <v>15</v>
      </c>
      <c r="B2" s="2">
        <f>0-Лист1!C3</f>
        <v>-1798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4" t="s">
        <v>16</v>
      </c>
      <c r="B3" s="2">
        <f>Лист1!C4</f>
        <v>359.6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4" t="s">
        <v>17</v>
      </c>
      <c r="B4" s="2">
        <f>(0-B2)-B3</f>
        <v>1438.4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4" t="s">
        <v>18</v>
      </c>
      <c r="B5" s="2"/>
      <c r="C5" s="2">
        <f>C6*Лист1!$C$5</f>
        <v>1678.65</v>
      </c>
      <c r="D5" s="2">
        <f>D6*Лист1!$C$5</f>
        <v>3357.3</v>
      </c>
      <c r="E5" s="2">
        <f>E6*Лист1!$C$5</f>
        <v>5035.9500000000007</v>
      </c>
      <c r="F5" s="2">
        <f>F6*Лист1!$C$5</f>
        <v>6714.6</v>
      </c>
      <c r="G5" s="2">
        <v>2563.34</v>
      </c>
      <c r="H5" s="2">
        <v>2635.16</v>
      </c>
      <c r="I5" s="2">
        <v>2707.2</v>
      </c>
      <c r="J5" s="2">
        <f>FORECAST(J1,F5:I5,F1:I1)</f>
        <v>667.47999999998137</v>
      </c>
      <c r="K5" s="2">
        <f t="shared" ref="K5:S5" si="0">FORECAST(K1,G5:J5,G1:J1)</f>
        <v>739.40999999991618</v>
      </c>
      <c r="L5" s="2">
        <f t="shared" si="0"/>
        <v>-244.43000000016764</v>
      </c>
      <c r="M5" s="2">
        <f t="shared" si="0"/>
        <v>-1228.3250000001863</v>
      </c>
      <c r="N5" s="2">
        <f t="shared" si="0"/>
        <v>-1684.2800000002608</v>
      </c>
      <c r="O5" s="2">
        <f t="shared" si="0"/>
        <v>-2668.1475000004284</v>
      </c>
      <c r="P5" s="2">
        <f t="shared" si="0"/>
        <v>-3388.072500000475</v>
      </c>
      <c r="Q5" s="2">
        <f t="shared" si="0"/>
        <v>-4107.983750000596</v>
      </c>
      <c r="R5" s="2">
        <f t="shared" si="0"/>
        <v>-4959.8800000008196</v>
      </c>
      <c r="S5" s="2">
        <f t="shared" si="0"/>
        <v>-5679.7981250009034</v>
      </c>
      <c r="T5" s="2">
        <f>T6*$S$5</f>
        <v>-4259.8485937506775</v>
      </c>
      <c r="U5" s="2">
        <f>U6*$S$5</f>
        <v>-2839.8990625004517</v>
      </c>
      <c r="V5" s="2">
        <f>V6*$S$5</f>
        <v>-1419.9495312502258</v>
      </c>
    </row>
    <row r="6" spans="1:22" x14ac:dyDescent="0.25">
      <c r="A6" s="8"/>
      <c r="B6" s="8"/>
      <c r="C6" s="8">
        <v>0.25</v>
      </c>
      <c r="D6" s="8">
        <v>0.5</v>
      </c>
      <c r="E6" s="8">
        <v>0.75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0.75</v>
      </c>
      <c r="U6" s="8">
        <v>0.5</v>
      </c>
      <c r="V6" s="8">
        <v>0.25</v>
      </c>
    </row>
    <row r="7" spans="1:22" x14ac:dyDescent="0.25">
      <c r="A7" s="4" t="s">
        <v>19</v>
      </c>
      <c r="B7" s="2"/>
      <c r="C7" s="2">
        <f>C6*Лист1!$C$6</f>
        <v>644.55410649999999</v>
      </c>
      <c r="D7" s="2">
        <f>D6*Лист1!$C$6</f>
        <v>1289.108213</v>
      </c>
      <c r="E7" s="2">
        <f>E6*Лист1!$C$6</f>
        <v>1933.6623195</v>
      </c>
      <c r="F7" s="2">
        <f>F6*Лист1!$C$6</f>
        <v>2578.216426</v>
      </c>
      <c r="G7" s="2">
        <f>F7*1.07</f>
        <v>2758.6915758200003</v>
      </c>
      <c r="H7" s="2">
        <f t="shared" ref="H7:R7" si="1">G7*1.07</f>
        <v>2951.7999861274006</v>
      </c>
      <c r="I7" s="2">
        <f t="shared" si="1"/>
        <v>3158.4259851563188</v>
      </c>
      <c r="J7" s="2">
        <f t="shared" si="1"/>
        <v>3379.5158041172613</v>
      </c>
      <c r="K7" s="2">
        <f t="shared" si="1"/>
        <v>3616.0819104054699</v>
      </c>
      <c r="L7" s="2">
        <f t="shared" si="1"/>
        <v>3869.2076441338531</v>
      </c>
      <c r="M7" s="2">
        <f t="shared" si="1"/>
        <v>4140.052179223223</v>
      </c>
      <c r="N7" s="2">
        <f t="shared" si="1"/>
        <v>4429.8558317688485</v>
      </c>
      <c r="O7" s="2">
        <f t="shared" si="1"/>
        <v>4739.9457399926678</v>
      </c>
      <c r="P7" s="2">
        <f t="shared" si="1"/>
        <v>5071.7419417921546</v>
      </c>
      <c r="Q7" s="2">
        <f t="shared" si="1"/>
        <v>5426.7638777176062</v>
      </c>
      <c r="R7" s="2">
        <f t="shared" si="1"/>
        <v>5806.6373491578388</v>
      </c>
      <c r="S7" s="2">
        <f>R7*1.07</f>
        <v>6213.1019635988878</v>
      </c>
      <c r="T7" s="2">
        <f>$S$7*T6*1.07</f>
        <v>4986.0143257881073</v>
      </c>
      <c r="U7" s="2">
        <f t="shared" ref="U7:V7" si="2">$S$7*U6*1.07</f>
        <v>3324.0095505254053</v>
      </c>
      <c r="V7" s="2">
        <f t="shared" si="2"/>
        <v>1662.0047752627027</v>
      </c>
    </row>
    <row r="8" spans="1:22" x14ac:dyDescent="0.25">
      <c r="A8" s="4" t="s">
        <v>20</v>
      </c>
      <c r="B8" s="2"/>
      <c r="C8" s="2">
        <f>Лист1!$C$7*C6</f>
        <v>158.563275</v>
      </c>
      <c r="D8" s="2">
        <f>Лист1!$C$7*D6</f>
        <v>317.12655000000001</v>
      </c>
      <c r="E8" s="2">
        <f>Лист1!$C$7*E6</f>
        <v>475.68982500000004</v>
      </c>
      <c r="F8" s="2">
        <f>Лист1!$C$7*F6</f>
        <v>634.25310000000002</v>
      </c>
      <c r="G8" s="2">
        <f>F8*1.1</f>
        <v>697.6784100000001</v>
      </c>
      <c r="H8" s="2">
        <f>G8</f>
        <v>697.6784100000001</v>
      </c>
      <c r="I8" s="2">
        <f t="shared" ref="I8:S8" si="3">H8*1.1</f>
        <v>767.44625100000019</v>
      </c>
      <c r="J8" s="2">
        <f t="shared" ref="J8" si="4">I8</f>
        <v>767.44625100000019</v>
      </c>
      <c r="K8" s="2">
        <f t="shared" si="3"/>
        <v>844.19087610000031</v>
      </c>
      <c r="L8" s="2">
        <f t="shared" ref="L8" si="5">K8</f>
        <v>844.19087610000031</v>
      </c>
      <c r="M8" s="2">
        <f t="shared" si="3"/>
        <v>928.60996371000044</v>
      </c>
      <c r="N8" s="2">
        <f t="shared" ref="N8" si="6">M8</f>
        <v>928.60996371000044</v>
      </c>
      <c r="O8" s="2">
        <f t="shared" si="3"/>
        <v>1021.4709600810006</v>
      </c>
      <c r="P8" s="2">
        <f t="shared" ref="P8" si="7">O8</f>
        <v>1021.4709600810006</v>
      </c>
      <c r="Q8" s="2">
        <f t="shared" si="3"/>
        <v>1123.6180560891007</v>
      </c>
      <c r="R8" s="2">
        <f t="shared" ref="R8" si="8">Q8</f>
        <v>1123.6180560891007</v>
      </c>
      <c r="S8" s="2">
        <f t="shared" si="3"/>
        <v>1235.9798616980108</v>
      </c>
      <c r="T8" s="2">
        <f>$S$8*T6</f>
        <v>926.98489627350818</v>
      </c>
      <c r="U8" s="2">
        <f t="shared" ref="U8:V8" si="9">$S$8*U6</f>
        <v>617.98993084900542</v>
      </c>
      <c r="V8" s="2">
        <f t="shared" si="9"/>
        <v>308.99496542450271</v>
      </c>
    </row>
    <row r="9" spans="1:22" x14ac:dyDescent="0.25">
      <c r="A9" s="5" t="s">
        <v>21</v>
      </c>
      <c r="B9" s="10"/>
      <c r="C9" s="10">
        <f>Лист1!C8</f>
        <v>20.49659291</v>
      </c>
      <c r="D9" s="10">
        <f>C9</f>
        <v>20.49659291</v>
      </c>
      <c r="E9" s="10">
        <f t="shared" ref="E9:V9" si="10">D9</f>
        <v>20.49659291</v>
      </c>
      <c r="F9" s="10">
        <f t="shared" si="10"/>
        <v>20.49659291</v>
      </c>
      <c r="G9" s="10">
        <f t="shared" si="10"/>
        <v>20.49659291</v>
      </c>
      <c r="H9" s="10">
        <f t="shared" si="10"/>
        <v>20.49659291</v>
      </c>
      <c r="I9" s="10">
        <f t="shared" si="10"/>
        <v>20.49659291</v>
      </c>
      <c r="J9" s="10">
        <f t="shared" si="10"/>
        <v>20.49659291</v>
      </c>
      <c r="K9" s="10">
        <f t="shared" si="10"/>
        <v>20.49659291</v>
      </c>
      <c r="L9" s="10">
        <f t="shared" si="10"/>
        <v>20.49659291</v>
      </c>
      <c r="M9" s="10">
        <f t="shared" si="10"/>
        <v>20.49659291</v>
      </c>
      <c r="N9" s="10">
        <f t="shared" si="10"/>
        <v>20.49659291</v>
      </c>
      <c r="O9" s="10">
        <f t="shared" si="10"/>
        <v>20.49659291</v>
      </c>
      <c r="P9" s="10">
        <f t="shared" si="10"/>
        <v>20.49659291</v>
      </c>
      <c r="Q9" s="10">
        <f t="shared" si="10"/>
        <v>20.49659291</v>
      </c>
      <c r="R9" s="10">
        <f t="shared" si="10"/>
        <v>20.49659291</v>
      </c>
      <c r="S9" s="10">
        <f t="shared" si="10"/>
        <v>20.49659291</v>
      </c>
      <c r="T9" s="10">
        <f t="shared" si="10"/>
        <v>20.49659291</v>
      </c>
      <c r="U9" s="10">
        <f t="shared" si="10"/>
        <v>20.49659291</v>
      </c>
      <c r="V9" s="10">
        <f t="shared" si="10"/>
        <v>20.49659291</v>
      </c>
    </row>
    <row r="10" spans="1:22" ht="56.25" x14ac:dyDescent="0.25">
      <c r="A10" s="11" t="s">
        <v>22</v>
      </c>
      <c r="B10" s="2"/>
      <c r="C10" s="2">
        <f>C5-C7-C8-C9</f>
        <v>855.03602559000012</v>
      </c>
      <c r="D10" s="2">
        <f t="shared" ref="D10:U10" si="11">D5-D7-D8-D9</f>
        <v>1730.5686440900004</v>
      </c>
      <c r="E10" s="2">
        <f t="shared" si="11"/>
        <v>2606.1012625900007</v>
      </c>
      <c r="F10" s="2">
        <f t="shared" si="11"/>
        <v>3481.6338810900006</v>
      </c>
      <c r="G10" s="2">
        <f t="shared" si="11"/>
        <v>-913.52657873000021</v>
      </c>
      <c r="H10" s="2">
        <f t="shared" si="11"/>
        <v>-1034.8149890374009</v>
      </c>
      <c r="I10" s="2">
        <f t="shared" si="11"/>
        <v>-1239.1688290663192</v>
      </c>
      <c r="J10" s="2">
        <f t="shared" si="11"/>
        <v>-3499.9786480272801</v>
      </c>
      <c r="K10" s="2">
        <f t="shared" si="11"/>
        <v>-3741.359379415554</v>
      </c>
      <c r="L10" s="2">
        <f t="shared" si="11"/>
        <v>-4978.3251131440211</v>
      </c>
      <c r="M10" s="2">
        <f t="shared" si="11"/>
        <v>-6317.4837358434097</v>
      </c>
      <c r="N10" s="2">
        <f t="shared" si="11"/>
        <v>-7063.2423883891097</v>
      </c>
      <c r="O10" s="2">
        <f t="shared" si="11"/>
        <v>-8450.0607929840971</v>
      </c>
      <c r="P10" s="2">
        <f t="shared" si="11"/>
        <v>-9501.7819947836306</v>
      </c>
      <c r="Q10" s="2">
        <f t="shared" si="11"/>
        <v>-10678.862276717304</v>
      </c>
      <c r="R10" s="2">
        <f t="shared" si="11"/>
        <v>-11910.631998157758</v>
      </c>
      <c r="S10" s="2">
        <f t="shared" si="11"/>
        <v>-13149.376543207803</v>
      </c>
      <c r="T10" s="2">
        <f t="shared" si="11"/>
        <v>-10193.344408722292</v>
      </c>
      <c r="U10" s="2">
        <f t="shared" si="11"/>
        <v>-6802.3951367848622</v>
      </c>
      <c r="V10" s="2">
        <f>V5-V7-V8-V9</f>
        <v>-3411.445864847431</v>
      </c>
    </row>
    <row r="11" spans="1:22" x14ac:dyDescent="0.25">
      <c r="A1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s220584</dc:creator>
  <cp:lastModifiedBy>Toni</cp:lastModifiedBy>
  <dcterms:created xsi:type="dcterms:W3CDTF">2024-11-19T07:47:34Z</dcterms:created>
  <dcterms:modified xsi:type="dcterms:W3CDTF">2024-12-07T16:26:30Z</dcterms:modified>
</cp:coreProperties>
</file>