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3250" windowHeight="12450"/>
  </bookViews>
  <sheets>
    <sheet name="Лист1" sheetId="1" r:id="rId1"/>
    <sheet name="Лист2" sheetId="2" r:id="rId2"/>
    <sheet name="Лист3" sheetId="3" r:id="rId3"/>
    <sheet name="Лист4" sheetId="4" r:id="rId4"/>
    <sheet name="Лист6" sheetId="6" r:id="rId5"/>
    <sheet name="Лист5" sheetId="5" r:id="rId6"/>
  </sheets>
  <calcPr calcId="125725"/>
</workbook>
</file>

<file path=xl/calcChain.xml><?xml version="1.0" encoding="utf-8"?>
<calcChain xmlns="http://schemas.openxmlformats.org/spreadsheetml/2006/main">
  <c r="I10" i="1"/>
  <c r="I9"/>
  <c r="I2"/>
  <c r="I5" l="1"/>
  <c r="G3"/>
  <c r="I7"/>
  <c r="I3"/>
  <c r="U13" i="4"/>
  <c r="D29" i="6" l="1"/>
  <c r="D6"/>
  <c r="D13"/>
  <c r="C13"/>
  <c r="C28"/>
  <c r="C27"/>
  <c r="C5"/>
  <c r="B86"/>
  <c r="C85"/>
  <c r="C86" s="1"/>
  <c r="D85"/>
  <c r="E85"/>
  <c r="F85"/>
  <c r="G85"/>
  <c r="H85"/>
  <c r="I85"/>
  <c r="J85"/>
  <c r="K85"/>
  <c r="L85"/>
  <c r="M85"/>
  <c r="N85"/>
  <c r="O85"/>
  <c r="P85"/>
  <c r="P86" s="1"/>
  <c r="Q85"/>
  <c r="R85"/>
  <c r="S85"/>
  <c r="T85"/>
  <c r="U85"/>
  <c r="B85"/>
  <c r="C78"/>
  <c r="D78"/>
  <c r="E78"/>
  <c r="F78"/>
  <c r="B78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T72" s="1"/>
  <c r="U71"/>
  <c r="B71"/>
  <c r="B72" s="1"/>
  <c r="B73" s="1"/>
  <c r="G72"/>
  <c r="H72"/>
  <c r="B70"/>
  <c r="E50"/>
  <c r="D50"/>
  <c r="C50"/>
  <c r="C51" s="1"/>
  <c r="C42"/>
  <c r="U86"/>
  <c r="Q86"/>
  <c r="O86"/>
  <c r="K86"/>
  <c r="I86"/>
  <c r="E86"/>
  <c r="U84"/>
  <c r="T84"/>
  <c r="S84"/>
  <c r="R84"/>
  <c r="R86" s="1"/>
  <c r="Q84"/>
  <c r="P84"/>
  <c r="O84"/>
  <c r="N84"/>
  <c r="N86" s="1"/>
  <c r="M84"/>
  <c r="M86" s="1"/>
  <c r="L84"/>
  <c r="K84"/>
  <c r="J84"/>
  <c r="J86" s="1"/>
  <c r="I84"/>
  <c r="H84"/>
  <c r="H86" s="1"/>
  <c r="G84"/>
  <c r="F84"/>
  <c r="F86" s="1"/>
  <c r="E84"/>
  <c r="D84"/>
  <c r="C84"/>
  <c r="B84"/>
  <c r="F77"/>
  <c r="E77"/>
  <c r="E79" s="1"/>
  <c r="D77"/>
  <c r="C77"/>
  <c r="B77"/>
  <c r="I72"/>
  <c r="U70"/>
  <c r="U72" s="1"/>
  <c r="T70"/>
  <c r="S70"/>
  <c r="S72" s="1"/>
  <c r="R70"/>
  <c r="R72" s="1"/>
  <c r="Q70"/>
  <c r="Q72" s="1"/>
  <c r="P70"/>
  <c r="O70"/>
  <c r="O72" s="1"/>
  <c r="N70"/>
  <c r="N72" s="1"/>
  <c r="M70"/>
  <c r="M72" s="1"/>
  <c r="L70"/>
  <c r="K70"/>
  <c r="K72" s="1"/>
  <c r="J70"/>
  <c r="J72" s="1"/>
  <c r="I70"/>
  <c r="H70"/>
  <c r="G70"/>
  <c r="F70"/>
  <c r="F72" s="1"/>
  <c r="E70"/>
  <c r="E72" s="1"/>
  <c r="D70"/>
  <c r="C70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C65"/>
  <c r="D65" s="1"/>
  <c r="C57"/>
  <c r="D57"/>
  <c r="E57"/>
  <c r="F57"/>
  <c r="G57"/>
  <c r="C58"/>
  <c r="F50"/>
  <c r="G50"/>
  <c r="H50"/>
  <c r="I50"/>
  <c r="J50"/>
  <c r="K50"/>
  <c r="L50"/>
  <c r="M50"/>
  <c r="N50"/>
  <c r="O50"/>
  <c r="P50"/>
  <c r="Q50"/>
  <c r="R50"/>
  <c r="S50"/>
  <c r="T50"/>
  <c r="U50"/>
  <c r="V50"/>
  <c r="B19" i="2"/>
  <c r="B21"/>
  <c r="T19"/>
  <c r="U19"/>
  <c r="H12" i="6"/>
  <c r="I12"/>
  <c r="I13" s="1"/>
  <c r="J12"/>
  <c r="J13" s="1"/>
  <c r="K12"/>
  <c r="K13" s="1"/>
  <c r="L12"/>
  <c r="M12"/>
  <c r="N12"/>
  <c r="N13" s="1"/>
  <c r="O12"/>
  <c r="O13" s="1"/>
  <c r="P12"/>
  <c r="P13" s="1"/>
  <c r="Q12"/>
  <c r="Q13" s="1"/>
  <c r="R12"/>
  <c r="R13" s="1"/>
  <c r="R14" s="1"/>
  <c r="S12"/>
  <c r="T12"/>
  <c r="U12"/>
  <c r="U13" s="1"/>
  <c r="V12"/>
  <c r="V13" s="1"/>
  <c r="H13"/>
  <c r="H14" s="1"/>
  <c r="I14" s="1"/>
  <c r="L13"/>
  <c r="M13"/>
  <c r="M14" s="1"/>
  <c r="S13"/>
  <c r="T13"/>
  <c r="L46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C43" s="1"/>
  <c r="G34"/>
  <c r="F34"/>
  <c r="E34"/>
  <c r="D34"/>
  <c r="C34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V19"/>
  <c r="V20" s="1"/>
  <c r="U19"/>
  <c r="U20" s="1"/>
  <c r="T19"/>
  <c r="T20" s="1"/>
  <c r="S19"/>
  <c r="S20" s="1"/>
  <c r="R19"/>
  <c r="R20" s="1"/>
  <c r="Q19"/>
  <c r="Q20" s="1"/>
  <c r="P19"/>
  <c r="P20" s="1"/>
  <c r="O19"/>
  <c r="O20" s="1"/>
  <c r="N19"/>
  <c r="N20" s="1"/>
  <c r="M19"/>
  <c r="M20" s="1"/>
  <c r="L19"/>
  <c r="L20" s="1"/>
  <c r="K19"/>
  <c r="K20" s="1"/>
  <c r="J19"/>
  <c r="J20" s="1"/>
  <c r="I19"/>
  <c r="I20" s="1"/>
  <c r="H19"/>
  <c r="H20" s="1"/>
  <c r="G19"/>
  <c r="G20" s="1"/>
  <c r="F19"/>
  <c r="F20" s="1"/>
  <c r="E19"/>
  <c r="E20" s="1"/>
  <c r="D19"/>
  <c r="D20" s="1"/>
  <c r="C19"/>
  <c r="C20" s="1"/>
  <c r="C21" s="1"/>
  <c r="G12"/>
  <c r="G13" s="1"/>
  <c r="F12"/>
  <c r="F13" s="1"/>
  <c r="E12"/>
  <c r="E13" s="1"/>
  <c r="D12"/>
  <c r="C12"/>
  <c r="V5"/>
  <c r="V6" s="1"/>
  <c r="U5"/>
  <c r="U6" s="1"/>
  <c r="T5"/>
  <c r="T6" s="1"/>
  <c r="S5"/>
  <c r="S6" s="1"/>
  <c r="R5"/>
  <c r="R6" s="1"/>
  <c r="Q5"/>
  <c r="Q6" s="1"/>
  <c r="P5"/>
  <c r="P6" s="1"/>
  <c r="O5"/>
  <c r="O6" s="1"/>
  <c r="N5"/>
  <c r="N6" s="1"/>
  <c r="M5"/>
  <c r="M6" s="1"/>
  <c r="L5"/>
  <c r="L6" s="1"/>
  <c r="K5"/>
  <c r="K6" s="1"/>
  <c r="J5"/>
  <c r="J6" s="1"/>
  <c r="I5"/>
  <c r="I6" s="1"/>
  <c r="H5"/>
  <c r="H6" s="1"/>
  <c r="G5"/>
  <c r="G6" s="1"/>
  <c r="F5"/>
  <c r="F6" s="1"/>
  <c r="E5"/>
  <c r="E6" s="1"/>
  <c r="D5"/>
  <c r="C6"/>
  <c r="U17" i="5"/>
  <c r="T17"/>
  <c r="T18" s="1"/>
  <c r="T19" s="1"/>
  <c r="S17"/>
  <c r="R17"/>
  <c r="R18" s="1"/>
  <c r="R19" s="1"/>
  <c r="Q17"/>
  <c r="Q18" s="1"/>
  <c r="Q19" s="1"/>
  <c r="P17"/>
  <c r="P18" s="1"/>
  <c r="P19" s="1"/>
  <c r="O17"/>
  <c r="O18" s="1"/>
  <c r="O19" s="1"/>
  <c r="N17"/>
  <c r="N18" s="1"/>
  <c r="N19" s="1"/>
  <c r="M17"/>
  <c r="L17"/>
  <c r="L18" s="1"/>
  <c r="L19" s="1"/>
  <c r="K17"/>
  <c r="J17"/>
  <c r="J18" s="1"/>
  <c r="J19" s="1"/>
  <c r="I17"/>
  <c r="I18" s="1"/>
  <c r="I19" s="1"/>
  <c r="H17"/>
  <c r="H18" s="1"/>
  <c r="H19" s="1"/>
  <c r="G17"/>
  <c r="E18" s="1"/>
  <c r="E19" s="1"/>
  <c r="F17"/>
  <c r="F18" s="1"/>
  <c r="F19" s="1"/>
  <c r="E17"/>
  <c r="D17"/>
  <c r="D18" s="1"/>
  <c r="D19" s="1"/>
  <c r="C17"/>
  <c r="B17"/>
  <c r="B18" s="1"/>
  <c r="B19" s="1"/>
  <c r="B20" s="1"/>
  <c r="F10"/>
  <c r="E10"/>
  <c r="D10"/>
  <c r="C10"/>
  <c r="B10"/>
  <c r="T3"/>
  <c r="S3"/>
  <c r="F3"/>
  <c r="G3"/>
  <c r="H3"/>
  <c r="I3"/>
  <c r="J3"/>
  <c r="K3"/>
  <c r="L3"/>
  <c r="M3"/>
  <c r="N3"/>
  <c r="O3"/>
  <c r="P3"/>
  <c r="Q3"/>
  <c r="R3"/>
  <c r="E3"/>
  <c r="D3"/>
  <c r="C3"/>
  <c r="U3"/>
  <c r="B3"/>
  <c r="B4" s="1"/>
  <c r="B5" s="1"/>
  <c r="B6" s="1"/>
  <c r="S86" i="6" l="1"/>
  <c r="T86"/>
  <c r="D86"/>
  <c r="L86"/>
  <c r="G86"/>
  <c r="B87"/>
  <c r="C87" s="1"/>
  <c r="C79"/>
  <c r="F79"/>
  <c r="D79"/>
  <c r="B79"/>
  <c r="B80" s="1"/>
  <c r="C72"/>
  <c r="C73" s="1"/>
  <c r="D72"/>
  <c r="L72"/>
  <c r="P72"/>
  <c r="F12" i="5"/>
  <c r="C18"/>
  <c r="C19" s="1"/>
  <c r="G18"/>
  <c r="G19" s="1"/>
  <c r="S14" i="6"/>
  <c r="T14" s="1"/>
  <c r="U14" s="1"/>
  <c r="D11" i="5"/>
  <c r="D12" s="1"/>
  <c r="U18"/>
  <c r="U19" s="1"/>
  <c r="M18"/>
  <c r="M19" s="1"/>
  <c r="N14" i="6"/>
  <c r="O14" s="1"/>
  <c r="E11" i="5"/>
  <c r="E12" s="1"/>
  <c r="F11"/>
  <c r="K18"/>
  <c r="K19" s="1"/>
  <c r="B11"/>
  <c r="B12" s="1"/>
  <c r="B13" s="1"/>
  <c r="S18"/>
  <c r="S19" s="1"/>
  <c r="E65" i="6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C29"/>
  <c r="D28" s="1"/>
  <c r="C35"/>
  <c r="C36" s="1"/>
  <c r="D35" s="1"/>
  <c r="D36" s="1"/>
  <c r="D58"/>
  <c r="P14"/>
  <c r="J14"/>
  <c r="K14" s="1"/>
  <c r="V14"/>
  <c r="D2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E58"/>
  <c r="F58" s="1"/>
  <c r="D51"/>
  <c r="E51" s="1"/>
  <c r="F51" s="1"/>
  <c r="G51" s="1"/>
  <c r="H51" s="1"/>
  <c r="I51" s="1"/>
  <c r="C14"/>
  <c r="C7"/>
  <c r="D42"/>
  <c r="D43" s="1"/>
  <c r="C20" i="5"/>
  <c r="D20" s="1"/>
  <c r="E20" s="1"/>
  <c r="F20" s="1"/>
  <c r="G20" s="1"/>
  <c r="H20" s="1"/>
  <c r="I20" s="1"/>
  <c r="J20" s="1"/>
  <c r="K20" s="1"/>
  <c r="L20" s="1"/>
  <c r="U4"/>
  <c r="U5" s="1"/>
  <c r="P4"/>
  <c r="P5" s="1"/>
  <c r="J4"/>
  <c r="J5" s="1"/>
  <c r="T4"/>
  <c r="T5" s="1"/>
  <c r="S4"/>
  <c r="S5" s="1"/>
  <c r="C11"/>
  <c r="C12" s="1"/>
  <c r="D4"/>
  <c r="D5" s="1"/>
  <c r="Q4"/>
  <c r="Q5" s="1"/>
  <c r="K4"/>
  <c r="K5" s="1"/>
  <c r="E4"/>
  <c r="E5" s="1"/>
  <c r="R4"/>
  <c r="R5" s="1"/>
  <c r="L4"/>
  <c r="L5" s="1"/>
  <c r="F4"/>
  <c r="F5" s="1"/>
  <c r="M4"/>
  <c r="M5" s="1"/>
  <c r="G4"/>
  <c r="G5" s="1"/>
  <c r="N4"/>
  <c r="N5" s="1"/>
  <c r="H4"/>
  <c r="H5" s="1"/>
  <c r="O4"/>
  <c r="O5" s="1"/>
  <c r="I4"/>
  <c r="I5" s="1"/>
  <c r="C4"/>
  <c r="C5" s="1"/>
  <c r="C6" s="1"/>
  <c r="B13" i="4"/>
  <c r="C13" s="1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V13" s="1"/>
  <c r="B50" i="3"/>
  <c r="C11" i="4"/>
  <c r="C12" s="1"/>
  <c r="D11"/>
  <c r="D12" s="1"/>
  <c r="E11"/>
  <c r="F11"/>
  <c r="G11"/>
  <c r="H11"/>
  <c r="I11"/>
  <c r="I12" s="1"/>
  <c r="J11"/>
  <c r="J12" s="1"/>
  <c r="K11"/>
  <c r="L11"/>
  <c r="M11"/>
  <c r="N11"/>
  <c r="O11"/>
  <c r="P11"/>
  <c r="Q11"/>
  <c r="R11"/>
  <c r="S11"/>
  <c r="T11"/>
  <c r="U11"/>
  <c r="B11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B10"/>
  <c r="B12" s="1"/>
  <c r="B47" i="3"/>
  <c r="D50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C50"/>
  <c r="V46"/>
  <c r="B23" i="2"/>
  <c r="C23" s="1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5" s="1"/>
  <c r="C48" i="3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B48"/>
  <c r="C47"/>
  <c r="D47"/>
  <c r="E47"/>
  <c r="F47"/>
  <c r="G47"/>
  <c r="H47"/>
  <c r="H49" s="1"/>
  <c r="I47"/>
  <c r="J47"/>
  <c r="K47"/>
  <c r="L47"/>
  <c r="M47"/>
  <c r="N47"/>
  <c r="O47"/>
  <c r="P47"/>
  <c r="Q47"/>
  <c r="R47"/>
  <c r="S47"/>
  <c r="T47"/>
  <c r="U47"/>
  <c r="V18" i="2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M19"/>
  <c r="C19"/>
  <c r="D19"/>
  <c r="E19"/>
  <c r="F19"/>
  <c r="G19"/>
  <c r="H19"/>
  <c r="I19"/>
  <c r="I22" s="1"/>
  <c r="J19"/>
  <c r="K19"/>
  <c r="L19"/>
  <c r="N19"/>
  <c r="O19"/>
  <c r="P19"/>
  <c r="Q19"/>
  <c r="R19"/>
  <c r="S19"/>
  <c r="G2" i="1"/>
  <c r="G9"/>
  <c r="B1"/>
  <c r="F7" s="1"/>
  <c r="G7" s="1"/>
  <c r="D87" i="6" l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C80"/>
  <c r="D80" s="1"/>
  <c r="E80" s="1"/>
  <c r="F80" s="1"/>
  <c r="D73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C13" i="5"/>
  <c r="D13" s="1"/>
  <c r="E13" s="1"/>
  <c r="F13" s="1"/>
  <c r="K12" i="4"/>
  <c r="F12"/>
  <c r="N49" i="3"/>
  <c r="E28" i="6"/>
  <c r="E29" s="1"/>
  <c r="J51"/>
  <c r="K51" s="1"/>
  <c r="L51" s="1"/>
  <c r="M51" s="1"/>
  <c r="N51" s="1"/>
  <c r="O51" s="1"/>
  <c r="P51" s="1"/>
  <c r="Q51" s="1"/>
  <c r="R51" s="1"/>
  <c r="S51" s="1"/>
  <c r="T51" s="1"/>
  <c r="U51" s="1"/>
  <c r="V51" s="1"/>
  <c r="D7"/>
  <c r="E7" s="1"/>
  <c r="F7" s="1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D14"/>
  <c r="E14" s="1"/>
  <c r="F14" s="1"/>
  <c r="E35"/>
  <c r="E36" s="1"/>
  <c r="E42"/>
  <c r="E43" s="1"/>
  <c r="M20" i="5"/>
  <c r="N20" s="1"/>
  <c r="O20" s="1"/>
  <c r="P20" s="1"/>
  <c r="Q20" s="1"/>
  <c r="R20" s="1"/>
  <c r="S20" s="1"/>
  <c r="T20" s="1"/>
  <c r="U20" s="1"/>
  <c r="D6"/>
  <c r="E6" s="1"/>
  <c r="F6" s="1"/>
  <c r="G6" s="1"/>
  <c r="H6" s="1"/>
  <c r="I6" s="1"/>
  <c r="J6" s="1"/>
  <c r="K6" s="1"/>
  <c r="L6" s="1"/>
  <c r="M6" s="1"/>
  <c r="N6" s="1"/>
  <c r="O6" s="1"/>
  <c r="P6" s="1"/>
  <c r="Q6" s="1"/>
  <c r="R6" s="1"/>
  <c r="S6" s="1"/>
  <c r="T6" s="1"/>
  <c r="U6" s="1"/>
  <c r="F3" i="1"/>
  <c r="H12" i="4"/>
  <c r="F5" i="1"/>
  <c r="G5" s="1"/>
  <c r="G12" i="4"/>
  <c r="E12"/>
  <c r="Q12"/>
  <c r="R12"/>
  <c r="L12"/>
  <c r="U12"/>
  <c r="O12"/>
  <c r="S12"/>
  <c r="M12"/>
  <c r="T12"/>
  <c r="N12"/>
  <c r="P12"/>
  <c r="V47" i="3"/>
  <c r="P49"/>
  <c r="J49"/>
  <c r="D49"/>
  <c r="K49"/>
  <c r="E49"/>
  <c r="L49"/>
  <c r="F49"/>
  <c r="R49"/>
  <c r="Q49"/>
  <c r="T49"/>
  <c r="B49"/>
  <c r="S49"/>
  <c r="M49"/>
  <c r="G49"/>
  <c r="U49"/>
  <c r="O49"/>
  <c r="I49"/>
  <c r="C49"/>
  <c r="B22" i="2"/>
  <c r="K22"/>
  <c r="M22"/>
  <c r="E22"/>
  <c r="C22"/>
  <c r="L22"/>
  <c r="F22"/>
  <c r="S22"/>
  <c r="T22"/>
  <c r="N22"/>
  <c r="G22"/>
  <c r="U22"/>
  <c r="O22"/>
  <c r="H22"/>
  <c r="P22"/>
  <c r="Q22"/>
  <c r="J22"/>
  <c r="D22"/>
  <c r="R22"/>
  <c r="F28" i="6" l="1"/>
  <c r="F29" s="1"/>
  <c r="F35"/>
  <c r="F36" s="1"/>
  <c r="F42"/>
  <c r="F43" s="1"/>
  <c r="G11" i="1"/>
  <c r="G28" i="6" l="1"/>
  <c r="G29" s="1"/>
  <c r="G35"/>
  <c r="G36" s="1"/>
  <c r="G42"/>
  <c r="G43" s="1"/>
  <c r="H42" l="1"/>
  <c r="H43" s="1"/>
  <c r="H28"/>
  <c r="H29" s="1"/>
  <c r="I42" l="1"/>
  <c r="I43" s="1"/>
  <c r="I28"/>
  <c r="I29" s="1"/>
  <c r="J28" l="1"/>
  <c r="J29" s="1"/>
  <c r="J42"/>
  <c r="J43" s="1"/>
  <c r="K28" l="1"/>
  <c r="K29" s="1"/>
  <c r="K42"/>
  <c r="K43" s="1"/>
  <c r="L28" l="1"/>
  <c r="L29" s="1"/>
  <c r="L42"/>
  <c r="L43" s="1"/>
  <c r="M42" l="1"/>
  <c r="M43" s="1"/>
  <c r="M28"/>
  <c r="M29" s="1"/>
  <c r="N28" l="1"/>
  <c r="N29" s="1"/>
  <c r="N42"/>
  <c r="N43" s="1"/>
  <c r="O42" l="1"/>
  <c r="O43" s="1"/>
  <c r="O28"/>
  <c r="O29" s="1"/>
  <c r="P42" l="1"/>
  <c r="P43" s="1"/>
  <c r="P28"/>
  <c r="P29" s="1"/>
  <c r="Q28" l="1"/>
  <c r="Q29" s="1"/>
  <c r="Q42"/>
  <c r="Q43" s="1"/>
  <c r="R28" l="1"/>
  <c r="R29" s="1"/>
  <c r="R42"/>
  <c r="R43" s="1"/>
  <c r="S28" l="1"/>
  <c r="S29" s="1"/>
  <c r="S42"/>
  <c r="S43" s="1"/>
  <c r="T42" l="1"/>
  <c r="T43" s="1"/>
  <c r="T28"/>
  <c r="T29" s="1"/>
  <c r="U42" l="1"/>
  <c r="U43" s="1"/>
  <c r="U28"/>
  <c r="U29" s="1"/>
  <c r="V42" l="1"/>
  <c r="V43" s="1"/>
  <c r="V28"/>
  <c r="V29" s="1"/>
</calcChain>
</file>

<file path=xl/sharedStrings.xml><?xml version="1.0" encoding="utf-8"?>
<sst xmlns="http://schemas.openxmlformats.org/spreadsheetml/2006/main" count="187" uniqueCount="76">
  <si>
    <t xml:space="preserve">Производительность по полезных ископаемому </t>
  </si>
  <si>
    <t xml:space="preserve">Коэффициент всрыши </t>
  </si>
  <si>
    <t>Rв</t>
  </si>
  <si>
    <t>Aпи</t>
  </si>
  <si>
    <t>ОПФ</t>
  </si>
  <si>
    <t>Кол-во</t>
  </si>
  <si>
    <t>Стоимость (млн. р.)</t>
  </si>
  <si>
    <t xml:space="preserve">Здание, сооружения </t>
  </si>
  <si>
    <t>млн*м^3/год</t>
  </si>
  <si>
    <t xml:space="preserve">Экскаваторы </t>
  </si>
  <si>
    <t xml:space="preserve">На один объем ПИ надо Rв вскрыши </t>
  </si>
  <si>
    <t>Автосамосвалы</t>
  </si>
  <si>
    <t>(Апи + Rв * Апи) /Qac (производительность автосамосвалы)</t>
  </si>
  <si>
    <t xml:space="preserve">(Апи + Rв * Апи) / Qэ (производительность экскаваторов) </t>
  </si>
  <si>
    <t>Буровой станок</t>
  </si>
  <si>
    <t>(Апи + Rв * Апи) /Qб (производительность Бурового станка)</t>
  </si>
  <si>
    <t>КИПиА</t>
  </si>
  <si>
    <t>Прочее</t>
  </si>
  <si>
    <t>Срок полезного использования (Лет)</t>
  </si>
  <si>
    <t>Итого</t>
  </si>
  <si>
    <t>2,1 = 2; 2,11 = 3</t>
  </si>
  <si>
    <t xml:space="preserve">Ввод и Ввыбытие эксковатора </t>
  </si>
  <si>
    <t>10 Лет службы = -10% каждый год к стоимости</t>
  </si>
  <si>
    <t xml:space="preserve">Коэф. Резерва </t>
  </si>
  <si>
    <t>Коэф. Резерва должен быть больше на 15% чем итоговая произв</t>
  </si>
  <si>
    <t xml:space="preserve">Номер оборудование </t>
  </si>
  <si>
    <t>Коэф. Годности</t>
  </si>
  <si>
    <t>СУММ(Столбец)/(СЧЁТЗ(Столбец)*Стоимость оборудования)</t>
  </si>
  <si>
    <t>Производ. по годам</t>
  </si>
  <si>
    <t>Коэф.Рез*Коэф. Год.</t>
  </si>
  <si>
    <t>Должна быть больше или равно 0.5</t>
  </si>
  <si>
    <t>Фонд Арматизационных отчислений</t>
  </si>
  <si>
    <t>СЧЕТЗ(Столбец)*Aотч (Столбец 1)</t>
  </si>
  <si>
    <t>СЧЕТЗ(Столбец)*Aотч + Пред Ячейка</t>
  </si>
  <si>
    <t>Аотч=Sоб/Тисп</t>
  </si>
  <si>
    <t>Остат. Стоимость</t>
  </si>
  <si>
    <t>Проверка</t>
  </si>
  <si>
    <t>Ввод и Ввыбытие автосамосвала</t>
  </si>
  <si>
    <t>Остат. Стоим</t>
  </si>
  <si>
    <t xml:space="preserve">Год </t>
  </si>
  <si>
    <t>Апи</t>
  </si>
  <si>
    <t>Na=(Aпи.i)/(СУММ(Aп.и.))*100%</t>
  </si>
  <si>
    <t>Ao = ((Na)/100)*Sопф</t>
  </si>
  <si>
    <t>Амортизационные отчисления</t>
  </si>
  <si>
    <t>Норма амортизации</t>
  </si>
  <si>
    <t xml:space="preserve">Sопф= Стоимость здания </t>
  </si>
  <si>
    <t>Sостi=Sостi-1 - Aoi</t>
  </si>
  <si>
    <t>Амортизация КИПиА</t>
  </si>
  <si>
    <t xml:space="preserve">Амортизация Прочее </t>
  </si>
  <si>
    <t>Амортизация Здания (Производительный способ)</t>
  </si>
  <si>
    <t>Ввод и Ввыбытие Буровой Станок</t>
  </si>
  <si>
    <t>1 способ линейный</t>
  </si>
  <si>
    <t>Амортизация зданий</t>
  </si>
  <si>
    <t>Tисп=20</t>
  </si>
  <si>
    <t>Норма амортизации Na=1/Tисп *100%</t>
  </si>
  <si>
    <t>Амортизационные отчисления млн. руб. Ao=Sопф*Na/100</t>
  </si>
  <si>
    <t>Остаточная стоимость Sостi=Sостi-1 - Aoi</t>
  </si>
  <si>
    <t>Год</t>
  </si>
  <si>
    <t>Показатель</t>
  </si>
  <si>
    <t>-</t>
  </si>
  <si>
    <t>Амортизационные отчисления млн. руб. Ao</t>
  </si>
  <si>
    <t>Остаточная стоимость, млн. руб.</t>
  </si>
  <si>
    <t>2 Способ по уменьшаемому остатку</t>
  </si>
  <si>
    <t>Kп=3</t>
  </si>
  <si>
    <t>Норма амортизации Na=1*Kп/Tисп *100%</t>
  </si>
  <si>
    <t>Амортизационные отчисления млн. руб. Ao=Sостi-1*Na/100</t>
  </si>
  <si>
    <t>3 Способ по сумме лет срока полезного ичпользования</t>
  </si>
  <si>
    <t>Норма амортизации Na=tост/Tисп *100%</t>
  </si>
  <si>
    <t>Амортизационные отчисления млн. руб. Ao=Sопф*tост/Tсумм</t>
  </si>
  <si>
    <t>Tсумм сумма всех лет</t>
  </si>
  <si>
    <t>Остаток лет срока полезного использования tост</t>
  </si>
  <si>
    <t>Sзд= 640</t>
  </si>
  <si>
    <t>начисления амортизации</t>
  </si>
  <si>
    <t xml:space="preserve">4 Способ Производственный </t>
  </si>
  <si>
    <t>Здание</t>
  </si>
  <si>
    <t>А(оф)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</si>
</sst>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2" borderId="3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3" xfId="0" applyBorder="1"/>
    <xf numFmtId="9" fontId="0" fillId="2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1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4" xfId="0" applyBorder="1"/>
    <xf numFmtId="9" fontId="0" fillId="0" borderId="1" xfId="0" applyNumberFormat="1" applyBorder="1"/>
    <xf numFmtId="9" fontId="0" fillId="0" borderId="14" xfId="0" applyNumberFormat="1" applyBorder="1"/>
    <xf numFmtId="0" fontId="0" fillId="0" borderId="16" xfId="0" applyBorder="1"/>
    <xf numFmtId="0" fontId="0" fillId="0" borderId="17" xfId="0" applyBorder="1"/>
    <xf numFmtId="0" fontId="0" fillId="12" borderId="19" xfId="0" applyFill="1" applyBorder="1"/>
    <xf numFmtId="0" fontId="0" fillId="12" borderId="3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5" xfId="0" applyFill="1" applyBorder="1"/>
    <xf numFmtId="0" fontId="0" fillId="12" borderId="20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5" borderId="0" xfId="0" applyFill="1"/>
    <xf numFmtId="0" fontId="0" fillId="0" borderId="21" xfId="0" applyBorder="1"/>
    <xf numFmtId="0" fontId="0" fillId="12" borderId="10" xfId="0" applyFill="1" applyBorder="1"/>
    <xf numFmtId="0" fontId="0" fillId="10" borderId="10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11" xfId="0" applyFill="1" applyBorder="1"/>
    <xf numFmtId="0" fontId="0" fillId="10" borderId="12" xfId="0" applyFill="1" applyBorder="1"/>
    <xf numFmtId="0" fontId="1" fillId="10" borderId="10" xfId="2" applyFont="1" applyFill="1" applyBorder="1"/>
    <xf numFmtId="0" fontId="1" fillId="10" borderId="13" xfId="2" applyFont="1" applyFill="1" applyBorder="1"/>
    <xf numFmtId="0" fontId="1" fillId="17" borderId="1" xfId="2" applyFont="1" applyFill="1" applyBorder="1"/>
    <xf numFmtId="0" fontId="1" fillId="17" borderId="1" xfId="2" applyNumberFormat="1" applyFont="1" applyFill="1" applyBorder="1"/>
    <xf numFmtId="0" fontId="1" fillId="10" borderId="22" xfId="2" applyFont="1" applyFill="1" applyBorder="1"/>
    <xf numFmtId="0" fontId="1" fillId="17" borderId="4" xfId="2" applyFont="1" applyFill="1" applyBorder="1"/>
    <xf numFmtId="0" fontId="1" fillId="17" borderId="0" xfId="2" applyFont="1" applyFill="1" applyBorder="1"/>
    <xf numFmtId="0" fontId="1" fillId="10" borderId="1" xfId="2" applyFont="1" applyFill="1" applyBorder="1"/>
    <xf numFmtId="0" fontId="1" fillId="15" borderId="1" xfId="2" applyFont="1" applyFill="1" applyBorder="1"/>
    <xf numFmtId="2" fontId="0" fillId="0" borderId="1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2" fontId="0" fillId="15" borderId="1" xfId="0" applyNumberFormat="1" applyFill="1" applyBorder="1" applyAlignment="1">
      <alignment horizontal="center" vertical="center"/>
    </xf>
    <xf numFmtId="0" fontId="0" fillId="16" borderId="18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1" fillId="16" borderId="1" xfId="1" applyFont="1" applyFill="1" applyBorder="1" applyAlignment="1">
      <alignment horizontal="center"/>
    </xf>
    <xf numFmtId="0" fontId="1" fillId="16" borderId="0" xfId="1" applyFont="1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2">
    <dxf>
      <fill>
        <patternFill>
          <bgColor theme="5" tint="0.39994506668294322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colors>
    <mruColors>
      <color rgb="FF9F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532174103237098"/>
          <c:y val="5.1400554097404488E-2"/>
          <c:w val="0.55381014873140844"/>
          <c:h val="0.8326195683872849"/>
        </c:manualLayout>
      </c:layout>
      <c:scatterChart>
        <c:scatterStyle val="smoothMarker"/>
        <c:ser>
          <c:idx val="0"/>
          <c:order val="0"/>
          <c:tx>
            <c:v>Линейный</c:v>
          </c:tx>
          <c:xVal>
            <c:numRef>
              <c:f>Лист6!$C$3:$V$3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Лист6!$C$13:$V$13</c:f>
              <c:numCache>
                <c:formatCode>General</c:formatCode>
                <c:ptCount val="20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A1-4A18-8157-2991B55211C0}"/>
            </c:ext>
          </c:extLst>
        </c:ser>
        <c:ser>
          <c:idx val="1"/>
          <c:order val="1"/>
          <c:tx>
            <c:v>По уменьшению</c:v>
          </c:tx>
          <c:xVal>
            <c:numRef>
              <c:f>Лист6!$B$32:$G$32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Лист6!$C$35:$G$35</c:f>
              <c:numCache>
                <c:formatCode>General</c:formatCode>
                <c:ptCount val="5"/>
                <c:pt idx="0">
                  <c:v>22.8</c:v>
                </c:pt>
                <c:pt idx="1">
                  <c:v>18.240000000000002</c:v>
                </c:pt>
                <c:pt idx="2">
                  <c:v>29.184000000000005</c:v>
                </c:pt>
                <c:pt idx="3">
                  <c:v>17.510400000000001</c:v>
                </c:pt>
                <c:pt idx="4">
                  <c:v>26.265600000000003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A1-4A18-8157-2991B55211C0}"/>
            </c:ext>
          </c:extLst>
        </c:ser>
        <c:ser>
          <c:idx val="2"/>
          <c:order val="2"/>
          <c:tx>
            <c:v>По сумме</c:v>
          </c:tx>
          <c:xVal>
            <c:numRef>
              <c:f>Лист6!$B$54:$G$54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Лист6!$C$57:$G$57</c:f>
              <c:numCache>
                <c:formatCode>General</c:formatCode>
                <c:ptCount val="5"/>
                <c:pt idx="0">
                  <c:v>38</c:v>
                </c:pt>
                <c:pt idx="1">
                  <c:v>30.4</c:v>
                </c:pt>
                <c:pt idx="2">
                  <c:v>22.8</c:v>
                </c:pt>
                <c:pt idx="3">
                  <c:v>15.2</c:v>
                </c:pt>
                <c:pt idx="4">
                  <c:v>7.6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DA1-4A18-8157-2991B55211C0}"/>
            </c:ext>
          </c:extLst>
        </c:ser>
        <c:ser>
          <c:idx val="3"/>
          <c:order val="3"/>
          <c:tx>
            <c:v>Производственный</c:v>
          </c:tx>
          <c:xVal>
            <c:numRef>
              <c:f>Лист6!$B$76:$F$76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Лист6!$B$79:$F$79</c:f>
              <c:numCache>
                <c:formatCode>0.00</c:formatCode>
                <c:ptCount val="5"/>
                <c:pt idx="0">
                  <c:v>8.1428571428571441</c:v>
                </c:pt>
                <c:pt idx="1">
                  <c:v>16.285714285714288</c:v>
                </c:pt>
                <c:pt idx="2">
                  <c:v>24.428571428571431</c:v>
                </c:pt>
                <c:pt idx="3">
                  <c:v>32.571428571428577</c:v>
                </c:pt>
                <c:pt idx="4">
                  <c:v>32.571428571428577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DA1-4A18-8157-2991B55211C0}"/>
            </c:ext>
          </c:extLst>
        </c:ser>
        <c:dLbls/>
        <c:axId val="82406016"/>
        <c:axId val="82411904"/>
      </c:scatterChart>
      <c:valAx>
        <c:axId val="82406016"/>
        <c:scaling>
          <c:orientation val="minMax"/>
        </c:scaling>
        <c:axPos val="b"/>
        <c:numFmt formatCode="General" sourceLinked="1"/>
        <c:tickLblPos val="nextTo"/>
        <c:crossAx val="82411904"/>
        <c:crosses val="autoZero"/>
        <c:crossBetween val="midCat"/>
      </c:valAx>
      <c:valAx>
        <c:axId val="82411904"/>
        <c:scaling>
          <c:orientation val="minMax"/>
        </c:scaling>
        <c:axPos val="l"/>
        <c:majorGridlines/>
        <c:numFmt formatCode="General" sourceLinked="1"/>
        <c:tickLblPos val="nextTo"/>
        <c:crossAx val="824060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Линейная</c:v>
          </c:tx>
          <c:xVal>
            <c:numRef>
              <c:f>Лист6!$C$3:$V$3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Лист6!$C$7:$V$7</c:f>
              <c:numCache>
                <c:formatCode>General</c:formatCode>
                <c:ptCount val="20"/>
                <c:pt idx="0">
                  <c:v>608</c:v>
                </c:pt>
                <c:pt idx="1">
                  <c:v>576</c:v>
                </c:pt>
                <c:pt idx="2">
                  <c:v>544</c:v>
                </c:pt>
                <c:pt idx="3">
                  <c:v>512</c:v>
                </c:pt>
                <c:pt idx="4">
                  <c:v>480</c:v>
                </c:pt>
                <c:pt idx="5">
                  <c:v>448</c:v>
                </c:pt>
                <c:pt idx="6">
                  <c:v>416</c:v>
                </c:pt>
                <c:pt idx="7">
                  <c:v>384</c:v>
                </c:pt>
                <c:pt idx="8">
                  <c:v>352</c:v>
                </c:pt>
                <c:pt idx="9">
                  <c:v>320</c:v>
                </c:pt>
                <c:pt idx="10">
                  <c:v>288</c:v>
                </c:pt>
                <c:pt idx="11">
                  <c:v>256</c:v>
                </c:pt>
                <c:pt idx="12">
                  <c:v>224</c:v>
                </c:pt>
                <c:pt idx="13">
                  <c:v>192</c:v>
                </c:pt>
                <c:pt idx="14">
                  <c:v>160</c:v>
                </c:pt>
                <c:pt idx="15">
                  <c:v>128</c:v>
                </c:pt>
                <c:pt idx="16">
                  <c:v>96</c:v>
                </c:pt>
                <c:pt idx="17">
                  <c:v>64</c:v>
                </c:pt>
                <c:pt idx="18">
                  <c:v>32</c:v>
                </c:pt>
                <c:pt idx="1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9D9-4ACA-BF96-06E880804020}"/>
            </c:ext>
          </c:extLst>
        </c:ser>
        <c:ser>
          <c:idx val="1"/>
          <c:order val="1"/>
          <c:tx>
            <c:v>По уменьшению</c:v>
          </c:tx>
          <c:xVal>
            <c:numRef>
              <c:f>Лист6!$C$25:$V$25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Лист6!$C$29:$V$29</c:f>
              <c:numCache>
                <c:formatCode>General</c:formatCode>
                <c:ptCount val="20"/>
                <c:pt idx="0">
                  <c:v>608</c:v>
                </c:pt>
                <c:pt idx="1">
                  <c:v>577.6</c:v>
                </c:pt>
                <c:pt idx="2">
                  <c:v>519.84</c:v>
                </c:pt>
                <c:pt idx="3">
                  <c:v>467.85599999999999</c:v>
                </c:pt>
                <c:pt idx="4">
                  <c:v>397.67759999999998</c:v>
                </c:pt>
                <c:pt idx="5">
                  <c:v>338.02596</c:v>
                </c:pt>
                <c:pt idx="6">
                  <c:v>287.32206600000001</c:v>
                </c:pt>
                <c:pt idx="7">
                  <c:v>244.2237561</c:v>
                </c:pt>
                <c:pt idx="8">
                  <c:v>207.59019268500001</c:v>
                </c:pt>
                <c:pt idx="9">
                  <c:v>176.45166378224999</c:v>
                </c:pt>
                <c:pt idx="10">
                  <c:v>149.98391421491249</c:v>
                </c:pt>
                <c:pt idx="11">
                  <c:v>127.48632708267561</c:v>
                </c:pt>
                <c:pt idx="12">
                  <c:v>108.36337802027427</c:v>
                </c:pt>
                <c:pt idx="13">
                  <c:v>92.108871317233124</c:v>
                </c:pt>
                <c:pt idx="14">
                  <c:v>78.29254061964815</c:v>
                </c:pt>
                <c:pt idx="15">
                  <c:v>66.548659526700931</c:v>
                </c:pt>
                <c:pt idx="16">
                  <c:v>56.566360597695791</c:v>
                </c:pt>
                <c:pt idx="17">
                  <c:v>48.081406508041425</c:v>
                </c:pt>
                <c:pt idx="18">
                  <c:v>40.86919553183521</c:v>
                </c:pt>
                <c:pt idx="1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9D9-4ACA-BF96-06E880804020}"/>
            </c:ext>
          </c:extLst>
        </c:ser>
        <c:ser>
          <c:idx val="2"/>
          <c:order val="2"/>
          <c:tx>
            <c:v>По сумме</c:v>
          </c:tx>
          <c:xVal>
            <c:numRef>
              <c:f>Лист6!$C$39:$V$39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Лист6!$C$51:$V$51</c:f>
              <c:numCache>
                <c:formatCode>0.00</c:formatCode>
                <c:ptCount val="20"/>
                <c:pt idx="0">
                  <c:v>579.04761904761904</c:v>
                </c:pt>
                <c:pt idx="1">
                  <c:v>521.14285714285711</c:v>
                </c:pt>
                <c:pt idx="2">
                  <c:v>466.28571428571428</c:v>
                </c:pt>
                <c:pt idx="3">
                  <c:v>414.47619047619048</c:v>
                </c:pt>
                <c:pt idx="4">
                  <c:v>365.71428571428572</c:v>
                </c:pt>
                <c:pt idx="5">
                  <c:v>320</c:v>
                </c:pt>
                <c:pt idx="6">
                  <c:v>277.33333333333331</c:v>
                </c:pt>
                <c:pt idx="7">
                  <c:v>237.71428571428569</c:v>
                </c:pt>
                <c:pt idx="8">
                  <c:v>201.14285714285711</c:v>
                </c:pt>
                <c:pt idx="9">
                  <c:v>167.61904761904759</c:v>
                </c:pt>
                <c:pt idx="10">
                  <c:v>137.14285714285711</c:v>
                </c:pt>
                <c:pt idx="11">
                  <c:v>109.71428571428568</c:v>
                </c:pt>
                <c:pt idx="12">
                  <c:v>85.3333333333333</c:v>
                </c:pt>
                <c:pt idx="13">
                  <c:v>63.999999999999972</c:v>
                </c:pt>
                <c:pt idx="14">
                  <c:v>45.714285714285687</c:v>
                </c:pt>
                <c:pt idx="15">
                  <c:v>30.47619047619045</c:v>
                </c:pt>
                <c:pt idx="16">
                  <c:v>18.28571428571426</c:v>
                </c:pt>
                <c:pt idx="17">
                  <c:v>9.1428571428571175</c:v>
                </c:pt>
                <c:pt idx="18">
                  <c:v>3.0476190476190226</c:v>
                </c:pt>
                <c:pt idx="19">
                  <c:v>-2.4868995751603507E-14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9D9-4ACA-BF96-06E880804020}"/>
            </c:ext>
          </c:extLst>
        </c:ser>
        <c:ser>
          <c:idx val="3"/>
          <c:order val="3"/>
          <c:tx>
            <c:v>Производственный</c:v>
          </c:tx>
          <c:xVal>
            <c:numRef>
              <c:f>Лист6!$B$69:$U$69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Лист6!$B$73:$U$73</c:f>
              <c:numCache>
                <c:formatCode>0.00</c:formatCode>
                <c:ptCount val="20"/>
                <c:pt idx="0">
                  <c:v>630.58823529411768</c:v>
                </c:pt>
                <c:pt idx="1">
                  <c:v>611.76470588235293</c:v>
                </c:pt>
                <c:pt idx="2">
                  <c:v>583.52941176470586</c:v>
                </c:pt>
                <c:pt idx="3">
                  <c:v>545.88235294117646</c:v>
                </c:pt>
                <c:pt idx="4">
                  <c:v>508.23529411764707</c:v>
                </c:pt>
                <c:pt idx="5">
                  <c:v>470.58823529411768</c:v>
                </c:pt>
                <c:pt idx="6">
                  <c:v>432.94117647058829</c:v>
                </c:pt>
                <c:pt idx="7">
                  <c:v>395.2941176470589</c:v>
                </c:pt>
                <c:pt idx="8">
                  <c:v>357.64705882352951</c:v>
                </c:pt>
                <c:pt idx="9">
                  <c:v>320.00000000000011</c:v>
                </c:pt>
                <c:pt idx="10">
                  <c:v>282.35294117647072</c:v>
                </c:pt>
                <c:pt idx="11">
                  <c:v>244.70588235294133</c:v>
                </c:pt>
                <c:pt idx="12">
                  <c:v>207.05882352941194</c:v>
                </c:pt>
                <c:pt idx="13">
                  <c:v>169.41176470588255</c:v>
                </c:pt>
                <c:pt idx="14">
                  <c:v>131.76470588235316</c:v>
                </c:pt>
                <c:pt idx="15">
                  <c:v>94.117647058823749</c:v>
                </c:pt>
                <c:pt idx="16">
                  <c:v>56.470588235294343</c:v>
                </c:pt>
                <c:pt idx="17">
                  <c:v>28.235294117647285</c:v>
                </c:pt>
                <c:pt idx="18">
                  <c:v>9.4117647058825824</c:v>
                </c:pt>
                <c:pt idx="19">
                  <c:v>2.3092638912203256E-13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9D9-4ACA-BF96-06E880804020}"/>
            </c:ext>
          </c:extLst>
        </c:ser>
        <c:dLbls/>
        <c:axId val="16790656"/>
        <c:axId val="16792192"/>
      </c:scatterChart>
      <c:valAx>
        <c:axId val="16790656"/>
        <c:scaling>
          <c:orientation val="minMax"/>
        </c:scaling>
        <c:axPos val="b"/>
        <c:numFmt formatCode="General" sourceLinked="1"/>
        <c:tickLblPos val="nextTo"/>
        <c:crossAx val="16792192"/>
        <c:crosses val="autoZero"/>
        <c:crossBetween val="midCat"/>
      </c:valAx>
      <c:valAx>
        <c:axId val="16792192"/>
        <c:scaling>
          <c:orientation val="minMax"/>
        </c:scaling>
        <c:axPos val="l"/>
        <c:majorGridlines/>
        <c:numFmt formatCode="General" sourceLinked="1"/>
        <c:tickLblPos val="nextTo"/>
        <c:crossAx val="167906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Линейный</c:v>
          </c:tx>
          <c:xVal>
            <c:numRef>
              <c:f>Лист6!$C$3:$V$3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Лист6!$C$6:$V$6</c:f>
              <c:numCache>
                <c:formatCode>General</c:formatCode>
                <c:ptCount val="2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70-4906-83AA-66EAC5AE3C19}"/>
            </c:ext>
          </c:extLst>
        </c:ser>
        <c:ser>
          <c:idx val="1"/>
          <c:order val="1"/>
          <c:tx>
            <c:v>По уменьшающему</c:v>
          </c:tx>
          <c:xVal>
            <c:numRef>
              <c:f>Лист6!$C$25:$V$25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Лист6!$C$28:$V$28</c:f>
              <c:numCache>
                <c:formatCode>General</c:formatCode>
                <c:ptCount val="20"/>
                <c:pt idx="0">
                  <c:v>32</c:v>
                </c:pt>
                <c:pt idx="1">
                  <c:v>30.400000000000002</c:v>
                </c:pt>
                <c:pt idx="2">
                  <c:v>57.760000000000005</c:v>
                </c:pt>
                <c:pt idx="3">
                  <c:v>51.984000000000009</c:v>
                </c:pt>
                <c:pt idx="4">
                  <c:v>70.178399999999996</c:v>
                </c:pt>
                <c:pt idx="5">
                  <c:v>59.651639999999993</c:v>
                </c:pt>
                <c:pt idx="6">
                  <c:v>50.703893999999998</c:v>
                </c:pt>
                <c:pt idx="7">
                  <c:v>43.098309899999997</c:v>
                </c:pt>
                <c:pt idx="8">
                  <c:v>36.633563414999998</c:v>
                </c:pt>
                <c:pt idx="9">
                  <c:v>31.13852890275</c:v>
                </c:pt>
                <c:pt idx="10">
                  <c:v>26.467749567337499</c:v>
                </c:pt>
                <c:pt idx="11">
                  <c:v>22.497587132236873</c:v>
                </c:pt>
                <c:pt idx="12">
                  <c:v>19.122949062401343</c:v>
                </c:pt>
                <c:pt idx="13">
                  <c:v>16.254506703041141</c:v>
                </c:pt>
                <c:pt idx="14">
                  <c:v>13.816330697584968</c:v>
                </c:pt>
                <c:pt idx="15">
                  <c:v>11.743881092947221</c:v>
                </c:pt>
                <c:pt idx="16">
                  <c:v>9.9822989290051396</c:v>
                </c:pt>
                <c:pt idx="17">
                  <c:v>8.4849540896543676</c:v>
                </c:pt>
                <c:pt idx="18">
                  <c:v>7.2122109762062134</c:v>
                </c:pt>
                <c:pt idx="19">
                  <c:v>40.86919553183521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070-4906-83AA-66EAC5AE3C19}"/>
            </c:ext>
          </c:extLst>
        </c:ser>
        <c:ser>
          <c:idx val="2"/>
          <c:order val="2"/>
          <c:tx>
            <c:v>По сумме лет</c:v>
          </c:tx>
          <c:xVal>
            <c:numRef>
              <c:f>Лист6!$B$47:$V$47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Лист6!$C$50:$V$50</c:f>
              <c:numCache>
                <c:formatCode>0.00</c:formatCode>
                <c:ptCount val="20"/>
                <c:pt idx="0">
                  <c:v>60.952380952380949</c:v>
                </c:pt>
                <c:pt idx="1">
                  <c:v>57.904761904761905</c:v>
                </c:pt>
                <c:pt idx="2">
                  <c:v>54.857142857142854</c:v>
                </c:pt>
                <c:pt idx="3">
                  <c:v>51.80952380952381</c:v>
                </c:pt>
                <c:pt idx="4">
                  <c:v>48.761904761904759</c:v>
                </c:pt>
                <c:pt idx="5">
                  <c:v>45.714285714285715</c:v>
                </c:pt>
                <c:pt idx="6">
                  <c:v>42.666666666666664</c:v>
                </c:pt>
                <c:pt idx="7">
                  <c:v>39.61904761904762</c:v>
                </c:pt>
                <c:pt idx="8">
                  <c:v>36.571428571428569</c:v>
                </c:pt>
                <c:pt idx="9">
                  <c:v>33.523809523809526</c:v>
                </c:pt>
                <c:pt idx="10">
                  <c:v>30.476190476190474</c:v>
                </c:pt>
                <c:pt idx="11">
                  <c:v>27.428571428571427</c:v>
                </c:pt>
                <c:pt idx="12">
                  <c:v>24.38095238095238</c:v>
                </c:pt>
                <c:pt idx="13">
                  <c:v>21.333333333333332</c:v>
                </c:pt>
                <c:pt idx="14">
                  <c:v>18.285714285714285</c:v>
                </c:pt>
                <c:pt idx="15">
                  <c:v>15.238095238095237</c:v>
                </c:pt>
                <c:pt idx="16">
                  <c:v>12.19047619047619</c:v>
                </c:pt>
                <c:pt idx="17">
                  <c:v>9.1428571428571423</c:v>
                </c:pt>
                <c:pt idx="18">
                  <c:v>6.0952380952380949</c:v>
                </c:pt>
                <c:pt idx="19">
                  <c:v>3.0476190476190474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070-4906-83AA-66EAC5AE3C19}"/>
            </c:ext>
          </c:extLst>
        </c:ser>
        <c:ser>
          <c:idx val="3"/>
          <c:order val="3"/>
          <c:tx>
            <c:v>Производственный</c:v>
          </c:tx>
          <c:xVal>
            <c:numRef>
              <c:f>Лист6!$B$69:$U$69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Лист6!$B$72:$U$72</c:f>
              <c:numCache>
                <c:formatCode>0.00</c:formatCode>
                <c:ptCount val="20"/>
                <c:pt idx="0">
                  <c:v>9.4117647058823515</c:v>
                </c:pt>
                <c:pt idx="1">
                  <c:v>18.823529411764703</c:v>
                </c:pt>
                <c:pt idx="2">
                  <c:v>28.235294117647058</c:v>
                </c:pt>
                <c:pt idx="3">
                  <c:v>37.647058823529406</c:v>
                </c:pt>
                <c:pt idx="4">
                  <c:v>37.647058823529406</c:v>
                </c:pt>
                <c:pt idx="5">
                  <c:v>37.647058823529406</c:v>
                </c:pt>
                <c:pt idx="6">
                  <c:v>37.647058823529406</c:v>
                </c:pt>
                <c:pt idx="7">
                  <c:v>37.647058823529406</c:v>
                </c:pt>
                <c:pt idx="8">
                  <c:v>37.647058823529406</c:v>
                </c:pt>
                <c:pt idx="9">
                  <c:v>37.647058823529406</c:v>
                </c:pt>
                <c:pt idx="10">
                  <c:v>37.647058823529406</c:v>
                </c:pt>
                <c:pt idx="11">
                  <c:v>37.647058823529406</c:v>
                </c:pt>
                <c:pt idx="12">
                  <c:v>37.647058823529406</c:v>
                </c:pt>
                <c:pt idx="13">
                  <c:v>37.647058823529406</c:v>
                </c:pt>
                <c:pt idx="14">
                  <c:v>37.647058823529406</c:v>
                </c:pt>
                <c:pt idx="15">
                  <c:v>37.647058823529406</c:v>
                </c:pt>
                <c:pt idx="16">
                  <c:v>37.647058823529406</c:v>
                </c:pt>
                <c:pt idx="17">
                  <c:v>28.235294117647058</c:v>
                </c:pt>
                <c:pt idx="18">
                  <c:v>18.823529411764703</c:v>
                </c:pt>
                <c:pt idx="19">
                  <c:v>9.4117647058823515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070-4906-83AA-66EAC5AE3C19}"/>
            </c:ext>
          </c:extLst>
        </c:ser>
        <c:dLbls/>
        <c:axId val="16834560"/>
        <c:axId val="16836096"/>
      </c:scatterChart>
      <c:valAx>
        <c:axId val="16834560"/>
        <c:scaling>
          <c:orientation val="minMax"/>
        </c:scaling>
        <c:axPos val="b"/>
        <c:numFmt formatCode="General" sourceLinked="1"/>
        <c:tickLblPos val="nextTo"/>
        <c:crossAx val="16836096"/>
        <c:crosses val="autoZero"/>
        <c:crossBetween val="midCat"/>
      </c:valAx>
      <c:valAx>
        <c:axId val="16836096"/>
        <c:scaling>
          <c:orientation val="minMax"/>
        </c:scaling>
        <c:axPos val="l"/>
        <c:majorGridlines/>
        <c:numFmt formatCode="General" sourceLinked="1"/>
        <c:tickLblPos val="nextTo"/>
        <c:crossAx val="168345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533400</xdr:colOff>
      <xdr:row>21</xdr:row>
      <xdr:rowOff>0</xdr:rowOff>
    </xdr:from>
    <xdr:to>
      <xdr:col>31</xdr:col>
      <xdr:colOff>228600</xdr:colOff>
      <xdr:row>35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419100</xdr:colOff>
      <xdr:row>2</xdr:row>
      <xdr:rowOff>114300</xdr:rowOff>
    </xdr:from>
    <xdr:to>
      <xdr:col>40</xdr:col>
      <xdr:colOff>114300</xdr:colOff>
      <xdr:row>16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485775</xdr:colOff>
      <xdr:row>2</xdr:row>
      <xdr:rowOff>123825</xdr:rowOff>
    </xdr:from>
    <xdr:to>
      <xdr:col>31</xdr:col>
      <xdr:colOff>180975</xdr:colOff>
      <xdr:row>16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J9" sqref="J9"/>
    </sheetView>
  </sheetViews>
  <sheetFormatPr defaultRowHeight="15"/>
  <cols>
    <col min="3" max="3" width="51.7109375" customWidth="1"/>
    <col min="4" max="4" width="29.85546875" customWidth="1"/>
    <col min="5" max="5" width="19.85546875" style="1" customWidth="1"/>
    <col min="6" max="6" width="55.7109375" style="1" customWidth="1"/>
    <col min="7" max="7" width="20.140625" style="1" customWidth="1"/>
    <col min="8" max="8" width="34.42578125" customWidth="1"/>
  </cols>
  <sheetData>
    <row r="1" spans="1:9">
      <c r="A1" s="1" t="s">
        <v>3</v>
      </c>
      <c r="B1" s="1">
        <f>2+0.3*14</f>
        <v>6.2</v>
      </c>
      <c r="C1" s="2" t="s">
        <v>0</v>
      </c>
      <c r="D1" t="s">
        <v>8</v>
      </c>
      <c r="E1" s="3" t="s">
        <v>4</v>
      </c>
      <c r="F1" s="3" t="s">
        <v>5</v>
      </c>
      <c r="G1" s="3" t="s">
        <v>6</v>
      </c>
      <c r="H1" s="3" t="s">
        <v>18</v>
      </c>
      <c r="I1" s="89" t="s">
        <v>75</v>
      </c>
    </row>
    <row r="2" spans="1:9">
      <c r="A2" s="1" t="s">
        <v>2</v>
      </c>
      <c r="B2" s="1">
        <v>1</v>
      </c>
      <c r="C2" s="2" t="s">
        <v>1</v>
      </c>
      <c r="E2" s="4" t="s">
        <v>7</v>
      </c>
      <c r="F2" s="4"/>
      <c r="G2" s="4">
        <f>500+140</f>
        <v>640</v>
      </c>
      <c r="H2" s="7">
        <v>20</v>
      </c>
      <c r="I2">
        <f>G2/H2</f>
        <v>32</v>
      </c>
    </row>
    <row r="3" spans="1:9">
      <c r="D3" s="10" t="s">
        <v>20</v>
      </c>
      <c r="E3" s="61" t="s">
        <v>9</v>
      </c>
      <c r="F3" s="6">
        <f>(B1+B1*B2)/2</f>
        <v>6.2</v>
      </c>
      <c r="G3" s="61">
        <f>70*F3</f>
        <v>434</v>
      </c>
      <c r="H3" s="61">
        <v>10</v>
      </c>
      <c r="I3">
        <f>G3/H3</f>
        <v>43.4</v>
      </c>
    </row>
    <row r="4" spans="1:9">
      <c r="A4" t="s">
        <v>10</v>
      </c>
      <c r="E4" s="62"/>
      <c r="F4" s="4" t="s">
        <v>13</v>
      </c>
      <c r="G4" s="62"/>
      <c r="H4" s="62"/>
    </row>
    <row r="5" spans="1:9">
      <c r="E5" s="61" t="s">
        <v>11</v>
      </c>
      <c r="F5" s="6">
        <f>($B$1+$B$1*$B$2)/1</f>
        <v>12.4</v>
      </c>
      <c r="G5" s="61">
        <f>30*F5</f>
        <v>372</v>
      </c>
      <c r="H5" s="61">
        <v>6</v>
      </c>
      <c r="I5">
        <f>G5/H5</f>
        <v>62</v>
      </c>
    </row>
    <row r="6" spans="1:9">
      <c r="E6" s="62"/>
      <c r="F6" s="4" t="s">
        <v>12</v>
      </c>
      <c r="G6" s="62"/>
      <c r="H6" s="62"/>
    </row>
    <row r="7" spans="1:9">
      <c r="E7" s="61" t="s">
        <v>14</v>
      </c>
      <c r="F7" s="6">
        <f>($B$1+$B$1*$B$2)/5</f>
        <v>2.48</v>
      </c>
      <c r="G7" s="61">
        <f>50*F7</f>
        <v>124</v>
      </c>
      <c r="H7" s="61">
        <v>10</v>
      </c>
      <c r="I7">
        <f t="shared" ref="I4:I8" si="0">G7/H7</f>
        <v>12.4</v>
      </c>
    </row>
    <row r="8" spans="1:9">
      <c r="E8" s="62"/>
      <c r="F8" s="4" t="s">
        <v>15</v>
      </c>
      <c r="G8" s="62"/>
      <c r="H8" s="62"/>
    </row>
    <row r="9" spans="1:9">
      <c r="E9" s="7" t="s">
        <v>16</v>
      </c>
      <c r="F9" s="7"/>
      <c r="G9" s="7">
        <f>100+14</f>
        <v>114</v>
      </c>
      <c r="H9" s="7">
        <v>5</v>
      </c>
      <c r="I9">
        <f>G9/H9</f>
        <v>22.8</v>
      </c>
    </row>
    <row r="10" spans="1:9">
      <c r="E10" s="7" t="s">
        <v>17</v>
      </c>
      <c r="F10" s="7"/>
      <c r="G10" s="7">
        <v>114</v>
      </c>
      <c r="H10" s="7">
        <v>20</v>
      </c>
      <c r="I10">
        <f>G10/H10</f>
        <v>5.7</v>
      </c>
    </row>
    <row r="11" spans="1:9">
      <c r="E11" s="4" t="s">
        <v>19</v>
      </c>
      <c r="G11" s="9">
        <f>SUM(G2:G10)</f>
        <v>1798</v>
      </c>
    </row>
  </sheetData>
  <mergeCells count="9">
    <mergeCell ref="H3:H4"/>
    <mergeCell ref="H5:H6"/>
    <mergeCell ref="H7:H8"/>
    <mergeCell ref="E3:E4"/>
    <mergeCell ref="G3:G4"/>
    <mergeCell ref="E5:E6"/>
    <mergeCell ref="G5:G6"/>
    <mergeCell ref="E7:E8"/>
    <mergeCell ref="G7:G8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6"/>
  <sheetViews>
    <sheetView zoomScale="85" zoomScaleNormal="85" workbookViewId="0">
      <selection activeCell="U31" sqref="U31"/>
    </sheetView>
  </sheetViews>
  <sheetFormatPr defaultRowHeight="15"/>
  <cols>
    <col min="1" max="1" width="23.28515625" customWidth="1"/>
  </cols>
  <sheetData>
    <row r="1" spans="1:27">
      <c r="A1" s="70" t="s">
        <v>21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6" t="s">
        <v>35</v>
      </c>
      <c r="W1" s="76"/>
    </row>
    <row r="2" spans="1:27">
      <c r="A2" s="11" t="s">
        <v>25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</row>
    <row r="3" spans="1:27">
      <c r="A3" s="11">
        <v>1</v>
      </c>
      <c r="B3" s="7">
        <v>70</v>
      </c>
      <c r="C3" s="7">
        <v>63</v>
      </c>
      <c r="D3" s="7">
        <v>56</v>
      </c>
      <c r="E3" s="7">
        <v>49</v>
      </c>
      <c r="F3" s="7">
        <v>42</v>
      </c>
      <c r="G3" s="7">
        <v>35</v>
      </c>
      <c r="H3" s="7">
        <v>28</v>
      </c>
      <c r="I3" s="7">
        <v>21</v>
      </c>
      <c r="J3" s="7">
        <v>14</v>
      </c>
      <c r="K3" s="7">
        <v>7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3" t="s">
        <v>22</v>
      </c>
      <c r="X3" s="63"/>
      <c r="Y3" s="63"/>
      <c r="Z3" s="63"/>
      <c r="AA3" s="63"/>
    </row>
    <row r="4" spans="1:27">
      <c r="A4" s="11">
        <v>2</v>
      </c>
      <c r="B4" s="7">
        <v>70</v>
      </c>
      <c r="C4" s="7">
        <v>63</v>
      </c>
      <c r="D4" s="7">
        <v>56</v>
      </c>
      <c r="E4" s="7">
        <v>49</v>
      </c>
      <c r="F4" s="7">
        <v>42</v>
      </c>
      <c r="G4" s="7">
        <v>35</v>
      </c>
      <c r="H4" s="7">
        <v>28</v>
      </c>
      <c r="I4" s="7">
        <v>21</v>
      </c>
      <c r="J4" s="7">
        <v>14</v>
      </c>
      <c r="K4" s="7">
        <v>7</v>
      </c>
      <c r="L4" s="7"/>
      <c r="N4" s="7"/>
      <c r="O4" s="7"/>
      <c r="P4" s="7"/>
      <c r="Q4" s="7"/>
      <c r="R4" s="7"/>
      <c r="S4" s="7"/>
      <c r="T4" s="7"/>
      <c r="U4" s="7"/>
      <c r="V4" s="7"/>
    </row>
    <row r="5" spans="1:27">
      <c r="A5" s="11">
        <v>3</v>
      </c>
      <c r="B5" s="7">
        <v>70</v>
      </c>
      <c r="C5" s="7">
        <v>63</v>
      </c>
      <c r="D5" s="7">
        <v>56</v>
      </c>
      <c r="E5" s="7">
        <v>49</v>
      </c>
      <c r="F5" s="7">
        <v>42</v>
      </c>
      <c r="G5" s="7">
        <v>35</v>
      </c>
      <c r="H5" s="7">
        <v>28</v>
      </c>
      <c r="I5" s="7">
        <v>21</v>
      </c>
      <c r="J5" s="7">
        <v>14</v>
      </c>
      <c r="K5" s="7">
        <v>7</v>
      </c>
      <c r="M5" s="7"/>
      <c r="O5" s="7"/>
      <c r="P5" s="7"/>
      <c r="Q5" s="7"/>
      <c r="R5" s="7"/>
      <c r="S5" s="7"/>
      <c r="T5" s="7"/>
      <c r="U5" s="7"/>
      <c r="V5" s="7"/>
    </row>
    <row r="6" spans="1:27">
      <c r="A6" s="11">
        <v>4</v>
      </c>
      <c r="B6" s="7"/>
      <c r="C6" s="7">
        <v>70</v>
      </c>
      <c r="D6" s="7">
        <v>63</v>
      </c>
      <c r="E6" s="7">
        <v>56</v>
      </c>
      <c r="F6" s="7">
        <v>49</v>
      </c>
      <c r="G6" s="7">
        <v>42</v>
      </c>
      <c r="H6" s="7">
        <v>35</v>
      </c>
      <c r="I6" s="7">
        <v>28</v>
      </c>
      <c r="J6" s="7">
        <v>21</v>
      </c>
      <c r="K6" s="7">
        <v>14</v>
      </c>
      <c r="L6" s="7">
        <v>7</v>
      </c>
      <c r="N6" s="7"/>
      <c r="O6" s="8"/>
      <c r="P6" s="7"/>
      <c r="Q6" s="7"/>
      <c r="R6" s="7"/>
      <c r="S6" s="7"/>
      <c r="T6" s="7"/>
      <c r="U6" s="7"/>
      <c r="V6" s="7"/>
    </row>
    <row r="7" spans="1:27">
      <c r="A7" s="11">
        <v>5</v>
      </c>
      <c r="B7" s="7"/>
      <c r="C7" s="7"/>
      <c r="D7" s="7">
        <v>70</v>
      </c>
      <c r="E7" s="7">
        <v>63</v>
      </c>
      <c r="F7" s="7">
        <v>56</v>
      </c>
      <c r="G7" s="7">
        <v>49</v>
      </c>
      <c r="H7" s="7">
        <v>42</v>
      </c>
      <c r="I7" s="7">
        <v>35</v>
      </c>
      <c r="J7" s="7">
        <v>28</v>
      </c>
      <c r="K7" s="7">
        <v>21</v>
      </c>
      <c r="L7" s="7">
        <v>14</v>
      </c>
      <c r="M7" s="7">
        <v>7</v>
      </c>
      <c r="N7" s="7"/>
      <c r="O7" s="8"/>
      <c r="P7" s="7"/>
      <c r="Q7" s="7"/>
      <c r="R7" s="7"/>
      <c r="S7" s="7"/>
      <c r="T7" s="7"/>
      <c r="U7" s="7"/>
      <c r="V7" s="7"/>
    </row>
    <row r="8" spans="1:27">
      <c r="A8" s="11">
        <v>6</v>
      </c>
      <c r="B8" s="7"/>
      <c r="C8" s="7"/>
      <c r="D8" s="7"/>
      <c r="E8" s="7">
        <v>70</v>
      </c>
      <c r="F8" s="7">
        <v>63</v>
      </c>
      <c r="G8" s="7">
        <v>56</v>
      </c>
      <c r="H8" s="7">
        <v>49</v>
      </c>
      <c r="I8" s="7">
        <v>42</v>
      </c>
      <c r="J8" s="7">
        <v>35</v>
      </c>
      <c r="K8" s="7">
        <v>28</v>
      </c>
      <c r="L8" s="7">
        <v>21</v>
      </c>
      <c r="M8" s="7">
        <v>14</v>
      </c>
      <c r="N8" s="7">
        <v>7</v>
      </c>
      <c r="O8" s="7"/>
      <c r="P8" s="7"/>
      <c r="Q8" s="7"/>
      <c r="R8" s="7"/>
      <c r="S8" s="7"/>
      <c r="T8" s="7"/>
      <c r="U8" s="7"/>
      <c r="V8" s="7"/>
    </row>
    <row r="9" spans="1:27">
      <c r="A9" s="11">
        <v>7</v>
      </c>
      <c r="B9" s="7"/>
      <c r="C9" s="7"/>
      <c r="D9" s="7"/>
      <c r="E9" s="7">
        <v>70</v>
      </c>
      <c r="F9" s="7">
        <v>63</v>
      </c>
      <c r="G9" s="7">
        <v>56</v>
      </c>
      <c r="H9" s="7">
        <v>49</v>
      </c>
      <c r="I9" s="7">
        <v>42</v>
      </c>
      <c r="J9" s="7">
        <v>35</v>
      </c>
      <c r="K9" s="7">
        <v>28</v>
      </c>
      <c r="L9" s="7">
        <v>21</v>
      </c>
      <c r="M9" s="7">
        <v>14</v>
      </c>
      <c r="N9" s="7">
        <v>7</v>
      </c>
      <c r="O9" s="7"/>
      <c r="P9" s="7"/>
      <c r="Q9" s="7"/>
      <c r="R9" s="7"/>
      <c r="S9" s="7"/>
      <c r="T9" s="7"/>
      <c r="U9" s="7"/>
      <c r="V9" s="7"/>
    </row>
    <row r="10" spans="1:27">
      <c r="A10" s="11">
        <v>8</v>
      </c>
      <c r="B10" s="7"/>
      <c r="C10" s="7"/>
      <c r="D10" s="7"/>
      <c r="E10" s="7"/>
      <c r="F10" s="7"/>
      <c r="G10" s="7"/>
      <c r="H10" s="7"/>
      <c r="I10" s="7"/>
      <c r="J10" s="7">
        <v>70</v>
      </c>
      <c r="K10" s="7">
        <v>63</v>
      </c>
      <c r="L10" s="7">
        <v>56</v>
      </c>
      <c r="M10" s="7">
        <v>49</v>
      </c>
      <c r="N10" s="7">
        <v>42</v>
      </c>
      <c r="O10" s="7">
        <v>35</v>
      </c>
      <c r="P10" s="7">
        <v>28</v>
      </c>
      <c r="Q10" s="7">
        <v>21</v>
      </c>
      <c r="R10" s="7">
        <v>14</v>
      </c>
      <c r="S10" s="7">
        <v>7</v>
      </c>
      <c r="T10" s="7"/>
      <c r="U10" s="7"/>
      <c r="V10" s="7"/>
    </row>
    <row r="11" spans="1:27">
      <c r="A11" s="11">
        <v>9</v>
      </c>
      <c r="B11" s="7"/>
      <c r="C11" s="7"/>
      <c r="D11" s="7"/>
      <c r="E11" s="7"/>
      <c r="F11" s="7"/>
      <c r="G11" s="7"/>
      <c r="H11" s="7"/>
      <c r="I11" s="7"/>
      <c r="J11" s="7"/>
      <c r="K11" s="7">
        <v>70</v>
      </c>
      <c r="L11" s="7">
        <v>63</v>
      </c>
      <c r="M11" s="7">
        <v>56</v>
      </c>
      <c r="N11" s="7">
        <v>49</v>
      </c>
      <c r="O11" s="7">
        <v>42</v>
      </c>
      <c r="P11" s="7">
        <v>35</v>
      </c>
      <c r="Q11" s="7">
        <v>28</v>
      </c>
      <c r="R11" s="7">
        <v>21</v>
      </c>
      <c r="S11" s="7">
        <v>14</v>
      </c>
      <c r="T11" s="7">
        <v>7</v>
      </c>
      <c r="U11" s="7"/>
      <c r="V11" s="7"/>
    </row>
    <row r="12" spans="1:27">
      <c r="A12" s="11"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>
        <v>70</v>
      </c>
      <c r="M12" s="7">
        <v>63</v>
      </c>
      <c r="N12" s="7">
        <v>56</v>
      </c>
      <c r="O12" s="7">
        <v>49</v>
      </c>
      <c r="P12" s="7">
        <v>42</v>
      </c>
      <c r="Q12" s="7">
        <v>35</v>
      </c>
      <c r="R12" s="7">
        <v>28</v>
      </c>
      <c r="S12" s="7">
        <v>21</v>
      </c>
      <c r="T12" s="7">
        <v>14</v>
      </c>
      <c r="U12" s="7">
        <v>7</v>
      </c>
      <c r="V12" s="7"/>
      <c r="W12" s="12"/>
    </row>
    <row r="13" spans="1:27">
      <c r="A13" s="11">
        <v>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v>70</v>
      </c>
      <c r="N13" s="7">
        <v>63</v>
      </c>
      <c r="O13" s="7">
        <v>56</v>
      </c>
      <c r="P13" s="7">
        <v>49</v>
      </c>
      <c r="Q13" s="7">
        <v>42</v>
      </c>
      <c r="R13" s="7">
        <v>35</v>
      </c>
      <c r="S13" s="7">
        <v>28</v>
      </c>
      <c r="T13" s="7">
        <v>21</v>
      </c>
      <c r="U13" s="7">
        <v>14</v>
      </c>
      <c r="V13" s="7">
        <v>7</v>
      </c>
      <c r="W13" s="12"/>
      <c r="X13" s="12"/>
    </row>
    <row r="14" spans="1:27">
      <c r="A14" s="11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70</v>
      </c>
      <c r="O14" s="7">
        <v>63</v>
      </c>
      <c r="P14" s="7">
        <v>56</v>
      </c>
      <c r="Q14" s="7">
        <v>49</v>
      </c>
      <c r="R14" s="7">
        <v>42</v>
      </c>
      <c r="S14" s="7">
        <v>35</v>
      </c>
      <c r="T14" s="7">
        <v>28</v>
      </c>
      <c r="U14" s="7">
        <v>21</v>
      </c>
      <c r="V14" s="7">
        <v>14</v>
      </c>
      <c r="W14" s="12"/>
      <c r="X14" s="12"/>
    </row>
    <row r="15" spans="1:27">
      <c r="A15" s="11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>
        <v>70</v>
      </c>
      <c r="P15" s="7">
        <v>63</v>
      </c>
      <c r="Q15" s="7">
        <v>56</v>
      </c>
      <c r="R15" s="7">
        <v>49</v>
      </c>
      <c r="S15" s="7">
        <v>42</v>
      </c>
      <c r="T15" s="7">
        <v>35</v>
      </c>
      <c r="U15" s="7">
        <v>28</v>
      </c>
      <c r="V15" s="7">
        <v>21</v>
      </c>
    </row>
    <row r="16" spans="1:27">
      <c r="A16" s="11"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7">
        <v>70</v>
      </c>
      <c r="P16" s="7">
        <v>63</v>
      </c>
      <c r="Q16" s="7">
        <v>56</v>
      </c>
      <c r="R16" s="7">
        <v>49</v>
      </c>
      <c r="S16" s="7">
        <v>42</v>
      </c>
      <c r="T16" s="7">
        <v>35</v>
      </c>
      <c r="U16" s="7">
        <v>28</v>
      </c>
      <c r="V16" s="7">
        <v>21</v>
      </c>
      <c r="W16" s="12"/>
    </row>
    <row r="17" spans="1:32">
      <c r="A17" s="11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5"/>
      <c r="P17" s="5"/>
      <c r="Q17" s="5"/>
      <c r="R17" s="5"/>
      <c r="S17" s="5"/>
      <c r="T17" s="7">
        <v>70</v>
      </c>
      <c r="U17" s="7">
        <v>63</v>
      </c>
      <c r="V17" s="7">
        <v>56</v>
      </c>
      <c r="W17" s="12"/>
    </row>
    <row r="18" spans="1:32">
      <c r="A18" s="14" t="s">
        <v>28</v>
      </c>
      <c r="B18" s="13">
        <v>0.25</v>
      </c>
      <c r="C18" s="13">
        <v>0.5</v>
      </c>
      <c r="D18" s="13">
        <v>0.75</v>
      </c>
      <c r="E18" s="13">
        <v>1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0.75</v>
      </c>
      <c r="T18" s="13">
        <v>0.5</v>
      </c>
      <c r="U18" s="13">
        <v>0.25</v>
      </c>
      <c r="V18" s="66">
        <f>SUM(V13:V17)</f>
        <v>119</v>
      </c>
    </row>
    <row r="19" spans="1:32">
      <c r="A19" s="11" t="s">
        <v>23</v>
      </c>
      <c r="B19" s="8">
        <f>COUNTA(B3:B16)/6</f>
        <v>0.5</v>
      </c>
      <c r="C19" s="8">
        <f t="shared" ref="C19:S19" si="0">COUNTA(C3:C16)/6</f>
        <v>0.66666666666666663</v>
      </c>
      <c r="D19" s="8">
        <f t="shared" si="0"/>
        <v>0.83333333333333337</v>
      </c>
      <c r="E19" s="8">
        <f t="shared" si="0"/>
        <v>1.1666666666666667</v>
      </c>
      <c r="F19" s="8">
        <f t="shared" si="0"/>
        <v>1.1666666666666667</v>
      </c>
      <c r="G19" s="8">
        <f t="shared" si="0"/>
        <v>1.1666666666666667</v>
      </c>
      <c r="H19" s="8">
        <f t="shared" si="0"/>
        <v>1.1666666666666667</v>
      </c>
      <c r="I19" s="8">
        <f t="shared" si="0"/>
        <v>1.1666666666666667</v>
      </c>
      <c r="J19" s="8">
        <f t="shared" si="0"/>
        <v>1.3333333333333333</v>
      </c>
      <c r="K19" s="8">
        <f t="shared" si="0"/>
        <v>1.5</v>
      </c>
      <c r="L19" s="8">
        <f t="shared" si="0"/>
        <v>1.1666666666666667</v>
      </c>
      <c r="M19" s="8">
        <f>COUNTA(M3:M16)/6</f>
        <v>1.1666666666666667</v>
      </c>
      <c r="N19" s="8">
        <f t="shared" si="0"/>
        <v>1.1666666666666667</v>
      </c>
      <c r="O19" s="8">
        <f t="shared" si="0"/>
        <v>1.1666666666666667</v>
      </c>
      <c r="P19" s="8">
        <f t="shared" si="0"/>
        <v>1.1666666666666667</v>
      </c>
      <c r="Q19" s="8">
        <f t="shared" si="0"/>
        <v>1.1666666666666667</v>
      </c>
      <c r="R19" s="8">
        <f t="shared" si="0"/>
        <v>1.1666666666666667</v>
      </c>
      <c r="S19" s="8">
        <f t="shared" si="0"/>
        <v>1.1666666666666667</v>
      </c>
      <c r="T19" s="8">
        <f>COUNTA(T3:T17)/6</f>
        <v>1.1666666666666667</v>
      </c>
      <c r="U19" s="8">
        <f>COUNTA(U3:U17)/6</f>
        <v>1</v>
      </c>
      <c r="V19" s="67"/>
    </row>
    <row r="20" spans="1:32">
      <c r="A20" s="63" t="s">
        <v>24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7"/>
    </row>
    <row r="21" spans="1:32">
      <c r="A21" s="14" t="s">
        <v>26</v>
      </c>
      <c r="B21" s="4">
        <f>SUM(B3:B17)/(COUNTA(B3:B17)*70)</f>
        <v>1</v>
      </c>
      <c r="C21" s="4">
        <f t="shared" ref="C21:U21" si="1">SUM(C3:C17)/(COUNTA(C3:C17)*70)</f>
        <v>0.92500000000000004</v>
      </c>
      <c r="D21" s="4">
        <f t="shared" si="1"/>
        <v>0.86</v>
      </c>
      <c r="E21" s="4">
        <f t="shared" si="1"/>
        <v>0.82857142857142863</v>
      </c>
      <c r="F21" s="4">
        <f t="shared" si="1"/>
        <v>0.72857142857142854</v>
      </c>
      <c r="G21" s="4">
        <f t="shared" si="1"/>
        <v>0.62857142857142856</v>
      </c>
      <c r="H21" s="4">
        <f t="shared" si="1"/>
        <v>0.52857142857142858</v>
      </c>
      <c r="I21" s="4">
        <f t="shared" si="1"/>
        <v>0.42857142857142855</v>
      </c>
      <c r="J21" s="4">
        <f t="shared" si="1"/>
        <v>0.41249999999999998</v>
      </c>
      <c r="K21" s="4">
        <f t="shared" si="1"/>
        <v>0.3888888888888889</v>
      </c>
      <c r="L21" s="4">
        <f t="shared" si="1"/>
        <v>0.51428571428571423</v>
      </c>
      <c r="M21" s="4">
        <f t="shared" si="1"/>
        <v>0.55714285714285716</v>
      </c>
      <c r="N21" s="4">
        <f t="shared" si="1"/>
        <v>0.6</v>
      </c>
      <c r="O21" s="4">
        <f t="shared" si="1"/>
        <v>0.7857142857142857</v>
      </c>
      <c r="P21" s="4">
        <f t="shared" si="1"/>
        <v>0.68571428571428572</v>
      </c>
      <c r="Q21" s="4">
        <f t="shared" si="1"/>
        <v>0.58571428571428574</v>
      </c>
      <c r="R21" s="4">
        <f t="shared" si="1"/>
        <v>0.48571428571428571</v>
      </c>
      <c r="S21" s="4">
        <f t="shared" si="1"/>
        <v>0.38571428571428573</v>
      </c>
      <c r="T21" s="4">
        <f t="shared" si="1"/>
        <v>0.42857142857142855</v>
      </c>
      <c r="U21" s="4">
        <f t="shared" si="1"/>
        <v>0.38333333333333336</v>
      </c>
      <c r="V21" s="67"/>
      <c r="W21" s="72" t="s">
        <v>27</v>
      </c>
      <c r="X21" s="72"/>
      <c r="Y21" s="72"/>
      <c r="Z21" s="72"/>
      <c r="AA21" s="72"/>
      <c r="AB21" s="72"/>
      <c r="AC21" s="73"/>
    </row>
    <row r="22" spans="1:32">
      <c r="A22" s="14" t="s">
        <v>29</v>
      </c>
      <c r="B22" s="4">
        <f>B19*B21</f>
        <v>0.5</v>
      </c>
      <c r="C22" s="4">
        <f t="shared" ref="C22:U22" si="2">C19*C21</f>
        <v>0.6166666666666667</v>
      </c>
      <c r="D22" s="4">
        <f t="shared" si="2"/>
        <v>0.71666666666666667</v>
      </c>
      <c r="E22" s="4">
        <f t="shared" si="2"/>
        <v>0.96666666666666679</v>
      </c>
      <c r="F22" s="4">
        <f t="shared" si="2"/>
        <v>0.85</v>
      </c>
      <c r="G22" s="4">
        <f t="shared" si="2"/>
        <v>0.73333333333333339</v>
      </c>
      <c r="H22" s="4">
        <f t="shared" si="2"/>
        <v>0.6166666666666667</v>
      </c>
      <c r="I22" s="4">
        <f t="shared" si="2"/>
        <v>0.5</v>
      </c>
      <c r="J22" s="4">
        <f t="shared" si="2"/>
        <v>0.54999999999999993</v>
      </c>
      <c r="K22" s="4">
        <f t="shared" si="2"/>
        <v>0.58333333333333337</v>
      </c>
      <c r="L22" s="4">
        <f t="shared" si="2"/>
        <v>0.6</v>
      </c>
      <c r="M22" s="4">
        <f t="shared" si="2"/>
        <v>0.65</v>
      </c>
      <c r="N22" s="4">
        <f t="shared" si="2"/>
        <v>0.70000000000000007</v>
      </c>
      <c r="O22" s="4">
        <f t="shared" si="2"/>
        <v>0.91666666666666674</v>
      </c>
      <c r="P22" s="4">
        <f t="shared" si="2"/>
        <v>0.8</v>
      </c>
      <c r="Q22" s="4">
        <f t="shared" si="2"/>
        <v>0.68333333333333346</v>
      </c>
      <c r="R22" s="4">
        <f t="shared" si="2"/>
        <v>0.56666666666666665</v>
      </c>
      <c r="S22" s="4">
        <f t="shared" si="2"/>
        <v>0.45000000000000007</v>
      </c>
      <c r="T22" s="4">
        <f t="shared" si="2"/>
        <v>0.5</v>
      </c>
      <c r="U22" s="4">
        <f t="shared" si="2"/>
        <v>0.38333333333333336</v>
      </c>
      <c r="V22" s="67"/>
      <c r="W22" s="74" t="s">
        <v>30</v>
      </c>
      <c r="X22" s="74"/>
      <c r="Y22" s="74"/>
      <c r="Z22" s="74"/>
      <c r="AA22" s="74"/>
      <c r="AB22" s="74"/>
      <c r="AC22" s="75"/>
    </row>
    <row r="23" spans="1:32">
      <c r="A23" s="69" t="s">
        <v>31</v>
      </c>
      <c r="B23" s="61">
        <f>COUNTA(B3:B17)*7</f>
        <v>21</v>
      </c>
      <c r="C23" s="61">
        <f>COUNTA(C3:C17)*7+B23</f>
        <v>49</v>
      </c>
      <c r="D23" s="61">
        <f t="shared" ref="D23:T23" si="3">COUNTA(D3:D17)*7+C23</f>
        <v>84</v>
      </c>
      <c r="E23" s="61">
        <f t="shared" si="3"/>
        <v>133</v>
      </c>
      <c r="F23" s="61">
        <f t="shared" si="3"/>
        <v>182</v>
      </c>
      <c r="G23" s="61">
        <f t="shared" si="3"/>
        <v>231</v>
      </c>
      <c r="H23" s="61">
        <f t="shared" si="3"/>
        <v>280</v>
      </c>
      <c r="I23" s="61">
        <f t="shared" si="3"/>
        <v>329</v>
      </c>
      <c r="J23" s="61">
        <f t="shared" si="3"/>
        <v>385</v>
      </c>
      <c r="K23" s="61">
        <f t="shared" si="3"/>
        <v>448</v>
      </c>
      <c r="L23" s="61">
        <f t="shared" si="3"/>
        <v>497</v>
      </c>
      <c r="M23" s="61">
        <f t="shared" si="3"/>
        <v>546</v>
      </c>
      <c r="N23" s="61">
        <f t="shared" si="3"/>
        <v>595</v>
      </c>
      <c r="O23" s="61">
        <f t="shared" si="3"/>
        <v>644</v>
      </c>
      <c r="P23" s="61">
        <f t="shared" si="3"/>
        <v>693</v>
      </c>
      <c r="Q23" s="61">
        <f t="shared" si="3"/>
        <v>742</v>
      </c>
      <c r="R23" s="61">
        <f t="shared" si="3"/>
        <v>791</v>
      </c>
      <c r="S23" s="61">
        <f t="shared" si="3"/>
        <v>840</v>
      </c>
      <c r="T23" s="61">
        <f t="shared" si="3"/>
        <v>889</v>
      </c>
      <c r="U23" s="61">
        <f>COUNTA(U3:U17)*7+T23</f>
        <v>931</v>
      </c>
      <c r="V23" s="67"/>
      <c r="W23" s="64" t="s">
        <v>32</v>
      </c>
      <c r="X23" s="65"/>
      <c r="Y23" s="65"/>
      <c r="Z23" s="65"/>
      <c r="AA23" s="65" t="s">
        <v>33</v>
      </c>
      <c r="AB23" s="65"/>
      <c r="AC23" s="65"/>
      <c r="AD23" s="65"/>
      <c r="AE23" s="65" t="s">
        <v>34</v>
      </c>
      <c r="AF23" s="65"/>
    </row>
    <row r="24" spans="1:32">
      <c r="A24" s="69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8"/>
      <c r="W24" s="64"/>
      <c r="X24" s="65"/>
      <c r="Y24" s="65"/>
      <c r="Z24" s="65"/>
      <c r="AA24" s="65"/>
      <c r="AB24" s="65"/>
      <c r="AC24" s="65"/>
      <c r="AD24" s="65"/>
      <c r="AE24" s="65"/>
      <c r="AF24" s="65"/>
    </row>
    <row r="25" spans="1:32">
      <c r="T25" s="63" t="s">
        <v>36</v>
      </c>
      <c r="U25" s="63"/>
      <c r="V25" s="17">
        <f>15*70-U23</f>
        <v>119</v>
      </c>
    </row>
    <row r="26" spans="1:32">
      <c r="D26" s="1"/>
    </row>
  </sheetData>
  <mergeCells count="32">
    <mergeCell ref="A1:U1"/>
    <mergeCell ref="A20:U20"/>
    <mergeCell ref="W21:AC21"/>
    <mergeCell ref="W3:AA3"/>
    <mergeCell ref="W22:AC22"/>
    <mergeCell ref="V1:W1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T25:U25"/>
    <mergeCell ref="U23:U24"/>
    <mergeCell ref="W23:Z24"/>
    <mergeCell ref="AA23:AD24"/>
    <mergeCell ref="AE23:AF24"/>
    <mergeCell ref="V18:V24"/>
  </mergeCells>
  <conditionalFormatting sqref="B22:U22">
    <cfRule type="cellIs" dxfId="1" priority="1" operator="between">
      <formula>0</formula>
      <formula>0.49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51"/>
  <sheetViews>
    <sheetView topLeftCell="A25" workbookViewId="0">
      <selection activeCell="A45" sqref="A45"/>
    </sheetView>
  </sheetViews>
  <sheetFormatPr defaultRowHeight="15"/>
  <cols>
    <col min="1" max="1" width="25.5703125" customWidth="1"/>
  </cols>
  <sheetData>
    <row r="1" spans="1:22">
      <c r="A1" s="78" t="s">
        <v>37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7" t="s">
        <v>38</v>
      </c>
    </row>
    <row r="2" spans="1:22">
      <c r="A2" s="18" t="s">
        <v>25</v>
      </c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  <c r="V2" s="77"/>
    </row>
    <row r="3" spans="1:22">
      <c r="A3" s="18">
        <v>1</v>
      </c>
      <c r="B3" s="8">
        <v>30</v>
      </c>
      <c r="C3" s="8">
        <v>25</v>
      </c>
      <c r="D3" s="8">
        <v>20</v>
      </c>
      <c r="E3" s="8">
        <v>15</v>
      </c>
      <c r="F3" s="8">
        <v>10</v>
      </c>
      <c r="G3" s="8">
        <v>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>
      <c r="A4" s="18">
        <v>2</v>
      </c>
      <c r="B4" s="8">
        <v>30</v>
      </c>
      <c r="C4" s="8">
        <v>25</v>
      </c>
      <c r="D4" s="8">
        <v>20</v>
      </c>
      <c r="E4" s="8">
        <v>15</v>
      </c>
      <c r="F4" s="8">
        <v>10</v>
      </c>
      <c r="G4" s="8">
        <v>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>
      <c r="A5" s="18">
        <v>3</v>
      </c>
      <c r="B5" s="8">
        <v>30</v>
      </c>
      <c r="C5" s="8">
        <v>25</v>
      </c>
      <c r="D5" s="8">
        <v>20</v>
      </c>
      <c r="E5" s="8">
        <v>15</v>
      </c>
      <c r="F5" s="8">
        <v>10</v>
      </c>
      <c r="G5" s="8">
        <v>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>
      <c r="A6" s="18">
        <v>4</v>
      </c>
      <c r="B6" s="8"/>
      <c r="C6" s="8">
        <v>30</v>
      </c>
      <c r="D6" s="8">
        <v>25</v>
      </c>
      <c r="E6" s="8">
        <v>20</v>
      </c>
      <c r="F6" s="8">
        <v>15</v>
      </c>
      <c r="G6" s="8">
        <v>10</v>
      </c>
      <c r="H6" s="8">
        <v>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>
      <c r="A7" s="18">
        <v>5</v>
      </c>
      <c r="B7" s="8"/>
      <c r="C7" s="8">
        <v>30</v>
      </c>
      <c r="D7" s="8">
        <v>25</v>
      </c>
      <c r="E7" s="8">
        <v>20</v>
      </c>
      <c r="F7" s="8">
        <v>15</v>
      </c>
      <c r="G7" s="8">
        <v>10</v>
      </c>
      <c r="H7" s="8">
        <v>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>
      <c r="A8" s="18">
        <v>6</v>
      </c>
      <c r="B8" s="8"/>
      <c r="C8" s="8">
        <v>30</v>
      </c>
      <c r="D8" s="8">
        <v>25</v>
      </c>
      <c r="E8" s="8">
        <v>20</v>
      </c>
      <c r="F8" s="8">
        <v>15</v>
      </c>
      <c r="G8" s="8">
        <v>10</v>
      </c>
      <c r="H8" s="8">
        <v>5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>
      <c r="A9" s="18">
        <v>7</v>
      </c>
      <c r="B9" s="8"/>
      <c r="C9" s="8"/>
      <c r="D9" s="8">
        <v>30</v>
      </c>
      <c r="E9" s="8">
        <v>25</v>
      </c>
      <c r="F9" s="8">
        <v>20</v>
      </c>
      <c r="G9" s="8">
        <v>15</v>
      </c>
      <c r="H9" s="8">
        <v>10</v>
      </c>
      <c r="I9" s="8">
        <v>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18">
        <v>8</v>
      </c>
      <c r="B10" s="8"/>
      <c r="C10" s="8"/>
      <c r="D10" s="8">
        <v>30</v>
      </c>
      <c r="E10" s="8">
        <v>25</v>
      </c>
      <c r="F10" s="8">
        <v>20</v>
      </c>
      <c r="G10" s="8">
        <v>15</v>
      </c>
      <c r="H10" s="8">
        <v>10</v>
      </c>
      <c r="I10" s="8">
        <v>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18">
        <v>9</v>
      </c>
      <c r="B11" s="8"/>
      <c r="C11" s="8"/>
      <c r="D11" s="8">
        <v>30</v>
      </c>
      <c r="E11" s="8">
        <v>25</v>
      </c>
      <c r="F11" s="8">
        <v>20</v>
      </c>
      <c r="G11" s="8">
        <v>15</v>
      </c>
      <c r="H11" s="8">
        <v>10</v>
      </c>
      <c r="I11" s="8">
        <v>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18">
        <v>10</v>
      </c>
      <c r="B12" s="8"/>
      <c r="C12" s="8"/>
      <c r="D12" s="8"/>
      <c r="E12" s="8">
        <v>30</v>
      </c>
      <c r="F12" s="8">
        <v>25</v>
      </c>
      <c r="G12" s="8">
        <v>20</v>
      </c>
      <c r="H12" s="8">
        <v>15</v>
      </c>
      <c r="I12" s="8">
        <v>10</v>
      </c>
      <c r="J12" s="8">
        <v>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18">
        <v>11</v>
      </c>
      <c r="B13" s="8"/>
      <c r="C13" s="8"/>
      <c r="D13" s="8"/>
      <c r="E13" s="8">
        <v>30</v>
      </c>
      <c r="F13" s="8">
        <v>25</v>
      </c>
      <c r="G13" s="8">
        <v>20</v>
      </c>
      <c r="H13" s="8">
        <v>15</v>
      </c>
      <c r="I13" s="8">
        <v>10</v>
      </c>
      <c r="J13" s="8">
        <v>5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>
      <c r="A14" s="18">
        <v>12</v>
      </c>
      <c r="B14" s="8"/>
      <c r="C14" s="8"/>
      <c r="D14" s="8"/>
      <c r="E14" s="8">
        <v>30</v>
      </c>
      <c r="F14" s="8">
        <v>25</v>
      </c>
      <c r="G14" s="8">
        <v>20</v>
      </c>
      <c r="H14" s="8">
        <v>15</v>
      </c>
      <c r="I14" s="8">
        <v>10</v>
      </c>
      <c r="J14" s="8">
        <v>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>
      <c r="A15" s="18">
        <v>13</v>
      </c>
      <c r="B15" s="8"/>
      <c r="C15" s="8"/>
      <c r="D15" s="8"/>
      <c r="E15" s="8">
        <v>30</v>
      </c>
      <c r="F15" s="8">
        <v>25</v>
      </c>
      <c r="G15" s="8">
        <v>20</v>
      </c>
      <c r="H15" s="8">
        <v>15</v>
      </c>
      <c r="I15" s="8">
        <v>10</v>
      </c>
      <c r="J15" s="8">
        <v>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>
      <c r="A16" s="18">
        <v>14</v>
      </c>
      <c r="B16" s="8"/>
      <c r="C16" s="8"/>
      <c r="D16" s="8"/>
      <c r="E16" s="8">
        <v>30</v>
      </c>
      <c r="F16" s="8">
        <v>25</v>
      </c>
      <c r="G16" s="8">
        <v>20</v>
      </c>
      <c r="H16" s="8">
        <v>15</v>
      </c>
      <c r="I16" s="8">
        <v>10</v>
      </c>
      <c r="J16" s="8">
        <v>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>
      <c r="A17" s="18">
        <v>15</v>
      </c>
      <c r="B17" s="8"/>
      <c r="C17" s="8"/>
      <c r="D17" s="8"/>
      <c r="E17" s="8"/>
      <c r="F17" s="8"/>
      <c r="G17" s="8"/>
      <c r="H17" s="8">
        <v>30</v>
      </c>
      <c r="I17" s="8">
        <v>25</v>
      </c>
      <c r="J17" s="8">
        <v>20</v>
      </c>
      <c r="K17" s="8">
        <v>15</v>
      </c>
      <c r="L17" s="8">
        <v>10</v>
      </c>
      <c r="M17" s="8">
        <v>5</v>
      </c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18">
        <v>16</v>
      </c>
      <c r="B18" s="8"/>
      <c r="C18" s="8"/>
      <c r="D18" s="8"/>
      <c r="E18" s="8"/>
      <c r="F18" s="8"/>
      <c r="G18" s="8"/>
      <c r="H18" s="8">
        <v>30</v>
      </c>
      <c r="I18" s="8">
        <v>25</v>
      </c>
      <c r="J18" s="8">
        <v>20</v>
      </c>
      <c r="K18" s="8">
        <v>15</v>
      </c>
      <c r="L18" s="8">
        <v>10</v>
      </c>
      <c r="M18" s="8">
        <v>5</v>
      </c>
      <c r="N18" s="8"/>
      <c r="O18" s="8"/>
      <c r="P18" s="8"/>
      <c r="Q18" s="8"/>
      <c r="R18" s="8"/>
      <c r="S18" s="8"/>
      <c r="T18" s="8"/>
      <c r="U18" s="8"/>
      <c r="V18" s="8"/>
    </row>
    <row r="19" spans="1:22">
      <c r="A19" s="18">
        <v>17</v>
      </c>
      <c r="B19" s="8"/>
      <c r="C19" s="8"/>
      <c r="D19" s="8"/>
      <c r="E19" s="8"/>
      <c r="F19" s="8"/>
      <c r="G19" s="8"/>
      <c r="H19" s="8">
        <v>30</v>
      </c>
      <c r="I19" s="8">
        <v>25</v>
      </c>
      <c r="J19" s="8">
        <v>20</v>
      </c>
      <c r="K19" s="8">
        <v>15</v>
      </c>
      <c r="L19" s="8">
        <v>10</v>
      </c>
      <c r="M19" s="8">
        <v>5</v>
      </c>
      <c r="O19" s="8"/>
      <c r="P19" s="8"/>
      <c r="Q19" s="8"/>
      <c r="R19" s="8"/>
      <c r="S19" s="8"/>
      <c r="T19" s="8"/>
      <c r="U19" s="8"/>
      <c r="V19" s="8"/>
    </row>
    <row r="20" spans="1:22">
      <c r="A20" s="18">
        <v>18</v>
      </c>
      <c r="B20" s="8"/>
      <c r="C20" s="8"/>
      <c r="D20" s="8"/>
      <c r="E20" s="8"/>
      <c r="F20" s="8"/>
      <c r="G20" s="8"/>
      <c r="H20" s="8"/>
      <c r="I20" s="8">
        <v>30</v>
      </c>
      <c r="J20" s="8">
        <v>25</v>
      </c>
      <c r="K20" s="8">
        <v>20</v>
      </c>
      <c r="L20" s="8">
        <v>15</v>
      </c>
      <c r="M20" s="8">
        <v>10</v>
      </c>
      <c r="N20" s="8">
        <v>5</v>
      </c>
      <c r="O20" s="8"/>
      <c r="P20" s="8"/>
      <c r="Q20" s="8"/>
      <c r="R20" s="8"/>
      <c r="S20" s="8"/>
      <c r="T20" s="8"/>
      <c r="U20" s="8"/>
      <c r="V20" s="8"/>
    </row>
    <row r="21" spans="1:22">
      <c r="A21" s="18">
        <v>19</v>
      </c>
      <c r="B21" s="8"/>
      <c r="C21" s="8"/>
      <c r="D21" s="8"/>
      <c r="E21" s="8"/>
      <c r="F21" s="8"/>
      <c r="G21" s="8"/>
      <c r="H21" s="8"/>
      <c r="I21" s="8">
        <v>30</v>
      </c>
      <c r="J21" s="8">
        <v>25</v>
      </c>
      <c r="K21" s="8">
        <v>20</v>
      </c>
      <c r="L21" s="8">
        <v>15</v>
      </c>
      <c r="M21" s="8">
        <v>10</v>
      </c>
      <c r="N21" s="8">
        <v>5</v>
      </c>
      <c r="O21" s="8"/>
      <c r="P21" s="8"/>
      <c r="Q21" s="8"/>
      <c r="R21" s="8"/>
      <c r="S21" s="8"/>
      <c r="T21" s="8"/>
      <c r="U21" s="8"/>
      <c r="V21" s="8"/>
    </row>
    <row r="22" spans="1:22">
      <c r="A22" s="18">
        <v>20</v>
      </c>
      <c r="B22" s="8"/>
      <c r="C22" s="8"/>
      <c r="D22" s="8"/>
      <c r="E22" s="8"/>
      <c r="F22" s="8"/>
      <c r="G22" s="8"/>
      <c r="H22" s="8"/>
      <c r="I22" s="8">
        <v>30</v>
      </c>
      <c r="J22" s="8">
        <v>25</v>
      </c>
      <c r="K22" s="8">
        <v>20</v>
      </c>
      <c r="L22" s="8">
        <v>15</v>
      </c>
      <c r="M22" s="8">
        <v>10</v>
      </c>
      <c r="N22" s="8">
        <v>5</v>
      </c>
      <c r="O22" s="8"/>
      <c r="P22" s="8"/>
      <c r="Q22" s="8"/>
      <c r="R22" s="8"/>
      <c r="S22" s="8"/>
      <c r="T22" s="8"/>
      <c r="U22" s="8"/>
      <c r="V22" s="8"/>
    </row>
    <row r="23" spans="1:22">
      <c r="A23" s="18">
        <v>21</v>
      </c>
      <c r="B23" s="8"/>
      <c r="C23" s="8"/>
      <c r="D23" s="8"/>
      <c r="E23" s="8"/>
      <c r="F23" s="8"/>
      <c r="G23" s="8"/>
      <c r="H23" s="8"/>
      <c r="I23" s="8"/>
      <c r="J23" s="8">
        <v>30</v>
      </c>
      <c r="K23" s="8">
        <v>25</v>
      </c>
      <c r="L23" s="8">
        <v>20</v>
      </c>
      <c r="M23" s="8">
        <v>15</v>
      </c>
      <c r="N23" s="8">
        <v>10</v>
      </c>
      <c r="O23" s="8">
        <v>5</v>
      </c>
      <c r="P23" s="8"/>
      <c r="Q23" s="8"/>
      <c r="R23" s="8"/>
      <c r="S23" s="8"/>
      <c r="T23" s="8"/>
      <c r="U23" s="8"/>
      <c r="V23" s="8"/>
    </row>
    <row r="24" spans="1:22">
      <c r="A24" s="18">
        <v>22</v>
      </c>
      <c r="B24" s="8"/>
      <c r="C24" s="8"/>
      <c r="D24" s="8"/>
      <c r="E24" s="8"/>
      <c r="F24" s="8"/>
      <c r="G24" s="8"/>
      <c r="H24" s="8"/>
      <c r="I24" s="8"/>
      <c r="J24" s="8">
        <v>30</v>
      </c>
      <c r="K24" s="8">
        <v>25</v>
      </c>
      <c r="L24" s="8">
        <v>20</v>
      </c>
      <c r="M24" s="8">
        <v>15</v>
      </c>
      <c r="N24" s="8">
        <v>10</v>
      </c>
      <c r="O24" s="8">
        <v>5</v>
      </c>
      <c r="P24" s="8"/>
      <c r="Q24" s="8"/>
      <c r="R24" s="8"/>
      <c r="S24" s="8"/>
      <c r="T24" s="8"/>
      <c r="U24" s="8"/>
      <c r="V24" s="8"/>
    </row>
    <row r="25" spans="1:22">
      <c r="A25" s="18">
        <v>23</v>
      </c>
      <c r="B25" s="8"/>
      <c r="C25" s="8"/>
      <c r="D25" s="8"/>
      <c r="E25" s="8"/>
      <c r="F25" s="8"/>
      <c r="G25" s="8"/>
      <c r="H25" s="8"/>
      <c r="I25" s="8"/>
      <c r="J25" s="8">
        <v>30</v>
      </c>
      <c r="K25" s="8">
        <v>25</v>
      </c>
      <c r="L25" s="8">
        <v>20</v>
      </c>
      <c r="M25" s="8">
        <v>15</v>
      </c>
      <c r="N25" s="8">
        <v>10</v>
      </c>
      <c r="O25" s="8">
        <v>5</v>
      </c>
      <c r="P25" s="8"/>
      <c r="Q25" s="8"/>
      <c r="R25" s="8"/>
      <c r="S25" s="8"/>
      <c r="T25" s="8"/>
      <c r="U25" s="8"/>
      <c r="V25" s="8"/>
    </row>
    <row r="26" spans="1:22">
      <c r="A26" s="18">
        <v>24</v>
      </c>
      <c r="B26" s="8"/>
      <c r="C26" s="8"/>
      <c r="D26" s="8"/>
      <c r="E26" s="8"/>
      <c r="F26" s="8"/>
      <c r="G26" s="8"/>
      <c r="H26" s="8"/>
      <c r="I26" s="8"/>
      <c r="J26" s="8"/>
      <c r="K26" s="8">
        <v>30</v>
      </c>
      <c r="L26" s="8">
        <v>25</v>
      </c>
      <c r="M26" s="8">
        <v>20</v>
      </c>
      <c r="N26" s="8">
        <v>15</v>
      </c>
      <c r="O26" s="8">
        <v>10</v>
      </c>
      <c r="P26" s="8">
        <v>5</v>
      </c>
      <c r="Q26" s="8"/>
      <c r="R26" s="8"/>
      <c r="S26" s="8"/>
      <c r="T26" s="8"/>
      <c r="U26" s="8"/>
      <c r="V26" s="8"/>
    </row>
    <row r="27" spans="1:22">
      <c r="A27" s="18">
        <v>25</v>
      </c>
      <c r="B27" s="8"/>
      <c r="C27" s="8"/>
      <c r="D27" s="8"/>
      <c r="E27" s="8"/>
      <c r="F27" s="8"/>
      <c r="G27" s="8"/>
      <c r="H27" s="8"/>
      <c r="I27" s="8"/>
      <c r="J27" s="8"/>
      <c r="K27" s="8">
        <v>30</v>
      </c>
      <c r="L27" s="8">
        <v>25</v>
      </c>
      <c r="M27" s="8">
        <v>20</v>
      </c>
      <c r="N27" s="8">
        <v>15</v>
      </c>
      <c r="O27" s="8">
        <v>10</v>
      </c>
      <c r="P27" s="8">
        <v>5</v>
      </c>
      <c r="Q27" s="8"/>
      <c r="R27" s="8"/>
      <c r="S27" s="8"/>
      <c r="T27" s="8"/>
      <c r="U27" s="8"/>
      <c r="V27" s="8"/>
    </row>
    <row r="28" spans="1:22">
      <c r="A28" s="18">
        <v>26</v>
      </c>
      <c r="B28" s="8"/>
      <c r="C28" s="8"/>
      <c r="D28" s="8"/>
      <c r="E28" s="8"/>
      <c r="F28" s="8"/>
      <c r="G28" s="8"/>
      <c r="H28" s="8"/>
      <c r="I28" s="8"/>
      <c r="J28" s="8"/>
      <c r="K28" s="8">
        <v>30</v>
      </c>
      <c r="L28" s="8">
        <v>25</v>
      </c>
      <c r="M28" s="8">
        <v>20</v>
      </c>
      <c r="N28" s="8">
        <v>15</v>
      </c>
      <c r="O28" s="8">
        <v>10</v>
      </c>
      <c r="P28" s="8">
        <v>5</v>
      </c>
      <c r="Q28" s="8"/>
      <c r="R28" s="8"/>
      <c r="S28" s="8"/>
      <c r="T28" s="8"/>
      <c r="U28" s="8"/>
      <c r="V28" s="8"/>
    </row>
    <row r="29" spans="1:22">
      <c r="A29" s="18">
        <v>27</v>
      </c>
      <c r="B29" s="8"/>
      <c r="C29" s="8"/>
      <c r="D29" s="8"/>
      <c r="E29" s="8"/>
      <c r="F29" s="8"/>
      <c r="G29" s="8"/>
      <c r="H29" s="8"/>
      <c r="I29" s="8"/>
      <c r="J29" s="8"/>
      <c r="K29" s="8">
        <v>30</v>
      </c>
      <c r="L29" s="8">
        <v>25</v>
      </c>
      <c r="M29" s="8">
        <v>20</v>
      </c>
      <c r="N29" s="8">
        <v>15</v>
      </c>
      <c r="O29" s="8">
        <v>10</v>
      </c>
      <c r="P29" s="8">
        <v>5</v>
      </c>
      <c r="Q29" s="8"/>
      <c r="R29" s="8"/>
      <c r="S29" s="8"/>
      <c r="T29" s="8"/>
      <c r="U29" s="8"/>
      <c r="V29" s="8"/>
    </row>
    <row r="30" spans="1:22">
      <c r="A30" s="18">
        <v>28</v>
      </c>
      <c r="B30" s="8"/>
      <c r="C30" s="8"/>
      <c r="D30" s="8"/>
      <c r="E30" s="8"/>
      <c r="F30" s="8"/>
      <c r="G30" s="8"/>
      <c r="H30" s="8"/>
      <c r="I30" s="8"/>
      <c r="J30" s="8"/>
      <c r="K30" s="8">
        <v>30</v>
      </c>
      <c r="L30" s="8">
        <v>25</v>
      </c>
      <c r="M30" s="8">
        <v>20</v>
      </c>
      <c r="N30" s="8">
        <v>15</v>
      </c>
      <c r="O30" s="8">
        <v>10</v>
      </c>
      <c r="P30" s="8">
        <v>5</v>
      </c>
      <c r="Q30" s="8"/>
      <c r="R30" s="8"/>
      <c r="S30" s="8"/>
      <c r="T30" s="8"/>
      <c r="U30" s="8"/>
      <c r="V30" s="8"/>
    </row>
    <row r="31" spans="1:22">
      <c r="A31" s="18">
        <v>29</v>
      </c>
      <c r="B31" s="8"/>
      <c r="C31" s="8"/>
      <c r="D31" s="8"/>
      <c r="E31" s="8"/>
      <c r="F31" s="8"/>
      <c r="G31" s="8"/>
      <c r="H31" s="8"/>
      <c r="I31" s="8"/>
      <c r="J31" s="8"/>
      <c r="N31" s="8">
        <v>30</v>
      </c>
      <c r="O31" s="8">
        <v>25</v>
      </c>
      <c r="P31" s="8">
        <v>20</v>
      </c>
      <c r="Q31" s="8">
        <v>15</v>
      </c>
      <c r="R31" s="8">
        <v>10</v>
      </c>
      <c r="S31" s="8">
        <v>5</v>
      </c>
      <c r="T31" s="8"/>
      <c r="U31" s="8"/>
      <c r="V31" s="8"/>
    </row>
    <row r="32" spans="1:22">
      <c r="A32" s="18"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>
        <v>30</v>
      </c>
      <c r="O32" s="8">
        <v>25</v>
      </c>
      <c r="P32" s="8">
        <v>20</v>
      </c>
      <c r="Q32" s="8">
        <v>15</v>
      </c>
      <c r="R32" s="8">
        <v>10</v>
      </c>
      <c r="S32" s="8">
        <v>5</v>
      </c>
      <c r="T32" s="8"/>
      <c r="U32" s="8"/>
      <c r="V32" s="8"/>
    </row>
    <row r="33" spans="1:22">
      <c r="A33" s="18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>
        <v>30</v>
      </c>
      <c r="O33" s="8">
        <v>25</v>
      </c>
      <c r="P33" s="8">
        <v>20</v>
      </c>
      <c r="Q33" s="8">
        <v>15</v>
      </c>
      <c r="R33" s="8">
        <v>10</v>
      </c>
      <c r="S33" s="8">
        <v>5</v>
      </c>
      <c r="T33" s="8"/>
      <c r="U33" s="8"/>
      <c r="V33" s="8"/>
    </row>
    <row r="34" spans="1:22">
      <c r="A34" s="18"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>
        <v>30</v>
      </c>
      <c r="P34" s="8">
        <v>25</v>
      </c>
      <c r="Q34" s="8">
        <v>20</v>
      </c>
      <c r="R34" s="8">
        <v>15</v>
      </c>
      <c r="S34" s="8">
        <v>10</v>
      </c>
      <c r="T34" s="8">
        <v>5</v>
      </c>
      <c r="U34" s="8"/>
      <c r="V34" s="8"/>
    </row>
    <row r="35" spans="1:22">
      <c r="A35" s="18"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>
        <v>30</v>
      </c>
      <c r="P35" s="8">
        <v>25</v>
      </c>
      <c r="Q35" s="8">
        <v>20</v>
      </c>
      <c r="R35" s="8">
        <v>15</v>
      </c>
      <c r="S35" s="8">
        <v>10</v>
      </c>
      <c r="T35" s="8">
        <v>5</v>
      </c>
      <c r="U35" s="8"/>
      <c r="V35" s="8"/>
    </row>
    <row r="36" spans="1:22">
      <c r="A36" s="18"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>
        <v>30</v>
      </c>
      <c r="P36" s="8">
        <v>25</v>
      </c>
      <c r="Q36" s="8">
        <v>20</v>
      </c>
      <c r="R36" s="8">
        <v>15</v>
      </c>
      <c r="S36" s="8">
        <v>10</v>
      </c>
      <c r="T36" s="8">
        <v>5</v>
      </c>
      <c r="U36" s="8"/>
      <c r="V36" s="8"/>
    </row>
    <row r="37" spans="1:22">
      <c r="A37" s="18"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>
        <v>30</v>
      </c>
      <c r="Q37" s="8">
        <v>25</v>
      </c>
      <c r="R37" s="8">
        <v>20</v>
      </c>
      <c r="S37" s="8">
        <v>15</v>
      </c>
      <c r="T37" s="8">
        <v>10</v>
      </c>
      <c r="U37" s="8">
        <v>5</v>
      </c>
      <c r="V37" s="8"/>
    </row>
    <row r="38" spans="1:22">
      <c r="A38" s="18"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>
        <v>30</v>
      </c>
      <c r="Q38" s="8">
        <v>25</v>
      </c>
      <c r="R38" s="8">
        <v>20</v>
      </c>
      <c r="S38" s="8">
        <v>15</v>
      </c>
      <c r="T38" s="8">
        <v>10</v>
      </c>
      <c r="U38" s="8">
        <v>5</v>
      </c>
      <c r="V38" s="8"/>
    </row>
    <row r="39" spans="1:22">
      <c r="A39" s="18"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>
        <v>30</v>
      </c>
      <c r="Q39" s="8">
        <v>25</v>
      </c>
      <c r="R39" s="8">
        <v>20</v>
      </c>
      <c r="S39" s="8">
        <v>15</v>
      </c>
      <c r="T39" s="8">
        <v>10</v>
      </c>
      <c r="U39" s="8">
        <v>5</v>
      </c>
      <c r="V39" s="8"/>
    </row>
    <row r="40" spans="1:22">
      <c r="A40" s="18"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>
        <v>30</v>
      </c>
      <c r="R40" s="8">
        <v>25</v>
      </c>
      <c r="S40" s="8">
        <v>20</v>
      </c>
      <c r="T40" s="8">
        <v>15</v>
      </c>
      <c r="U40" s="8">
        <v>10</v>
      </c>
      <c r="V40" s="8">
        <v>5</v>
      </c>
    </row>
    <row r="41" spans="1:22">
      <c r="A41" s="18"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>
        <v>30</v>
      </c>
      <c r="R41" s="8">
        <v>25</v>
      </c>
      <c r="S41" s="8">
        <v>20</v>
      </c>
      <c r="T41" s="8">
        <v>15</v>
      </c>
      <c r="U41" s="8">
        <v>10</v>
      </c>
      <c r="V41" s="8">
        <v>5</v>
      </c>
    </row>
    <row r="42" spans="1:22">
      <c r="A42" s="18"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>
        <v>30</v>
      </c>
      <c r="R42" s="8">
        <v>25</v>
      </c>
      <c r="S42" s="8">
        <v>20</v>
      </c>
      <c r="T42" s="8">
        <v>15</v>
      </c>
      <c r="U42" s="8">
        <v>10</v>
      </c>
      <c r="V42" s="8">
        <v>5</v>
      </c>
    </row>
    <row r="43" spans="1:22">
      <c r="A43" s="18"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>
        <v>30</v>
      </c>
      <c r="R43" s="8">
        <v>25</v>
      </c>
      <c r="S43" s="8">
        <v>20</v>
      </c>
      <c r="T43" s="8">
        <v>15</v>
      </c>
      <c r="U43" s="8">
        <v>10</v>
      </c>
      <c r="V43" s="8">
        <v>5</v>
      </c>
    </row>
    <row r="44" spans="1:22">
      <c r="A44" s="18"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>
        <v>30</v>
      </c>
      <c r="R44" s="8">
        <v>25</v>
      </c>
      <c r="S44" s="8">
        <v>20</v>
      </c>
      <c r="T44" s="8">
        <v>15</v>
      </c>
      <c r="U44" s="8">
        <v>10</v>
      </c>
      <c r="V44" s="8">
        <v>5</v>
      </c>
    </row>
    <row r="45" spans="1:22">
      <c r="A45" s="18"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>
        <v>30</v>
      </c>
      <c r="T45" s="8">
        <v>25</v>
      </c>
      <c r="U45" s="21">
        <v>20</v>
      </c>
      <c r="V45" s="8">
        <v>15</v>
      </c>
    </row>
    <row r="46" spans="1:22">
      <c r="A46" s="19" t="s">
        <v>28</v>
      </c>
      <c r="B46" s="13">
        <v>0.25</v>
      </c>
      <c r="C46" s="13">
        <v>0.5</v>
      </c>
      <c r="D46" s="13">
        <v>0.75</v>
      </c>
      <c r="E46" s="13">
        <v>1</v>
      </c>
      <c r="F46" s="13">
        <v>1</v>
      </c>
      <c r="G46" s="13">
        <v>1</v>
      </c>
      <c r="H46" s="13">
        <v>1</v>
      </c>
      <c r="I46" s="13">
        <v>1</v>
      </c>
      <c r="J46" s="13">
        <v>1</v>
      </c>
      <c r="K46" s="13">
        <v>1</v>
      </c>
      <c r="L46" s="13">
        <v>1</v>
      </c>
      <c r="M46" s="13">
        <v>1</v>
      </c>
      <c r="N46" s="13">
        <v>1</v>
      </c>
      <c r="O46" s="13">
        <v>1</v>
      </c>
      <c r="P46" s="13">
        <v>1</v>
      </c>
      <c r="Q46" s="16">
        <v>1</v>
      </c>
      <c r="R46" s="16">
        <v>1</v>
      </c>
      <c r="S46" s="13">
        <v>0.75</v>
      </c>
      <c r="T46" s="13">
        <v>0.5</v>
      </c>
      <c r="U46" s="13">
        <v>0.25</v>
      </c>
      <c r="V46" s="8">
        <f>SUM(V40:V45)</f>
        <v>40</v>
      </c>
    </row>
    <row r="47" spans="1:22" ht="15" customHeight="1">
      <c r="A47" s="18" t="s">
        <v>23</v>
      </c>
      <c r="B47" s="8">
        <f>COUNTA(B3:B45)/12</f>
        <v>0.25</v>
      </c>
      <c r="C47" s="8">
        <f t="shared" ref="C47:U47" si="0">COUNTA(C3:C45)/12</f>
        <v>0.5</v>
      </c>
      <c r="D47" s="8">
        <f t="shared" si="0"/>
        <v>0.75</v>
      </c>
      <c r="E47" s="8">
        <f t="shared" si="0"/>
        <v>1.1666666666666667</v>
      </c>
      <c r="F47" s="8">
        <f t="shared" si="0"/>
        <v>1.1666666666666667</v>
      </c>
      <c r="G47" s="8">
        <f t="shared" si="0"/>
        <v>1.1666666666666667</v>
      </c>
      <c r="H47" s="8">
        <f t="shared" si="0"/>
        <v>1.1666666666666667</v>
      </c>
      <c r="I47" s="8">
        <f t="shared" si="0"/>
        <v>1.1666666666666667</v>
      </c>
      <c r="J47" s="8">
        <f t="shared" si="0"/>
        <v>1.1666666666666667</v>
      </c>
      <c r="K47" s="8">
        <f t="shared" si="0"/>
        <v>1.1666666666666667</v>
      </c>
      <c r="L47" s="8">
        <f t="shared" si="0"/>
        <v>1.1666666666666667</v>
      </c>
      <c r="M47" s="8">
        <f t="shared" si="0"/>
        <v>1.1666666666666667</v>
      </c>
      <c r="N47" s="8">
        <f t="shared" si="0"/>
        <v>1.1666666666666667</v>
      </c>
      <c r="O47" s="8">
        <f t="shared" si="0"/>
        <v>1.1666666666666667</v>
      </c>
      <c r="P47" s="8">
        <f t="shared" si="0"/>
        <v>1.1666666666666667</v>
      </c>
      <c r="Q47" s="8">
        <f t="shared" si="0"/>
        <v>1.1666666666666667</v>
      </c>
      <c r="R47" s="8">
        <f t="shared" si="0"/>
        <v>1.1666666666666667</v>
      </c>
      <c r="S47" s="8">
        <f>COUNTA(S3:S45)/12</f>
        <v>1.25</v>
      </c>
      <c r="T47" s="8">
        <f t="shared" si="0"/>
        <v>1</v>
      </c>
      <c r="U47" s="8">
        <f t="shared" si="0"/>
        <v>0.75</v>
      </c>
      <c r="V47" s="8">
        <f>30*43-U50</f>
        <v>40</v>
      </c>
    </row>
    <row r="48" spans="1:22">
      <c r="A48" s="19" t="s">
        <v>26</v>
      </c>
      <c r="B48" s="8">
        <f>SUM(B3:B45)/(COUNTA(B3:B45)*30)</f>
        <v>1</v>
      </c>
      <c r="C48" s="8">
        <f t="shared" ref="C48:U48" si="1">SUM(C3:C45)/(COUNTA(C3:C45)*30)</f>
        <v>0.91666666666666663</v>
      </c>
      <c r="D48" s="8">
        <f t="shared" si="1"/>
        <v>0.83333333333333337</v>
      </c>
      <c r="E48" s="8">
        <f t="shared" si="1"/>
        <v>0.7857142857142857</v>
      </c>
      <c r="F48" s="8">
        <f t="shared" si="1"/>
        <v>0.61904761904761907</v>
      </c>
      <c r="G48" s="8">
        <f t="shared" si="1"/>
        <v>0.45238095238095238</v>
      </c>
      <c r="H48" s="8">
        <f t="shared" si="1"/>
        <v>0.5</v>
      </c>
      <c r="I48" s="8">
        <f t="shared" si="1"/>
        <v>0.54761904761904767</v>
      </c>
      <c r="J48" s="8">
        <f t="shared" si="1"/>
        <v>0.59523809523809523</v>
      </c>
      <c r="K48" s="8">
        <f t="shared" si="1"/>
        <v>0.7857142857142857</v>
      </c>
      <c r="L48" s="8">
        <f t="shared" si="1"/>
        <v>0.61904761904761907</v>
      </c>
      <c r="M48" s="8">
        <f t="shared" si="1"/>
        <v>0.45238095238095238</v>
      </c>
      <c r="N48" s="8">
        <f t="shared" si="1"/>
        <v>0.5</v>
      </c>
      <c r="O48" s="8">
        <f t="shared" si="1"/>
        <v>0.54761904761904767</v>
      </c>
      <c r="P48" s="8">
        <f t="shared" si="1"/>
        <v>0.59523809523809523</v>
      </c>
      <c r="Q48" s="8">
        <f t="shared" si="1"/>
        <v>0.7857142857142857</v>
      </c>
      <c r="R48" s="8">
        <f t="shared" si="1"/>
        <v>0.61904761904761907</v>
      </c>
      <c r="S48" s="8">
        <f>SUM(S3:S45)/(COUNTA(S3:S45)*30)</f>
        <v>0.48888888888888887</v>
      </c>
      <c r="T48" s="8">
        <f t="shared" si="1"/>
        <v>0.40277777777777779</v>
      </c>
      <c r="U48" s="8">
        <f t="shared" si="1"/>
        <v>0.31481481481481483</v>
      </c>
      <c r="V48" s="8"/>
    </row>
    <row r="49" spans="1:22">
      <c r="A49" s="19" t="s">
        <v>29</v>
      </c>
      <c r="B49" s="8">
        <f>B47*B48</f>
        <v>0.25</v>
      </c>
      <c r="C49" s="8">
        <f t="shared" ref="C49:U49" si="2">C47*C48</f>
        <v>0.45833333333333331</v>
      </c>
      <c r="D49" s="8">
        <f t="shared" si="2"/>
        <v>0.625</v>
      </c>
      <c r="E49" s="8">
        <f t="shared" si="2"/>
        <v>0.91666666666666674</v>
      </c>
      <c r="F49" s="8">
        <f t="shared" si="2"/>
        <v>0.72222222222222232</v>
      </c>
      <c r="G49" s="8">
        <f t="shared" si="2"/>
        <v>0.52777777777777779</v>
      </c>
      <c r="H49" s="8">
        <f t="shared" si="2"/>
        <v>0.58333333333333337</v>
      </c>
      <c r="I49" s="8">
        <f t="shared" si="2"/>
        <v>0.63888888888888895</v>
      </c>
      <c r="J49" s="8">
        <f t="shared" si="2"/>
        <v>0.69444444444444453</v>
      </c>
      <c r="K49" s="8">
        <f t="shared" si="2"/>
        <v>0.91666666666666674</v>
      </c>
      <c r="L49" s="8">
        <f t="shared" si="2"/>
        <v>0.72222222222222232</v>
      </c>
      <c r="M49" s="8">
        <f t="shared" si="2"/>
        <v>0.52777777777777779</v>
      </c>
      <c r="N49" s="8">
        <f t="shared" si="2"/>
        <v>0.58333333333333337</v>
      </c>
      <c r="O49" s="8">
        <f t="shared" si="2"/>
        <v>0.63888888888888895</v>
      </c>
      <c r="P49" s="8">
        <f t="shared" si="2"/>
        <v>0.69444444444444453</v>
      </c>
      <c r="Q49" s="8">
        <f t="shared" si="2"/>
        <v>0.91666666666666674</v>
      </c>
      <c r="R49" s="8">
        <f t="shared" si="2"/>
        <v>0.72222222222222232</v>
      </c>
      <c r="S49" s="8">
        <f t="shared" si="2"/>
        <v>0.61111111111111105</v>
      </c>
      <c r="T49" s="8">
        <f t="shared" si="2"/>
        <v>0.40277777777777779</v>
      </c>
      <c r="U49" s="8">
        <f t="shared" si="2"/>
        <v>0.2361111111111111</v>
      </c>
      <c r="V49" s="8"/>
    </row>
    <row r="50" spans="1:22" ht="30">
      <c r="A50" s="20" t="s">
        <v>31</v>
      </c>
      <c r="B50" s="4">
        <f>COUNTA(B3:B45)*5</f>
        <v>15</v>
      </c>
      <c r="C50" s="4">
        <f>COUNTA(C3:C45)*5+B50</f>
        <v>45</v>
      </c>
      <c r="D50" s="4">
        <f t="shared" ref="D50:U50" si="3">COUNTA(D3:D45)*5+C50</f>
        <v>90</v>
      </c>
      <c r="E50" s="4">
        <f t="shared" si="3"/>
        <v>160</v>
      </c>
      <c r="F50" s="4">
        <f t="shared" si="3"/>
        <v>230</v>
      </c>
      <c r="G50" s="4">
        <f t="shared" si="3"/>
        <v>300</v>
      </c>
      <c r="H50" s="4">
        <f t="shared" si="3"/>
        <v>370</v>
      </c>
      <c r="I50" s="4">
        <f t="shared" si="3"/>
        <v>440</v>
      </c>
      <c r="J50" s="4">
        <f t="shared" si="3"/>
        <v>510</v>
      </c>
      <c r="K50" s="4">
        <f t="shared" si="3"/>
        <v>580</v>
      </c>
      <c r="L50" s="4">
        <f t="shared" si="3"/>
        <v>650</v>
      </c>
      <c r="M50" s="4">
        <f t="shared" si="3"/>
        <v>720</v>
      </c>
      <c r="N50" s="4">
        <f t="shared" si="3"/>
        <v>790</v>
      </c>
      <c r="O50" s="4">
        <f t="shared" si="3"/>
        <v>860</v>
      </c>
      <c r="P50" s="4">
        <f t="shared" si="3"/>
        <v>930</v>
      </c>
      <c r="Q50" s="4">
        <f t="shared" si="3"/>
        <v>1000</v>
      </c>
      <c r="R50" s="4">
        <f t="shared" si="3"/>
        <v>1070</v>
      </c>
      <c r="S50" s="4">
        <f t="shared" si="3"/>
        <v>1145</v>
      </c>
      <c r="T50" s="4">
        <f t="shared" si="3"/>
        <v>1205</v>
      </c>
      <c r="U50" s="4">
        <f t="shared" si="3"/>
        <v>1250</v>
      </c>
      <c r="V50" s="8"/>
    </row>
    <row r="51" spans="1:22">
      <c r="A51" s="2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8"/>
    </row>
  </sheetData>
  <mergeCells count="2">
    <mergeCell ref="V1:V2"/>
    <mergeCell ref="A1:U1"/>
  </mergeCells>
  <conditionalFormatting sqref="B49:U49">
    <cfRule type="cellIs" dxfId="0" priority="1" operator="between">
      <formula>0</formula>
      <formula>0.49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"/>
  <sheetViews>
    <sheetView workbookViewId="0">
      <selection activeCell="U15" sqref="U15"/>
    </sheetView>
  </sheetViews>
  <sheetFormatPr defaultRowHeight="15"/>
  <cols>
    <col min="1" max="1" width="21.7109375" customWidth="1"/>
  </cols>
  <sheetData>
    <row r="1" spans="1:22">
      <c r="A1" s="78" t="s">
        <v>50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2">
      <c r="A2" s="18" t="s">
        <v>25</v>
      </c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</row>
    <row r="3" spans="1:22">
      <c r="A3" s="18">
        <v>1</v>
      </c>
      <c r="B3" s="8">
        <v>50</v>
      </c>
      <c r="C3" s="8">
        <v>45</v>
      </c>
      <c r="D3" s="8">
        <v>40</v>
      </c>
      <c r="E3" s="8">
        <v>35</v>
      </c>
      <c r="F3" s="8">
        <v>30</v>
      </c>
      <c r="G3" s="8">
        <v>25</v>
      </c>
      <c r="H3" s="8">
        <v>20</v>
      </c>
      <c r="I3" s="8">
        <v>15</v>
      </c>
      <c r="J3" s="8">
        <v>10</v>
      </c>
      <c r="K3" s="8">
        <v>5</v>
      </c>
      <c r="L3" s="8"/>
      <c r="M3" s="8"/>
      <c r="N3" s="8"/>
      <c r="O3" s="8"/>
      <c r="P3" s="8"/>
      <c r="Q3" s="8"/>
      <c r="R3" s="8"/>
      <c r="S3" s="8"/>
      <c r="T3" s="8"/>
      <c r="U3" s="8"/>
    </row>
    <row r="4" spans="1:22">
      <c r="A4" s="18">
        <v>2</v>
      </c>
      <c r="B4" s="8"/>
      <c r="C4" s="8"/>
      <c r="D4" s="8">
        <v>50</v>
      </c>
      <c r="E4" s="8">
        <v>45</v>
      </c>
      <c r="F4" s="8">
        <v>40</v>
      </c>
      <c r="G4" s="8">
        <v>35</v>
      </c>
      <c r="H4" s="8">
        <v>30</v>
      </c>
      <c r="I4" s="8">
        <v>25</v>
      </c>
      <c r="J4" s="8">
        <v>20</v>
      </c>
      <c r="K4" s="8">
        <v>15</v>
      </c>
      <c r="L4" s="8">
        <v>10</v>
      </c>
      <c r="M4" s="8">
        <v>5</v>
      </c>
      <c r="N4" s="8"/>
      <c r="O4" s="8"/>
      <c r="P4" s="8"/>
      <c r="Q4" s="8"/>
      <c r="R4" s="8"/>
      <c r="S4" s="8"/>
      <c r="T4" s="8"/>
      <c r="U4" s="8"/>
    </row>
    <row r="5" spans="1:22">
      <c r="A5" s="18">
        <v>3</v>
      </c>
      <c r="B5" s="8"/>
      <c r="C5" s="8"/>
      <c r="D5" s="8"/>
      <c r="E5" s="8">
        <v>50</v>
      </c>
      <c r="F5" s="8">
        <v>45</v>
      </c>
      <c r="G5" s="8">
        <v>40</v>
      </c>
      <c r="H5" s="8">
        <v>35</v>
      </c>
      <c r="I5" s="8">
        <v>30</v>
      </c>
      <c r="J5" s="8">
        <v>25</v>
      </c>
      <c r="K5" s="8">
        <v>20</v>
      </c>
      <c r="L5" s="8">
        <v>15</v>
      </c>
      <c r="M5" s="8">
        <v>10</v>
      </c>
      <c r="N5" s="8">
        <v>5</v>
      </c>
      <c r="O5" s="8"/>
      <c r="P5" s="8"/>
      <c r="Q5" s="8"/>
      <c r="R5" s="8"/>
      <c r="S5" s="8"/>
      <c r="T5" s="8"/>
      <c r="U5" s="8"/>
    </row>
    <row r="6" spans="1:22">
      <c r="A6" s="18">
        <v>4</v>
      </c>
      <c r="B6" s="8"/>
      <c r="C6" s="8"/>
      <c r="D6" s="8"/>
      <c r="E6" s="8"/>
      <c r="F6" s="8"/>
      <c r="G6" s="8"/>
      <c r="H6" s="8"/>
      <c r="I6" s="8"/>
      <c r="J6" s="8"/>
      <c r="K6" s="8">
        <v>50</v>
      </c>
      <c r="L6" s="8">
        <v>45</v>
      </c>
      <c r="M6" s="8">
        <v>40</v>
      </c>
      <c r="N6" s="8">
        <v>35</v>
      </c>
      <c r="O6" s="8">
        <v>30</v>
      </c>
      <c r="P6" s="8">
        <v>25</v>
      </c>
      <c r="Q6" s="8">
        <v>20</v>
      </c>
      <c r="R6" s="8">
        <v>15</v>
      </c>
      <c r="S6" s="8">
        <v>10</v>
      </c>
      <c r="T6" s="8">
        <v>5</v>
      </c>
      <c r="U6" s="8"/>
    </row>
    <row r="7" spans="1:22">
      <c r="A7" s="18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>
        <v>50</v>
      </c>
      <c r="M7" s="8">
        <v>45</v>
      </c>
      <c r="N7" s="8">
        <v>40</v>
      </c>
      <c r="O7" s="8">
        <v>35</v>
      </c>
      <c r="P7" s="8">
        <v>30</v>
      </c>
      <c r="Q7" s="8">
        <v>25</v>
      </c>
      <c r="R7" s="8">
        <v>20</v>
      </c>
      <c r="S7" s="8">
        <v>15</v>
      </c>
      <c r="T7" s="8">
        <v>10</v>
      </c>
      <c r="U7" s="8">
        <v>5</v>
      </c>
    </row>
    <row r="8" spans="1:22">
      <c r="A8" s="18"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v>50</v>
      </c>
      <c r="P8" s="8">
        <v>45</v>
      </c>
      <c r="Q8" s="8">
        <v>40</v>
      </c>
      <c r="R8" s="8">
        <v>35</v>
      </c>
      <c r="S8" s="8">
        <v>30</v>
      </c>
      <c r="T8" s="8">
        <v>25</v>
      </c>
      <c r="U8" s="8">
        <v>20</v>
      </c>
      <c r="V8" s="22">
        <v>15</v>
      </c>
    </row>
    <row r="9" spans="1:22">
      <c r="A9" s="19" t="s">
        <v>28</v>
      </c>
      <c r="B9" s="16">
        <v>0.25</v>
      </c>
      <c r="C9" s="16">
        <v>0.5</v>
      </c>
      <c r="D9" s="16">
        <v>0.75</v>
      </c>
      <c r="E9" s="16">
        <v>1</v>
      </c>
      <c r="F9" s="16">
        <v>1</v>
      </c>
      <c r="G9" s="16">
        <v>1</v>
      </c>
      <c r="H9" s="16">
        <v>1</v>
      </c>
      <c r="I9" s="16">
        <v>1</v>
      </c>
      <c r="J9" s="16">
        <v>1</v>
      </c>
      <c r="K9" s="16">
        <v>1</v>
      </c>
      <c r="L9" s="16">
        <v>1</v>
      </c>
      <c r="M9" s="16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0.75</v>
      </c>
      <c r="T9" s="16">
        <v>0.5</v>
      </c>
      <c r="U9" s="16">
        <v>0.25</v>
      </c>
    </row>
    <row r="10" spans="1:22">
      <c r="A10" s="18" t="s">
        <v>23</v>
      </c>
      <c r="B10" s="8">
        <f t="shared" ref="B10:U10" si="0">COUNTA(B3:B8)/2</f>
        <v>0.5</v>
      </c>
      <c r="C10" s="8">
        <f t="shared" si="0"/>
        <v>0.5</v>
      </c>
      <c r="D10" s="8">
        <f t="shared" si="0"/>
        <v>1</v>
      </c>
      <c r="E10" s="8">
        <f t="shared" si="0"/>
        <v>1.5</v>
      </c>
      <c r="F10" s="8">
        <f t="shared" si="0"/>
        <v>1.5</v>
      </c>
      <c r="G10" s="8">
        <f t="shared" si="0"/>
        <v>1.5</v>
      </c>
      <c r="H10" s="8">
        <f t="shared" si="0"/>
        <v>1.5</v>
      </c>
      <c r="I10" s="8">
        <f t="shared" si="0"/>
        <v>1.5</v>
      </c>
      <c r="J10" s="8">
        <f t="shared" si="0"/>
        <v>1.5</v>
      </c>
      <c r="K10" s="8">
        <f t="shared" si="0"/>
        <v>2</v>
      </c>
      <c r="L10" s="8">
        <f t="shared" si="0"/>
        <v>2</v>
      </c>
      <c r="M10" s="8">
        <f t="shared" si="0"/>
        <v>2</v>
      </c>
      <c r="N10" s="8">
        <f t="shared" si="0"/>
        <v>1.5</v>
      </c>
      <c r="O10" s="8">
        <f t="shared" si="0"/>
        <v>1.5</v>
      </c>
      <c r="P10" s="8">
        <f t="shared" si="0"/>
        <v>1.5</v>
      </c>
      <c r="Q10" s="8">
        <f t="shared" si="0"/>
        <v>1.5</v>
      </c>
      <c r="R10" s="8">
        <f t="shared" si="0"/>
        <v>1.5</v>
      </c>
      <c r="S10" s="8">
        <f t="shared" si="0"/>
        <v>1.5</v>
      </c>
      <c r="T10" s="8">
        <f t="shared" si="0"/>
        <v>1.5</v>
      </c>
      <c r="U10" s="8">
        <f t="shared" si="0"/>
        <v>1</v>
      </c>
    </row>
    <row r="11" spans="1:22">
      <c r="A11" s="19" t="s">
        <v>26</v>
      </c>
      <c r="B11" s="8">
        <f>SUM(B3:B8)/(COUNTA(B3:B8)*50)</f>
        <v>1</v>
      </c>
      <c r="C11" s="8">
        <f t="shared" ref="C11:U11" si="1">SUM(C3:C8)/(COUNTA(C3:C8)*50)</f>
        <v>0.9</v>
      </c>
      <c r="D11" s="8">
        <f t="shared" si="1"/>
        <v>0.9</v>
      </c>
      <c r="E11" s="8">
        <f t="shared" si="1"/>
        <v>0.8666666666666667</v>
      </c>
      <c r="F11" s="8">
        <f t="shared" si="1"/>
        <v>0.76666666666666672</v>
      </c>
      <c r="G11" s="8">
        <f t="shared" si="1"/>
        <v>0.66666666666666663</v>
      </c>
      <c r="H11" s="8">
        <f t="shared" si="1"/>
        <v>0.56666666666666665</v>
      </c>
      <c r="I11" s="8">
        <f t="shared" si="1"/>
        <v>0.46666666666666667</v>
      </c>
      <c r="J11" s="8">
        <f t="shared" si="1"/>
        <v>0.36666666666666664</v>
      </c>
      <c r="K11" s="8">
        <f>SUM(K3:K8)/(COUNTA(K3:K8)*50)</f>
        <v>0.45</v>
      </c>
      <c r="L11" s="8">
        <f t="shared" si="1"/>
        <v>0.6</v>
      </c>
      <c r="M11" s="8">
        <f t="shared" si="1"/>
        <v>0.5</v>
      </c>
      <c r="N11" s="8">
        <f t="shared" si="1"/>
        <v>0.53333333333333333</v>
      </c>
      <c r="O11" s="8">
        <f>SUM(O3:O8)/(COUNTA(O3:O8)*50)</f>
        <v>0.76666666666666672</v>
      </c>
      <c r="P11" s="8">
        <f t="shared" si="1"/>
        <v>0.66666666666666663</v>
      </c>
      <c r="Q11" s="8">
        <f t="shared" si="1"/>
        <v>0.56666666666666665</v>
      </c>
      <c r="R11" s="8">
        <f t="shared" si="1"/>
        <v>0.46666666666666667</v>
      </c>
      <c r="S11" s="8">
        <f t="shared" si="1"/>
        <v>0.36666666666666664</v>
      </c>
      <c r="T11" s="8">
        <f t="shared" si="1"/>
        <v>0.26666666666666666</v>
      </c>
      <c r="U11" s="8">
        <f t="shared" si="1"/>
        <v>0.25</v>
      </c>
    </row>
    <row r="12" spans="1:22">
      <c r="A12" s="19" t="s">
        <v>29</v>
      </c>
      <c r="B12" s="8">
        <f>B10*B11</f>
        <v>0.5</v>
      </c>
      <c r="C12" s="8">
        <f t="shared" ref="C12:U12" si="2">C10*C11</f>
        <v>0.45</v>
      </c>
      <c r="D12" s="8">
        <f t="shared" si="2"/>
        <v>0.9</v>
      </c>
      <c r="E12" s="8">
        <f t="shared" si="2"/>
        <v>1.3</v>
      </c>
      <c r="F12" s="8">
        <f t="shared" si="2"/>
        <v>1.1500000000000001</v>
      </c>
      <c r="G12" s="8">
        <f t="shared" si="2"/>
        <v>1</v>
      </c>
      <c r="H12" s="8">
        <f t="shared" si="2"/>
        <v>0.85</v>
      </c>
      <c r="I12" s="8">
        <f t="shared" si="2"/>
        <v>0.7</v>
      </c>
      <c r="J12" s="8">
        <f t="shared" si="2"/>
        <v>0.54999999999999993</v>
      </c>
      <c r="K12" s="8">
        <f t="shared" si="2"/>
        <v>0.9</v>
      </c>
      <c r="L12" s="8">
        <f t="shared" si="2"/>
        <v>1.2</v>
      </c>
      <c r="M12" s="8">
        <f t="shared" si="2"/>
        <v>1</v>
      </c>
      <c r="N12" s="8">
        <f t="shared" si="2"/>
        <v>0.8</v>
      </c>
      <c r="O12" s="8">
        <f t="shared" si="2"/>
        <v>1.1500000000000001</v>
      </c>
      <c r="P12" s="8">
        <f t="shared" si="2"/>
        <v>1</v>
      </c>
      <c r="Q12" s="8">
        <f t="shared" si="2"/>
        <v>0.85</v>
      </c>
      <c r="R12" s="8">
        <f t="shared" si="2"/>
        <v>0.7</v>
      </c>
      <c r="S12" s="8">
        <f t="shared" si="2"/>
        <v>0.54999999999999993</v>
      </c>
      <c r="T12" s="8">
        <f t="shared" si="2"/>
        <v>0.4</v>
      </c>
      <c r="U12" s="8">
        <f t="shared" si="2"/>
        <v>0.25</v>
      </c>
    </row>
    <row r="13" spans="1:22">
      <c r="A13" s="80" t="s">
        <v>31</v>
      </c>
      <c r="B13" s="79">
        <f>COUNTA(B3:B8)*5</f>
        <v>5</v>
      </c>
      <c r="C13" s="79">
        <f>COUNTA(C3:C8)*5+B13</f>
        <v>10</v>
      </c>
      <c r="D13" s="79">
        <f t="shared" ref="D13:U13" si="3">COUNTA(D3:D8)*5+C13</f>
        <v>20</v>
      </c>
      <c r="E13" s="79">
        <f t="shared" si="3"/>
        <v>35</v>
      </c>
      <c r="F13" s="79">
        <f t="shared" si="3"/>
        <v>50</v>
      </c>
      <c r="G13" s="79">
        <f t="shared" si="3"/>
        <v>65</v>
      </c>
      <c r="H13" s="79">
        <f t="shared" si="3"/>
        <v>80</v>
      </c>
      <c r="I13" s="79">
        <f t="shared" si="3"/>
        <v>95</v>
      </c>
      <c r="J13" s="79">
        <f t="shared" si="3"/>
        <v>110</v>
      </c>
      <c r="K13" s="79">
        <f t="shared" si="3"/>
        <v>130</v>
      </c>
      <c r="L13" s="79">
        <f t="shared" si="3"/>
        <v>150</v>
      </c>
      <c r="M13" s="79">
        <f t="shared" si="3"/>
        <v>170</v>
      </c>
      <c r="N13" s="79">
        <f t="shared" si="3"/>
        <v>185</v>
      </c>
      <c r="O13" s="79">
        <f t="shared" si="3"/>
        <v>200</v>
      </c>
      <c r="P13" s="79">
        <f t="shared" si="3"/>
        <v>215</v>
      </c>
      <c r="Q13" s="79">
        <f t="shared" si="3"/>
        <v>230</v>
      </c>
      <c r="R13" s="79">
        <f t="shared" si="3"/>
        <v>245</v>
      </c>
      <c r="S13" s="79">
        <f t="shared" si="3"/>
        <v>260</v>
      </c>
      <c r="T13" s="79">
        <f t="shared" si="3"/>
        <v>275</v>
      </c>
      <c r="U13" s="79">
        <f>COUNTA(U3:U8)*5+T13</f>
        <v>285</v>
      </c>
      <c r="V13">
        <f>B3*6-U13</f>
        <v>15</v>
      </c>
    </row>
    <row r="14" spans="1:22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</row>
  </sheetData>
  <mergeCells count="22">
    <mergeCell ref="A1:U1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U13:U14"/>
    <mergeCell ref="J13:J14"/>
    <mergeCell ref="K13:K14"/>
    <mergeCell ref="L13:L14"/>
    <mergeCell ref="M13:M14"/>
    <mergeCell ref="N13:N14"/>
    <mergeCell ref="T13:T14"/>
    <mergeCell ref="O13:O14"/>
    <mergeCell ref="P13:P14"/>
    <mergeCell ref="Q13:Q14"/>
    <mergeCell ref="R13:R14"/>
    <mergeCell ref="S13:S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87"/>
  <sheetViews>
    <sheetView zoomScale="85" zoomScaleNormal="85" workbookViewId="0">
      <selection activeCell="D30" sqref="D30"/>
    </sheetView>
  </sheetViews>
  <sheetFormatPr defaultRowHeight="15"/>
  <cols>
    <col min="1" max="1" width="33.85546875" customWidth="1"/>
  </cols>
  <sheetData>
    <row r="1" spans="1:34">
      <c r="A1" s="84" t="s">
        <v>51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X1" t="s">
        <v>72</v>
      </c>
    </row>
    <row r="2" spans="1:34" ht="15.75" thickBot="1">
      <c r="A2" s="40" t="s">
        <v>52</v>
      </c>
      <c r="B2" s="8" t="s">
        <v>71</v>
      </c>
      <c r="C2" s="8" t="s">
        <v>53</v>
      </c>
      <c r="D2" s="8" t="s">
        <v>54</v>
      </c>
      <c r="E2" s="8" t="s">
        <v>55</v>
      </c>
      <c r="F2" s="79" t="s">
        <v>56</v>
      </c>
      <c r="G2" s="79"/>
      <c r="H2" s="79"/>
      <c r="I2" s="79"/>
      <c r="J2" s="79"/>
      <c r="AH2" t="s">
        <v>74</v>
      </c>
    </row>
    <row r="3" spans="1:34">
      <c r="A3" s="32" t="s">
        <v>57</v>
      </c>
      <c r="B3" s="33">
        <v>0</v>
      </c>
      <c r="C3" s="33">
        <v>1</v>
      </c>
      <c r="D3" s="33">
        <v>2</v>
      </c>
      <c r="E3" s="33">
        <v>3</v>
      </c>
      <c r="F3" s="39">
        <v>4</v>
      </c>
      <c r="G3" s="39">
        <v>5</v>
      </c>
      <c r="H3" s="39">
        <v>6</v>
      </c>
      <c r="I3" s="39">
        <v>7</v>
      </c>
      <c r="J3" s="39">
        <v>8</v>
      </c>
      <c r="K3" s="38">
        <v>9</v>
      </c>
      <c r="L3" s="34">
        <v>10</v>
      </c>
      <c r="M3" s="34">
        <v>11</v>
      </c>
      <c r="N3" s="34">
        <v>12</v>
      </c>
      <c r="O3" s="34">
        <v>13</v>
      </c>
      <c r="P3" s="34">
        <v>14</v>
      </c>
      <c r="Q3" s="34">
        <v>15</v>
      </c>
      <c r="R3" s="34">
        <v>16</v>
      </c>
      <c r="S3" s="34">
        <v>17</v>
      </c>
      <c r="T3" s="34">
        <v>18</v>
      </c>
      <c r="U3" s="34">
        <v>19</v>
      </c>
      <c r="V3" s="35">
        <v>20</v>
      </c>
    </row>
    <row r="4" spans="1:34">
      <c r="A4" s="36" t="s">
        <v>58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27"/>
    </row>
    <row r="5" spans="1:34">
      <c r="A5" s="36" t="s">
        <v>44</v>
      </c>
      <c r="B5" s="8" t="s">
        <v>59</v>
      </c>
      <c r="C5" s="28">
        <f>1/20 * 100%</f>
        <v>0.05</v>
      </c>
      <c r="D5" s="28">
        <f t="shared" ref="D5:V5" si="0">1/20 * 100%</f>
        <v>0.05</v>
      </c>
      <c r="E5" s="28">
        <f t="shared" si="0"/>
        <v>0.05</v>
      </c>
      <c r="F5" s="28">
        <f t="shared" si="0"/>
        <v>0.05</v>
      </c>
      <c r="G5" s="28">
        <f t="shared" si="0"/>
        <v>0.05</v>
      </c>
      <c r="H5" s="28">
        <f t="shared" si="0"/>
        <v>0.05</v>
      </c>
      <c r="I5" s="28">
        <f t="shared" si="0"/>
        <v>0.05</v>
      </c>
      <c r="J5" s="28">
        <f t="shared" si="0"/>
        <v>0.05</v>
      </c>
      <c r="K5" s="28">
        <f t="shared" si="0"/>
        <v>0.05</v>
      </c>
      <c r="L5" s="28">
        <f t="shared" si="0"/>
        <v>0.05</v>
      </c>
      <c r="M5" s="28">
        <f t="shared" si="0"/>
        <v>0.05</v>
      </c>
      <c r="N5" s="28">
        <f t="shared" si="0"/>
        <v>0.05</v>
      </c>
      <c r="O5" s="28">
        <f t="shared" si="0"/>
        <v>0.05</v>
      </c>
      <c r="P5" s="28">
        <f t="shared" si="0"/>
        <v>0.05</v>
      </c>
      <c r="Q5" s="28">
        <f t="shared" si="0"/>
        <v>0.05</v>
      </c>
      <c r="R5" s="28">
        <f t="shared" si="0"/>
        <v>0.05</v>
      </c>
      <c r="S5" s="28">
        <f t="shared" si="0"/>
        <v>0.05</v>
      </c>
      <c r="T5" s="28">
        <f t="shared" si="0"/>
        <v>0.05</v>
      </c>
      <c r="U5" s="28">
        <f t="shared" si="0"/>
        <v>0.05</v>
      </c>
      <c r="V5" s="29">
        <f t="shared" si="0"/>
        <v>0.05</v>
      </c>
    </row>
    <row r="6" spans="1:34">
      <c r="A6" s="36" t="s">
        <v>60</v>
      </c>
      <c r="B6" s="8" t="s">
        <v>59</v>
      </c>
      <c r="C6" s="8">
        <f>640*C5</f>
        <v>32</v>
      </c>
      <c r="D6" s="8">
        <f>640*D5</f>
        <v>32</v>
      </c>
      <c r="E6" s="8">
        <f t="shared" ref="E6:V6" si="1">640*E5</f>
        <v>32</v>
      </c>
      <c r="F6" s="8">
        <f t="shared" si="1"/>
        <v>32</v>
      </c>
      <c r="G6" s="8">
        <f t="shared" si="1"/>
        <v>32</v>
      </c>
      <c r="H6" s="8">
        <f t="shared" si="1"/>
        <v>32</v>
      </c>
      <c r="I6" s="8">
        <f t="shared" si="1"/>
        <v>32</v>
      </c>
      <c r="J6" s="8">
        <f t="shared" si="1"/>
        <v>32</v>
      </c>
      <c r="K6" s="8">
        <f t="shared" si="1"/>
        <v>32</v>
      </c>
      <c r="L6" s="8">
        <f t="shared" si="1"/>
        <v>32</v>
      </c>
      <c r="M6" s="8">
        <f t="shared" si="1"/>
        <v>32</v>
      </c>
      <c r="N6" s="8">
        <f t="shared" si="1"/>
        <v>32</v>
      </c>
      <c r="O6" s="8">
        <f t="shared" si="1"/>
        <v>32</v>
      </c>
      <c r="P6" s="8">
        <f t="shared" si="1"/>
        <v>32</v>
      </c>
      <c r="Q6" s="8">
        <f t="shared" si="1"/>
        <v>32</v>
      </c>
      <c r="R6" s="8">
        <f t="shared" si="1"/>
        <v>32</v>
      </c>
      <c r="S6" s="8">
        <f t="shared" si="1"/>
        <v>32</v>
      </c>
      <c r="T6" s="8">
        <f t="shared" si="1"/>
        <v>32</v>
      </c>
      <c r="U6" s="8">
        <f t="shared" si="1"/>
        <v>32</v>
      </c>
      <c r="V6" s="8">
        <f t="shared" si="1"/>
        <v>32</v>
      </c>
    </row>
    <row r="7" spans="1:34" ht="15.75" thickBot="1">
      <c r="A7" s="37" t="s">
        <v>61</v>
      </c>
      <c r="B7" s="30">
        <v>640</v>
      </c>
      <c r="C7" s="30">
        <f>B7-C6</f>
        <v>608</v>
      </c>
      <c r="D7" s="30">
        <f>C7-D6</f>
        <v>576</v>
      </c>
      <c r="E7" s="30">
        <f t="shared" ref="E7:V7" si="2">D7-E6</f>
        <v>544</v>
      </c>
      <c r="F7" s="30">
        <f t="shared" si="2"/>
        <v>512</v>
      </c>
      <c r="G7" s="30">
        <f t="shared" si="2"/>
        <v>480</v>
      </c>
      <c r="H7" s="30">
        <f t="shared" si="2"/>
        <v>448</v>
      </c>
      <c r="I7" s="30">
        <f t="shared" si="2"/>
        <v>416</v>
      </c>
      <c r="J7" s="30">
        <f t="shared" si="2"/>
        <v>384</v>
      </c>
      <c r="K7" s="30">
        <f t="shared" si="2"/>
        <v>352</v>
      </c>
      <c r="L7" s="30">
        <f t="shared" si="2"/>
        <v>320</v>
      </c>
      <c r="M7" s="30">
        <f t="shared" si="2"/>
        <v>288</v>
      </c>
      <c r="N7" s="30">
        <f t="shared" si="2"/>
        <v>256</v>
      </c>
      <c r="O7" s="30">
        <f t="shared" si="2"/>
        <v>224</v>
      </c>
      <c r="P7" s="30">
        <f t="shared" si="2"/>
        <v>192</v>
      </c>
      <c r="Q7" s="30">
        <f t="shared" si="2"/>
        <v>160</v>
      </c>
      <c r="R7" s="30">
        <f t="shared" si="2"/>
        <v>128</v>
      </c>
      <c r="S7" s="30">
        <f t="shared" si="2"/>
        <v>96</v>
      </c>
      <c r="T7" s="30">
        <f t="shared" si="2"/>
        <v>64</v>
      </c>
      <c r="U7" s="30">
        <f t="shared" si="2"/>
        <v>32</v>
      </c>
      <c r="V7" s="31">
        <f t="shared" si="2"/>
        <v>0</v>
      </c>
    </row>
    <row r="9" spans="1:34" ht="15.75" thickBot="1">
      <c r="A9" s="40" t="s">
        <v>16</v>
      </c>
    </row>
    <row r="10" spans="1:34">
      <c r="A10" s="39" t="s">
        <v>57</v>
      </c>
      <c r="B10" s="38">
        <v>0</v>
      </c>
      <c r="C10" s="34">
        <v>1</v>
      </c>
      <c r="D10" s="34">
        <v>2</v>
      </c>
      <c r="E10" s="34">
        <v>3</v>
      </c>
      <c r="F10" s="34">
        <v>4</v>
      </c>
      <c r="G10" s="34">
        <v>5</v>
      </c>
      <c r="H10" s="34">
        <v>6</v>
      </c>
      <c r="I10" s="34">
        <v>7</v>
      </c>
      <c r="J10" s="34">
        <v>8</v>
      </c>
      <c r="K10" s="34">
        <v>9</v>
      </c>
      <c r="L10" s="34">
        <v>10</v>
      </c>
      <c r="M10" s="34">
        <v>11</v>
      </c>
      <c r="N10" s="34">
        <v>12</v>
      </c>
      <c r="O10" s="34">
        <v>13</v>
      </c>
      <c r="P10" s="34">
        <v>14</v>
      </c>
      <c r="Q10" s="34">
        <v>15</v>
      </c>
      <c r="R10" s="34">
        <v>16</v>
      </c>
      <c r="S10" s="34">
        <v>17</v>
      </c>
      <c r="T10" s="34">
        <v>18</v>
      </c>
      <c r="U10" s="34">
        <v>19</v>
      </c>
      <c r="V10" s="35">
        <v>20</v>
      </c>
    </row>
    <row r="11" spans="1:34">
      <c r="A11" s="39" t="s">
        <v>58</v>
      </c>
      <c r="B11" s="2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27"/>
    </row>
    <row r="12" spans="1:34">
      <c r="A12" s="39" t="s">
        <v>44</v>
      </c>
      <c r="B12" s="22" t="s">
        <v>59</v>
      </c>
      <c r="C12" s="28">
        <f>1/5 *100%</f>
        <v>0.2</v>
      </c>
      <c r="D12" s="28">
        <f t="shared" ref="D12:V12" si="3">1/5 *100%</f>
        <v>0.2</v>
      </c>
      <c r="E12" s="28">
        <f t="shared" si="3"/>
        <v>0.2</v>
      </c>
      <c r="F12" s="28">
        <f t="shared" si="3"/>
        <v>0.2</v>
      </c>
      <c r="G12" s="28">
        <f t="shared" si="3"/>
        <v>0.2</v>
      </c>
      <c r="H12" s="28">
        <f t="shared" si="3"/>
        <v>0.2</v>
      </c>
      <c r="I12" s="28">
        <f t="shared" si="3"/>
        <v>0.2</v>
      </c>
      <c r="J12" s="28">
        <f t="shared" si="3"/>
        <v>0.2</v>
      </c>
      <c r="K12" s="28">
        <f t="shared" si="3"/>
        <v>0.2</v>
      </c>
      <c r="L12" s="28">
        <f t="shared" si="3"/>
        <v>0.2</v>
      </c>
      <c r="M12" s="28">
        <f t="shared" si="3"/>
        <v>0.2</v>
      </c>
      <c r="N12" s="28">
        <f t="shared" si="3"/>
        <v>0.2</v>
      </c>
      <c r="O12" s="28">
        <f t="shared" si="3"/>
        <v>0.2</v>
      </c>
      <c r="P12" s="28">
        <f t="shared" si="3"/>
        <v>0.2</v>
      </c>
      <c r="Q12" s="28">
        <f t="shared" si="3"/>
        <v>0.2</v>
      </c>
      <c r="R12" s="28">
        <f t="shared" si="3"/>
        <v>0.2</v>
      </c>
      <c r="S12" s="28">
        <f t="shared" si="3"/>
        <v>0.2</v>
      </c>
      <c r="T12" s="28">
        <f t="shared" si="3"/>
        <v>0.2</v>
      </c>
      <c r="U12" s="28">
        <f t="shared" si="3"/>
        <v>0.2</v>
      </c>
      <c r="V12" s="29">
        <f t="shared" si="3"/>
        <v>0.2</v>
      </c>
    </row>
    <row r="13" spans="1:34">
      <c r="A13" s="39" t="s">
        <v>60</v>
      </c>
      <c r="B13" s="22" t="s">
        <v>59</v>
      </c>
      <c r="C13" s="8">
        <f>114*C12</f>
        <v>22.8</v>
      </c>
      <c r="D13" s="8">
        <f>114*D12</f>
        <v>22.8</v>
      </c>
      <c r="E13" s="8">
        <f t="shared" ref="E13:U13" si="4">114*E12</f>
        <v>22.8</v>
      </c>
      <c r="F13" s="8">
        <f t="shared" si="4"/>
        <v>22.8</v>
      </c>
      <c r="G13" s="8">
        <f t="shared" si="4"/>
        <v>22.8</v>
      </c>
      <c r="H13" s="8">
        <f t="shared" si="4"/>
        <v>22.8</v>
      </c>
      <c r="I13" s="8">
        <f t="shared" si="4"/>
        <v>22.8</v>
      </c>
      <c r="J13" s="8">
        <f t="shared" si="4"/>
        <v>22.8</v>
      </c>
      <c r="K13" s="8">
        <f t="shared" si="4"/>
        <v>22.8</v>
      </c>
      <c r="L13" s="8">
        <f t="shared" si="4"/>
        <v>22.8</v>
      </c>
      <c r="M13" s="8">
        <f t="shared" si="4"/>
        <v>22.8</v>
      </c>
      <c r="N13" s="8">
        <f t="shared" si="4"/>
        <v>22.8</v>
      </c>
      <c r="O13" s="8">
        <f t="shared" si="4"/>
        <v>22.8</v>
      </c>
      <c r="P13" s="8">
        <f t="shared" si="4"/>
        <v>22.8</v>
      </c>
      <c r="Q13" s="8">
        <f t="shared" si="4"/>
        <v>22.8</v>
      </c>
      <c r="R13" s="8">
        <f t="shared" si="4"/>
        <v>22.8</v>
      </c>
      <c r="S13" s="8">
        <f t="shared" si="4"/>
        <v>22.8</v>
      </c>
      <c r="T13" s="8">
        <f t="shared" si="4"/>
        <v>22.8</v>
      </c>
      <c r="U13" s="8">
        <f t="shared" si="4"/>
        <v>22.8</v>
      </c>
      <c r="V13" s="8">
        <f>114*V12</f>
        <v>22.8</v>
      </c>
    </row>
    <row r="14" spans="1:34" ht="15.75" thickBot="1">
      <c r="A14" s="39" t="s">
        <v>61</v>
      </c>
      <c r="B14" s="42">
        <v>114</v>
      </c>
      <c r="C14" s="30">
        <f>B14-C13</f>
        <v>91.2</v>
      </c>
      <c r="D14" s="30">
        <f>C14-D13</f>
        <v>68.400000000000006</v>
      </c>
      <c r="E14" s="30">
        <f t="shared" ref="E14:F14" si="5">D14-E13</f>
        <v>45.600000000000009</v>
      </c>
      <c r="F14" s="30">
        <f t="shared" si="5"/>
        <v>22.800000000000008</v>
      </c>
      <c r="G14" s="30">
        <v>114</v>
      </c>
      <c r="H14" s="30">
        <f>G14-H13</f>
        <v>91.2</v>
      </c>
      <c r="I14" s="30">
        <f>H14-I13</f>
        <v>68.400000000000006</v>
      </c>
      <c r="J14" s="30">
        <f t="shared" ref="J14:K14" si="6">I14-J13</f>
        <v>45.600000000000009</v>
      </c>
      <c r="K14" s="30">
        <f t="shared" si="6"/>
        <v>22.800000000000008</v>
      </c>
      <c r="L14" s="30">
        <v>114</v>
      </c>
      <c r="M14" s="30">
        <f>L14-M13</f>
        <v>91.2</v>
      </c>
      <c r="N14" s="30">
        <f>M14-N13</f>
        <v>68.400000000000006</v>
      </c>
      <c r="O14" s="30">
        <f t="shared" ref="O14:P14" si="7">N14-O13</f>
        <v>45.600000000000009</v>
      </c>
      <c r="P14" s="30">
        <f t="shared" si="7"/>
        <v>22.800000000000008</v>
      </c>
      <c r="Q14" s="30">
        <v>114</v>
      </c>
      <c r="R14" s="30">
        <f>Q14-R13</f>
        <v>91.2</v>
      </c>
      <c r="S14" s="30">
        <f t="shared" ref="S14:U14" si="8">R14-S13</f>
        <v>68.400000000000006</v>
      </c>
      <c r="T14" s="30">
        <f t="shared" si="8"/>
        <v>45.600000000000009</v>
      </c>
      <c r="U14" s="30">
        <f t="shared" si="8"/>
        <v>22.800000000000008</v>
      </c>
      <c r="V14" s="31">
        <f>U14-V13</f>
        <v>0</v>
      </c>
    </row>
    <row r="16" spans="1:34" ht="15.75" thickBot="1">
      <c r="A16" s="41" t="s">
        <v>17</v>
      </c>
    </row>
    <row r="17" spans="1:22">
      <c r="A17" s="43" t="s">
        <v>57</v>
      </c>
      <c r="B17" s="34">
        <v>0</v>
      </c>
      <c r="C17" s="34">
        <v>1</v>
      </c>
      <c r="D17" s="34">
        <v>2</v>
      </c>
      <c r="E17" s="34">
        <v>3</v>
      </c>
      <c r="F17" s="34">
        <v>4</v>
      </c>
      <c r="G17" s="34">
        <v>5</v>
      </c>
      <c r="H17" s="34">
        <v>6</v>
      </c>
      <c r="I17" s="34">
        <v>7</v>
      </c>
      <c r="J17" s="34">
        <v>8</v>
      </c>
      <c r="K17" s="34">
        <v>9</v>
      </c>
      <c r="L17" s="34">
        <v>10</v>
      </c>
      <c r="M17" s="34">
        <v>11</v>
      </c>
      <c r="N17" s="34">
        <v>12</v>
      </c>
      <c r="O17" s="34">
        <v>13</v>
      </c>
      <c r="P17" s="34">
        <v>14</v>
      </c>
      <c r="Q17" s="34">
        <v>15</v>
      </c>
      <c r="R17" s="34">
        <v>16</v>
      </c>
      <c r="S17" s="34">
        <v>17</v>
      </c>
      <c r="T17" s="34">
        <v>18</v>
      </c>
      <c r="U17" s="34">
        <v>19</v>
      </c>
      <c r="V17" s="35">
        <v>20</v>
      </c>
    </row>
    <row r="18" spans="1:22">
      <c r="A18" s="36" t="s">
        <v>58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27"/>
    </row>
    <row r="19" spans="1:22">
      <c r="A19" s="36" t="s">
        <v>44</v>
      </c>
      <c r="B19" s="8" t="s">
        <v>59</v>
      </c>
      <c r="C19" s="28">
        <f>1/20 * 100%</f>
        <v>0.05</v>
      </c>
      <c r="D19" s="28">
        <f t="shared" ref="D19:V19" si="9">1/20 * 100%</f>
        <v>0.05</v>
      </c>
      <c r="E19" s="28">
        <f t="shared" si="9"/>
        <v>0.05</v>
      </c>
      <c r="F19" s="28">
        <f t="shared" si="9"/>
        <v>0.05</v>
      </c>
      <c r="G19" s="28">
        <f t="shared" si="9"/>
        <v>0.05</v>
      </c>
      <c r="H19" s="28">
        <f t="shared" si="9"/>
        <v>0.05</v>
      </c>
      <c r="I19" s="28">
        <f t="shared" si="9"/>
        <v>0.05</v>
      </c>
      <c r="J19" s="28">
        <f t="shared" si="9"/>
        <v>0.05</v>
      </c>
      <c r="K19" s="28">
        <f t="shared" si="9"/>
        <v>0.05</v>
      </c>
      <c r="L19" s="28">
        <f t="shared" si="9"/>
        <v>0.05</v>
      </c>
      <c r="M19" s="28">
        <f t="shared" si="9"/>
        <v>0.05</v>
      </c>
      <c r="N19" s="28">
        <f t="shared" si="9"/>
        <v>0.05</v>
      </c>
      <c r="O19" s="28">
        <f t="shared" si="9"/>
        <v>0.05</v>
      </c>
      <c r="P19" s="28">
        <f t="shared" si="9"/>
        <v>0.05</v>
      </c>
      <c r="Q19" s="28">
        <f t="shared" si="9"/>
        <v>0.05</v>
      </c>
      <c r="R19" s="28">
        <f t="shared" si="9"/>
        <v>0.05</v>
      </c>
      <c r="S19" s="28">
        <f t="shared" si="9"/>
        <v>0.05</v>
      </c>
      <c r="T19" s="28">
        <f t="shared" si="9"/>
        <v>0.05</v>
      </c>
      <c r="U19" s="28">
        <f t="shared" si="9"/>
        <v>0.05</v>
      </c>
      <c r="V19" s="29">
        <f t="shared" si="9"/>
        <v>0.05</v>
      </c>
    </row>
    <row r="20" spans="1:22">
      <c r="A20" s="36" t="s">
        <v>60</v>
      </c>
      <c r="B20" s="8" t="s">
        <v>59</v>
      </c>
      <c r="C20" s="8">
        <f>108*C19</f>
        <v>5.4</v>
      </c>
      <c r="D20" s="8">
        <f t="shared" ref="D20:V20" si="10">108*D19</f>
        <v>5.4</v>
      </c>
      <c r="E20" s="8">
        <f t="shared" si="10"/>
        <v>5.4</v>
      </c>
      <c r="F20" s="8">
        <f t="shared" si="10"/>
        <v>5.4</v>
      </c>
      <c r="G20" s="8">
        <f t="shared" si="10"/>
        <v>5.4</v>
      </c>
      <c r="H20" s="8">
        <f t="shared" si="10"/>
        <v>5.4</v>
      </c>
      <c r="I20" s="8">
        <f t="shared" si="10"/>
        <v>5.4</v>
      </c>
      <c r="J20" s="8">
        <f t="shared" si="10"/>
        <v>5.4</v>
      </c>
      <c r="K20" s="8">
        <f t="shared" si="10"/>
        <v>5.4</v>
      </c>
      <c r="L20" s="8">
        <f t="shared" si="10"/>
        <v>5.4</v>
      </c>
      <c r="M20" s="8">
        <f t="shared" si="10"/>
        <v>5.4</v>
      </c>
      <c r="N20" s="8">
        <f t="shared" si="10"/>
        <v>5.4</v>
      </c>
      <c r="O20" s="8">
        <f t="shared" si="10"/>
        <v>5.4</v>
      </c>
      <c r="P20" s="8">
        <f t="shared" si="10"/>
        <v>5.4</v>
      </c>
      <c r="Q20" s="8">
        <f t="shared" si="10"/>
        <v>5.4</v>
      </c>
      <c r="R20" s="8">
        <f t="shared" si="10"/>
        <v>5.4</v>
      </c>
      <c r="S20" s="8">
        <f t="shared" si="10"/>
        <v>5.4</v>
      </c>
      <c r="T20" s="8">
        <f t="shared" si="10"/>
        <v>5.4</v>
      </c>
      <c r="U20" s="8">
        <f t="shared" si="10"/>
        <v>5.4</v>
      </c>
      <c r="V20" s="8">
        <f t="shared" si="10"/>
        <v>5.4</v>
      </c>
    </row>
    <row r="21" spans="1:22" ht="15.75" thickBot="1">
      <c r="A21" s="37" t="s">
        <v>61</v>
      </c>
      <c r="B21" s="30">
        <v>108</v>
      </c>
      <c r="C21" s="30">
        <f>B21-C20</f>
        <v>102.6</v>
      </c>
      <c r="D21" s="30">
        <f>C21-D20</f>
        <v>97.199999999999989</v>
      </c>
      <c r="E21" s="30">
        <f t="shared" ref="E21:U21" si="11">D21-E20</f>
        <v>91.799999999999983</v>
      </c>
      <c r="F21" s="30">
        <f t="shared" si="11"/>
        <v>86.399999999999977</v>
      </c>
      <c r="G21" s="30">
        <f t="shared" si="11"/>
        <v>80.999999999999972</v>
      </c>
      <c r="H21" s="30">
        <f>G21-H20</f>
        <v>75.599999999999966</v>
      </c>
      <c r="I21" s="30">
        <f t="shared" si="11"/>
        <v>70.19999999999996</v>
      </c>
      <c r="J21" s="30">
        <f t="shared" si="11"/>
        <v>64.799999999999955</v>
      </c>
      <c r="K21" s="30">
        <f t="shared" si="11"/>
        <v>59.399999999999956</v>
      </c>
      <c r="L21" s="30">
        <f t="shared" si="11"/>
        <v>53.999999999999957</v>
      </c>
      <c r="M21" s="30">
        <f t="shared" si="11"/>
        <v>48.599999999999959</v>
      </c>
      <c r="N21" s="30">
        <f t="shared" si="11"/>
        <v>43.19999999999996</v>
      </c>
      <c r="O21" s="30">
        <f t="shared" si="11"/>
        <v>37.799999999999962</v>
      </c>
      <c r="P21" s="30">
        <f t="shared" si="11"/>
        <v>32.399999999999963</v>
      </c>
      <c r="Q21" s="30">
        <f t="shared" si="11"/>
        <v>26.999999999999964</v>
      </c>
      <c r="R21" s="30">
        <f t="shared" si="11"/>
        <v>21.599999999999966</v>
      </c>
      <c r="S21" s="30">
        <f t="shared" si="11"/>
        <v>16.199999999999967</v>
      </c>
      <c r="T21" s="30">
        <f t="shared" si="11"/>
        <v>10.799999999999967</v>
      </c>
      <c r="U21" s="30">
        <f t="shared" si="11"/>
        <v>5.3999999999999666</v>
      </c>
      <c r="V21" s="31">
        <v>0</v>
      </c>
    </row>
    <row r="23" spans="1:22">
      <c r="A23" s="85" t="s">
        <v>62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.75" thickBot="1">
      <c r="A24" s="40" t="s">
        <v>52</v>
      </c>
      <c r="C24" t="s">
        <v>63</v>
      </c>
      <c r="D24" t="s">
        <v>64</v>
      </c>
      <c r="E24" t="s">
        <v>65</v>
      </c>
    </row>
    <row r="25" spans="1:22">
      <c r="A25" s="32" t="s">
        <v>57</v>
      </c>
      <c r="B25" s="34">
        <v>0</v>
      </c>
      <c r="C25" s="34">
        <v>1</v>
      </c>
      <c r="D25" s="34">
        <v>2</v>
      </c>
      <c r="E25" s="34">
        <v>3</v>
      </c>
      <c r="F25" s="34">
        <v>4</v>
      </c>
      <c r="G25" s="34">
        <v>5</v>
      </c>
      <c r="H25" s="34">
        <v>6</v>
      </c>
      <c r="I25" s="34">
        <v>7</v>
      </c>
      <c r="J25" s="34">
        <v>8</v>
      </c>
      <c r="K25" s="34">
        <v>9</v>
      </c>
      <c r="L25" s="34">
        <v>10</v>
      </c>
      <c r="M25" s="34">
        <v>11</v>
      </c>
      <c r="N25" s="34">
        <v>12</v>
      </c>
      <c r="O25" s="34">
        <v>13</v>
      </c>
      <c r="P25" s="34">
        <v>14</v>
      </c>
      <c r="Q25" s="34">
        <v>15</v>
      </c>
      <c r="R25" s="34">
        <v>16</v>
      </c>
      <c r="S25" s="34">
        <v>17</v>
      </c>
      <c r="T25" s="34">
        <v>18</v>
      </c>
      <c r="U25" s="34">
        <v>19</v>
      </c>
      <c r="V25" s="35">
        <v>20</v>
      </c>
    </row>
    <row r="26" spans="1:22">
      <c r="A26" s="36" t="s">
        <v>58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27"/>
    </row>
    <row r="27" spans="1:22">
      <c r="A27" s="36" t="s">
        <v>44</v>
      </c>
      <c r="B27" s="8" t="s">
        <v>59</v>
      </c>
      <c r="C27" s="28">
        <f>1*1/20*100%</f>
        <v>0.05</v>
      </c>
      <c r="D27" s="28">
        <f>1*1/20*100%</f>
        <v>0.05</v>
      </c>
      <c r="E27" s="28">
        <f>1*2/20*100%</f>
        <v>0.1</v>
      </c>
      <c r="F27" s="28">
        <f>1*2/20*100%</f>
        <v>0.1</v>
      </c>
      <c r="G27" s="28">
        <f t="shared" ref="G27:V27" si="12">1*3/20*100%</f>
        <v>0.15</v>
      </c>
      <c r="H27" s="28">
        <f t="shared" si="12"/>
        <v>0.15</v>
      </c>
      <c r="I27" s="28">
        <f t="shared" si="12"/>
        <v>0.15</v>
      </c>
      <c r="J27" s="28">
        <f t="shared" si="12"/>
        <v>0.15</v>
      </c>
      <c r="K27" s="28">
        <f t="shared" si="12"/>
        <v>0.15</v>
      </c>
      <c r="L27" s="28">
        <f t="shared" si="12"/>
        <v>0.15</v>
      </c>
      <c r="M27" s="28">
        <f t="shared" si="12"/>
        <v>0.15</v>
      </c>
      <c r="N27" s="28">
        <f t="shared" si="12"/>
        <v>0.15</v>
      </c>
      <c r="O27" s="28">
        <f t="shared" si="12"/>
        <v>0.15</v>
      </c>
      <c r="P27" s="28">
        <f t="shared" si="12"/>
        <v>0.15</v>
      </c>
      <c r="Q27" s="28">
        <f t="shared" si="12"/>
        <v>0.15</v>
      </c>
      <c r="R27" s="28">
        <f t="shared" si="12"/>
        <v>0.15</v>
      </c>
      <c r="S27" s="28">
        <f t="shared" si="12"/>
        <v>0.15</v>
      </c>
      <c r="T27" s="28">
        <f t="shared" si="12"/>
        <v>0.15</v>
      </c>
      <c r="U27" s="28">
        <f t="shared" si="12"/>
        <v>0.15</v>
      </c>
      <c r="V27" s="29">
        <f t="shared" si="12"/>
        <v>0.15</v>
      </c>
    </row>
    <row r="28" spans="1:22">
      <c r="A28" s="36" t="s">
        <v>60</v>
      </c>
      <c r="B28" s="8" t="s">
        <v>59</v>
      </c>
      <c r="C28" s="8">
        <f>B29*C27</f>
        <v>32</v>
      </c>
      <c r="D28" s="8">
        <f>C29*D27</f>
        <v>30.400000000000002</v>
      </c>
      <c r="E28" s="8">
        <f t="shared" ref="E28:U28" si="13">D29*E27</f>
        <v>57.760000000000005</v>
      </c>
      <c r="F28" s="8">
        <f t="shared" si="13"/>
        <v>51.984000000000009</v>
      </c>
      <c r="G28" s="8">
        <f t="shared" si="13"/>
        <v>70.178399999999996</v>
      </c>
      <c r="H28" s="8">
        <f>G29*H27</f>
        <v>59.651639999999993</v>
      </c>
      <c r="I28" s="8">
        <f t="shared" si="13"/>
        <v>50.703893999999998</v>
      </c>
      <c r="J28" s="8">
        <f t="shared" si="13"/>
        <v>43.098309899999997</v>
      </c>
      <c r="K28" s="8">
        <f t="shared" si="13"/>
        <v>36.633563414999998</v>
      </c>
      <c r="L28" s="8">
        <f t="shared" si="13"/>
        <v>31.13852890275</v>
      </c>
      <c r="M28" s="8">
        <f t="shared" si="13"/>
        <v>26.467749567337499</v>
      </c>
      <c r="N28" s="8">
        <f t="shared" si="13"/>
        <v>22.497587132236873</v>
      </c>
      <c r="O28" s="8">
        <f t="shared" si="13"/>
        <v>19.122949062401343</v>
      </c>
      <c r="P28" s="8">
        <f t="shared" si="13"/>
        <v>16.254506703041141</v>
      </c>
      <c r="Q28" s="8">
        <f t="shared" si="13"/>
        <v>13.816330697584968</v>
      </c>
      <c r="R28" s="8">
        <f t="shared" si="13"/>
        <v>11.743881092947221</v>
      </c>
      <c r="S28" s="8">
        <f t="shared" si="13"/>
        <v>9.9822989290051396</v>
      </c>
      <c r="T28" s="8">
        <f t="shared" si="13"/>
        <v>8.4849540896543676</v>
      </c>
      <c r="U28" s="8">
        <f t="shared" si="13"/>
        <v>7.2122109762062134</v>
      </c>
      <c r="V28" s="27">
        <f>U29</f>
        <v>40.86919553183521</v>
      </c>
    </row>
    <row r="29" spans="1:22" ht="15.75" thickBot="1">
      <c r="A29" s="37" t="s">
        <v>61</v>
      </c>
      <c r="B29" s="30">
        <v>640</v>
      </c>
      <c r="C29" s="30">
        <f>B29-C28</f>
        <v>608</v>
      </c>
      <c r="D29" s="30">
        <f>C29-D28</f>
        <v>577.6</v>
      </c>
      <c r="E29" s="30">
        <f t="shared" ref="E29:V29" si="14">D29-E28</f>
        <v>519.84</v>
      </c>
      <c r="F29" s="30">
        <f t="shared" si="14"/>
        <v>467.85599999999999</v>
      </c>
      <c r="G29" s="30">
        <f t="shared" si="14"/>
        <v>397.67759999999998</v>
      </c>
      <c r="H29" s="30">
        <f>G29-H28</f>
        <v>338.02596</v>
      </c>
      <c r="I29" s="30">
        <f t="shared" si="14"/>
        <v>287.32206600000001</v>
      </c>
      <c r="J29" s="30">
        <f t="shared" si="14"/>
        <v>244.2237561</v>
      </c>
      <c r="K29" s="30">
        <f t="shared" si="14"/>
        <v>207.59019268500001</v>
      </c>
      <c r="L29" s="30">
        <f t="shared" si="14"/>
        <v>176.45166378224999</v>
      </c>
      <c r="M29" s="30">
        <f t="shared" si="14"/>
        <v>149.98391421491249</v>
      </c>
      <c r="N29" s="30">
        <f t="shared" si="14"/>
        <v>127.48632708267561</v>
      </c>
      <c r="O29" s="30">
        <f t="shared" si="14"/>
        <v>108.36337802027427</v>
      </c>
      <c r="P29" s="30">
        <f t="shared" si="14"/>
        <v>92.108871317233124</v>
      </c>
      <c r="Q29" s="30">
        <f t="shared" si="14"/>
        <v>78.29254061964815</v>
      </c>
      <c r="R29" s="30">
        <f t="shared" si="14"/>
        <v>66.548659526700931</v>
      </c>
      <c r="S29" s="30">
        <f t="shared" si="14"/>
        <v>56.566360597695791</v>
      </c>
      <c r="T29" s="30">
        <f t="shared" si="14"/>
        <v>48.081406508041425</v>
      </c>
      <c r="U29" s="30">
        <f t="shared" si="14"/>
        <v>40.86919553183521</v>
      </c>
      <c r="V29" s="31">
        <f t="shared" si="14"/>
        <v>0</v>
      </c>
    </row>
    <row r="31" spans="1:22" ht="15.75" thickBot="1">
      <c r="A31" s="40" t="s">
        <v>16</v>
      </c>
    </row>
    <row r="32" spans="1:22">
      <c r="A32" s="32" t="s">
        <v>57</v>
      </c>
      <c r="B32" s="34">
        <v>0</v>
      </c>
      <c r="C32" s="34">
        <v>1</v>
      </c>
      <c r="D32" s="34">
        <v>2</v>
      </c>
      <c r="E32" s="34">
        <v>3</v>
      </c>
      <c r="F32" s="34">
        <v>4</v>
      </c>
      <c r="G32" s="35">
        <v>5</v>
      </c>
    </row>
    <row r="33" spans="1:22">
      <c r="A33" s="36" t="s">
        <v>58</v>
      </c>
      <c r="B33" s="8"/>
      <c r="C33" s="8"/>
      <c r="D33" s="8"/>
      <c r="E33" s="8"/>
      <c r="F33" s="8"/>
      <c r="G33" s="27"/>
    </row>
    <row r="34" spans="1:22">
      <c r="A34" s="36" t="s">
        <v>44</v>
      </c>
      <c r="B34" s="8" t="s">
        <v>59</v>
      </c>
      <c r="C34" s="28">
        <f>1*1/5 *100%</f>
        <v>0.2</v>
      </c>
      <c r="D34" s="28">
        <f t="shared" ref="D34" si="15">1*1/5 *100%</f>
        <v>0.2</v>
      </c>
      <c r="E34" s="28">
        <f>1*2/5 *100%</f>
        <v>0.4</v>
      </c>
      <c r="F34" s="28">
        <f>1*2/5 *100%</f>
        <v>0.4</v>
      </c>
      <c r="G34" s="29">
        <f>1*3/5 *100%</f>
        <v>0.6</v>
      </c>
    </row>
    <row r="35" spans="1:22">
      <c r="A35" s="36" t="s">
        <v>60</v>
      </c>
      <c r="B35" s="8" t="s">
        <v>59</v>
      </c>
      <c r="C35" s="8">
        <f>B36*C34</f>
        <v>22.8</v>
      </c>
      <c r="D35" s="8">
        <f t="shared" ref="D35:F35" si="16">C36*D34</f>
        <v>18.240000000000002</v>
      </c>
      <c r="E35" s="8">
        <f t="shared" si="16"/>
        <v>29.184000000000005</v>
      </c>
      <c r="F35" s="8">
        <f t="shared" si="16"/>
        <v>17.510400000000001</v>
      </c>
      <c r="G35" s="27">
        <f>F36</f>
        <v>26.265600000000003</v>
      </c>
    </row>
    <row r="36" spans="1:22" ht="15.75" thickBot="1">
      <c r="A36" s="37" t="s">
        <v>61</v>
      </c>
      <c r="B36" s="30">
        <v>114</v>
      </c>
      <c r="C36" s="30">
        <f>B36-C35</f>
        <v>91.2</v>
      </c>
      <c r="D36" s="30">
        <f t="shared" ref="D36:G36" si="17">C36-D35</f>
        <v>72.960000000000008</v>
      </c>
      <c r="E36" s="30">
        <f t="shared" si="17"/>
        <v>43.776000000000003</v>
      </c>
      <c r="F36" s="30">
        <f t="shared" si="17"/>
        <v>26.265600000000003</v>
      </c>
      <c r="G36" s="31">
        <f t="shared" si="17"/>
        <v>0</v>
      </c>
    </row>
    <row r="38" spans="1:22" ht="15.75" thickBot="1">
      <c r="A38" s="40" t="s">
        <v>17</v>
      </c>
    </row>
    <row r="39" spans="1:22">
      <c r="A39" s="32" t="s">
        <v>57</v>
      </c>
      <c r="B39" s="34">
        <v>0</v>
      </c>
      <c r="C39" s="34">
        <v>1</v>
      </c>
      <c r="D39" s="34">
        <v>2</v>
      </c>
      <c r="E39" s="34">
        <v>3</v>
      </c>
      <c r="F39" s="34">
        <v>4</v>
      </c>
      <c r="G39" s="34">
        <v>5</v>
      </c>
      <c r="H39" s="34">
        <v>6</v>
      </c>
      <c r="I39" s="34">
        <v>7</v>
      </c>
      <c r="J39" s="34">
        <v>8</v>
      </c>
      <c r="K39" s="34">
        <v>9</v>
      </c>
      <c r="L39" s="34">
        <v>10</v>
      </c>
      <c r="M39" s="34">
        <v>11</v>
      </c>
      <c r="N39" s="34">
        <v>12</v>
      </c>
      <c r="O39" s="34">
        <v>13</v>
      </c>
      <c r="P39" s="34">
        <v>14</v>
      </c>
      <c r="Q39" s="34">
        <v>15</v>
      </c>
      <c r="R39" s="34">
        <v>16</v>
      </c>
      <c r="S39" s="34">
        <v>17</v>
      </c>
      <c r="T39" s="34">
        <v>18</v>
      </c>
      <c r="U39" s="34">
        <v>19</v>
      </c>
      <c r="V39" s="35">
        <v>20</v>
      </c>
    </row>
    <row r="40" spans="1:22">
      <c r="A40" s="36" t="s">
        <v>58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27"/>
    </row>
    <row r="41" spans="1:22">
      <c r="A41" s="36" t="s">
        <v>44</v>
      </c>
      <c r="B41" s="8" t="s">
        <v>59</v>
      </c>
      <c r="C41" s="28">
        <f>1*1/20*100%</f>
        <v>0.05</v>
      </c>
      <c r="D41" s="28">
        <f>1*1/20*100%</f>
        <v>0.05</v>
      </c>
      <c r="E41" s="28">
        <f>1*2/20*100%</f>
        <v>0.1</v>
      </c>
      <c r="F41" s="28">
        <f>1*2/20*100%</f>
        <v>0.1</v>
      </c>
      <c r="G41" s="28">
        <f t="shared" ref="G41:V41" si="18">1*3/20*100%</f>
        <v>0.15</v>
      </c>
      <c r="H41" s="28">
        <f t="shared" si="18"/>
        <v>0.15</v>
      </c>
      <c r="I41" s="28">
        <f t="shared" si="18"/>
        <v>0.15</v>
      </c>
      <c r="J41" s="28">
        <f t="shared" si="18"/>
        <v>0.15</v>
      </c>
      <c r="K41" s="28">
        <f t="shared" si="18"/>
        <v>0.15</v>
      </c>
      <c r="L41" s="28">
        <f t="shared" si="18"/>
        <v>0.15</v>
      </c>
      <c r="M41" s="28">
        <f t="shared" si="18"/>
        <v>0.15</v>
      </c>
      <c r="N41" s="28">
        <f t="shared" si="18"/>
        <v>0.15</v>
      </c>
      <c r="O41" s="28">
        <f t="shared" si="18"/>
        <v>0.15</v>
      </c>
      <c r="P41" s="28">
        <f t="shared" si="18"/>
        <v>0.15</v>
      </c>
      <c r="Q41" s="28">
        <f t="shared" si="18"/>
        <v>0.15</v>
      </c>
      <c r="R41" s="28">
        <f t="shared" si="18"/>
        <v>0.15</v>
      </c>
      <c r="S41" s="28">
        <f t="shared" si="18"/>
        <v>0.15</v>
      </c>
      <c r="T41" s="28">
        <f t="shared" si="18"/>
        <v>0.15</v>
      </c>
      <c r="U41" s="28">
        <f t="shared" si="18"/>
        <v>0.15</v>
      </c>
      <c r="V41" s="29">
        <f t="shared" si="18"/>
        <v>0.15</v>
      </c>
    </row>
    <row r="42" spans="1:22">
      <c r="A42" s="36" t="s">
        <v>60</v>
      </c>
      <c r="B42" s="8" t="s">
        <v>59</v>
      </c>
      <c r="C42" s="8">
        <f>B43*C41</f>
        <v>5.7</v>
      </c>
      <c r="D42" s="8">
        <f t="shared" ref="D42:U42" si="19">C43*D41</f>
        <v>5.415</v>
      </c>
      <c r="E42" s="8">
        <f t="shared" si="19"/>
        <v>10.288499999999999</v>
      </c>
      <c r="F42" s="8">
        <f t="shared" si="19"/>
        <v>9.2596499999999988</v>
      </c>
      <c r="G42" s="8">
        <f t="shared" si="19"/>
        <v>12.500527499999999</v>
      </c>
      <c r="H42" s="8">
        <f>G43*H41</f>
        <v>10.625448375</v>
      </c>
      <c r="I42" s="8">
        <f t="shared" si="19"/>
        <v>9.0316311187499991</v>
      </c>
      <c r="J42" s="8">
        <f t="shared" si="19"/>
        <v>7.6768864509374994</v>
      </c>
      <c r="K42" s="8">
        <f t="shared" si="19"/>
        <v>6.5253534832968745</v>
      </c>
      <c r="L42" s="8">
        <f t="shared" si="19"/>
        <v>5.5465504608023428</v>
      </c>
      <c r="M42" s="8">
        <f t="shared" si="19"/>
        <v>4.7145678916819911</v>
      </c>
      <c r="N42" s="8">
        <f t="shared" si="19"/>
        <v>4.0073827079296924</v>
      </c>
      <c r="O42" s="8">
        <f t="shared" si="19"/>
        <v>3.4062753017402385</v>
      </c>
      <c r="P42" s="8">
        <f t="shared" si="19"/>
        <v>2.895334006479203</v>
      </c>
      <c r="Q42" s="8">
        <f t="shared" si="19"/>
        <v>2.4610339055073225</v>
      </c>
      <c r="R42" s="8">
        <f t="shared" si="19"/>
        <v>2.0918788196812241</v>
      </c>
      <c r="S42" s="8">
        <f t="shared" si="19"/>
        <v>1.7780969967290408</v>
      </c>
      <c r="T42" s="8">
        <f t="shared" si="19"/>
        <v>1.5113824472196846</v>
      </c>
      <c r="U42" s="8">
        <f t="shared" si="19"/>
        <v>1.2846750801367319</v>
      </c>
      <c r="V42" s="27">
        <f>U43</f>
        <v>7.2798254541081482</v>
      </c>
    </row>
    <row r="43" spans="1:22" ht="15.75" thickBot="1">
      <c r="A43" s="37" t="s">
        <v>61</v>
      </c>
      <c r="B43" s="30">
        <v>114</v>
      </c>
      <c r="C43" s="30">
        <f>B43-C42</f>
        <v>108.3</v>
      </c>
      <c r="D43" s="30">
        <f t="shared" ref="D43:V43" si="20">C43-D42</f>
        <v>102.88499999999999</v>
      </c>
      <c r="E43" s="30">
        <f t="shared" si="20"/>
        <v>92.596499999999992</v>
      </c>
      <c r="F43" s="30">
        <f t="shared" si="20"/>
        <v>83.336849999999998</v>
      </c>
      <c r="G43" s="30">
        <f t="shared" si="20"/>
        <v>70.836322499999994</v>
      </c>
      <c r="H43" s="30">
        <f>G43-H42</f>
        <v>60.210874124999997</v>
      </c>
      <c r="I43" s="30">
        <f t="shared" si="20"/>
        <v>51.179243006249997</v>
      </c>
      <c r="J43" s="30">
        <f t="shared" si="20"/>
        <v>43.502356555312495</v>
      </c>
      <c r="K43" s="30">
        <f t="shared" si="20"/>
        <v>36.97700307201562</v>
      </c>
      <c r="L43" s="30">
        <f t="shared" si="20"/>
        <v>31.430452611213276</v>
      </c>
      <c r="M43" s="30">
        <f t="shared" si="20"/>
        <v>26.715884719531285</v>
      </c>
      <c r="N43" s="30">
        <f t="shared" si="20"/>
        <v>22.708502011601592</v>
      </c>
      <c r="O43" s="30">
        <f t="shared" si="20"/>
        <v>19.302226709861355</v>
      </c>
      <c r="P43" s="30">
        <f t="shared" si="20"/>
        <v>16.406892703382152</v>
      </c>
      <c r="Q43" s="30">
        <f t="shared" si="20"/>
        <v>13.945858797874829</v>
      </c>
      <c r="R43" s="30">
        <f t="shared" si="20"/>
        <v>11.853979978193605</v>
      </c>
      <c r="S43" s="30">
        <f t="shared" si="20"/>
        <v>10.075882981464565</v>
      </c>
      <c r="T43" s="30">
        <f t="shared" si="20"/>
        <v>8.5645005342448801</v>
      </c>
      <c r="U43" s="30">
        <f t="shared" si="20"/>
        <v>7.2798254541081482</v>
      </c>
      <c r="V43" s="31">
        <f t="shared" si="20"/>
        <v>0</v>
      </c>
    </row>
    <row r="45" spans="1:22">
      <c r="A45" s="86" t="s">
        <v>66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.75" thickBot="1">
      <c r="A46" s="41" t="s">
        <v>52</v>
      </c>
      <c r="B46" t="s">
        <v>71</v>
      </c>
      <c r="C46" t="s">
        <v>53</v>
      </c>
      <c r="D46" t="s">
        <v>67</v>
      </c>
      <c r="E46" t="s">
        <v>68</v>
      </c>
      <c r="F46" t="s">
        <v>56</v>
      </c>
      <c r="K46" t="s">
        <v>69</v>
      </c>
      <c r="L46">
        <f>SUM(B47:V47)</f>
        <v>210</v>
      </c>
    </row>
    <row r="47" spans="1:22">
      <c r="A47" s="44" t="s">
        <v>57</v>
      </c>
      <c r="B47" s="47">
        <v>0</v>
      </c>
      <c r="C47" s="47">
        <v>1</v>
      </c>
      <c r="D47" s="47">
        <v>2</v>
      </c>
      <c r="E47" s="47">
        <v>3</v>
      </c>
      <c r="F47" s="47">
        <v>4</v>
      </c>
      <c r="G47" s="47">
        <v>5</v>
      </c>
      <c r="H47" s="47">
        <v>6</v>
      </c>
      <c r="I47" s="47">
        <v>7</v>
      </c>
      <c r="J47" s="47">
        <v>8</v>
      </c>
      <c r="K47" s="47">
        <v>9</v>
      </c>
      <c r="L47" s="47">
        <v>10</v>
      </c>
      <c r="M47" s="47">
        <v>11</v>
      </c>
      <c r="N47" s="47">
        <v>12</v>
      </c>
      <c r="O47" s="47">
        <v>13</v>
      </c>
      <c r="P47" s="47">
        <v>14</v>
      </c>
      <c r="Q47" s="47">
        <v>15</v>
      </c>
      <c r="R47" s="47">
        <v>16</v>
      </c>
      <c r="S47" s="47">
        <v>17</v>
      </c>
      <c r="T47" s="47">
        <v>18</v>
      </c>
      <c r="U47" s="47">
        <v>19</v>
      </c>
      <c r="V47" s="48">
        <v>20</v>
      </c>
    </row>
    <row r="48" spans="1:22">
      <c r="A48" s="45" t="s">
        <v>58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27"/>
    </row>
    <row r="49" spans="1:22">
      <c r="A49" s="45" t="s">
        <v>70</v>
      </c>
      <c r="B49" s="58" t="s">
        <v>59</v>
      </c>
      <c r="C49" s="58">
        <v>20</v>
      </c>
      <c r="D49" s="58">
        <v>19</v>
      </c>
      <c r="E49" s="58">
        <v>18</v>
      </c>
      <c r="F49" s="58">
        <v>17</v>
      </c>
      <c r="G49" s="58">
        <v>16</v>
      </c>
      <c r="H49" s="58">
        <v>15</v>
      </c>
      <c r="I49" s="58">
        <v>14</v>
      </c>
      <c r="J49" s="58">
        <v>13</v>
      </c>
      <c r="K49" s="58">
        <v>12</v>
      </c>
      <c r="L49" s="58">
        <v>11</v>
      </c>
      <c r="M49" s="58">
        <v>10</v>
      </c>
      <c r="N49" s="58">
        <v>9</v>
      </c>
      <c r="O49" s="58">
        <v>8</v>
      </c>
      <c r="P49" s="58">
        <v>7</v>
      </c>
      <c r="Q49" s="58">
        <v>6</v>
      </c>
      <c r="R49" s="58">
        <v>5</v>
      </c>
      <c r="S49" s="58">
        <v>4</v>
      </c>
      <c r="T49" s="58">
        <v>3</v>
      </c>
      <c r="U49" s="58">
        <v>2</v>
      </c>
      <c r="V49" s="58">
        <v>1</v>
      </c>
    </row>
    <row r="50" spans="1:22">
      <c r="A50" s="45" t="s">
        <v>60</v>
      </c>
      <c r="B50" s="58" t="s">
        <v>59</v>
      </c>
      <c r="C50" s="58">
        <f>$B$51*C49/SUM($C$49:$V$49)</f>
        <v>60.952380952380949</v>
      </c>
      <c r="D50" s="58">
        <f>$B$51*D49/SUM($C$49:$V$49)</f>
        <v>57.904761904761905</v>
      </c>
      <c r="E50" s="58">
        <f>$B$51*E49/SUM($C$49:$V$49)</f>
        <v>54.857142857142854</v>
      </c>
      <c r="F50" s="58">
        <f t="shared" ref="F50:V50" si="21">$B$51*F49/SUM($C$49:$V$49)</f>
        <v>51.80952380952381</v>
      </c>
      <c r="G50" s="58">
        <f t="shared" si="21"/>
        <v>48.761904761904759</v>
      </c>
      <c r="H50" s="58">
        <f t="shared" si="21"/>
        <v>45.714285714285715</v>
      </c>
      <c r="I50" s="58">
        <f t="shared" si="21"/>
        <v>42.666666666666664</v>
      </c>
      <c r="J50" s="58">
        <f t="shared" si="21"/>
        <v>39.61904761904762</v>
      </c>
      <c r="K50" s="58">
        <f t="shared" si="21"/>
        <v>36.571428571428569</v>
      </c>
      <c r="L50" s="58">
        <f t="shared" si="21"/>
        <v>33.523809523809526</v>
      </c>
      <c r="M50" s="58">
        <f t="shared" si="21"/>
        <v>30.476190476190474</v>
      </c>
      <c r="N50" s="58">
        <f t="shared" si="21"/>
        <v>27.428571428571427</v>
      </c>
      <c r="O50" s="58">
        <f t="shared" si="21"/>
        <v>24.38095238095238</v>
      </c>
      <c r="P50" s="58">
        <f t="shared" si="21"/>
        <v>21.333333333333332</v>
      </c>
      <c r="Q50" s="58">
        <f t="shared" si="21"/>
        <v>18.285714285714285</v>
      </c>
      <c r="R50" s="58">
        <f t="shared" si="21"/>
        <v>15.238095238095237</v>
      </c>
      <c r="S50" s="58">
        <f t="shared" si="21"/>
        <v>12.19047619047619</v>
      </c>
      <c r="T50" s="58">
        <f t="shared" si="21"/>
        <v>9.1428571428571423</v>
      </c>
      <c r="U50" s="58">
        <f t="shared" si="21"/>
        <v>6.0952380952380949</v>
      </c>
      <c r="V50" s="58">
        <f t="shared" si="21"/>
        <v>3.0476190476190474</v>
      </c>
    </row>
    <row r="51" spans="1:22" ht="15.75" thickBot="1">
      <c r="A51" s="46" t="s">
        <v>61</v>
      </c>
      <c r="B51" s="59">
        <v>640</v>
      </c>
      <c r="C51" s="59">
        <f>B51-C50</f>
        <v>579.04761904761904</v>
      </c>
      <c r="D51" s="59">
        <f>C51-D50</f>
        <v>521.14285714285711</v>
      </c>
      <c r="E51" s="59">
        <f t="shared" ref="E51:V51" si="22">D51-E50</f>
        <v>466.28571428571428</v>
      </c>
      <c r="F51" s="59">
        <f t="shared" si="22"/>
        <v>414.47619047619048</v>
      </c>
      <c r="G51" s="59">
        <f t="shared" si="22"/>
        <v>365.71428571428572</v>
      </c>
      <c r="H51" s="59">
        <f>G51-H50</f>
        <v>320</v>
      </c>
      <c r="I51" s="59">
        <f t="shared" si="22"/>
        <v>277.33333333333331</v>
      </c>
      <c r="J51" s="59">
        <f>I51-J50</f>
        <v>237.71428571428569</v>
      </c>
      <c r="K51" s="59">
        <f t="shared" si="22"/>
        <v>201.14285714285711</v>
      </c>
      <c r="L51" s="59">
        <f t="shared" si="22"/>
        <v>167.61904761904759</v>
      </c>
      <c r="M51" s="59">
        <f t="shared" si="22"/>
        <v>137.14285714285711</v>
      </c>
      <c r="N51" s="59">
        <f t="shared" si="22"/>
        <v>109.71428571428568</v>
      </c>
      <c r="O51" s="59">
        <f t="shared" si="22"/>
        <v>85.3333333333333</v>
      </c>
      <c r="P51" s="59">
        <f t="shared" si="22"/>
        <v>63.999999999999972</v>
      </c>
      <c r="Q51" s="59">
        <f t="shared" si="22"/>
        <v>45.714285714285687</v>
      </c>
      <c r="R51" s="59">
        <f t="shared" si="22"/>
        <v>30.47619047619045</v>
      </c>
      <c r="S51" s="59">
        <f t="shared" si="22"/>
        <v>18.28571428571426</v>
      </c>
      <c r="T51" s="59">
        <f t="shared" si="22"/>
        <v>9.1428571428571175</v>
      </c>
      <c r="U51" s="59">
        <f t="shared" si="22"/>
        <v>3.0476190476190226</v>
      </c>
      <c r="V51" s="60">
        <f t="shared" si="22"/>
        <v>-2.4868995751603507E-14</v>
      </c>
    </row>
    <row r="53" spans="1:22" ht="15.75" thickBot="1">
      <c r="A53" s="41" t="s">
        <v>16</v>
      </c>
    </row>
    <row r="54" spans="1:22">
      <c r="A54" s="49" t="s">
        <v>57</v>
      </c>
      <c r="B54" s="56">
        <v>0</v>
      </c>
      <c r="C54" s="56">
        <v>1</v>
      </c>
      <c r="D54" s="56">
        <v>2</v>
      </c>
      <c r="E54" s="56">
        <v>3</v>
      </c>
      <c r="F54" s="56">
        <v>4</v>
      </c>
      <c r="G54" s="56">
        <v>5</v>
      </c>
    </row>
    <row r="55" spans="1:22">
      <c r="A55" s="50" t="s">
        <v>58</v>
      </c>
      <c r="B55" s="51"/>
      <c r="C55" s="51"/>
      <c r="D55" s="51"/>
      <c r="E55" s="51"/>
      <c r="F55" s="51"/>
      <c r="G55" s="51"/>
    </row>
    <row r="56" spans="1:22">
      <c r="A56" s="50" t="s">
        <v>70</v>
      </c>
      <c r="B56" s="51" t="s">
        <v>59</v>
      </c>
      <c r="C56" s="52">
        <v>5</v>
      </c>
      <c r="D56" s="52">
        <v>4</v>
      </c>
      <c r="E56" s="52">
        <v>3</v>
      </c>
      <c r="F56" s="52">
        <v>2</v>
      </c>
      <c r="G56" s="52">
        <v>1</v>
      </c>
    </row>
    <row r="57" spans="1:22">
      <c r="A57" s="50" t="s">
        <v>60</v>
      </c>
      <c r="B57" s="51" t="s">
        <v>59</v>
      </c>
      <c r="C57" s="51">
        <f>$B$58*C56/15</f>
        <v>38</v>
      </c>
      <c r="D57" s="51">
        <f t="shared" ref="D57:G57" si="23">$B$58*D56/15</f>
        <v>30.4</v>
      </c>
      <c r="E57" s="51">
        <f t="shared" si="23"/>
        <v>22.8</v>
      </c>
      <c r="F57" s="51">
        <f t="shared" si="23"/>
        <v>15.2</v>
      </c>
      <c r="G57" s="51">
        <f t="shared" si="23"/>
        <v>7.6</v>
      </c>
    </row>
    <row r="58" spans="1:22">
      <c r="A58" s="53" t="s">
        <v>61</v>
      </c>
      <c r="B58" s="51">
        <v>114</v>
      </c>
      <c r="C58" s="51">
        <f>B58-C57</f>
        <v>76</v>
      </c>
      <c r="D58" s="51">
        <f>C58-D57</f>
        <v>45.6</v>
      </c>
      <c r="E58" s="51">
        <f t="shared" ref="E58:F58" si="24">D58-E57</f>
        <v>22.8</v>
      </c>
      <c r="F58" s="51">
        <f t="shared" si="24"/>
        <v>7.6000000000000014</v>
      </c>
      <c r="G58" s="51">
        <v>0</v>
      </c>
    </row>
    <row r="59" spans="1:22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</row>
    <row r="60" spans="1:22" ht="15.75" thickBot="1">
      <c r="A60" s="57" t="s">
        <v>17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</row>
    <row r="61" spans="1:22">
      <c r="A61" s="44" t="s">
        <v>57</v>
      </c>
      <c r="B61" s="47">
        <v>0</v>
      </c>
      <c r="C61" s="47">
        <v>1</v>
      </c>
      <c r="D61" s="47">
        <v>2</v>
      </c>
      <c r="E61" s="47">
        <v>3</v>
      </c>
      <c r="F61" s="47">
        <v>4</v>
      </c>
      <c r="G61" s="47">
        <v>5</v>
      </c>
      <c r="H61" s="47">
        <v>6</v>
      </c>
      <c r="I61" s="47">
        <v>7</v>
      </c>
      <c r="J61" s="47">
        <v>8</v>
      </c>
      <c r="K61" s="47">
        <v>9</v>
      </c>
      <c r="L61" s="47">
        <v>10</v>
      </c>
      <c r="M61" s="47">
        <v>11</v>
      </c>
      <c r="N61" s="47">
        <v>12</v>
      </c>
      <c r="O61" s="47">
        <v>13</v>
      </c>
      <c r="P61" s="47">
        <v>14</v>
      </c>
      <c r="Q61" s="47">
        <v>15</v>
      </c>
      <c r="R61" s="47">
        <v>16</v>
      </c>
      <c r="S61" s="47">
        <v>17</v>
      </c>
      <c r="T61" s="47">
        <v>18</v>
      </c>
      <c r="U61" s="47">
        <v>19</v>
      </c>
      <c r="V61" s="48">
        <v>20</v>
      </c>
    </row>
    <row r="62" spans="1:22">
      <c r="A62" s="45" t="s">
        <v>58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27"/>
    </row>
    <row r="63" spans="1:22">
      <c r="A63" s="45" t="s">
        <v>70</v>
      </c>
      <c r="B63" s="58" t="s">
        <v>59</v>
      </c>
      <c r="C63" s="58">
        <v>20</v>
      </c>
      <c r="D63" s="58">
        <v>19</v>
      </c>
      <c r="E63" s="58">
        <v>18</v>
      </c>
      <c r="F63" s="58">
        <v>17</v>
      </c>
      <c r="G63" s="58">
        <v>16</v>
      </c>
      <c r="H63" s="58">
        <v>15</v>
      </c>
      <c r="I63" s="58">
        <v>14</v>
      </c>
      <c r="J63" s="58">
        <v>13</v>
      </c>
      <c r="K63" s="58">
        <v>12</v>
      </c>
      <c r="L63" s="58">
        <v>11</v>
      </c>
      <c r="M63" s="58">
        <v>10</v>
      </c>
      <c r="N63" s="58">
        <v>9</v>
      </c>
      <c r="O63" s="58">
        <v>8</v>
      </c>
      <c r="P63" s="58">
        <v>7</v>
      </c>
      <c r="Q63" s="58">
        <v>6</v>
      </c>
      <c r="R63" s="58">
        <v>5</v>
      </c>
      <c r="S63" s="58">
        <v>4</v>
      </c>
      <c r="T63" s="58">
        <v>3</v>
      </c>
      <c r="U63" s="58">
        <v>2</v>
      </c>
      <c r="V63" s="58">
        <v>1</v>
      </c>
    </row>
    <row r="64" spans="1:22">
      <c r="A64" s="45" t="s">
        <v>60</v>
      </c>
      <c r="B64" s="58" t="s">
        <v>59</v>
      </c>
      <c r="C64" s="58">
        <f>$B$65*C63/SUM($C$49:$V$49)</f>
        <v>10.857142857142858</v>
      </c>
      <c r="D64" s="58">
        <f t="shared" ref="D64:V64" si="25">$B$65*D63/SUM($C$49:$V$49)</f>
        <v>10.314285714285715</v>
      </c>
      <c r="E64" s="58">
        <f t="shared" si="25"/>
        <v>9.7714285714285722</v>
      </c>
      <c r="F64" s="58">
        <f t="shared" si="25"/>
        <v>9.2285714285714278</v>
      </c>
      <c r="G64" s="58">
        <f t="shared" si="25"/>
        <v>8.6857142857142851</v>
      </c>
      <c r="H64" s="58">
        <f t="shared" si="25"/>
        <v>8.1428571428571423</v>
      </c>
      <c r="I64" s="58">
        <f t="shared" si="25"/>
        <v>7.6</v>
      </c>
      <c r="J64" s="58">
        <f t="shared" si="25"/>
        <v>7.0571428571428569</v>
      </c>
      <c r="K64" s="58">
        <f t="shared" si="25"/>
        <v>6.5142857142857142</v>
      </c>
      <c r="L64" s="58">
        <f t="shared" si="25"/>
        <v>5.9714285714285715</v>
      </c>
      <c r="M64" s="58">
        <f t="shared" si="25"/>
        <v>5.4285714285714288</v>
      </c>
      <c r="N64" s="58">
        <f t="shared" si="25"/>
        <v>4.8857142857142861</v>
      </c>
      <c r="O64" s="58">
        <f t="shared" si="25"/>
        <v>4.3428571428571425</v>
      </c>
      <c r="P64" s="58">
        <f t="shared" si="25"/>
        <v>3.8</v>
      </c>
      <c r="Q64" s="58">
        <f t="shared" si="25"/>
        <v>3.2571428571428571</v>
      </c>
      <c r="R64" s="58">
        <f t="shared" si="25"/>
        <v>2.7142857142857144</v>
      </c>
      <c r="S64" s="58">
        <f t="shared" si="25"/>
        <v>2.1714285714285713</v>
      </c>
      <c r="T64" s="58">
        <f t="shared" si="25"/>
        <v>1.6285714285714286</v>
      </c>
      <c r="U64" s="58">
        <f t="shared" si="25"/>
        <v>1.0857142857142856</v>
      </c>
      <c r="V64" s="58">
        <f t="shared" si="25"/>
        <v>0.54285714285714282</v>
      </c>
    </row>
    <row r="65" spans="1:23" ht="15.75" thickBot="1">
      <c r="A65" s="46" t="s">
        <v>61</v>
      </c>
      <c r="B65" s="59">
        <v>114</v>
      </c>
      <c r="C65" s="59">
        <f>B65-C64</f>
        <v>103.14285714285714</v>
      </c>
      <c r="D65" s="59">
        <f>C65-D64</f>
        <v>92.828571428571422</v>
      </c>
      <c r="E65" s="59">
        <f t="shared" ref="E65" si="26">D65-E64</f>
        <v>83.05714285714285</v>
      </c>
      <c r="F65" s="59">
        <f t="shared" ref="F65" si="27">E65-F64</f>
        <v>73.828571428571422</v>
      </c>
      <c r="G65" s="59">
        <f t="shared" ref="G65" si="28">F65-G64</f>
        <v>65.142857142857139</v>
      </c>
      <c r="H65" s="59">
        <f>G65-H64</f>
        <v>57</v>
      </c>
      <c r="I65" s="59">
        <f t="shared" ref="I65" si="29">H65-I64</f>
        <v>49.4</v>
      </c>
      <c r="J65" s="59">
        <f>I65-J64</f>
        <v>42.342857142857142</v>
      </c>
      <c r="K65" s="59">
        <f t="shared" ref="K65" si="30">J65-K64</f>
        <v>35.828571428571429</v>
      </c>
      <c r="L65" s="59">
        <f t="shared" ref="L65" si="31">K65-L64</f>
        <v>29.857142857142858</v>
      </c>
      <c r="M65" s="59">
        <f t="shared" ref="M65" si="32">L65-M64</f>
        <v>24.428571428571431</v>
      </c>
      <c r="N65" s="59">
        <f t="shared" ref="N65" si="33">M65-N64</f>
        <v>19.542857142857144</v>
      </c>
      <c r="O65" s="59">
        <f t="shared" ref="O65" si="34">N65-O64</f>
        <v>15.200000000000003</v>
      </c>
      <c r="P65" s="59">
        <f t="shared" ref="P65" si="35">O65-P64</f>
        <v>11.400000000000002</v>
      </c>
      <c r="Q65" s="59">
        <f t="shared" ref="Q65" si="36">P65-Q64</f>
        <v>8.1428571428571459</v>
      </c>
      <c r="R65" s="59">
        <f t="shared" ref="R65" si="37">Q65-R64</f>
        <v>5.4285714285714315</v>
      </c>
      <c r="S65" s="59">
        <f t="shared" ref="S65" si="38">R65-S64</f>
        <v>3.2571428571428602</v>
      </c>
      <c r="T65" s="59">
        <f t="shared" ref="T65" si="39">S65-T64</f>
        <v>1.6285714285714317</v>
      </c>
      <c r="U65" s="59">
        <f t="shared" ref="U65" si="40">T65-U64</f>
        <v>0.54285714285714604</v>
      </c>
      <c r="V65" s="60">
        <f t="shared" ref="V65" si="41">U65-V64</f>
        <v>3.219646771412954E-15</v>
      </c>
    </row>
    <row r="67" spans="1:23">
      <c r="A67" s="82" t="s">
        <v>73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</row>
    <row r="68" spans="1:23">
      <c r="A68" s="83" t="s">
        <v>49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12"/>
      <c r="W68" s="12"/>
    </row>
    <row r="69" spans="1:23">
      <c r="A69" s="23" t="s">
        <v>39</v>
      </c>
      <c r="B69" s="23">
        <v>1</v>
      </c>
      <c r="C69" s="23">
        <v>2</v>
      </c>
      <c r="D69" s="23">
        <v>3</v>
      </c>
      <c r="E69" s="23">
        <v>4</v>
      </c>
      <c r="F69" s="23">
        <v>5</v>
      </c>
      <c r="G69" s="23">
        <v>6</v>
      </c>
      <c r="H69" s="23">
        <v>7</v>
      </c>
      <c r="I69" s="23">
        <v>8</v>
      </c>
      <c r="J69" s="23">
        <v>9</v>
      </c>
      <c r="K69" s="23">
        <v>10</v>
      </c>
      <c r="L69" s="23">
        <v>11</v>
      </c>
      <c r="M69" s="23">
        <v>12</v>
      </c>
      <c r="N69" s="23">
        <v>13</v>
      </c>
      <c r="O69" s="23">
        <v>14</v>
      </c>
      <c r="P69" s="23">
        <v>15</v>
      </c>
      <c r="Q69" s="23">
        <v>16</v>
      </c>
      <c r="R69" s="23">
        <v>17</v>
      </c>
      <c r="S69" s="23">
        <v>18</v>
      </c>
      <c r="T69" s="23">
        <v>19</v>
      </c>
      <c r="U69" s="23">
        <v>20</v>
      </c>
      <c r="V69" s="12"/>
      <c r="W69" s="12"/>
    </row>
    <row r="70" spans="1:23">
      <c r="A70" s="23" t="s">
        <v>40</v>
      </c>
      <c r="B70" s="24">
        <f>0.25*6.2</f>
        <v>1.55</v>
      </c>
      <c r="C70" s="24">
        <f>0.5*6.2</f>
        <v>3.1</v>
      </c>
      <c r="D70" s="24">
        <f>0.75*6.2</f>
        <v>4.6500000000000004</v>
      </c>
      <c r="E70" s="24">
        <f>1*6.2</f>
        <v>6.2</v>
      </c>
      <c r="F70" s="24">
        <f t="shared" ref="F70:R70" si="42">1*6.2</f>
        <v>6.2</v>
      </c>
      <c r="G70" s="24">
        <f t="shared" si="42"/>
        <v>6.2</v>
      </c>
      <c r="H70" s="24">
        <f t="shared" si="42"/>
        <v>6.2</v>
      </c>
      <c r="I70" s="24">
        <f t="shared" si="42"/>
        <v>6.2</v>
      </c>
      <c r="J70" s="24">
        <f t="shared" si="42"/>
        <v>6.2</v>
      </c>
      <c r="K70" s="24">
        <f t="shared" si="42"/>
        <v>6.2</v>
      </c>
      <c r="L70" s="24">
        <f t="shared" si="42"/>
        <v>6.2</v>
      </c>
      <c r="M70" s="24">
        <f t="shared" si="42"/>
        <v>6.2</v>
      </c>
      <c r="N70" s="24">
        <f t="shared" si="42"/>
        <v>6.2</v>
      </c>
      <c r="O70" s="24">
        <f t="shared" si="42"/>
        <v>6.2</v>
      </c>
      <c r="P70" s="24">
        <f t="shared" si="42"/>
        <v>6.2</v>
      </c>
      <c r="Q70" s="24">
        <f t="shared" si="42"/>
        <v>6.2</v>
      </c>
      <c r="R70" s="24">
        <f t="shared" si="42"/>
        <v>6.2</v>
      </c>
      <c r="S70" s="24">
        <f>0.75*6.2</f>
        <v>4.6500000000000004</v>
      </c>
      <c r="T70" s="24">
        <f>0.5*6.2</f>
        <v>3.1</v>
      </c>
      <c r="U70" s="24">
        <f t="shared" ref="U70" si="43">0.25*6.2</f>
        <v>1.55</v>
      </c>
      <c r="V70" s="12"/>
      <c r="W70" s="12"/>
    </row>
    <row r="71" spans="1:23">
      <c r="A71" s="23" t="s">
        <v>41</v>
      </c>
      <c r="B71" s="24">
        <f>(B70/SUM($B$70:$U$70))*100</f>
        <v>1.4705882352941175</v>
      </c>
      <c r="C71" s="24">
        <f t="shared" ref="C71:U71" si="44">(C70/SUM($B$70:$U$70))*100</f>
        <v>2.9411764705882351</v>
      </c>
      <c r="D71" s="24">
        <f t="shared" si="44"/>
        <v>4.4117647058823524</v>
      </c>
      <c r="E71" s="24">
        <f t="shared" si="44"/>
        <v>5.8823529411764701</v>
      </c>
      <c r="F71" s="24">
        <f t="shared" si="44"/>
        <v>5.8823529411764701</v>
      </c>
      <c r="G71" s="24">
        <f t="shared" si="44"/>
        <v>5.8823529411764701</v>
      </c>
      <c r="H71" s="24">
        <f t="shared" si="44"/>
        <v>5.8823529411764701</v>
      </c>
      <c r="I71" s="24">
        <f t="shared" si="44"/>
        <v>5.8823529411764701</v>
      </c>
      <c r="J71" s="24">
        <f t="shared" si="44"/>
        <v>5.8823529411764701</v>
      </c>
      <c r="K71" s="24">
        <f t="shared" si="44"/>
        <v>5.8823529411764701</v>
      </c>
      <c r="L71" s="24">
        <f t="shared" si="44"/>
        <v>5.8823529411764701</v>
      </c>
      <c r="M71" s="24">
        <f t="shared" si="44"/>
        <v>5.8823529411764701</v>
      </c>
      <c r="N71" s="24">
        <f t="shared" si="44"/>
        <v>5.8823529411764701</v>
      </c>
      <c r="O71" s="24">
        <f t="shared" si="44"/>
        <v>5.8823529411764701</v>
      </c>
      <c r="P71" s="24">
        <f t="shared" si="44"/>
        <v>5.8823529411764701</v>
      </c>
      <c r="Q71" s="24">
        <f t="shared" si="44"/>
        <v>5.8823529411764701</v>
      </c>
      <c r="R71" s="24">
        <f t="shared" si="44"/>
        <v>5.8823529411764701</v>
      </c>
      <c r="S71" s="24">
        <f t="shared" si="44"/>
        <v>4.4117647058823524</v>
      </c>
      <c r="T71" s="24">
        <f t="shared" si="44"/>
        <v>2.9411764705882351</v>
      </c>
      <c r="U71" s="24">
        <f t="shared" si="44"/>
        <v>1.4705882352941175</v>
      </c>
      <c r="V71" s="12" t="s">
        <v>44</v>
      </c>
      <c r="W71" s="12"/>
    </row>
    <row r="72" spans="1:23">
      <c r="A72" s="23" t="s">
        <v>42</v>
      </c>
      <c r="B72" s="24">
        <f>(B71/100)*640</f>
        <v>9.4117647058823515</v>
      </c>
      <c r="C72" s="24">
        <f t="shared" ref="C72:U72" si="45">C71/100*640</f>
        <v>18.823529411764703</v>
      </c>
      <c r="D72" s="24">
        <f t="shared" si="45"/>
        <v>28.235294117647058</v>
      </c>
      <c r="E72" s="24">
        <f t="shared" si="45"/>
        <v>37.647058823529406</v>
      </c>
      <c r="F72" s="24">
        <f t="shared" si="45"/>
        <v>37.647058823529406</v>
      </c>
      <c r="G72" s="24">
        <f t="shared" si="45"/>
        <v>37.647058823529406</v>
      </c>
      <c r="H72" s="24">
        <f t="shared" si="45"/>
        <v>37.647058823529406</v>
      </c>
      <c r="I72" s="24">
        <f t="shared" si="45"/>
        <v>37.647058823529406</v>
      </c>
      <c r="J72" s="24">
        <f t="shared" si="45"/>
        <v>37.647058823529406</v>
      </c>
      <c r="K72" s="24">
        <f t="shared" si="45"/>
        <v>37.647058823529406</v>
      </c>
      <c r="L72" s="24">
        <f t="shared" si="45"/>
        <v>37.647058823529406</v>
      </c>
      <c r="M72" s="24">
        <f t="shared" si="45"/>
        <v>37.647058823529406</v>
      </c>
      <c r="N72" s="24">
        <f t="shared" si="45"/>
        <v>37.647058823529406</v>
      </c>
      <c r="O72" s="24">
        <f t="shared" si="45"/>
        <v>37.647058823529406</v>
      </c>
      <c r="P72" s="24">
        <f t="shared" si="45"/>
        <v>37.647058823529406</v>
      </c>
      <c r="Q72" s="24">
        <f t="shared" si="45"/>
        <v>37.647058823529406</v>
      </c>
      <c r="R72" s="24">
        <f t="shared" si="45"/>
        <v>37.647058823529406</v>
      </c>
      <c r="S72" s="24">
        <f t="shared" si="45"/>
        <v>28.235294117647058</v>
      </c>
      <c r="T72" s="24">
        <f t="shared" si="45"/>
        <v>18.823529411764703</v>
      </c>
      <c r="U72" s="24">
        <f t="shared" si="45"/>
        <v>9.4117647058823515</v>
      </c>
      <c r="V72" s="12" t="s">
        <v>43</v>
      </c>
      <c r="W72" s="12" t="s">
        <v>45</v>
      </c>
    </row>
    <row r="73" spans="1:23">
      <c r="A73" s="23" t="s">
        <v>46</v>
      </c>
      <c r="B73" s="24">
        <f>640-B72</f>
        <v>630.58823529411768</v>
      </c>
      <c r="C73" s="24">
        <f>B73-C72</f>
        <v>611.76470588235293</v>
      </c>
      <c r="D73" s="24">
        <f t="shared" ref="D73:U73" si="46">C73-D72</f>
        <v>583.52941176470586</v>
      </c>
      <c r="E73" s="24">
        <f t="shared" si="46"/>
        <v>545.88235294117646</v>
      </c>
      <c r="F73" s="24">
        <f t="shared" si="46"/>
        <v>508.23529411764707</v>
      </c>
      <c r="G73" s="24">
        <f t="shared" si="46"/>
        <v>470.58823529411768</v>
      </c>
      <c r="H73" s="24">
        <f t="shared" si="46"/>
        <v>432.94117647058829</v>
      </c>
      <c r="I73" s="24">
        <f t="shared" si="46"/>
        <v>395.2941176470589</v>
      </c>
      <c r="J73" s="24">
        <f t="shared" si="46"/>
        <v>357.64705882352951</v>
      </c>
      <c r="K73" s="24">
        <f t="shared" si="46"/>
        <v>320.00000000000011</v>
      </c>
      <c r="L73" s="24">
        <f t="shared" si="46"/>
        <v>282.35294117647072</v>
      </c>
      <c r="M73" s="24">
        <f t="shared" si="46"/>
        <v>244.70588235294133</v>
      </c>
      <c r="N73" s="24">
        <f t="shared" si="46"/>
        <v>207.05882352941194</v>
      </c>
      <c r="O73" s="24">
        <f t="shared" si="46"/>
        <v>169.41176470588255</v>
      </c>
      <c r="P73" s="24">
        <f t="shared" si="46"/>
        <v>131.76470588235316</v>
      </c>
      <c r="Q73" s="24">
        <f t="shared" si="46"/>
        <v>94.117647058823749</v>
      </c>
      <c r="R73" s="24">
        <f t="shared" si="46"/>
        <v>56.470588235294343</v>
      </c>
      <c r="S73" s="24">
        <f t="shared" si="46"/>
        <v>28.235294117647285</v>
      </c>
      <c r="T73" s="24">
        <f t="shared" si="46"/>
        <v>9.4117647058825824</v>
      </c>
      <c r="U73" s="24">
        <f t="shared" si="46"/>
        <v>2.3092638912203256E-13</v>
      </c>
      <c r="V73" s="12"/>
      <c r="W73" s="12"/>
    </row>
    <row r="74" spans="1:2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>
      <c r="A75" s="83" t="s">
        <v>47</v>
      </c>
      <c r="B75" s="83"/>
      <c r="C75" s="83"/>
      <c r="D75" s="83"/>
      <c r="E75" s="83"/>
      <c r="F75" s="8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>
      <c r="A76" s="23" t="s">
        <v>39</v>
      </c>
      <c r="B76" s="23">
        <v>1</v>
      </c>
      <c r="C76" s="23">
        <v>2</v>
      </c>
      <c r="D76" s="23">
        <v>3</v>
      </c>
      <c r="E76" s="23">
        <v>4</v>
      </c>
      <c r="F76" s="23">
        <v>5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>
      <c r="A77" s="25" t="s">
        <v>40</v>
      </c>
      <c r="B77" s="24">
        <f>0.25*6.2</f>
        <v>1.55</v>
      </c>
      <c r="C77" s="24">
        <f>0.5*6.2</f>
        <v>3.1</v>
      </c>
      <c r="D77" s="24">
        <f>0.75*6.2</f>
        <v>4.6500000000000004</v>
      </c>
      <c r="E77" s="24">
        <f>1*6.2</f>
        <v>6.2</v>
      </c>
      <c r="F77" s="24">
        <f t="shared" ref="F77" si="47">1*6.2</f>
        <v>6.2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12"/>
      <c r="W77" s="12"/>
    </row>
    <row r="78" spans="1:23">
      <c r="A78" s="25" t="s">
        <v>41</v>
      </c>
      <c r="B78" s="24">
        <f>(B77/SUM($B$77:$F$77))*100</f>
        <v>7.1428571428571441</v>
      </c>
      <c r="C78" s="24">
        <f t="shared" ref="C78:F78" si="48">(C77/SUM($B$77:$F$77))*100</f>
        <v>14.285714285714288</v>
      </c>
      <c r="D78" s="24">
        <f t="shared" si="48"/>
        <v>21.428571428571431</v>
      </c>
      <c r="E78" s="24">
        <f t="shared" si="48"/>
        <v>28.571428571428577</v>
      </c>
      <c r="F78" s="24">
        <f t="shared" si="48"/>
        <v>28.571428571428577</v>
      </c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12"/>
      <c r="W78" s="12"/>
    </row>
    <row r="79" spans="1:23">
      <c r="A79" s="25" t="s">
        <v>42</v>
      </c>
      <c r="B79" s="24">
        <f>(B78/100)*114</f>
        <v>8.1428571428571441</v>
      </c>
      <c r="C79" s="24">
        <f t="shared" ref="C79:F79" si="49">(C78/100)*114</f>
        <v>16.285714285714288</v>
      </c>
      <c r="D79" s="24">
        <f t="shared" si="49"/>
        <v>24.428571428571431</v>
      </c>
      <c r="E79" s="24">
        <f t="shared" si="49"/>
        <v>32.571428571428577</v>
      </c>
      <c r="F79" s="24">
        <f t="shared" si="49"/>
        <v>32.571428571428577</v>
      </c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12"/>
      <c r="W79" s="12"/>
    </row>
    <row r="80" spans="1:23">
      <c r="A80" s="25" t="s">
        <v>46</v>
      </c>
      <c r="B80" s="24">
        <f>114-B79</f>
        <v>105.85714285714286</v>
      </c>
      <c r="C80" s="24">
        <f>B80-C79</f>
        <v>89.571428571428569</v>
      </c>
      <c r="D80" s="24">
        <f t="shared" ref="D80:F80" si="50">C80-D79</f>
        <v>65.142857142857139</v>
      </c>
      <c r="E80" s="24">
        <f t="shared" si="50"/>
        <v>32.571428571428562</v>
      </c>
      <c r="F80" s="24">
        <f t="shared" si="50"/>
        <v>0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12"/>
      <c r="W80" s="12"/>
    </row>
    <row r="81" spans="1:2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12"/>
      <c r="W81" s="12"/>
    </row>
    <row r="82" spans="1:23">
      <c r="A82" s="81" t="s">
        <v>48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12"/>
      <c r="W82" s="12"/>
    </row>
    <row r="83" spans="1:23">
      <c r="A83" s="25" t="s">
        <v>39</v>
      </c>
      <c r="B83" s="23">
        <v>1</v>
      </c>
      <c r="C83" s="23">
        <v>2</v>
      </c>
      <c r="D83" s="23">
        <v>3</v>
      </c>
      <c r="E83" s="23">
        <v>4</v>
      </c>
      <c r="F83" s="23">
        <v>5</v>
      </c>
      <c r="G83" s="23">
        <v>6</v>
      </c>
      <c r="H83" s="23">
        <v>7</v>
      </c>
      <c r="I83" s="23">
        <v>8</v>
      </c>
      <c r="J83" s="23">
        <v>9</v>
      </c>
      <c r="K83" s="23">
        <v>10</v>
      </c>
      <c r="L83" s="23">
        <v>11</v>
      </c>
      <c r="M83" s="23">
        <v>12</v>
      </c>
      <c r="N83" s="23">
        <v>13</v>
      </c>
      <c r="O83" s="23">
        <v>14</v>
      </c>
      <c r="P83" s="23">
        <v>15</v>
      </c>
      <c r="Q83" s="23">
        <v>16</v>
      </c>
      <c r="R83" s="23">
        <v>17</v>
      </c>
      <c r="S83" s="23">
        <v>18</v>
      </c>
      <c r="T83" s="23">
        <v>19</v>
      </c>
      <c r="U83" s="23">
        <v>20</v>
      </c>
      <c r="V83" s="12"/>
      <c r="W83" s="12"/>
    </row>
    <row r="84" spans="1:23">
      <c r="A84" s="25" t="s">
        <v>40</v>
      </c>
      <c r="B84" s="24">
        <f>0.25*6.2</f>
        <v>1.55</v>
      </c>
      <c r="C84" s="24">
        <f>0.5*6.2</f>
        <v>3.1</v>
      </c>
      <c r="D84" s="24">
        <f>0.75*6.2</f>
        <v>4.6500000000000004</v>
      </c>
      <c r="E84" s="24">
        <f>1*6.2</f>
        <v>6.2</v>
      </c>
      <c r="F84" s="24">
        <f t="shared" ref="F84:R84" si="51">1*6.2</f>
        <v>6.2</v>
      </c>
      <c r="G84" s="24">
        <f t="shared" si="51"/>
        <v>6.2</v>
      </c>
      <c r="H84" s="24">
        <f t="shared" si="51"/>
        <v>6.2</v>
      </c>
      <c r="I84" s="24">
        <f t="shared" si="51"/>
        <v>6.2</v>
      </c>
      <c r="J84" s="24">
        <f t="shared" si="51"/>
        <v>6.2</v>
      </c>
      <c r="K84" s="24">
        <f t="shared" si="51"/>
        <v>6.2</v>
      </c>
      <c r="L84" s="24">
        <f t="shared" si="51"/>
        <v>6.2</v>
      </c>
      <c r="M84" s="24">
        <f t="shared" si="51"/>
        <v>6.2</v>
      </c>
      <c r="N84" s="24">
        <f t="shared" si="51"/>
        <v>6.2</v>
      </c>
      <c r="O84" s="24">
        <f t="shared" si="51"/>
        <v>6.2</v>
      </c>
      <c r="P84" s="24">
        <f t="shared" si="51"/>
        <v>6.2</v>
      </c>
      <c r="Q84" s="24">
        <f t="shared" si="51"/>
        <v>6.2</v>
      </c>
      <c r="R84" s="24">
        <f t="shared" si="51"/>
        <v>6.2</v>
      </c>
      <c r="S84" s="24">
        <f>0.75*6.2</f>
        <v>4.6500000000000004</v>
      </c>
      <c r="T84" s="24">
        <f>0.5*6.2</f>
        <v>3.1</v>
      </c>
      <c r="U84" s="24">
        <f t="shared" ref="U84" si="52">0.25*6.2</f>
        <v>1.55</v>
      </c>
      <c r="V84" s="12"/>
      <c r="W84" s="12"/>
    </row>
    <row r="85" spans="1:23">
      <c r="A85" s="25" t="s">
        <v>41</v>
      </c>
      <c r="B85" s="24">
        <f>(B84/SUM($B$84:$U$84))*100</f>
        <v>1.4705882352941175</v>
      </c>
      <c r="C85" s="24">
        <f t="shared" ref="C85:U85" si="53">(C84/SUM($B$84:$U$84))*100</f>
        <v>2.9411764705882351</v>
      </c>
      <c r="D85" s="24">
        <f t="shared" si="53"/>
        <v>4.4117647058823524</v>
      </c>
      <c r="E85" s="24">
        <f t="shared" si="53"/>
        <v>5.8823529411764701</v>
      </c>
      <c r="F85" s="24">
        <f t="shared" si="53"/>
        <v>5.8823529411764701</v>
      </c>
      <c r="G85" s="24">
        <f t="shared" si="53"/>
        <v>5.8823529411764701</v>
      </c>
      <c r="H85" s="24">
        <f t="shared" si="53"/>
        <v>5.8823529411764701</v>
      </c>
      <c r="I85" s="24">
        <f t="shared" si="53"/>
        <v>5.8823529411764701</v>
      </c>
      <c r="J85" s="24">
        <f t="shared" si="53"/>
        <v>5.8823529411764701</v>
      </c>
      <c r="K85" s="24">
        <f t="shared" si="53"/>
        <v>5.8823529411764701</v>
      </c>
      <c r="L85" s="24">
        <f t="shared" si="53"/>
        <v>5.8823529411764701</v>
      </c>
      <c r="M85" s="24">
        <f t="shared" si="53"/>
        <v>5.8823529411764701</v>
      </c>
      <c r="N85" s="24">
        <f t="shared" si="53"/>
        <v>5.8823529411764701</v>
      </c>
      <c r="O85" s="24">
        <f t="shared" si="53"/>
        <v>5.8823529411764701</v>
      </c>
      <c r="P85" s="24">
        <f t="shared" si="53"/>
        <v>5.8823529411764701</v>
      </c>
      <c r="Q85" s="24">
        <f t="shared" si="53"/>
        <v>5.8823529411764701</v>
      </c>
      <c r="R85" s="24">
        <f t="shared" si="53"/>
        <v>5.8823529411764701</v>
      </c>
      <c r="S85" s="24">
        <f t="shared" si="53"/>
        <v>4.4117647058823524</v>
      </c>
      <c r="T85" s="24">
        <f t="shared" si="53"/>
        <v>2.9411764705882351</v>
      </c>
      <c r="U85" s="24">
        <f t="shared" si="53"/>
        <v>1.4705882352941175</v>
      </c>
      <c r="V85" s="12"/>
      <c r="W85" s="12"/>
    </row>
    <row r="86" spans="1:23">
      <c r="A86" s="25" t="s">
        <v>42</v>
      </c>
      <c r="B86" s="24">
        <f>(B85/100)*114</f>
        <v>1.6764705882352939</v>
      </c>
      <c r="C86" s="24">
        <f t="shared" ref="C86:U86" si="54">(C85/100)*114</f>
        <v>3.3529411764705879</v>
      </c>
      <c r="D86" s="24">
        <f t="shared" si="54"/>
        <v>5.0294117647058822</v>
      </c>
      <c r="E86" s="24">
        <f t="shared" si="54"/>
        <v>6.7058823529411757</v>
      </c>
      <c r="F86" s="24">
        <f t="shared" si="54"/>
        <v>6.7058823529411757</v>
      </c>
      <c r="G86" s="24">
        <f t="shared" si="54"/>
        <v>6.7058823529411757</v>
      </c>
      <c r="H86" s="24">
        <f t="shared" si="54"/>
        <v>6.7058823529411757</v>
      </c>
      <c r="I86" s="24">
        <f t="shared" si="54"/>
        <v>6.7058823529411757</v>
      </c>
      <c r="J86" s="24">
        <f t="shared" si="54"/>
        <v>6.7058823529411757</v>
      </c>
      <c r="K86" s="24">
        <f t="shared" si="54"/>
        <v>6.7058823529411757</v>
      </c>
      <c r="L86" s="24">
        <f t="shared" si="54"/>
        <v>6.7058823529411757</v>
      </c>
      <c r="M86" s="24">
        <f t="shared" si="54"/>
        <v>6.7058823529411757</v>
      </c>
      <c r="N86" s="24">
        <f t="shared" si="54"/>
        <v>6.7058823529411757</v>
      </c>
      <c r="O86" s="24">
        <f t="shared" si="54"/>
        <v>6.7058823529411757</v>
      </c>
      <c r="P86" s="24">
        <f t="shared" si="54"/>
        <v>6.7058823529411757</v>
      </c>
      <c r="Q86" s="24">
        <f t="shared" si="54"/>
        <v>6.7058823529411757</v>
      </c>
      <c r="R86" s="24">
        <f t="shared" si="54"/>
        <v>6.7058823529411757</v>
      </c>
      <c r="S86" s="24">
        <f t="shared" si="54"/>
        <v>5.0294117647058822</v>
      </c>
      <c r="T86" s="24">
        <f t="shared" si="54"/>
        <v>3.3529411764705879</v>
      </c>
      <c r="U86" s="24">
        <f t="shared" si="54"/>
        <v>1.6764705882352939</v>
      </c>
      <c r="V86" s="12"/>
      <c r="W86" s="12"/>
    </row>
    <row r="87" spans="1:23">
      <c r="A87" s="25" t="s">
        <v>46</v>
      </c>
      <c r="B87" s="24">
        <f>114-B86</f>
        <v>112.32352941176471</v>
      </c>
      <c r="C87" s="24">
        <f>B87-C86</f>
        <v>108.97058823529412</v>
      </c>
      <c r="D87" s="24">
        <f t="shared" ref="D87:U87" si="55">C87-D86</f>
        <v>103.94117647058823</v>
      </c>
      <c r="E87" s="24">
        <f t="shared" si="55"/>
        <v>97.235294117647058</v>
      </c>
      <c r="F87" s="24">
        <f t="shared" si="55"/>
        <v>90.529411764705884</v>
      </c>
      <c r="G87" s="24">
        <f t="shared" si="55"/>
        <v>83.82352941176471</v>
      </c>
      <c r="H87" s="24">
        <f t="shared" si="55"/>
        <v>77.117647058823536</v>
      </c>
      <c r="I87" s="24">
        <f t="shared" si="55"/>
        <v>70.411764705882362</v>
      </c>
      <c r="J87" s="24">
        <f t="shared" si="55"/>
        <v>63.705882352941188</v>
      </c>
      <c r="K87" s="24">
        <f t="shared" si="55"/>
        <v>57.000000000000014</v>
      </c>
      <c r="L87" s="24">
        <f t="shared" si="55"/>
        <v>50.29411764705884</v>
      </c>
      <c r="M87" s="24">
        <f t="shared" si="55"/>
        <v>43.588235294117666</v>
      </c>
      <c r="N87" s="24">
        <f t="shared" si="55"/>
        <v>36.882352941176492</v>
      </c>
      <c r="O87" s="24">
        <f t="shared" si="55"/>
        <v>30.176470588235318</v>
      </c>
      <c r="P87" s="24">
        <f t="shared" si="55"/>
        <v>23.470588235294144</v>
      </c>
      <c r="Q87" s="24">
        <f t="shared" si="55"/>
        <v>16.76470588235297</v>
      </c>
      <c r="R87" s="24">
        <f t="shared" si="55"/>
        <v>10.058823529411795</v>
      </c>
      <c r="S87" s="24">
        <f t="shared" si="55"/>
        <v>5.0294117647059124</v>
      </c>
      <c r="T87" s="24">
        <f t="shared" si="55"/>
        <v>1.6764705882353246</v>
      </c>
      <c r="U87" s="24">
        <f t="shared" si="55"/>
        <v>3.0642155479654321E-14</v>
      </c>
      <c r="V87" s="12"/>
      <c r="W87" s="12"/>
    </row>
  </sheetData>
  <mergeCells count="8">
    <mergeCell ref="A82:U82"/>
    <mergeCell ref="A67:U67"/>
    <mergeCell ref="A68:U68"/>
    <mergeCell ref="A75:F75"/>
    <mergeCell ref="A1:V1"/>
    <mergeCell ref="F2:J2"/>
    <mergeCell ref="A23:V23"/>
    <mergeCell ref="A45:V45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zoomScale="85" zoomScaleNormal="85" workbookViewId="0">
      <selection activeCell="J19" sqref="J19"/>
    </sheetView>
  </sheetViews>
  <sheetFormatPr defaultColWidth="9.140625" defaultRowHeight="15"/>
  <cols>
    <col min="1" max="1" width="36.85546875" style="12" customWidth="1"/>
    <col min="2" max="21" width="9.140625" style="12"/>
    <col min="22" max="22" width="33.42578125" style="12" customWidth="1"/>
    <col min="23" max="23" width="29" style="12" customWidth="1"/>
    <col min="24" max="16384" width="9.140625" style="12"/>
  </cols>
  <sheetData>
    <row r="1" spans="1:23">
      <c r="A1" s="87" t="s">
        <v>49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3">
      <c r="A2" s="23" t="s">
        <v>39</v>
      </c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</row>
    <row r="3" spans="1:23">
      <c r="A3" s="23" t="s">
        <v>40</v>
      </c>
      <c r="B3" s="24">
        <f>0.25*6.2</f>
        <v>1.55</v>
      </c>
      <c r="C3" s="24">
        <f>0.5*6.2</f>
        <v>3.1</v>
      </c>
      <c r="D3" s="24">
        <f>0.75*6.2</f>
        <v>4.6500000000000004</v>
      </c>
      <c r="E3" s="24">
        <f>1*6.2</f>
        <v>6.2</v>
      </c>
      <c r="F3" s="24">
        <f t="shared" ref="F3:R3" si="0">1*6.2</f>
        <v>6.2</v>
      </c>
      <c r="G3" s="24">
        <f t="shared" si="0"/>
        <v>6.2</v>
      </c>
      <c r="H3" s="24">
        <f t="shared" si="0"/>
        <v>6.2</v>
      </c>
      <c r="I3" s="24">
        <f t="shared" si="0"/>
        <v>6.2</v>
      </c>
      <c r="J3" s="24">
        <f t="shared" si="0"/>
        <v>6.2</v>
      </c>
      <c r="K3" s="24">
        <f t="shared" si="0"/>
        <v>6.2</v>
      </c>
      <c r="L3" s="24">
        <f t="shared" si="0"/>
        <v>6.2</v>
      </c>
      <c r="M3" s="24">
        <f t="shared" si="0"/>
        <v>6.2</v>
      </c>
      <c r="N3" s="24">
        <f t="shared" si="0"/>
        <v>6.2</v>
      </c>
      <c r="O3" s="24">
        <f t="shared" si="0"/>
        <v>6.2</v>
      </c>
      <c r="P3" s="24">
        <f t="shared" si="0"/>
        <v>6.2</v>
      </c>
      <c r="Q3" s="24">
        <f t="shared" si="0"/>
        <v>6.2</v>
      </c>
      <c r="R3" s="24">
        <f t="shared" si="0"/>
        <v>6.2</v>
      </c>
      <c r="S3" s="24">
        <f>0.75*6.2</f>
        <v>4.6500000000000004</v>
      </c>
      <c r="T3" s="24">
        <f>0.5*6.2</f>
        <v>3.1</v>
      </c>
      <c r="U3" s="24">
        <f t="shared" ref="U3" si="1">0.25*6.2</f>
        <v>1.55</v>
      </c>
    </row>
    <row r="4" spans="1:23">
      <c r="A4" s="23" t="s">
        <v>41</v>
      </c>
      <c r="B4" s="24">
        <f>(B3/SUM($B$3:$U$3))*100</f>
        <v>1.4705882352941175</v>
      </c>
      <c r="C4" s="24">
        <f t="shared" ref="C4:U4" si="2">(C3/SUM($B$3:$U$3))*100</f>
        <v>2.9411764705882351</v>
      </c>
      <c r="D4" s="24">
        <f t="shared" si="2"/>
        <v>4.4117647058823524</v>
      </c>
      <c r="E4" s="24">
        <f t="shared" si="2"/>
        <v>5.8823529411764701</v>
      </c>
      <c r="F4" s="24">
        <f t="shared" si="2"/>
        <v>5.8823529411764701</v>
      </c>
      <c r="G4" s="24">
        <f t="shared" si="2"/>
        <v>5.8823529411764701</v>
      </c>
      <c r="H4" s="24">
        <f t="shared" si="2"/>
        <v>5.8823529411764701</v>
      </c>
      <c r="I4" s="24">
        <f t="shared" si="2"/>
        <v>5.8823529411764701</v>
      </c>
      <c r="J4" s="24">
        <f t="shared" si="2"/>
        <v>5.8823529411764701</v>
      </c>
      <c r="K4" s="24">
        <f t="shared" si="2"/>
        <v>5.8823529411764701</v>
      </c>
      <c r="L4" s="24">
        <f t="shared" si="2"/>
        <v>5.8823529411764701</v>
      </c>
      <c r="M4" s="24">
        <f t="shared" si="2"/>
        <v>5.8823529411764701</v>
      </c>
      <c r="N4" s="24">
        <f t="shared" si="2"/>
        <v>5.8823529411764701</v>
      </c>
      <c r="O4" s="24">
        <f t="shared" si="2"/>
        <v>5.8823529411764701</v>
      </c>
      <c r="P4" s="24">
        <f t="shared" si="2"/>
        <v>5.8823529411764701</v>
      </c>
      <c r="Q4" s="24">
        <f t="shared" si="2"/>
        <v>5.8823529411764701</v>
      </c>
      <c r="R4" s="24">
        <f t="shared" si="2"/>
        <v>5.8823529411764701</v>
      </c>
      <c r="S4" s="24">
        <f t="shared" si="2"/>
        <v>4.4117647058823524</v>
      </c>
      <c r="T4" s="24">
        <f t="shared" si="2"/>
        <v>2.9411764705882351</v>
      </c>
      <c r="U4" s="24">
        <f t="shared" si="2"/>
        <v>1.4705882352941175</v>
      </c>
      <c r="V4" s="12" t="s">
        <v>44</v>
      </c>
    </row>
    <row r="5" spans="1:23">
      <c r="A5" s="23" t="s">
        <v>42</v>
      </c>
      <c r="B5" s="24">
        <f>(B4/100)*640</f>
        <v>9.4117647058823515</v>
      </c>
      <c r="C5" s="24">
        <f t="shared" ref="C5:U5" si="3">C4/100*640</f>
        <v>18.823529411764703</v>
      </c>
      <c r="D5" s="24">
        <f t="shared" si="3"/>
        <v>28.235294117647058</v>
      </c>
      <c r="E5" s="24">
        <f t="shared" si="3"/>
        <v>37.647058823529406</v>
      </c>
      <c r="F5" s="24">
        <f t="shared" si="3"/>
        <v>37.647058823529406</v>
      </c>
      <c r="G5" s="24">
        <f t="shared" si="3"/>
        <v>37.647058823529406</v>
      </c>
      <c r="H5" s="24">
        <f t="shared" si="3"/>
        <v>37.647058823529406</v>
      </c>
      <c r="I5" s="24">
        <f t="shared" si="3"/>
        <v>37.647058823529406</v>
      </c>
      <c r="J5" s="24">
        <f t="shared" si="3"/>
        <v>37.647058823529406</v>
      </c>
      <c r="K5" s="24">
        <f t="shared" si="3"/>
        <v>37.647058823529406</v>
      </c>
      <c r="L5" s="24">
        <f t="shared" si="3"/>
        <v>37.647058823529406</v>
      </c>
      <c r="M5" s="24">
        <f t="shared" si="3"/>
        <v>37.647058823529406</v>
      </c>
      <c r="N5" s="24">
        <f t="shared" si="3"/>
        <v>37.647058823529406</v>
      </c>
      <c r="O5" s="24">
        <f t="shared" si="3"/>
        <v>37.647058823529406</v>
      </c>
      <c r="P5" s="24">
        <f t="shared" si="3"/>
        <v>37.647058823529406</v>
      </c>
      <c r="Q5" s="24">
        <f t="shared" si="3"/>
        <v>37.647058823529406</v>
      </c>
      <c r="R5" s="24">
        <f t="shared" si="3"/>
        <v>37.647058823529406</v>
      </c>
      <c r="S5" s="24">
        <f t="shared" si="3"/>
        <v>28.235294117647058</v>
      </c>
      <c r="T5" s="24">
        <f t="shared" si="3"/>
        <v>18.823529411764703</v>
      </c>
      <c r="U5" s="24">
        <f t="shared" si="3"/>
        <v>9.4117647058823515</v>
      </c>
      <c r="V5" s="12" t="s">
        <v>43</v>
      </c>
      <c r="W5" s="12" t="s">
        <v>45</v>
      </c>
    </row>
    <row r="6" spans="1:23">
      <c r="A6" s="23" t="s">
        <v>46</v>
      </c>
      <c r="B6" s="24">
        <f>640-B5</f>
        <v>630.58823529411768</v>
      </c>
      <c r="C6" s="24">
        <f>B6-C5</f>
        <v>611.76470588235293</v>
      </c>
      <c r="D6" s="24">
        <f t="shared" ref="D6:U6" si="4">C6-D5</f>
        <v>583.52941176470586</v>
      </c>
      <c r="E6" s="24">
        <f t="shared" si="4"/>
        <v>545.88235294117646</v>
      </c>
      <c r="F6" s="24">
        <f t="shared" si="4"/>
        <v>508.23529411764707</v>
      </c>
      <c r="G6" s="24">
        <f t="shared" si="4"/>
        <v>470.58823529411768</v>
      </c>
      <c r="H6" s="24">
        <f t="shared" si="4"/>
        <v>432.94117647058829</v>
      </c>
      <c r="I6" s="24">
        <f t="shared" si="4"/>
        <v>395.2941176470589</v>
      </c>
      <c r="J6" s="24">
        <f t="shared" si="4"/>
        <v>357.64705882352951</v>
      </c>
      <c r="K6" s="24">
        <f t="shared" si="4"/>
        <v>320.00000000000011</v>
      </c>
      <c r="L6" s="24">
        <f t="shared" si="4"/>
        <v>282.35294117647072</v>
      </c>
      <c r="M6" s="24">
        <f t="shared" si="4"/>
        <v>244.70588235294133</v>
      </c>
      <c r="N6" s="24">
        <f t="shared" si="4"/>
        <v>207.05882352941194</v>
      </c>
      <c r="O6" s="24">
        <f t="shared" si="4"/>
        <v>169.41176470588255</v>
      </c>
      <c r="P6" s="24">
        <f t="shared" si="4"/>
        <v>131.76470588235316</v>
      </c>
      <c r="Q6" s="24">
        <f t="shared" si="4"/>
        <v>94.117647058823749</v>
      </c>
      <c r="R6" s="24">
        <f t="shared" si="4"/>
        <v>56.470588235294343</v>
      </c>
      <c r="S6" s="24">
        <f t="shared" si="4"/>
        <v>28.235294117647285</v>
      </c>
      <c r="T6" s="24">
        <f t="shared" si="4"/>
        <v>9.4117647058825824</v>
      </c>
      <c r="U6" s="24">
        <f t="shared" si="4"/>
        <v>2.3092638912203256E-13</v>
      </c>
    </row>
    <row r="8" spans="1:23">
      <c r="A8" s="87" t="s">
        <v>47</v>
      </c>
      <c r="B8" s="87"/>
      <c r="C8" s="87"/>
      <c r="D8" s="87"/>
      <c r="E8" s="87"/>
      <c r="F8" s="87"/>
    </row>
    <row r="9" spans="1:23">
      <c r="A9" s="23" t="s">
        <v>39</v>
      </c>
      <c r="B9" s="23">
        <v>1</v>
      </c>
      <c r="C9" s="23">
        <v>2</v>
      </c>
      <c r="D9" s="23">
        <v>3</v>
      </c>
      <c r="E9" s="23">
        <v>4</v>
      </c>
      <c r="F9" s="23">
        <v>5</v>
      </c>
    </row>
    <row r="10" spans="1:23">
      <c r="A10" s="25" t="s">
        <v>40</v>
      </c>
      <c r="B10" s="24">
        <f>0.25*6.2</f>
        <v>1.55</v>
      </c>
      <c r="C10" s="24">
        <f>0.5*6.2</f>
        <v>3.1</v>
      </c>
      <c r="D10" s="24">
        <f>0.75*6.2</f>
        <v>4.6500000000000004</v>
      </c>
      <c r="E10" s="24">
        <f>1*6.2</f>
        <v>6.2</v>
      </c>
      <c r="F10" s="24">
        <f t="shared" ref="F10" si="5">1*6.2</f>
        <v>6.2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spans="1:23">
      <c r="A11" s="25" t="s">
        <v>41</v>
      </c>
      <c r="B11" s="24">
        <f>(B10/SUM($B$10:$F$10))*100</f>
        <v>7.1428571428571441</v>
      </c>
      <c r="C11" s="24">
        <f t="shared" ref="C11:E11" si="6">(C10/SUM($B$10:$F$10))*100</f>
        <v>14.285714285714288</v>
      </c>
      <c r="D11" s="24">
        <f t="shared" si="6"/>
        <v>21.428571428571431</v>
      </c>
      <c r="E11" s="24">
        <f t="shared" si="6"/>
        <v>28.571428571428577</v>
      </c>
      <c r="F11" s="24">
        <f>(F10/SUM($B$10:$F$10))*100</f>
        <v>28.571428571428577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</row>
    <row r="12" spans="1:23">
      <c r="A12" s="25" t="s">
        <v>42</v>
      </c>
      <c r="B12" s="24">
        <f>(B11/100)*114</f>
        <v>8.1428571428571441</v>
      </c>
      <c r="C12" s="24">
        <f t="shared" ref="C12:F12" si="7">(C11/100)*114</f>
        <v>16.285714285714288</v>
      </c>
      <c r="D12" s="24">
        <f t="shared" si="7"/>
        <v>24.428571428571431</v>
      </c>
      <c r="E12" s="24">
        <f t="shared" si="7"/>
        <v>32.571428571428577</v>
      </c>
      <c r="F12" s="24">
        <f t="shared" si="7"/>
        <v>32.571428571428577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3">
      <c r="A13" s="25" t="s">
        <v>46</v>
      </c>
      <c r="B13" s="24">
        <f>114-B12</f>
        <v>105.85714285714286</v>
      </c>
      <c r="C13" s="24">
        <f>B13-C12</f>
        <v>89.571428571428569</v>
      </c>
      <c r="D13" s="24">
        <f t="shared" ref="D13" si="8">C13-D12</f>
        <v>65.142857142857139</v>
      </c>
      <c r="E13" s="24">
        <f t="shared" ref="E13" si="9">D13-E12</f>
        <v>32.571428571428562</v>
      </c>
      <c r="F13" s="24">
        <f t="shared" ref="F13" si="10">E13-F12</f>
        <v>0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3">
      <c r="A15" s="88" t="s">
        <v>48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</row>
    <row r="16" spans="1:23">
      <c r="A16" s="25" t="s">
        <v>39</v>
      </c>
      <c r="B16" s="23">
        <v>1</v>
      </c>
      <c r="C16" s="23">
        <v>2</v>
      </c>
      <c r="D16" s="23">
        <v>3</v>
      </c>
      <c r="E16" s="23">
        <v>4</v>
      </c>
      <c r="F16" s="23">
        <v>5</v>
      </c>
      <c r="G16" s="23">
        <v>6</v>
      </c>
      <c r="H16" s="23">
        <v>7</v>
      </c>
      <c r="I16" s="23">
        <v>8</v>
      </c>
      <c r="J16" s="23">
        <v>9</v>
      </c>
      <c r="K16" s="23">
        <v>10</v>
      </c>
      <c r="L16" s="23">
        <v>11</v>
      </c>
      <c r="M16" s="23">
        <v>12</v>
      </c>
      <c r="N16" s="23">
        <v>13</v>
      </c>
      <c r="O16" s="23">
        <v>14</v>
      </c>
      <c r="P16" s="23">
        <v>15</v>
      </c>
      <c r="Q16" s="23">
        <v>16</v>
      </c>
      <c r="R16" s="23">
        <v>17</v>
      </c>
      <c r="S16" s="23">
        <v>18</v>
      </c>
      <c r="T16" s="23">
        <v>19</v>
      </c>
      <c r="U16" s="23">
        <v>20</v>
      </c>
    </row>
    <row r="17" spans="1:21">
      <c r="A17" s="25" t="s">
        <v>40</v>
      </c>
      <c r="B17" s="24">
        <f>0.25*6.2</f>
        <v>1.55</v>
      </c>
      <c r="C17" s="24">
        <f>0.5*6.2</f>
        <v>3.1</v>
      </c>
      <c r="D17" s="24">
        <f>0.75*6.2</f>
        <v>4.6500000000000004</v>
      </c>
      <c r="E17" s="24">
        <f>1*6.2</f>
        <v>6.2</v>
      </c>
      <c r="F17" s="24">
        <f t="shared" ref="F17:R17" si="11">1*6.2</f>
        <v>6.2</v>
      </c>
      <c r="G17" s="24">
        <f t="shared" si="11"/>
        <v>6.2</v>
      </c>
      <c r="H17" s="24">
        <f t="shared" si="11"/>
        <v>6.2</v>
      </c>
      <c r="I17" s="24">
        <f t="shared" si="11"/>
        <v>6.2</v>
      </c>
      <c r="J17" s="24">
        <f t="shared" si="11"/>
        <v>6.2</v>
      </c>
      <c r="K17" s="24">
        <f t="shared" si="11"/>
        <v>6.2</v>
      </c>
      <c r="L17" s="24">
        <f t="shared" si="11"/>
        <v>6.2</v>
      </c>
      <c r="M17" s="24">
        <f t="shared" si="11"/>
        <v>6.2</v>
      </c>
      <c r="N17" s="24">
        <f t="shared" si="11"/>
        <v>6.2</v>
      </c>
      <c r="O17" s="24">
        <f t="shared" si="11"/>
        <v>6.2</v>
      </c>
      <c r="P17" s="24">
        <f t="shared" si="11"/>
        <v>6.2</v>
      </c>
      <c r="Q17" s="24">
        <f t="shared" si="11"/>
        <v>6.2</v>
      </c>
      <c r="R17" s="24">
        <f t="shared" si="11"/>
        <v>6.2</v>
      </c>
      <c r="S17" s="24">
        <f>0.75*6.2</f>
        <v>4.6500000000000004</v>
      </c>
      <c r="T17" s="24">
        <f>0.5*6.2</f>
        <v>3.1</v>
      </c>
      <c r="U17" s="24">
        <f t="shared" ref="U17" si="12">0.25*6.2</f>
        <v>1.55</v>
      </c>
    </row>
    <row r="18" spans="1:21">
      <c r="A18" s="25" t="s">
        <v>41</v>
      </c>
      <c r="B18" s="24">
        <f>(B17/SUM($B$17:$U$17))*100</f>
        <v>1.4705882352941175</v>
      </c>
      <c r="C18" s="24">
        <f t="shared" ref="C18:U18" si="13">(C17/SUM($B$17:$U$17))*100</f>
        <v>2.9411764705882351</v>
      </c>
      <c r="D18" s="24">
        <f t="shared" si="13"/>
        <v>4.4117647058823524</v>
      </c>
      <c r="E18" s="24">
        <f t="shared" si="13"/>
        <v>5.8823529411764701</v>
      </c>
      <c r="F18" s="24">
        <f t="shared" si="13"/>
        <v>5.8823529411764701</v>
      </c>
      <c r="G18" s="24">
        <f t="shared" si="13"/>
        <v>5.8823529411764701</v>
      </c>
      <c r="H18" s="24">
        <f t="shared" si="13"/>
        <v>5.8823529411764701</v>
      </c>
      <c r="I18" s="24">
        <f t="shared" si="13"/>
        <v>5.8823529411764701</v>
      </c>
      <c r="J18" s="24">
        <f t="shared" si="13"/>
        <v>5.8823529411764701</v>
      </c>
      <c r="K18" s="24">
        <f t="shared" si="13"/>
        <v>5.8823529411764701</v>
      </c>
      <c r="L18" s="24">
        <f t="shared" si="13"/>
        <v>5.8823529411764701</v>
      </c>
      <c r="M18" s="24">
        <f t="shared" si="13"/>
        <v>5.8823529411764701</v>
      </c>
      <c r="N18" s="24">
        <f t="shared" si="13"/>
        <v>5.8823529411764701</v>
      </c>
      <c r="O18" s="24">
        <f t="shared" si="13"/>
        <v>5.8823529411764701</v>
      </c>
      <c r="P18" s="24">
        <f t="shared" si="13"/>
        <v>5.8823529411764701</v>
      </c>
      <c r="Q18" s="24">
        <f t="shared" si="13"/>
        <v>5.8823529411764701</v>
      </c>
      <c r="R18" s="24">
        <f t="shared" si="13"/>
        <v>5.8823529411764701</v>
      </c>
      <c r="S18" s="24">
        <f t="shared" si="13"/>
        <v>4.4117647058823524</v>
      </c>
      <c r="T18" s="24">
        <f t="shared" si="13"/>
        <v>2.9411764705882351</v>
      </c>
      <c r="U18" s="24">
        <f t="shared" si="13"/>
        <v>1.4705882352941175</v>
      </c>
    </row>
    <row r="19" spans="1:21">
      <c r="A19" s="25" t="s">
        <v>42</v>
      </c>
      <c r="B19" s="24">
        <f>(B18/100)*114</f>
        <v>1.6764705882352939</v>
      </c>
      <c r="C19" s="24">
        <f t="shared" ref="C19:U19" si="14">(C18/100)*114</f>
        <v>3.3529411764705879</v>
      </c>
      <c r="D19" s="24">
        <f t="shared" si="14"/>
        <v>5.0294117647058822</v>
      </c>
      <c r="E19" s="24">
        <f t="shared" si="14"/>
        <v>6.7058823529411757</v>
      </c>
      <c r="F19" s="24">
        <f t="shared" si="14"/>
        <v>6.7058823529411757</v>
      </c>
      <c r="G19" s="24">
        <f t="shared" si="14"/>
        <v>6.7058823529411757</v>
      </c>
      <c r="H19" s="24">
        <f t="shared" si="14"/>
        <v>6.7058823529411757</v>
      </c>
      <c r="I19" s="24">
        <f t="shared" si="14"/>
        <v>6.7058823529411757</v>
      </c>
      <c r="J19" s="24">
        <f t="shared" si="14"/>
        <v>6.7058823529411757</v>
      </c>
      <c r="K19" s="24">
        <f t="shared" si="14"/>
        <v>6.7058823529411757</v>
      </c>
      <c r="L19" s="24">
        <f t="shared" si="14"/>
        <v>6.7058823529411757</v>
      </c>
      <c r="M19" s="24">
        <f t="shared" si="14"/>
        <v>6.7058823529411757</v>
      </c>
      <c r="N19" s="24">
        <f t="shared" si="14"/>
        <v>6.7058823529411757</v>
      </c>
      <c r="O19" s="24">
        <f t="shared" si="14"/>
        <v>6.7058823529411757</v>
      </c>
      <c r="P19" s="24">
        <f t="shared" si="14"/>
        <v>6.7058823529411757</v>
      </c>
      <c r="Q19" s="24">
        <f t="shared" si="14"/>
        <v>6.7058823529411757</v>
      </c>
      <c r="R19" s="24">
        <f t="shared" si="14"/>
        <v>6.7058823529411757</v>
      </c>
      <c r="S19" s="24">
        <f t="shared" si="14"/>
        <v>5.0294117647058822</v>
      </c>
      <c r="T19" s="24">
        <f t="shared" si="14"/>
        <v>3.3529411764705879</v>
      </c>
      <c r="U19" s="24">
        <f t="shared" si="14"/>
        <v>1.6764705882352939</v>
      </c>
    </row>
    <row r="20" spans="1:21">
      <c r="A20" s="25" t="s">
        <v>46</v>
      </c>
      <c r="B20" s="24">
        <f>114-B19</f>
        <v>112.32352941176471</v>
      </c>
      <c r="C20" s="24">
        <f>B20-C19</f>
        <v>108.97058823529412</v>
      </c>
      <c r="D20" s="24">
        <f t="shared" ref="D20" si="15">C20-D19</f>
        <v>103.94117647058823</v>
      </c>
      <c r="E20" s="24">
        <f t="shared" ref="E20" si="16">D20-E19</f>
        <v>97.235294117647058</v>
      </c>
      <c r="F20" s="24">
        <f t="shared" ref="F20" si="17">E20-F19</f>
        <v>90.529411764705884</v>
      </c>
      <c r="G20" s="24">
        <f t="shared" ref="G20" si="18">F20-G19</f>
        <v>83.82352941176471</v>
      </c>
      <c r="H20" s="24">
        <f t="shared" ref="H20" si="19">G20-H19</f>
        <v>77.117647058823536</v>
      </c>
      <c r="I20" s="24">
        <f t="shared" ref="I20" si="20">H20-I19</f>
        <v>70.411764705882362</v>
      </c>
      <c r="J20" s="24">
        <f t="shared" ref="J20" si="21">I20-J19</f>
        <v>63.705882352941188</v>
      </c>
      <c r="K20" s="24">
        <f t="shared" ref="K20" si="22">J20-K19</f>
        <v>57.000000000000014</v>
      </c>
      <c r="L20" s="24">
        <f t="shared" ref="L20" si="23">K20-L19</f>
        <v>50.29411764705884</v>
      </c>
      <c r="M20" s="24">
        <f t="shared" ref="M20" si="24">L20-M19</f>
        <v>43.588235294117666</v>
      </c>
      <c r="N20" s="24">
        <f t="shared" ref="N20" si="25">M20-N19</f>
        <v>36.882352941176492</v>
      </c>
      <c r="O20" s="24">
        <f t="shared" ref="O20" si="26">N20-O19</f>
        <v>30.176470588235318</v>
      </c>
      <c r="P20" s="24">
        <f t="shared" ref="P20" si="27">O20-P19</f>
        <v>23.470588235294144</v>
      </c>
      <c r="Q20" s="24">
        <f t="shared" ref="Q20" si="28">P20-Q19</f>
        <v>16.76470588235297</v>
      </c>
      <c r="R20" s="24">
        <f t="shared" ref="R20" si="29">Q20-R19</f>
        <v>10.058823529411795</v>
      </c>
      <c r="S20" s="24">
        <f t="shared" ref="S20" si="30">R20-S19</f>
        <v>5.0294117647059124</v>
      </c>
      <c r="T20" s="24">
        <f t="shared" ref="T20" si="31">S20-T19</f>
        <v>1.6764705882353246</v>
      </c>
      <c r="U20" s="24">
        <f t="shared" ref="U20" si="32">T20-U19</f>
        <v>3.0642155479654321E-14</v>
      </c>
    </row>
  </sheetData>
  <mergeCells count="3">
    <mergeCell ref="A1:U1"/>
    <mergeCell ref="A8:F8"/>
    <mergeCell ref="A15:U15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Лист6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s220584</dc:creator>
  <cp:lastModifiedBy>s220584</cp:lastModifiedBy>
  <dcterms:created xsi:type="dcterms:W3CDTF">2024-09-03T07:44:20Z</dcterms:created>
  <dcterms:modified xsi:type="dcterms:W3CDTF">2024-11-05T08:58:58Z</dcterms:modified>
</cp:coreProperties>
</file>