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c\5 семак\ТИП\Мультисим_1\"/>
    </mc:Choice>
  </mc:AlternateContent>
  <bookViews>
    <workbookView xWindow="0" yWindow="600" windowWidth="28800" windowHeight="12285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2" i="1" l="1"/>
  <c r="D71" i="1"/>
  <c r="D70" i="1"/>
  <c r="D69" i="1"/>
  <c r="D68" i="1"/>
  <c r="D67" i="1"/>
  <c r="D66" i="1"/>
  <c r="D65" i="1"/>
  <c r="D64" i="1"/>
  <c r="D63" i="1"/>
  <c r="D58" i="1"/>
  <c r="D57" i="1"/>
  <c r="D56" i="1"/>
  <c r="D55" i="1"/>
  <c r="D54" i="1"/>
  <c r="D53" i="1"/>
  <c r="D52" i="1"/>
  <c r="D51" i="1"/>
  <c r="D50" i="1"/>
  <c r="D49" i="1"/>
  <c r="D44" i="1"/>
  <c r="D43" i="1"/>
  <c r="D42" i="1"/>
  <c r="D41" i="1"/>
  <c r="D40" i="1"/>
  <c r="D39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8" i="1"/>
  <c r="D9" i="1"/>
  <c r="D10" i="1"/>
  <c r="D11" i="1"/>
  <c r="D12" i="1"/>
  <c r="D13" i="1"/>
  <c r="D14" i="1"/>
  <c r="D15" i="1"/>
  <c r="D16" i="1"/>
  <c r="D7" i="1"/>
  <c r="B60" i="1"/>
  <c r="D60" i="1"/>
  <c r="B46" i="1"/>
  <c r="D46" i="1"/>
  <c r="D32" i="1"/>
  <c r="B32" i="1"/>
  <c r="D18" i="1"/>
  <c r="B18" i="1"/>
  <c r="D4" i="1"/>
  <c r="B4" i="1"/>
  <c r="G37" i="2" l="1"/>
  <c r="G28" i="2"/>
  <c r="G10" i="2"/>
  <c r="G55" i="2"/>
  <c r="G46" i="2"/>
  <c r="B3" i="2"/>
  <c r="D54" i="2"/>
  <c r="D53" i="2"/>
  <c r="D52" i="2"/>
  <c r="D51" i="2"/>
  <c r="D50" i="2"/>
  <c r="D49" i="2"/>
  <c r="D48" i="2"/>
  <c r="E54" i="2"/>
  <c r="E53" i="2"/>
  <c r="E52" i="2"/>
  <c r="E51" i="2"/>
  <c r="E50" i="2"/>
  <c r="E49" i="2"/>
  <c r="E48" i="2"/>
  <c r="C54" i="2"/>
  <c r="C53" i="2"/>
  <c r="C52" i="2"/>
  <c r="C51" i="2"/>
  <c r="C50" i="2"/>
  <c r="C49" i="2"/>
  <c r="C48" i="2"/>
  <c r="B54" i="2"/>
  <c r="B53" i="2"/>
  <c r="B52" i="2"/>
  <c r="B51" i="2"/>
  <c r="B50" i="2"/>
  <c r="B49" i="2"/>
  <c r="B48" i="2"/>
  <c r="C45" i="2"/>
  <c r="C44" i="2"/>
  <c r="C43" i="2"/>
  <c r="C42" i="2"/>
  <c r="C41" i="2"/>
  <c r="C40" i="2"/>
  <c r="C39" i="2"/>
  <c r="D45" i="2"/>
  <c r="D44" i="2"/>
  <c r="D43" i="2"/>
  <c r="D42" i="2"/>
  <c r="D41" i="2"/>
  <c r="D40" i="2"/>
  <c r="D39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C36" i="2"/>
  <c r="C35" i="2"/>
  <c r="C34" i="2"/>
  <c r="C33" i="2"/>
  <c r="C32" i="2"/>
  <c r="C31" i="2"/>
  <c r="C30" i="2"/>
  <c r="E36" i="2"/>
  <c r="D36" i="2"/>
  <c r="B36" i="2"/>
  <c r="E35" i="2"/>
  <c r="D35" i="2"/>
  <c r="B35" i="2"/>
  <c r="E34" i="2"/>
  <c r="D34" i="2"/>
  <c r="B34" i="2"/>
  <c r="E33" i="2"/>
  <c r="D33" i="2"/>
  <c r="B33" i="2"/>
  <c r="E32" i="2"/>
  <c r="D32" i="2"/>
  <c r="B32" i="2"/>
  <c r="E31" i="2"/>
  <c r="D31" i="2"/>
  <c r="B31" i="2"/>
  <c r="E30" i="2"/>
  <c r="D30" i="2"/>
  <c r="B30" i="2"/>
  <c r="D27" i="2"/>
  <c r="D26" i="2"/>
  <c r="D25" i="2"/>
  <c r="D24" i="2"/>
  <c r="D23" i="2"/>
  <c r="D22" i="2"/>
  <c r="D21" i="2"/>
  <c r="E27" i="2"/>
  <c r="C27" i="2"/>
  <c r="B27" i="2"/>
  <c r="E26" i="2"/>
  <c r="C26" i="2"/>
  <c r="B26" i="2"/>
  <c r="E25" i="2"/>
  <c r="C25" i="2"/>
  <c r="B25" i="2"/>
  <c r="E24" i="2"/>
  <c r="C24" i="2"/>
  <c r="B24" i="2"/>
  <c r="E23" i="2"/>
  <c r="C23" i="2"/>
  <c r="B23" i="2"/>
  <c r="E22" i="2"/>
  <c r="C22" i="2"/>
  <c r="B22" i="2"/>
  <c r="E21" i="2"/>
  <c r="C21" i="2"/>
  <c r="B21" i="2"/>
  <c r="F18" i="2"/>
  <c r="F17" i="2"/>
  <c r="F16" i="2"/>
  <c r="F15" i="2"/>
  <c r="F14" i="2"/>
  <c r="F13" i="2"/>
  <c r="C18" i="2"/>
  <c r="C17" i="2"/>
  <c r="C16" i="2"/>
  <c r="C15" i="2"/>
  <c r="C14" i="2"/>
  <c r="C13" i="2"/>
  <c r="C12" i="2"/>
  <c r="E18" i="2"/>
  <c r="D18" i="2"/>
  <c r="B18" i="2"/>
  <c r="E17" i="2"/>
  <c r="D17" i="2"/>
  <c r="B17" i="2"/>
  <c r="E16" i="2"/>
  <c r="D16" i="2"/>
  <c r="B16" i="2"/>
  <c r="E15" i="2"/>
  <c r="D15" i="2"/>
  <c r="B15" i="2"/>
  <c r="E14" i="2"/>
  <c r="D14" i="2"/>
  <c r="B14" i="2"/>
  <c r="E13" i="2"/>
  <c r="D13" i="2"/>
  <c r="B13" i="2"/>
  <c r="E12" i="2"/>
  <c r="D12" i="2"/>
  <c r="B12" i="2"/>
  <c r="B9" i="2"/>
  <c r="C3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9" i="2"/>
  <c r="D9" i="2"/>
  <c r="E9" i="2"/>
  <c r="B72" i="1"/>
  <c r="B71" i="1"/>
  <c r="B70" i="1"/>
  <c r="B69" i="1"/>
  <c r="B68" i="1"/>
  <c r="B67" i="1"/>
  <c r="B66" i="1"/>
  <c r="B65" i="1"/>
  <c r="B64" i="1"/>
  <c r="B63" i="1"/>
  <c r="B58" i="1"/>
  <c r="B57" i="1"/>
  <c r="B56" i="1"/>
  <c r="B55" i="1"/>
  <c r="B54" i="1"/>
  <c r="B53" i="1"/>
  <c r="B52" i="1"/>
  <c r="B51" i="1"/>
  <c r="B50" i="1"/>
  <c r="B49" i="1"/>
  <c r="B44" i="1"/>
  <c r="B43" i="1"/>
  <c r="B42" i="1"/>
  <c r="B41" i="1"/>
  <c r="B40" i="1"/>
  <c r="B39" i="1"/>
  <c r="B38" i="1"/>
  <c r="B37" i="1"/>
  <c r="B36" i="1"/>
  <c r="B35" i="1"/>
  <c r="B30" i="1"/>
  <c r="B29" i="1"/>
  <c r="B28" i="1"/>
  <c r="B27" i="1"/>
  <c r="B26" i="1"/>
  <c r="B25" i="1"/>
  <c r="B24" i="1"/>
  <c r="B23" i="1"/>
  <c r="B22" i="1"/>
  <c r="B21" i="1"/>
  <c r="B16" i="1"/>
  <c r="B15" i="1"/>
  <c r="B14" i="1"/>
  <c r="B13" i="1"/>
  <c r="B12" i="1"/>
  <c r="B11" i="1"/>
  <c r="B10" i="1"/>
  <c r="B9" i="1"/>
  <c r="B8" i="1"/>
  <c r="B7" i="1"/>
  <c r="G19" i="2" l="1"/>
</calcChain>
</file>

<file path=xl/sharedStrings.xml><?xml version="1.0" encoding="utf-8"?>
<sst xmlns="http://schemas.openxmlformats.org/spreadsheetml/2006/main" count="85" uniqueCount="21">
  <si>
    <t>Вариант 0</t>
  </si>
  <si>
    <t>R2=</t>
  </si>
  <si>
    <t>Опыт 1</t>
  </si>
  <si>
    <t>R2, Ом</t>
  </si>
  <si>
    <t>U,B</t>
  </si>
  <si>
    <t>S</t>
  </si>
  <si>
    <t>Опыт 2</t>
  </si>
  <si>
    <t>Опыт 3</t>
  </si>
  <si>
    <t>Опыт 4</t>
  </si>
  <si>
    <t>U,mB</t>
  </si>
  <si>
    <t>Опыт 5</t>
  </si>
  <si>
    <t xml:space="preserve">R1 </t>
  </si>
  <si>
    <t>R2</t>
  </si>
  <si>
    <t>R3</t>
  </si>
  <si>
    <t>R4</t>
  </si>
  <si>
    <t>U, B</t>
  </si>
  <si>
    <t>U, mB</t>
  </si>
  <si>
    <t>Опыт 6</t>
  </si>
  <si>
    <t>S сред.</t>
  </si>
  <si>
    <t>R1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</si>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</sst>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9" formatCode="0.000000"/>
    <numFmt numFmtId="172" formatCode="0.00000000000"/>
    <numFmt numFmtId="173" formatCode="0.000000000"/>
    <numFmt numFmtId="174" formatCode="0.000000000000"/>
  </numFmts>
  <fonts count="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/>
    </xf>
    <xf numFmtId="169" fontId="3" fillId="5" borderId="2" xfId="0" applyNumberFormat="1" applyFont="1" applyFill="1" applyBorder="1" applyAlignment="1">
      <alignment horizontal="center" vertical="center"/>
    </xf>
    <xf numFmtId="169" fontId="3" fillId="4" borderId="2" xfId="0" applyNumberFormat="1" applyFont="1" applyFill="1" applyBorder="1" applyAlignment="1">
      <alignment horizontal="center" vertical="center" wrapText="1"/>
    </xf>
    <xf numFmtId="169" fontId="2" fillId="0" borderId="2" xfId="0" applyNumberFormat="1" applyFont="1" applyBorder="1" applyAlignment="1">
      <alignment horizontal="center" vertical="center" wrapText="1"/>
    </xf>
    <xf numFmtId="169" fontId="2" fillId="0" borderId="11" xfId="0" applyNumberFormat="1" applyFont="1" applyBorder="1" applyAlignment="1">
      <alignment horizontal="center" vertical="center" wrapText="1"/>
    </xf>
    <xf numFmtId="169" fontId="3" fillId="5" borderId="10" xfId="0" applyNumberFormat="1" applyFont="1" applyFill="1" applyBorder="1" applyAlignment="1">
      <alignment horizontal="center" vertical="center"/>
    </xf>
    <xf numFmtId="169" fontId="2" fillId="0" borderId="8" xfId="0" applyNumberFormat="1" applyFont="1" applyBorder="1" applyAlignment="1">
      <alignment horizontal="center" vertical="center" wrapText="1"/>
    </xf>
    <xf numFmtId="169" fontId="4" fillId="4" borderId="2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 wrapText="1"/>
    </xf>
    <xf numFmtId="172" fontId="1" fillId="0" borderId="0" xfId="0" applyNumberFormat="1" applyFont="1" applyBorder="1" applyAlignment="1">
      <alignment horizontal="center" vertical="center"/>
    </xf>
    <xf numFmtId="172" fontId="1" fillId="2" borderId="1" xfId="0" applyNumberFormat="1" applyFont="1" applyFill="1" applyBorder="1" applyAlignment="1">
      <alignment horizontal="center" vertical="center"/>
    </xf>
    <xf numFmtId="172" fontId="1" fillId="0" borderId="1" xfId="0" applyNumberFormat="1" applyFont="1" applyBorder="1" applyAlignment="1">
      <alignment horizontal="center" vertical="center"/>
    </xf>
    <xf numFmtId="173" fontId="2" fillId="0" borderId="1" xfId="0" applyNumberFormat="1" applyFont="1" applyBorder="1" applyAlignment="1">
      <alignment horizontal="center" vertical="center" wrapText="1"/>
    </xf>
    <xf numFmtId="173" fontId="1" fillId="0" borderId="1" xfId="0" applyNumberFormat="1" applyFont="1" applyBorder="1" applyAlignment="1">
      <alignment horizontal="center" vertical="center"/>
    </xf>
    <xf numFmtId="173" fontId="1" fillId="2" borderId="1" xfId="0" applyNumberFormat="1" applyFont="1" applyFill="1" applyBorder="1" applyAlignment="1">
      <alignment horizontal="center" vertical="center"/>
    </xf>
    <xf numFmtId="174" fontId="2" fillId="0" borderId="1" xfId="0" applyNumberFormat="1" applyFont="1" applyBorder="1" applyAlignment="1">
      <alignment horizontal="center" vertical="center" wrapText="1"/>
    </xf>
    <xf numFmtId="17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𝑈 = 𝑓(𝑅</a:t>
            </a:r>
            <a:r>
              <a:rPr lang="ru-RU" sz="1400" b="0" i="0" u="none" strike="noStrike" baseline="-2500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r>
              <a:rPr lang="ru-RU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) </a:t>
            </a:r>
            <a:endParaRPr lang="ru-RU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2722821168203984"/>
          <c:y val="2.6034399744370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Опыт_1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Лист1!$B$6:$B$16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Лист1!$C$6:$C$16</c:f>
              <c:numCache>
                <c:formatCode>General</c:formatCode>
                <c:ptCount val="11"/>
                <c:pt idx="0">
                  <c:v>0</c:v>
                </c:pt>
                <c:pt idx="1">
                  <c:v>0.58799999999999997</c:v>
                </c:pt>
                <c:pt idx="2">
                  <c:v>1.1579999999999999</c:v>
                </c:pt>
                <c:pt idx="3">
                  <c:v>1.7130000000000001</c:v>
                </c:pt>
                <c:pt idx="4">
                  <c:v>2.2559999999999998</c:v>
                </c:pt>
                <c:pt idx="5">
                  <c:v>2.7909999999999999</c:v>
                </c:pt>
                <c:pt idx="6">
                  <c:v>3.3210000000000002</c:v>
                </c:pt>
                <c:pt idx="7">
                  <c:v>3.85</c:v>
                </c:pt>
                <c:pt idx="8">
                  <c:v>4.38</c:v>
                </c:pt>
                <c:pt idx="9">
                  <c:v>4.9139999999999997</c:v>
                </c:pt>
                <c:pt idx="10">
                  <c:v>5.4550000000000001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60-41F0-9C9F-039BDA4E9656}"/>
            </c:ext>
          </c:extLst>
        </c:ser>
        <c:ser>
          <c:idx val="1"/>
          <c:order val="1"/>
          <c:tx>
            <c:v>Опыт_2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Лист1!$B$20:$B$30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Лист1!$C$20:$C$30</c:f>
              <c:numCache>
                <c:formatCode>General</c:formatCode>
                <c:ptCount val="11"/>
                <c:pt idx="0">
                  <c:v>0</c:v>
                </c:pt>
                <c:pt idx="1">
                  <c:v>0.59399999999999997</c:v>
                </c:pt>
                <c:pt idx="2">
                  <c:v>1.179</c:v>
                </c:pt>
                <c:pt idx="3">
                  <c:v>1.7549999999999999</c:v>
                </c:pt>
                <c:pt idx="4">
                  <c:v>2.3260000000000001</c:v>
                </c:pt>
                <c:pt idx="5">
                  <c:v>2.8919999999999999</c:v>
                </c:pt>
                <c:pt idx="6">
                  <c:v>3.4550000000000001</c:v>
                </c:pt>
                <c:pt idx="7">
                  <c:v>4.0170000000000003</c:v>
                </c:pt>
                <c:pt idx="8">
                  <c:v>4.58</c:v>
                </c:pt>
                <c:pt idx="9">
                  <c:v>5.1449999999999996</c:v>
                </c:pt>
                <c:pt idx="10">
                  <c:v>5.7140000000000004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60-41F0-9C9F-039BDA4E9656}"/>
            </c:ext>
          </c:extLst>
        </c:ser>
        <c:ser>
          <c:idx val="2"/>
          <c:order val="2"/>
          <c:tx>
            <c:v>Опыт_3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Лист1!$B$34:$B$44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Лист1!$C$34:$C$44</c:f>
              <c:numCache>
                <c:formatCode>General</c:formatCode>
                <c:ptCount val="11"/>
                <c:pt idx="0">
                  <c:v>0</c:v>
                </c:pt>
                <c:pt idx="1">
                  <c:v>0.59799999999999998</c:v>
                </c:pt>
                <c:pt idx="2">
                  <c:v>1.196</c:v>
                </c:pt>
                <c:pt idx="3">
                  <c:v>1.7909999999999999</c:v>
                </c:pt>
                <c:pt idx="4">
                  <c:v>2.3849999999999998</c:v>
                </c:pt>
                <c:pt idx="5">
                  <c:v>2.9780000000000002</c:v>
                </c:pt>
                <c:pt idx="6">
                  <c:v>3.57</c:v>
                </c:pt>
                <c:pt idx="7">
                  <c:v>4.1619999999999999</c:v>
                </c:pt>
                <c:pt idx="8">
                  <c:v>4.7539999999999996</c:v>
                </c:pt>
                <c:pt idx="9">
                  <c:v>5.3470000000000004</c:v>
                </c:pt>
                <c:pt idx="10">
                  <c:v>5.9409999999999998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60-41F0-9C9F-039BDA4E9656}"/>
            </c:ext>
          </c:extLst>
        </c:ser>
        <c:ser>
          <c:idx val="3"/>
          <c:order val="3"/>
          <c:tx>
            <c:v>Опыт_4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Лист1!$B$48:$B$58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Лист1!$C$48:$C$58</c:f>
              <c:numCache>
                <c:formatCode>General</c:formatCode>
                <c:ptCount val="11"/>
                <c:pt idx="0">
                  <c:v>0</c:v>
                </c:pt>
                <c:pt idx="1">
                  <c:v>0.79200000000000004</c:v>
                </c:pt>
                <c:pt idx="2">
                  <c:v>1.573</c:v>
                </c:pt>
                <c:pt idx="3">
                  <c:v>2.3439999999999999</c:v>
                </c:pt>
                <c:pt idx="4">
                  <c:v>3.109</c:v>
                </c:pt>
                <c:pt idx="5">
                  <c:v>3.871</c:v>
                </c:pt>
                <c:pt idx="6">
                  <c:v>4.633</c:v>
                </c:pt>
                <c:pt idx="7">
                  <c:v>5.3979999999999997</c:v>
                </c:pt>
                <c:pt idx="8">
                  <c:v>6.17</c:v>
                </c:pt>
                <c:pt idx="9">
                  <c:v>6.95</c:v>
                </c:pt>
                <c:pt idx="10">
                  <c:v>7.742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60-41F0-9C9F-039BDA4E9656}"/>
            </c:ext>
          </c:extLst>
        </c:ser>
        <c:ser>
          <c:idx val="4"/>
          <c:order val="4"/>
          <c:tx>
            <c:v>Опыт_5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Лист1!$B$62:$B$72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Лист1!$C$62:$C$72</c:f>
              <c:numCache>
                <c:formatCode>General</c:formatCode>
                <c:ptCount val="11"/>
                <c:pt idx="0">
                  <c:v>0</c:v>
                </c:pt>
                <c:pt idx="1">
                  <c:v>0.39600000000000002</c:v>
                </c:pt>
                <c:pt idx="2">
                  <c:v>0.78500000000000003</c:v>
                </c:pt>
                <c:pt idx="3">
                  <c:v>1.1679999999999999</c:v>
                </c:pt>
                <c:pt idx="4">
                  <c:v>1.546</c:v>
                </c:pt>
                <c:pt idx="5">
                  <c:v>1.92</c:v>
                </c:pt>
                <c:pt idx="6">
                  <c:v>2.29</c:v>
                </c:pt>
                <c:pt idx="7">
                  <c:v>2.657</c:v>
                </c:pt>
                <c:pt idx="8">
                  <c:v>3.0230000000000001</c:v>
                </c:pt>
                <c:pt idx="9">
                  <c:v>3.387</c:v>
                </c:pt>
                <c:pt idx="10">
                  <c:v>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60-41F0-9C9F-039BDA4E9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28352"/>
        <c:axId val="486734912"/>
      </c:scatterChart>
      <c:valAx>
        <c:axId val="4867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U,B</a:t>
                </a:r>
                <a:endParaRPr lang="ru-RU" sz="14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34912"/>
        <c:crosses val="autoZero"/>
        <c:crossBetween val="midCat"/>
      </c:valAx>
      <c:valAx>
        <c:axId val="4867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R2,</a:t>
                </a:r>
                <a:r>
                  <a:rPr lang="ru-RU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2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𝑆 = 𝑓(𝑅</a:t>
            </a:r>
            <a:r>
              <a:rPr lang="ru-RU" sz="1400" b="0" i="0" u="none" strike="noStrike" baseline="-2500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r>
              <a:rPr lang="ru-RU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) </a:t>
            </a:r>
            <a:endParaRPr lang="ru-RU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2722821168203984"/>
          <c:y val="2.6034399744370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Опыт_1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Лист1!$B$7:$B$16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Лист1!$D$7:$D$16</c:f>
              <c:numCache>
                <c:formatCode>0.000000</c:formatCode>
                <c:ptCount val="10"/>
                <c:pt idx="0">
                  <c:v>1.2510638297872339E-3</c:v>
                </c:pt>
                <c:pt idx="1">
                  <c:v>1.2127659574468084E-3</c:v>
                </c:pt>
                <c:pt idx="2">
                  <c:v>1.1808510638297875E-3</c:v>
                </c:pt>
                <c:pt idx="3">
                  <c:v>1.1553191489361695E-3</c:v>
                </c:pt>
                <c:pt idx="4">
                  <c:v>1.1382978723404257E-3</c:v>
                </c:pt>
                <c:pt idx="5">
                  <c:v>1.1276595744680856E-3</c:v>
                </c:pt>
                <c:pt idx="6">
                  <c:v>1.1255319148936167E-3</c:v>
                </c:pt>
                <c:pt idx="7">
                  <c:v>1.1276595744680847E-3</c:v>
                </c:pt>
                <c:pt idx="8">
                  <c:v>1.1361702127659571E-3</c:v>
                </c:pt>
                <c:pt idx="9">
                  <c:v>1.1510638297872349E-3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06-45A7-BC97-62012B5F0C64}"/>
            </c:ext>
          </c:extLst>
        </c:ser>
        <c:ser>
          <c:idx val="1"/>
          <c:order val="1"/>
          <c:tx>
            <c:v>Опыт_2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Лист1!$B$21:$B$30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Лист1!$D$21:$D$30</c:f>
              <c:numCache>
                <c:formatCode>0.000000</c:formatCode>
                <c:ptCount val="10"/>
                <c:pt idx="0">
                  <c:v>1.2638297872340424E-3</c:v>
                </c:pt>
                <c:pt idx="1">
                  <c:v>1.24468085106383E-3</c:v>
                </c:pt>
                <c:pt idx="2">
                  <c:v>1.2255319148936168E-3</c:v>
                </c:pt>
                <c:pt idx="3">
                  <c:v>1.214893617021277E-3</c:v>
                </c:pt>
                <c:pt idx="4">
                  <c:v>1.2042553191489358E-3</c:v>
                </c:pt>
                <c:pt idx="5">
                  <c:v>1.1978723404255322E-3</c:v>
                </c:pt>
                <c:pt idx="6">
                  <c:v>1.1957446808510644E-3</c:v>
                </c:pt>
                <c:pt idx="7">
                  <c:v>1.1978723404255313E-3</c:v>
                </c:pt>
                <c:pt idx="8">
                  <c:v>1.202127659574467E-3</c:v>
                </c:pt>
                <c:pt idx="9">
                  <c:v>1.2106382978723422E-3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06-45A7-BC97-62012B5F0C64}"/>
            </c:ext>
          </c:extLst>
        </c:ser>
        <c:ser>
          <c:idx val="2"/>
          <c:order val="2"/>
          <c:tx>
            <c:v>Опыт_3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Лист1!$B$35:$B$44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Лист1!$D$35:$D$44</c:f>
              <c:numCache>
                <c:formatCode>0.000000</c:formatCode>
                <c:ptCount val="10"/>
                <c:pt idx="0">
                  <c:v>1.2723404255319149E-3</c:v>
                </c:pt>
                <c:pt idx="1">
                  <c:v>1.2723404255319149E-3</c:v>
                </c:pt>
                <c:pt idx="2">
                  <c:v>1.2659574468085106E-3</c:v>
                </c:pt>
                <c:pt idx="3">
                  <c:v>1.2638297872340422E-3</c:v>
                </c:pt>
                <c:pt idx="4">
                  <c:v>1.2617021276595754E-3</c:v>
                </c:pt>
                <c:pt idx="5">
                  <c:v>1.2595744680851057E-3</c:v>
                </c:pt>
                <c:pt idx="6">
                  <c:v>1.2595744680851065E-3</c:v>
                </c:pt>
                <c:pt idx="7">
                  <c:v>1.2595744680851057E-3</c:v>
                </c:pt>
                <c:pt idx="8">
                  <c:v>1.2617021276595762E-3</c:v>
                </c:pt>
                <c:pt idx="9">
                  <c:v>1.2638297872340414E-3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06-45A7-BC97-62012B5F0C64}"/>
            </c:ext>
          </c:extLst>
        </c:ser>
        <c:ser>
          <c:idx val="3"/>
          <c:order val="3"/>
          <c:tx>
            <c:v>Опыт_4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Лист1!$B$49:$B$58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Лист1!$D$49:$D$58</c:f>
              <c:numCache>
                <c:formatCode>0.000000</c:formatCode>
                <c:ptCount val="10"/>
                <c:pt idx="0">
                  <c:v>1.6851063829787234E-3</c:v>
                </c:pt>
                <c:pt idx="1">
                  <c:v>1.6617021276595742E-3</c:v>
                </c:pt>
                <c:pt idx="2">
                  <c:v>1.6404255319148935E-3</c:v>
                </c:pt>
                <c:pt idx="3">
                  <c:v>1.6276595744680853E-3</c:v>
                </c:pt>
                <c:pt idx="4">
                  <c:v>1.6212765957446809E-3</c:v>
                </c:pt>
                <c:pt idx="5">
                  <c:v>1.6212765957446809E-3</c:v>
                </c:pt>
                <c:pt idx="6">
                  <c:v>1.6276595744680845E-3</c:v>
                </c:pt>
                <c:pt idx="7">
                  <c:v>1.6425531914893623E-3</c:v>
                </c:pt>
                <c:pt idx="8">
                  <c:v>1.6595744680851069E-3</c:v>
                </c:pt>
                <c:pt idx="9">
                  <c:v>1.685106382978723E-3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06-45A7-BC97-62012B5F0C64}"/>
            </c:ext>
          </c:extLst>
        </c:ser>
        <c:ser>
          <c:idx val="4"/>
          <c:order val="4"/>
          <c:tx>
            <c:v>Опыт_5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Лист1!$B$63:$B$72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Лист1!$D$63:$D$72</c:f>
              <c:numCache>
                <c:formatCode>General</c:formatCode>
                <c:ptCount val="10"/>
                <c:pt idx="0">
                  <c:v>8.425531914893617E-4</c:v>
                </c:pt>
                <c:pt idx="1">
                  <c:v>8.2765957446808509E-4</c:v>
                </c:pt>
                <c:pt idx="2">
                  <c:v>8.1489361702127632E-4</c:v>
                </c:pt>
                <c:pt idx="3">
                  <c:v>8.0425531914893637E-4</c:v>
                </c:pt>
                <c:pt idx="4">
                  <c:v>7.957446808510636E-4</c:v>
                </c:pt>
                <c:pt idx="5">
                  <c:v>7.872340425531917E-4</c:v>
                </c:pt>
                <c:pt idx="6">
                  <c:v>7.8085106382978721E-4</c:v>
                </c:pt>
                <c:pt idx="7">
                  <c:v>7.7872340425531937E-4</c:v>
                </c:pt>
                <c:pt idx="8">
                  <c:v>7.7446808510638271E-4</c:v>
                </c:pt>
                <c:pt idx="9">
                  <c:v>7.7234042553191488E-4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06-45A7-BC97-62012B5F0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28352"/>
        <c:axId val="486734912"/>
      </c:scatterChart>
      <c:valAx>
        <c:axId val="4867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U,B</a:t>
                </a:r>
                <a:endParaRPr lang="ru-RU" sz="14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34912"/>
        <c:crosses val="autoZero"/>
        <c:crossBetween val="midCat"/>
      </c:valAx>
      <c:valAx>
        <c:axId val="4867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R2,</a:t>
                </a:r>
                <a:r>
                  <a:rPr lang="ru-RU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2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Опыт_1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Лист2!$B$4:$B$9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Лист2!$F$4:$F$9</c:f>
              <c:numCache>
                <c:formatCode>General</c:formatCode>
                <c:ptCount val="6"/>
                <c:pt idx="0">
                  <c:v>0.315</c:v>
                </c:pt>
                <c:pt idx="1">
                  <c:v>0.66600000000000004</c:v>
                </c:pt>
                <c:pt idx="2">
                  <c:v>1.0589999999999999</c:v>
                </c:pt>
                <c:pt idx="3">
                  <c:v>1.5</c:v>
                </c:pt>
                <c:pt idx="4">
                  <c:v>2</c:v>
                </c:pt>
                <c:pt idx="5">
                  <c:v>2.5710000000000002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41-4B5D-ACBB-16F8C107DEDC}"/>
            </c:ext>
          </c:extLst>
        </c:ser>
        <c:ser>
          <c:idx val="1"/>
          <c:order val="1"/>
          <c:tx>
            <c:v>Опыт_2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Лист2!$B$13:$B$18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Лист2!$F$13:$F$18</c:f>
              <c:numCache>
                <c:formatCode>General</c:formatCode>
                <c:ptCount val="6"/>
                <c:pt idx="0">
                  <c:v>2.2820000000000002E-9</c:v>
                </c:pt>
                <c:pt idx="1">
                  <c:v>5.6400000000000004E-9</c:v>
                </c:pt>
                <c:pt idx="2">
                  <c:v>8.460000000000001E-9</c:v>
                </c:pt>
                <c:pt idx="3">
                  <c:v>1.1280000000000001E-8</c:v>
                </c:pt>
                <c:pt idx="4">
                  <c:v>1.4100000000000001E-8</c:v>
                </c:pt>
                <c:pt idx="5">
                  <c:v>1.6920000000000002E-8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41-4B5D-ACBB-16F8C107DEDC}"/>
            </c:ext>
          </c:extLst>
        </c:ser>
        <c:ser>
          <c:idx val="2"/>
          <c:order val="2"/>
          <c:tx>
            <c:v>Опыт_3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Лист2!$B$22:$B$27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Лист2!$F$22:$F$27</c:f>
              <c:numCache>
                <c:formatCode>General</c:formatCode>
                <c:ptCount val="6"/>
                <c:pt idx="0">
                  <c:v>0.63100000000000001</c:v>
                </c:pt>
                <c:pt idx="1">
                  <c:v>1.33</c:v>
                </c:pt>
                <c:pt idx="2">
                  <c:v>2.1</c:v>
                </c:pt>
                <c:pt idx="3">
                  <c:v>3</c:v>
                </c:pt>
                <c:pt idx="4">
                  <c:v>4</c:v>
                </c:pt>
                <c:pt idx="5">
                  <c:v>5.0999999999999996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41-4B5D-ACBB-16F8C107DEDC}"/>
            </c:ext>
          </c:extLst>
        </c:ser>
        <c:ser>
          <c:idx val="3"/>
          <c:order val="3"/>
          <c:tx>
            <c:v>Опыт_4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Лист2!$B$31:$B$36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Лист2!$F$31:$F$36</c:f>
              <c:numCache>
                <c:formatCode>General</c:formatCode>
                <c:ptCount val="6"/>
                <c:pt idx="0">
                  <c:v>0.59899999999999998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41-4B5D-ACBB-16F8C107DEDC}"/>
            </c:ext>
          </c:extLst>
        </c:ser>
        <c:ser>
          <c:idx val="4"/>
          <c:order val="4"/>
          <c:tx>
            <c:v>Опыт_5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Лист2!$B$40:$B$45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Лист2!$F$40:$F$45</c:f>
              <c:numCache>
                <c:formatCode>General</c:formatCode>
                <c:ptCount val="6"/>
                <c:pt idx="0">
                  <c:v>0.03</c:v>
                </c:pt>
                <c:pt idx="1">
                  <c:v>0.121</c:v>
                </c:pt>
                <c:pt idx="2">
                  <c:v>0.27600000000000002</c:v>
                </c:pt>
                <c:pt idx="3">
                  <c:v>0.499</c:v>
                </c:pt>
                <c:pt idx="4">
                  <c:v>0.79900000000000004</c:v>
                </c:pt>
                <c:pt idx="5">
                  <c:v>1.1870000000000001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41-4B5D-ACBB-16F8C107DEDC}"/>
            </c:ext>
          </c:extLst>
        </c:ser>
        <c:ser>
          <c:idx val="5"/>
          <c:order val="5"/>
          <c:tx>
            <c:v>Опыт_6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Лист2!$B$49:$B$54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Лист2!$F$49:$F$54</c:f>
              <c:numCache>
                <c:formatCode>General</c:formatCode>
                <c:ptCount val="6"/>
                <c:pt idx="0">
                  <c:v>1.2</c:v>
                </c:pt>
                <c:pt idx="1">
                  <c:v>2.4</c:v>
                </c:pt>
                <c:pt idx="2">
                  <c:v>3.6</c:v>
                </c:pt>
                <c:pt idx="3">
                  <c:v>4.8</c:v>
                </c:pt>
                <c:pt idx="4">
                  <c:v>6</c:v>
                </c:pt>
                <c:pt idx="5">
                  <c:v>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541-4B5D-ACBB-16F8C107D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94584"/>
        <c:axId val="588694912"/>
      </c:scatterChart>
      <c:valAx>
        <c:axId val="588694584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U,B</a:t>
                </a:r>
                <a:endParaRPr lang="ru-RU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694912"/>
        <c:crosses val="autoZero"/>
        <c:crossBetween val="midCat"/>
      </c:valAx>
      <c:valAx>
        <c:axId val="5886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R2,</a:t>
                </a:r>
                <a:r>
                  <a:rPr lang="ru-RU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Ом</a:t>
                </a:r>
                <a:endParaRPr lang="ru-RU" sz="8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694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Опыт_1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Лист2!$B$4:$B$9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Лист2!$G$4:$G$9</c:f>
              <c:numCache>
                <c:formatCode>0.000000</c:formatCode>
                <c:ptCount val="6"/>
                <c:pt idx="0">
                  <c:v>3.3500000000000001E-4</c:v>
                </c:pt>
                <c:pt idx="1">
                  <c:v>3.7300000000000001E-4</c:v>
                </c:pt>
                <c:pt idx="2">
                  <c:v>4.1800000000000002E-4</c:v>
                </c:pt>
                <c:pt idx="3">
                  <c:v>4.6900000000000002E-4</c:v>
                </c:pt>
                <c:pt idx="4">
                  <c:v>5.3200000000000003E-4</c:v>
                </c:pt>
                <c:pt idx="5">
                  <c:v>6.0700000000000001E-4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93-48C5-B4B1-7CEABDBF5888}"/>
            </c:ext>
          </c:extLst>
        </c:ser>
        <c:ser>
          <c:idx val="1"/>
          <c:order val="1"/>
          <c:tx>
            <c:v>Опыт_2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Лист2!$B$13:$B$18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Лист2!$G$13:$G$18</c:f>
              <c:numCache>
                <c:formatCode>0.000000000000</c:formatCode>
                <c:ptCount val="6"/>
                <c:pt idx="0">
                  <c:v>2.98E-10</c:v>
                </c:pt>
                <c:pt idx="1">
                  <c:v>2.98E-10</c:v>
                </c:pt>
                <c:pt idx="2">
                  <c:v>3.0399999999999998E-10</c:v>
                </c:pt>
                <c:pt idx="3">
                  <c:v>3E-10</c:v>
                </c:pt>
                <c:pt idx="4">
                  <c:v>3E-10</c:v>
                </c:pt>
                <c:pt idx="5">
                  <c:v>3E-10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93-48C5-B4B1-7CEABDBF5888}"/>
            </c:ext>
          </c:extLst>
        </c:ser>
        <c:ser>
          <c:idx val="2"/>
          <c:order val="2"/>
          <c:tx>
            <c:v>Опыт_3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Лист2!$B$22:$B$27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Лист2!$G$22:$G$27</c:f>
              <c:numCache>
                <c:formatCode>0.000000000</c:formatCode>
                <c:ptCount val="6"/>
                <c:pt idx="0">
                  <c:v>6.7127699999999996E-4</c:v>
                </c:pt>
                <c:pt idx="1">
                  <c:v>7.4361700000000002E-4</c:v>
                </c:pt>
                <c:pt idx="2">
                  <c:v>8.1914900000000003E-4</c:v>
                </c:pt>
                <c:pt idx="3">
                  <c:v>9.5744700000000005E-4</c:v>
                </c:pt>
                <c:pt idx="4">
                  <c:v>1.06383E-3</c:v>
                </c:pt>
                <c:pt idx="5">
                  <c:v>1.170213E-3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93-48C5-B4B1-7CEABDBF5888}"/>
            </c:ext>
          </c:extLst>
        </c:ser>
        <c:ser>
          <c:idx val="3"/>
          <c:order val="3"/>
          <c:tx>
            <c:v>Опыт_4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Лист2!$B$31:$B$36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Лист2!$G$31:$G$36</c:f>
              <c:numCache>
                <c:formatCode>0.000000000</c:formatCode>
                <c:ptCount val="6"/>
                <c:pt idx="0">
                  <c:v>6.3723399999999998E-4</c:v>
                </c:pt>
                <c:pt idx="1">
                  <c:v>6.3936199999999998E-4</c:v>
                </c:pt>
                <c:pt idx="2">
                  <c:v>6.3829800000000003E-4</c:v>
                </c:pt>
                <c:pt idx="3">
                  <c:v>6.3829800000000003E-4</c:v>
                </c:pt>
                <c:pt idx="4">
                  <c:v>6.3829800000000003E-4</c:v>
                </c:pt>
                <c:pt idx="5">
                  <c:v>6.3829800000000003E-4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93-48C5-B4B1-7CEABDBF5888}"/>
            </c:ext>
          </c:extLst>
        </c:ser>
        <c:ser>
          <c:idx val="4"/>
          <c:order val="4"/>
          <c:tx>
            <c:v>Опыт_5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Лист2!$B$40:$B$45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Лист2!$G$40:$G$45</c:f>
              <c:numCache>
                <c:formatCode>0.000000000</c:formatCode>
                <c:ptCount val="6"/>
                <c:pt idx="0">
                  <c:v>3.1915000000000002E-5</c:v>
                </c:pt>
                <c:pt idx="1">
                  <c:v>9.6809000000000001E-5</c:v>
                </c:pt>
                <c:pt idx="2">
                  <c:v>1.6489400000000001E-4</c:v>
                </c:pt>
                <c:pt idx="3">
                  <c:v>2.3723400000000001E-4</c:v>
                </c:pt>
                <c:pt idx="4">
                  <c:v>3.1914900000000002E-4</c:v>
                </c:pt>
                <c:pt idx="5">
                  <c:v>4.1276600000000001E-4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93-48C5-B4B1-7CEABDBF5888}"/>
            </c:ext>
          </c:extLst>
        </c:ser>
        <c:ser>
          <c:idx val="5"/>
          <c:order val="5"/>
          <c:tx>
            <c:v>Опыт_6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Лист2!$B$49:$B$54</c:f>
              <c:numCache>
                <c:formatCode>General</c:formatCode>
                <c:ptCount val="6"/>
                <c:pt idx="0">
                  <c:v>5170</c:v>
                </c:pt>
                <c:pt idx="1">
                  <c:v>5640</c:v>
                </c:pt>
                <c:pt idx="2">
                  <c:v>6110</c:v>
                </c:pt>
                <c:pt idx="3">
                  <c:v>6580</c:v>
                </c:pt>
                <c:pt idx="4">
                  <c:v>7050</c:v>
                </c:pt>
                <c:pt idx="5">
                  <c:v>7520</c:v>
                </c:pt>
              </c:numCache>
            </c:numRef>
          </c:xVal>
          <c:yVal>
            <c:numRef>
              <c:f>Лист2!$G$49:$G$54</c:f>
              <c:numCache>
                <c:formatCode>General</c:formatCode>
                <c:ptCount val="6"/>
                <c:pt idx="0">
                  <c:v>1.2765960000000001E-3</c:v>
                </c:pt>
                <c:pt idx="1">
                  <c:v>1.2765960000000001E-3</c:v>
                </c:pt>
                <c:pt idx="2">
                  <c:v>1.2765960000000001E-3</c:v>
                </c:pt>
                <c:pt idx="3">
                  <c:v>1.2765960000000001E-3</c:v>
                </c:pt>
                <c:pt idx="4">
                  <c:v>1.2765960000000001E-3</c:v>
                </c:pt>
                <c:pt idx="5">
                  <c:v>1.2765960000000001E-3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493-48C5-B4B1-7CEABDBF5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94584"/>
        <c:axId val="588694912"/>
      </c:scatterChart>
      <c:valAx>
        <c:axId val="588694584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  <a:endParaRPr lang="ru-RU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694912"/>
        <c:crosses val="autoZero"/>
        <c:crossBetween val="midCat"/>
      </c:valAx>
      <c:valAx>
        <c:axId val="5886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R2,</a:t>
                </a:r>
                <a:r>
                  <a:rPr lang="ru-RU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Ом</a:t>
                </a:r>
                <a:endParaRPr lang="ru-RU" sz="8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694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</xdr:colOff>
      <xdr:row>3</xdr:row>
      <xdr:rowOff>16327</xdr:rowOff>
    </xdr:from>
    <xdr:to>
      <xdr:col>16</xdr:col>
      <xdr:colOff>13607</xdr:colOff>
      <xdr:row>18</xdr:row>
      <xdr:rowOff>244928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13607</xdr:rowOff>
    </xdr:from>
    <xdr:to>
      <xdr:col>16</xdr:col>
      <xdr:colOff>0</xdr:colOff>
      <xdr:row>36</xdr:row>
      <xdr:rowOff>242207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14287</xdr:rowOff>
    </xdr:from>
    <xdr:to>
      <xdr:col>17</xdr:col>
      <xdr:colOff>600074</xdr:colOff>
      <xdr:row>15</xdr:row>
      <xdr:rowOff>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17</xdr:col>
      <xdr:colOff>600075</xdr:colOff>
      <xdr:row>29</xdr:row>
      <xdr:rowOff>223839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" zoomScale="70" zoomScaleNormal="70" workbookViewId="0">
      <selection activeCell="D32" sqref="D32"/>
    </sheetView>
  </sheetViews>
  <sheetFormatPr defaultColWidth="9.140625" defaultRowHeight="18.75" x14ac:dyDescent="0.25"/>
  <cols>
    <col min="1" max="1" width="12.85546875" style="6" customWidth="1"/>
    <col min="2" max="2" width="9.5703125" style="6" bestFit="1" customWidth="1"/>
    <col min="3" max="3" width="15.28515625" style="6" bestFit="1" customWidth="1"/>
    <col min="4" max="4" width="17.7109375" style="20" bestFit="1" customWidth="1"/>
    <col min="5" max="5" width="15.7109375" style="6" customWidth="1"/>
    <col min="6" max="16384" width="9.140625" style="6"/>
  </cols>
  <sheetData>
    <row r="1" spans="1:5" x14ac:dyDescent="0.25">
      <c r="A1" s="5" t="s">
        <v>0</v>
      </c>
      <c r="B1" s="5" t="s">
        <v>1</v>
      </c>
      <c r="C1" s="5">
        <v>4700</v>
      </c>
    </row>
    <row r="3" spans="1:5" ht="19.5" thickBot="1" x14ac:dyDescent="0.3"/>
    <row r="4" spans="1:5" ht="19.5" thickBot="1" x14ac:dyDescent="0.3">
      <c r="A4" s="16" t="s">
        <v>19</v>
      </c>
      <c r="B4" s="15">
        <f>C1</f>
        <v>4700</v>
      </c>
      <c r="C4" s="15" t="s">
        <v>13</v>
      </c>
      <c r="D4" s="21">
        <f>5*C1</f>
        <v>23500</v>
      </c>
    </row>
    <row r="5" spans="1:5" ht="19.5" thickBot="1" x14ac:dyDescent="0.3">
      <c r="A5" s="9" t="s">
        <v>2</v>
      </c>
      <c r="B5" s="11" t="s">
        <v>3</v>
      </c>
      <c r="C5" s="17" t="s">
        <v>9</v>
      </c>
      <c r="D5" s="22" t="s">
        <v>5</v>
      </c>
      <c r="E5" s="13"/>
    </row>
    <row r="6" spans="1:5" ht="19.5" thickBot="1" x14ac:dyDescent="0.3">
      <c r="A6" s="9">
        <v>1</v>
      </c>
      <c r="B6" s="10">
        <v>0</v>
      </c>
      <c r="C6" s="18">
        <v>0</v>
      </c>
      <c r="D6" s="23" t="s">
        <v>20</v>
      </c>
    </row>
    <row r="7" spans="1:5" ht="19.5" thickBot="1" x14ac:dyDescent="0.3">
      <c r="A7" s="9">
        <v>2</v>
      </c>
      <c r="B7" s="10">
        <f>0.1*$C$1</f>
        <v>470</v>
      </c>
      <c r="C7" s="4">
        <v>0.58799999999999997</v>
      </c>
      <c r="D7" s="24">
        <f>(C6-C7)/(B6-B7)</f>
        <v>1.2510638297872339E-3</v>
      </c>
    </row>
    <row r="8" spans="1:5" ht="19.5" thickBot="1" x14ac:dyDescent="0.3">
      <c r="A8" s="9">
        <v>3</v>
      </c>
      <c r="B8" s="10">
        <f>0.2*$C$1</f>
        <v>940</v>
      </c>
      <c r="C8" s="4">
        <v>1.1579999999999999</v>
      </c>
      <c r="D8" s="24">
        <f t="shared" ref="D8:D16" si="0">(C7-C8)/(B7-B8)</f>
        <v>1.2127659574468084E-3</v>
      </c>
    </row>
    <row r="9" spans="1:5" ht="19.5" thickBot="1" x14ac:dyDescent="0.3">
      <c r="A9" s="9">
        <v>4</v>
      </c>
      <c r="B9" s="10">
        <f>0.3*$C$1</f>
        <v>1410</v>
      </c>
      <c r="C9" s="4">
        <v>1.7130000000000001</v>
      </c>
      <c r="D9" s="24">
        <f t="shared" si="0"/>
        <v>1.1808510638297875E-3</v>
      </c>
    </row>
    <row r="10" spans="1:5" ht="19.5" thickBot="1" x14ac:dyDescent="0.3">
      <c r="A10" s="9">
        <v>5</v>
      </c>
      <c r="B10" s="10">
        <f>0.4*$C$1</f>
        <v>1880</v>
      </c>
      <c r="C10" s="4">
        <v>2.2559999999999998</v>
      </c>
      <c r="D10" s="24">
        <f t="shared" si="0"/>
        <v>1.1553191489361695E-3</v>
      </c>
    </row>
    <row r="11" spans="1:5" ht="19.5" thickBot="1" x14ac:dyDescent="0.3">
      <c r="A11" s="9">
        <v>6</v>
      </c>
      <c r="B11" s="10">
        <f>0.5*$C$1</f>
        <v>2350</v>
      </c>
      <c r="C11" s="4">
        <v>2.7909999999999999</v>
      </c>
      <c r="D11" s="24">
        <f t="shared" si="0"/>
        <v>1.1382978723404257E-3</v>
      </c>
    </row>
    <row r="12" spans="1:5" ht="19.5" thickBot="1" x14ac:dyDescent="0.3">
      <c r="A12" s="9">
        <v>7</v>
      </c>
      <c r="B12" s="10">
        <f>0.6*$C$1</f>
        <v>2820</v>
      </c>
      <c r="C12" s="4">
        <v>3.3210000000000002</v>
      </c>
      <c r="D12" s="24">
        <f t="shared" si="0"/>
        <v>1.1276595744680856E-3</v>
      </c>
    </row>
    <row r="13" spans="1:5" ht="19.5" thickBot="1" x14ac:dyDescent="0.3">
      <c r="A13" s="9">
        <v>8</v>
      </c>
      <c r="B13" s="10">
        <f>0.7*$C$1</f>
        <v>3290</v>
      </c>
      <c r="C13" s="4">
        <v>3.85</v>
      </c>
      <c r="D13" s="24">
        <f t="shared" si="0"/>
        <v>1.1255319148936167E-3</v>
      </c>
    </row>
    <row r="14" spans="1:5" ht="19.5" thickBot="1" x14ac:dyDescent="0.3">
      <c r="A14" s="9">
        <v>9</v>
      </c>
      <c r="B14" s="10">
        <f>0.8*$C$1</f>
        <v>3760</v>
      </c>
      <c r="C14" s="4">
        <v>4.38</v>
      </c>
      <c r="D14" s="24">
        <f t="shared" si="0"/>
        <v>1.1276595744680847E-3</v>
      </c>
    </row>
    <row r="15" spans="1:5" ht="19.5" thickBot="1" x14ac:dyDescent="0.3">
      <c r="A15" s="9">
        <v>10</v>
      </c>
      <c r="B15" s="10">
        <f>0.9*$C$1</f>
        <v>4230</v>
      </c>
      <c r="C15" s="4">
        <v>4.9139999999999997</v>
      </c>
      <c r="D15" s="24">
        <f t="shared" si="0"/>
        <v>1.1361702127659571E-3</v>
      </c>
    </row>
    <row r="16" spans="1:5" ht="19.5" thickBot="1" x14ac:dyDescent="0.3">
      <c r="A16" s="9">
        <v>11</v>
      </c>
      <c r="B16" s="10">
        <f>$C$1</f>
        <v>4700</v>
      </c>
      <c r="C16" s="19">
        <v>5.4550000000000001</v>
      </c>
      <c r="D16" s="24">
        <f t="shared" si="0"/>
        <v>1.1510638297872349E-3</v>
      </c>
    </row>
    <row r="18" spans="1:5" ht="19.5" thickBot="1" x14ac:dyDescent="0.3">
      <c r="A18" s="12" t="s">
        <v>19</v>
      </c>
      <c r="B18" s="12">
        <f>$C$1</f>
        <v>4700</v>
      </c>
      <c r="C18" s="12" t="s">
        <v>13</v>
      </c>
      <c r="D18" s="25">
        <f>10*$C$1</f>
        <v>47000</v>
      </c>
    </row>
    <row r="19" spans="1:5" ht="19.5" thickBot="1" x14ac:dyDescent="0.3">
      <c r="A19" s="7" t="s">
        <v>6</v>
      </c>
      <c r="B19" s="8" t="s">
        <v>3</v>
      </c>
      <c r="C19" s="14" t="s">
        <v>9</v>
      </c>
      <c r="D19" s="22" t="s">
        <v>5</v>
      </c>
      <c r="E19" s="13"/>
    </row>
    <row r="20" spans="1:5" ht="19.5" thickBot="1" x14ac:dyDescent="0.3">
      <c r="A20" s="9">
        <v>1</v>
      </c>
      <c r="B20" s="10">
        <v>0</v>
      </c>
      <c r="C20" s="3">
        <v>0</v>
      </c>
      <c r="D20" s="26" t="s">
        <v>20</v>
      </c>
    </row>
    <row r="21" spans="1:5" ht="19.5" thickBot="1" x14ac:dyDescent="0.3">
      <c r="A21" s="9">
        <v>2</v>
      </c>
      <c r="B21" s="10">
        <f>0.1*$C$1</f>
        <v>470</v>
      </c>
      <c r="C21" s="4">
        <v>0.59399999999999997</v>
      </c>
      <c r="D21" s="24">
        <f>(C20-C21)/(B20-B21)</f>
        <v>1.2638297872340424E-3</v>
      </c>
    </row>
    <row r="22" spans="1:5" ht="19.5" thickBot="1" x14ac:dyDescent="0.3">
      <c r="A22" s="9">
        <v>3</v>
      </c>
      <c r="B22" s="10">
        <f>0.2*$C$1</f>
        <v>940</v>
      </c>
      <c r="C22" s="4">
        <v>1.179</v>
      </c>
      <c r="D22" s="24">
        <f t="shared" ref="D22:D30" si="1">(C21-C22)/(B21-B22)</f>
        <v>1.24468085106383E-3</v>
      </c>
    </row>
    <row r="23" spans="1:5" ht="19.5" thickBot="1" x14ac:dyDescent="0.3">
      <c r="A23" s="9">
        <v>4</v>
      </c>
      <c r="B23" s="10">
        <f>0.3*$C$1</f>
        <v>1410</v>
      </c>
      <c r="C23" s="4">
        <v>1.7549999999999999</v>
      </c>
      <c r="D23" s="24">
        <f t="shared" si="1"/>
        <v>1.2255319148936168E-3</v>
      </c>
    </row>
    <row r="24" spans="1:5" ht="19.5" thickBot="1" x14ac:dyDescent="0.3">
      <c r="A24" s="9">
        <v>5</v>
      </c>
      <c r="B24" s="10">
        <f>0.4*$C$1</f>
        <v>1880</v>
      </c>
      <c r="C24" s="4">
        <v>2.3260000000000001</v>
      </c>
      <c r="D24" s="24">
        <f t="shared" si="1"/>
        <v>1.214893617021277E-3</v>
      </c>
    </row>
    <row r="25" spans="1:5" ht="19.5" thickBot="1" x14ac:dyDescent="0.3">
      <c r="A25" s="9">
        <v>6</v>
      </c>
      <c r="B25" s="10">
        <f>0.5*$C$1</f>
        <v>2350</v>
      </c>
      <c r="C25" s="4">
        <v>2.8919999999999999</v>
      </c>
      <c r="D25" s="24">
        <f t="shared" si="1"/>
        <v>1.2042553191489358E-3</v>
      </c>
    </row>
    <row r="26" spans="1:5" ht="19.5" thickBot="1" x14ac:dyDescent="0.3">
      <c r="A26" s="9">
        <v>7</v>
      </c>
      <c r="B26" s="10">
        <f>0.6*$C$1</f>
        <v>2820</v>
      </c>
      <c r="C26" s="4">
        <v>3.4550000000000001</v>
      </c>
      <c r="D26" s="24">
        <f t="shared" si="1"/>
        <v>1.1978723404255322E-3</v>
      </c>
    </row>
    <row r="27" spans="1:5" ht="19.5" thickBot="1" x14ac:dyDescent="0.3">
      <c r="A27" s="9">
        <v>8</v>
      </c>
      <c r="B27" s="10">
        <f>0.7*$C$1</f>
        <v>3290</v>
      </c>
      <c r="C27" s="4">
        <v>4.0170000000000003</v>
      </c>
      <c r="D27" s="24">
        <f t="shared" si="1"/>
        <v>1.1957446808510644E-3</v>
      </c>
    </row>
    <row r="28" spans="1:5" ht="19.5" thickBot="1" x14ac:dyDescent="0.3">
      <c r="A28" s="9">
        <v>9</v>
      </c>
      <c r="B28" s="10">
        <f>0.8*$C$1</f>
        <v>3760</v>
      </c>
      <c r="C28" s="4">
        <v>4.58</v>
      </c>
      <c r="D28" s="24">
        <f t="shared" si="1"/>
        <v>1.1978723404255313E-3</v>
      </c>
    </row>
    <row r="29" spans="1:5" ht="19.5" thickBot="1" x14ac:dyDescent="0.3">
      <c r="A29" s="9">
        <v>10</v>
      </c>
      <c r="B29" s="10">
        <f>0.9*$C$1</f>
        <v>4230</v>
      </c>
      <c r="C29" s="4">
        <v>5.1449999999999996</v>
      </c>
      <c r="D29" s="24">
        <f t="shared" si="1"/>
        <v>1.202127659574467E-3</v>
      </c>
    </row>
    <row r="30" spans="1:5" ht="19.5" thickBot="1" x14ac:dyDescent="0.3">
      <c r="A30" s="9">
        <v>11</v>
      </c>
      <c r="B30" s="10">
        <f>$C$1</f>
        <v>4700</v>
      </c>
      <c r="C30" s="4">
        <v>5.7140000000000004</v>
      </c>
      <c r="D30" s="24">
        <f t="shared" si="1"/>
        <v>1.2106382978723422E-3</v>
      </c>
    </row>
    <row r="31" spans="1:5" ht="19.5" thickBot="1" x14ac:dyDescent="0.3"/>
    <row r="32" spans="1:5" ht="19.5" thickBot="1" x14ac:dyDescent="0.3">
      <c r="A32" s="15" t="s">
        <v>19</v>
      </c>
      <c r="B32" s="15">
        <f>$C$1</f>
        <v>4700</v>
      </c>
      <c r="C32" s="15" t="s">
        <v>13</v>
      </c>
      <c r="D32" s="21">
        <f>50*$C$1</f>
        <v>235000</v>
      </c>
    </row>
    <row r="33" spans="1:5" ht="19.5" thickBot="1" x14ac:dyDescent="0.3">
      <c r="A33" s="7" t="s">
        <v>7</v>
      </c>
      <c r="B33" s="8" t="s">
        <v>3</v>
      </c>
      <c r="C33" s="14" t="s">
        <v>9</v>
      </c>
      <c r="D33" s="22" t="s">
        <v>5</v>
      </c>
      <c r="E33" s="13"/>
    </row>
    <row r="34" spans="1:5" ht="19.5" thickBot="1" x14ac:dyDescent="0.3">
      <c r="A34" s="9">
        <v>1</v>
      </c>
      <c r="B34" s="10">
        <v>0</v>
      </c>
      <c r="C34" s="3">
        <v>0</v>
      </c>
      <c r="D34" s="26" t="s">
        <v>20</v>
      </c>
    </row>
    <row r="35" spans="1:5" ht="19.5" thickBot="1" x14ac:dyDescent="0.3">
      <c r="A35" s="9">
        <v>2</v>
      </c>
      <c r="B35" s="10">
        <f>0.1*$C$1</f>
        <v>470</v>
      </c>
      <c r="C35" s="4">
        <v>0.59799999999999998</v>
      </c>
      <c r="D35" s="24">
        <f>(C34-C35)/(B34-B35)</f>
        <v>1.2723404255319149E-3</v>
      </c>
    </row>
    <row r="36" spans="1:5" ht="19.5" thickBot="1" x14ac:dyDescent="0.3">
      <c r="A36" s="9">
        <v>3</v>
      </c>
      <c r="B36" s="10">
        <f>0.2*$C$1</f>
        <v>940</v>
      </c>
      <c r="C36" s="4">
        <v>1.196</v>
      </c>
      <c r="D36" s="24">
        <f t="shared" ref="D36:D44" si="2">(C35-C36)/(B35-B36)</f>
        <v>1.2723404255319149E-3</v>
      </c>
    </row>
    <row r="37" spans="1:5" ht="19.5" thickBot="1" x14ac:dyDescent="0.3">
      <c r="A37" s="9">
        <v>4</v>
      </c>
      <c r="B37" s="10">
        <f>0.3*$C$1</f>
        <v>1410</v>
      </c>
      <c r="C37" s="4">
        <v>1.7909999999999999</v>
      </c>
      <c r="D37" s="24">
        <f t="shared" si="2"/>
        <v>1.2659574468085106E-3</v>
      </c>
    </row>
    <row r="38" spans="1:5" ht="19.5" thickBot="1" x14ac:dyDescent="0.3">
      <c r="A38" s="9">
        <v>5</v>
      </c>
      <c r="B38" s="10">
        <f>0.4*$C$1</f>
        <v>1880</v>
      </c>
      <c r="C38" s="4">
        <v>2.3849999999999998</v>
      </c>
      <c r="D38" s="24">
        <f t="shared" si="2"/>
        <v>1.2638297872340422E-3</v>
      </c>
    </row>
    <row r="39" spans="1:5" ht="19.5" thickBot="1" x14ac:dyDescent="0.3">
      <c r="A39" s="9">
        <v>6</v>
      </c>
      <c r="B39" s="10">
        <f>0.5*$C$1</f>
        <v>2350</v>
      </c>
      <c r="C39" s="4">
        <v>2.9780000000000002</v>
      </c>
      <c r="D39" s="24">
        <f t="shared" si="2"/>
        <v>1.2617021276595754E-3</v>
      </c>
    </row>
    <row r="40" spans="1:5" ht="19.5" thickBot="1" x14ac:dyDescent="0.3">
      <c r="A40" s="9">
        <v>7</v>
      </c>
      <c r="B40" s="10">
        <f>0.6*$C$1</f>
        <v>2820</v>
      </c>
      <c r="C40" s="4">
        <v>3.57</v>
      </c>
      <c r="D40" s="24">
        <f t="shared" si="2"/>
        <v>1.2595744680851057E-3</v>
      </c>
    </row>
    <row r="41" spans="1:5" ht="19.5" thickBot="1" x14ac:dyDescent="0.3">
      <c r="A41" s="9">
        <v>8</v>
      </c>
      <c r="B41" s="10">
        <f>0.7*$C$1</f>
        <v>3290</v>
      </c>
      <c r="C41" s="4">
        <v>4.1619999999999999</v>
      </c>
      <c r="D41" s="24">
        <f t="shared" si="2"/>
        <v>1.2595744680851065E-3</v>
      </c>
    </row>
    <row r="42" spans="1:5" ht="19.5" thickBot="1" x14ac:dyDescent="0.3">
      <c r="A42" s="9">
        <v>9</v>
      </c>
      <c r="B42" s="10">
        <f>0.8*$C$1</f>
        <v>3760</v>
      </c>
      <c r="C42" s="4">
        <v>4.7539999999999996</v>
      </c>
      <c r="D42" s="24">
        <f t="shared" si="2"/>
        <v>1.2595744680851057E-3</v>
      </c>
    </row>
    <row r="43" spans="1:5" ht="19.5" thickBot="1" x14ac:dyDescent="0.3">
      <c r="A43" s="9">
        <v>10</v>
      </c>
      <c r="B43" s="10">
        <f>0.9*$C$1</f>
        <v>4230</v>
      </c>
      <c r="C43" s="4">
        <v>5.3470000000000004</v>
      </c>
      <c r="D43" s="24">
        <f t="shared" si="2"/>
        <v>1.2617021276595762E-3</v>
      </c>
    </row>
    <row r="44" spans="1:5" ht="19.5" thickBot="1" x14ac:dyDescent="0.3">
      <c r="A44" s="9">
        <v>11</v>
      </c>
      <c r="B44" s="10">
        <f>$C$1</f>
        <v>4700</v>
      </c>
      <c r="C44" s="4">
        <v>5.9409999999999998</v>
      </c>
      <c r="D44" s="24">
        <f t="shared" si="2"/>
        <v>1.2638297872340414E-3</v>
      </c>
    </row>
    <row r="45" spans="1:5" ht="19.5" thickBot="1" x14ac:dyDescent="0.3"/>
    <row r="46" spans="1:5" ht="19.5" thickBot="1" x14ac:dyDescent="0.3">
      <c r="A46" s="15" t="s">
        <v>19</v>
      </c>
      <c r="B46" s="15">
        <f>0.5*$C$1</f>
        <v>2350</v>
      </c>
      <c r="C46" s="15" t="s">
        <v>13</v>
      </c>
      <c r="D46" s="21">
        <f>10*$C$1</f>
        <v>47000</v>
      </c>
    </row>
    <row r="47" spans="1:5" ht="19.5" thickBot="1" x14ac:dyDescent="0.3">
      <c r="A47" s="7" t="s">
        <v>8</v>
      </c>
      <c r="B47" s="8" t="s">
        <v>3</v>
      </c>
      <c r="C47" s="14" t="s">
        <v>9</v>
      </c>
      <c r="D47" s="27" t="s">
        <v>5</v>
      </c>
      <c r="E47" s="13"/>
    </row>
    <row r="48" spans="1:5" ht="19.5" thickBot="1" x14ac:dyDescent="0.3">
      <c r="A48" s="9">
        <v>1</v>
      </c>
      <c r="B48" s="10">
        <v>0</v>
      </c>
      <c r="C48" s="3">
        <v>0</v>
      </c>
      <c r="D48" s="26"/>
    </row>
    <row r="49" spans="1:5" ht="19.5" thickBot="1" x14ac:dyDescent="0.3">
      <c r="A49" s="9">
        <v>2</v>
      </c>
      <c r="B49" s="10">
        <f>0.1*$C$1</f>
        <v>470</v>
      </c>
      <c r="C49" s="4">
        <v>0.79200000000000004</v>
      </c>
      <c r="D49" s="24">
        <f>(C48-C49)/(B48-B49)</f>
        <v>1.6851063829787234E-3</v>
      </c>
    </row>
    <row r="50" spans="1:5" ht="19.5" thickBot="1" x14ac:dyDescent="0.3">
      <c r="A50" s="9">
        <v>3</v>
      </c>
      <c r="B50" s="10">
        <f>0.2*$C$1</f>
        <v>940</v>
      </c>
      <c r="C50" s="4">
        <v>1.573</v>
      </c>
      <c r="D50" s="24">
        <f t="shared" ref="D50:D58" si="3">(C49-C50)/(B49-B50)</f>
        <v>1.6617021276595742E-3</v>
      </c>
    </row>
    <row r="51" spans="1:5" ht="19.5" thickBot="1" x14ac:dyDescent="0.3">
      <c r="A51" s="9">
        <v>4</v>
      </c>
      <c r="B51" s="10">
        <f>0.3*$C$1</f>
        <v>1410</v>
      </c>
      <c r="C51" s="4">
        <v>2.3439999999999999</v>
      </c>
      <c r="D51" s="24">
        <f t="shared" si="3"/>
        <v>1.6404255319148935E-3</v>
      </c>
    </row>
    <row r="52" spans="1:5" ht="19.5" thickBot="1" x14ac:dyDescent="0.3">
      <c r="A52" s="9">
        <v>5</v>
      </c>
      <c r="B52" s="10">
        <f>0.4*$C$1</f>
        <v>1880</v>
      </c>
      <c r="C52" s="4">
        <v>3.109</v>
      </c>
      <c r="D52" s="24">
        <f t="shared" si="3"/>
        <v>1.6276595744680853E-3</v>
      </c>
    </row>
    <row r="53" spans="1:5" ht="19.5" thickBot="1" x14ac:dyDescent="0.3">
      <c r="A53" s="9">
        <v>6</v>
      </c>
      <c r="B53" s="10">
        <f>0.5*$C$1</f>
        <v>2350</v>
      </c>
      <c r="C53" s="4">
        <v>3.871</v>
      </c>
      <c r="D53" s="24">
        <f t="shared" si="3"/>
        <v>1.6212765957446809E-3</v>
      </c>
    </row>
    <row r="54" spans="1:5" ht="19.5" thickBot="1" x14ac:dyDescent="0.3">
      <c r="A54" s="9">
        <v>7</v>
      </c>
      <c r="B54" s="10">
        <f>0.6*$C$1</f>
        <v>2820</v>
      </c>
      <c r="C54" s="4">
        <v>4.633</v>
      </c>
      <c r="D54" s="24">
        <f t="shared" si="3"/>
        <v>1.6212765957446809E-3</v>
      </c>
    </row>
    <row r="55" spans="1:5" ht="19.5" thickBot="1" x14ac:dyDescent="0.3">
      <c r="A55" s="9">
        <v>8</v>
      </c>
      <c r="B55" s="10">
        <f>0.7*$C$1</f>
        <v>3290</v>
      </c>
      <c r="C55" s="4">
        <v>5.3979999999999997</v>
      </c>
      <c r="D55" s="24">
        <f t="shared" si="3"/>
        <v>1.6276595744680845E-3</v>
      </c>
    </row>
    <row r="56" spans="1:5" ht="19.5" thickBot="1" x14ac:dyDescent="0.3">
      <c r="A56" s="9">
        <v>9</v>
      </c>
      <c r="B56" s="10">
        <f>0.8*$C$1</f>
        <v>3760</v>
      </c>
      <c r="C56" s="4">
        <v>6.17</v>
      </c>
      <c r="D56" s="24">
        <f t="shared" si="3"/>
        <v>1.6425531914893623E-3</v>
      </c>
    </row>
    <row r="57" spans="1:5" ht="19.5" thickBot="1" x14ac:dyDescent="0.3">
      <c r="A57" s="9">
        <v>10</v>
      </c>
      <c r="B57" s="10">
        <f>0.9*$C$1</f>
        <v>4230</v>
      </c>
      <c r="C57" s="4">
        <v>6.95</v>
      </c>
      <c r="D57" s="24">
        <f t="shared" si="3"/>
        <v>1.6595744680851069E-3</v>
      </c>
    </row>
    <row r="58" spans="1:5" ht="19.5" thickBot="1" x14ac:dyDescent="0.3">
      <c r="A58" s="9">
        <v>11</v>
      </c>
      <c r="B58" s="10">
        <f>$C$1</f>
        <v>4700</v>
      </c>
      <c r="C58" s="4">
        <v>7.742</v>
      </c>
      <c r="D58" s="24">
        <f t="shared" si="3"/>
        <v>1.685106382978723E-3</v>
      </c>
    </row>
    <row r="59" spans="1:5" ht="19.5" thickBot="1" x14ac:dyDescent="0.3"/>
    <row r="60" spans="1:5" ht="19.5" thickBot="1" x14ac:dyDescent="0.3">
      <c r="A60" s="15" t="s">
        <v>19</v>
      </c>
      <c r="B60" s="15">
        <f>2*$C$1</f>
        <v>9400</v>
      </c>
      <c r="C60" s="15" t="s">
        <v>13</v>
      </c>
      <c r="D60" s="21">
        <f>10*$C$1</f>
        <v>47000</v>
      </c>
      <c r="E60" s="13"/>
    </row>
    <row r="61" spans="1:5" ht="19.5" thickBot="1" x14ac:dyDescent="0.3">
      <c r="A61" s="7" t="s">
        <v>10</v>
      </c>
      <c r="B61" s="8" t="s">
        <v>3</v>
      </c>
      <c r="C61" s="8" t="s">
        <v>4</v>
      </c>
      <c r="D61" s="22" t="s">
        <v>5</v>
      </c>
    </row>
    <row r="62" spans="1:5" ht="19.5" thickBot="1" x14ac:dyDescent="0.3">
      <c r="A62" s="9">
        <v>1</v>
      </c>
      <c r="B62" s="10">
        <v>0</v>
      </c>
      <c r="C62" s="3">
        <v>0</v>
      </c>
      <c r="D62" s="26"/>
    </row>
    <row r="63" spans="1:5" ht="19.5" thickBot="1" x14ac:dyDescent="0.3">
      <c r="A63" s="9">
        <v>2</v>
      </c>
      <c r="B63" s="10">
        <f>0.1*$C$1</f>
        <v>470</v>
      </c>
      <c r="C63" s="4">
        <v>0.39600000000000002</v>
      </c>
      <c r="D63" s="24">
        <f>(C62-C63)/(B62-B63)</f>
        <v>8.425531914893617E-4</v>
      </c>
    </row>
    <row r="64" spans="1:5" ht="19.5" thickBot="1" x14ac:dyDescent="0.3">
      <c r="A64" s="9">
        <v>3</v>
      </c>
      <c r="B64" s="10">
        <f>0.2*$C$1</f>
        <v>940</v>
      </c>
      <c r="C64" s="4">
        <v>0.78500000000000003</v>
      </c>
      <c r="D64" s="24">
        <f t="shared" ref="D64:D72" si="4">(C63-C64)/(B63-B64)</f>
        <v>8.2765957446808509E-4</v>
      </c>
    </row>
    <row r="65" spans="1:4" ht="19.5" thickBot="1" x14ac:dyDescent="0.3">
      <c r="A65" s="9">
        <v>4</v>
      </c>
      <c r="B65" s="10">
        <f>0.3*$C$1</f>
        <v>1410</v>
      </c>
      <c r="C65" s="4">
        <v>1.1679999999999999</v>
      </c>
      <c r="D65" s="24">
        <f t="shared" si="4"/>
        <v>8.1489361702127632E-4</v>
      </c>
    </row>
    <row r="66" spans="1:4" ht="19.5" thickBot="1" x14ac:dyDescent="0.3">
      <c r="A66" s="9">
        <v>5</v>
      </c>
      <c r="B66" s="10">
        <f>0.4*$C$1</f>
        <v>1880</v>
      </c>
      <c r="C66" s="4">
        <v>1.546</v>
      </c>
      <c r="D66" s="24">
        <f t="shared" si="4"/>
        <v>8.0425531914893637E-4</v>
      </c>
    </row>
    <row r="67" spans="1:4" ht="19.5" thickBot="1" x14ac:dyDescent="0.3">
      <c r="A67" s="9">
        <v>6</v>
      </c>
      <c r="B67" s="10">
        <f>0.5*$C$1</f>
        <v>2350</v>
      </c>
      <c r="C67" s="4">
        <v>1.92</v>
      </c>
      <c r="D67" s="24">
        <f t="shared" si="4"/>
        <v>7.957446808510636E-4</v>
      </c>
    </row>
    <row r="68" spans="1:4" ht="19.5" thickBot="1" x14ac:dyDescent="0.3">
      <c r="A68" s="9">
        <v>7</v>
      </c>
      <c r="B68" s="10">
        <f>0.6*$C$1</f>
        <v>2820</v>
      </c>
      <c r="C68" s="4">
        <v>2.29</v>
      </c>
      <c r="D68" s="24">
        <f t="shared" si="4"/>
        <v>7.872340425531917E-4</v>
      </c>
    </row>
    <row r="69" spans="1:4" ht="19.5" thickBot="1" x14ac:dyDescent="0.3">
      <c r="A69" s="9">
        <v>8</v>
      </c>
      <c r="B69" s="10">
        <f>0.7*$C$1</f>
        <v>3290</v>
      </c>
      <c r="C69" s="4">
        <v>2.657</v>
      </c>
      <c r="D69" s="24">
        <f t="shared" si="4"/>
        <v>7.8085106382978721E-4</v>
      </c>
    </row>
    <row r="70" spans="1:4" ht="19.5" thickBot="1" x14ac:dyDescent="0.3">
      <c r="A70" s="9">
        <v>9</v>
      </c>
      <c r="B70" s="10">
        <f>0.8*$C$1</f>
        <v>3760</v>
      </c>
      <c r="C70" s="4">
        <v>3.0230000000000001</v>
      </c>
      <c r="D70" s="24">
        <f t="shared" si="4"/>
        <v>7.7872340425531937E-4</v>
      </c>
    </row>
    <row r="71" spans="1:4" ht="19.5" thickBot="1" x14ac:dyDescent="0.3">
      <c r="A71" s="9">
        <v>10</v>
      </c>
      <c r="B71" s="10">
        <f>0.9*$C$1</f>
        <v>4230</v>
      </c>
      <c r="C71" s="4">
        <v>3.387</v>
      </c>
      <c r="D71" s="24">
        <f t="shared" si="4"/>
        <v>7.7446808510638271E-4</v>
      </c>
    </row>
    <row r="72" spans="1:4" ht="19.5" thickBot="1" x14ac:dyDescent="0.3">
      <c r="A72" s="9">
        <v>11</v>
      </c>
      <c r="B72" s="10">
        <f>$C$1</f>
        <v>4700</v>
      </c>
      <c r="C72" s="4">
        <v>3.75</v>
      </c>
      <c r="D72" s="24">
        <f t="shared" si="4"/>
        <v>7.7234042553191488E-4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4" workbookViewId="0">
      <selection activeCell="T26" sqref="T26"/>
    </sheetView>
  </sheetViews>
  <sheetFormatPr defaultColWidth="9.140625" defaultRowHeight="18.75" x14ac:dyDescent="0.25"/>
  <cols>
    <col min="1" max="1" width="9.140625" style="32"/>
    <col min="2" max="2" width="9.85546875" style="31" customWidth="1"/>
    <col min="3" max="5" width="9.140625" style="31"/>
    <col min="6" max="6" width="11.5703125" style="31" customWidth="1"/>
    <col min="7" max="7" width="22.140625" style="41" customWidth="1"/>
    <col min="8" max="16384" width="9.140625" style="31"/>
  </cols>
  <sheetData>
    <row r="1" spans="1:7" s="29" customFormat="1" x14ac:dyDescent="0.25">
      <c r="A1" s="28" t="s">
        <v>1</v>
      </c>
      <c r="B1" s="29">
        <v>9400</v>
      </c>
      <c r="G1" s="41"/>
    </row>
    <row r="2" spans="1:7" x14ac:dyDescent="0.25">
      <c r="A2" s="30" t="s">
        <v>2</v>
      </c>
      <c r="B2" s="2" t="s">
        <v>11</v>
      </c>
      <c r="C2" s="2" t="s">
        <v>12</v>
      </c>
      <c r="D2" s="2" t="s">
        <v>13</v>
      </c>
      <c r="E2" s="2" t="s">
        <v>14</v>
      </c>
      <c r="F2" s="34" t="s">
        <v>15</v>
      </c>
      <c r="G2" s="42" t="s">
        <v>5</v>
      </c>
    </row>
    <row r="3" spans="1:7" x14ac:dyDescent="0.25">
      <c r="A3" s="30">
        <v>1</v>
      </c>
      <c r="B3" s="1">
        <f>$B$1*0.5</f>
        <v>4700</v>
      </c>
      <c r="C3" s="1">
        <f>$B$1*0.5</f>
        <v>4700</v>
      </c>
      <c r="D3" s="1">
        <f t="shared" ref="D3:E9" si="0">$B$1*0.5</f>
        <v>4700</v>
      </c>
      <c r="E3" s="1">
        <f t="shared" si="0"/>
        <v>4700</v>
      </c>
      <c r="F3" s="33">
        <v>0</v>
      </c>
      <c r="G3" s="43"/>
    </row>
    <row r="4" spans="1:7" x14ac:dyDescent="0.25">
      <c r="A4" s="30">
        <v>2</v>
      </c>
      <c r="B4" s="1">
        <f>$B$1*0.55</f>
        <v>5170</v>
      </c>
      <c r="C4" s="1">
        <f t="shared" ref="C4:C9" si="1">$B$1*0.5</f>
        <v>4700</v>
      </c>
      <c r="D4" s="1">
        <f t="shared" si="0"/>
        <v>4700</v>
      </c>
      <c r="E4" s="1">
        <f t="shared" si="0"/>
        <v>4700</v>
      </c>
      <c r="F4" s="33">
        <v>0.315</v>
      </c>
      <c r="G4" s="40">
        <v>3.3500000000000001E-4</v>
      </c>
    </row>
    <row r="5" spans="1:7" x14ac:dyDescent="0.25">
      <c r="A5" s="30">
        <v>3</v>
      </c>
      <c r="B5" s="1">
        <f>$B$1*0.6</f>
        <v>5640</v>
      </c>
      <c r="C5" s="1">
        <f t="shared" si="1"/>
        <v>4700</v>
      </c>
      <c r="D5" s="1">
        <f t="shared" si="0"/>
        <v>4700</v>
      </c>
      <c r="E5" s="1">
        <f t="shared" si="0"/>
        <v>4700</v>
      </c>
      <c r="F5" s="33">
        <v>0.66600000000000004</v>
      </c>
      <c r="G5" s="40">
        <v>3.7300000000000001E-4</v>
      </c>
    </row>
    <row r="6" spans="1:7" x14ac:dyDescent="0.25">
      <c r="A6" s="30">
        <v>4</v>
      </c>
      <c r="B6" s="1">
        <f>$B$1*0.65</f>
        <v>6110</v>
      </c>
      <c r="C6" s="1">
        <f t="shared" si="1"/>
        <v>4700</v>
      </c>
      <c r="D6" s="1">
        <f t="shared" si="0"/>
        <v>4700</v>
      </c>
      <c r="E6" s="1">
        <f t="shared" si="0"/>
        <v>4700</v>
      </c>
      <c r="F6" s="33">
        <v>1.0589999999999999</v>
      </c>
      <c r="G6" s="40">
        <v>4.1800000000000002E-4</v>
      </c>
    </row>
    <row r="7" spans="1:7" x14ac:dyDescent="0.25">
      <c r="A7" s="30">
        <v>5</v>
      </c>
      <c r="B7" s="1">
        <f>$B$1*0.7</f>
        <v>6580</v>
      </c>
      <c r="C7" s="1">
        <f t="shared" si="1"/>
        <v>4700</v>
      </c>
      <c r="D7" s="1">
        <f t="shared" si="0"/>
        <v>4700</v>
      </c>
      <c r="E7" s="1">
        <f t="shared" si="0"/>
        <v>4700</v>
      </c>
      <c r="F7" s="33">
        <v>1.5</v>
      </c>
      <c r="G7" s="40">
        <v>4.6900000000000002E-4</v>
      </c>
    </row>
    <row r="8" spans="1:7" x14ac:dyDescent="0.25">
      <c r="A8" s="30">
        <v>6</v>
      </c>
      <c r="B8" s="1">
        <f>$B$1*0.75</f>
        <v>7050</v>
      </c>
      <c r="C8" s="1">
        <f t="shared" si="1"/>
        <v>4700</v>
      </c>
      <c r="D8" s="1">
        <f t="shared" si="0"/>
        <v>4700</v>
      </c>
      <c r="E8" s="1">
        <f t="shared" si="0"/>
        <v>4700</v>
      </c>
      <c r="F8" s="33">
        <v>2</v>
      </c>
      <c r="G8" s="40">
        <v>5.3200000000000003E-4</v>
      </c>
    </row>
    <row r="9" spans="1:7" x14ac:dyDescent="0.25">
      <c r="A9" s="30">
        <v>7</v>
      </c>
      <c r="B9" s="1">
        <f>$B$1*0.8</f>
        <v>7520</v>
      </c>
      <c r="C9" s="1">
        <f t="shared" si="1"/>
        <v>4700</v>
      </c>
      <c r="D9" s="1">
        <f t="shared" si="0"/>
        <v>4700</v>
      </c>
      <c r="E9" s="1">
        <f t="shared" si="0"/>
        <v>4700</v>
      </c>
      <c r="F9" s="33">
        <v>2.5710000000000002</v>
      </c>
      <c r="G9" s="40">
        <v>6.0700000000000001E-4</v>
      </c>
    </row>
    <row r="10" spans="1:7" x14ac:dyDescent="0.25">
      <c r="F10" s="35" t="s">
        <v>18</v>
      </c>
      <c r="G10" s="43">
        <f>SUM(G4:G9)/6</f>
        <v>4.5566666666666667E-4</v>
      </c>
    </row>
    <row r="11" spans="1:7" x14ac:dyDescent="0.25">
      <c r="A11" s="30" t="s">
        <v>6</v>
      </c>
      <c r="B11" s="2" t="s">
        <v>11</v>
      </c>
      <c r="C11" s="2" t="s">
        <v>12</v>
      </c>
      <c r="D11" s="2" t="s">
        <v>13</v>
      </c>
      <c r="E11" s="2" t="s">
        <v>14</v>
      </c>
      <c r="F11" s="34" t="s">
        <v>15</v>
      </c>
      <c r="G11" s="42" t="s">
        <v>5</v>
      </c>
    </row>
    <row r="12" spans="1:7" x14ac:dyDescent="0.25">
      <c r="A12" s="30">
        <v>1</v>
      </c>
      <c r="B12" s="1">
        <f>$B$1*0.5</f>
        <v>4700</v>
      </c>
      <c r="C12" s="1">
        <f>$B$1*0.5</f>
        <v>4700</v>
      </c>
      <c r="D12" s="1">
        <f t="shared" ref="D12:E18" si="2">$B$1*0.5</f>
        <v>4700</v>
      </c>
      <c r="E12" s="1">
        <f t="shared" si="2"/>
        <v>4700</v>
      </c>
      <c r="F12" s="33">
        <v>0</v>
      </c>
      <c r="G12" s="43"/>
    </row>
    <row r="13" spans="1:7" x14ac:dyDescent="0.25">
      <c r="A13" s="30">
        <v>2</v>
      </c>
      <c r="B13" s="1">
        <f>$B$1*0.55</f>
        <v>5170</v>
      </c>
      <c r="C13" s="1">
        <f>$B$1*0.55</f>
        <v>5170</v>
      </c>
      <c r="D13" s="1">
        <f t="shared" si="2"/>
        <v>4700</v>
      </c>
      <c r="E13" s="1">
        <f t="shared" si="2"/>
        <v>4700</v>
      </c>
      <c r="F13" s="33">
        <f>2.282*10^-9</f>
        <v>2.2820000000000002E-9</v>
      </c>
      <c r="G13" s="47">
        <v>2.98E-10</v>
      </c>
    </row>
    <row r="14" spans="1:7" x14ac:dyDescent="0.25">
      <c r="A14" s="30">
        <v>3</v>
      </c>
      <c r="B14" s="1">
        <f>$B$1*0.6</f>
        <v>5640</v>
      </c>
      <c r="C14" s="1">
        <f>$B$1*0.6</f>
        <v>5640</v>
      </c>
      <c r="D14" s="1">
        <f t="shared" si="2"/>
        <v>4700</v>
      </c>
      <c r="E14" s="1">
        <f t="shared" si="2"/>
        <v>4700</v>
      </c>
      <c r="F14" s="33">
        <f>5.64*10^-9</f>
        <v>5.6400000000000004E-9</v>
      </c>
      <c r="G14" s="47">
        <v>2.98E-10</v>
      </c>
    </row>
    <row r="15" spans="1:7" x14ac:dyDescent="0.25">
      <c r="A15" s="30">
        <v>4</v>
      </c>
      <c r="B15" s="1">
        <f>$B$1*0.65</f>
        <v>6110</v>
      </c>
      <c r="C15" s="1">
        <f>$B$1*0.65</f>
        <v>6110</v>
      </c>
      <c r="D15" s="1">
        <f t="shared" si="2"/>
        <v>4700</v>
      </c>
      <c r="E15" s="1">
        <f t="shared" si="2"/>
        <v>4700</v>
      </c>
      <c r="F15" s="33">
        <f>8.46*10^-9</f>
        <v>8.460000000000001E-9</v>
      </c>
      <c r="G15" s="47">
        <v>3.0399999999999998E-10</v>
      </c>
    </row>
    <row r="16" spans="1:7" x14ac:dyDescent="0.25">
      <c r="A16" s="30">
        <v>5</v>
      </c>
      <c r="B16" s="1">
        <f>$B$1*0.7</f>
        <v>6580</v>
      </c>
      <c r="C16" s="1">
        <f>$B$1*0.7</f>
        <v>6580</v>
      </c>
      <c r="D16" s="1">
        <f t="shared" si="2"/>
        <v>4700</v>
      </c>
      <c r="E16" s="1">
        <f t="shared" si="2"/>
        <v>4700</v>
      </c>
      <c r="F16" s="33">
        <f>11.28*10^-9</f>
        <v>1.1280000000000001E-8</v>
      </c>
      <c r="G16" s="47">
        <v>3E-10</v>
      </c>
    </row>
    <row r="17" spans="1:7" x14ac:dyDescent="0.25">
      <c r="A17" s="30">
        <v>6</v>
      </c>
      <c r="B17" s="1">
        <f>$B$1*0.75</f>
        <v>7050</v>
      </c>
      <c r="C17" s="1">
        <f>$B$1*0.75</f>
        <v>7050</v>
      </c>
      <c r="D17" s="1">
        <f t="shared" si="2"/>
        <v>4700</v>
      </c>
      <c r="E17" s="1">
        <f t="shared" si="2"/>
        <v>4700</v>
      </c>
      <c r="F17" s="33">
        <f>14.1*10^-9</f>
        <v>1.4100000000000001E-8</v>
      </c>
      <c r="G17" s="47">
        <v>3E-10</v>
      </c>
    </row>
    <row r="18" spans="1:7" x14ac:dyDescent="0.25">
      <c r="A18" s="30">
        <v>7</v>
      </c>
      <c r="B18" s="1">
        <f>$B$1*0.8</f>
        <v>7520</v>
      </c>
      <c r="C18" s="1">
        <f>$B$1*0.8</f>
        <v>7520</v>
      </c>
      <c r="D18" s="1">
        <f t="shared" si="2"/>
        <v>4700</v>
      </c>
      <c r="E18" s="1">
        <f t="shared" si="2"/>
        <v>4700</v>
      </c>
      <c r="F18" s="33">
        <f>16.92*10^-9</f>
        <v>1.6920000000000002E-8</v>
      </c>
      <c r="G18" s="47">
        <v>3E-10</v>
      </c>
    </row>
    <row r="19" spans="1:7" x14ac:dyDescent="0.25">
      <c r="F19" s="35" t="s">
        <v>18</v>
      </c>
      <c r="G19" s="48">
        <f>SUM(G13:G18)/6</f>
        <v>3E-10</v>
      </c>
    </row>
    <row r="20" spans="1:7" x14ac:dyDescent="0.25">
      <c r="A20" s="30" t="s">
        <v>7</v>
      </c>
      <c r="B20" s="2" t="s">
        <v>11</v>
      </c>
      <c r="C20" s="2" t="s">
        <v>12</v>
      </c>
      <c r="D20" s="2" t="s">
        <v>13</v>
      </c>
      <c r="E20" s="2" t="s">
        <v>14</v>
      </c>
      <c r="F20" s="34" t="s">
        <v>16</v>
      </c>
      <c r="G20" s="42" t="s">
        <v>5</v>
      </c>
    </row>
    <row r="21" spans="1:7" x14ac:dyDescent="0.25">
      <c r="A21" s="30">
        <v>1</v>
      </c>
      <c r="B21" s="1">
        <f>$B$1*0.5</f>
        <v>4700</v>
      </c>
      <c r="C21" s="1">
        <f>$B$1*0.5</f>
        <v>4700</v>
      </c>
      <c r="D21" s="1">
        <f>$B$1*0.5</f>
        <v>4700</v>
      </c>
      <c r="E21" s="1">
        <f t="shared" ref="E21:E27" si="3">$B$1*0.5</f>
        <v>4700</v>
      </c>
      <c r="F21" s="36">
        <v>0</v>
      </c>
      <c r="G21" s="45"/>
    </row>
    <row r="22" spans="1:7" x14ac:dyDescent="0.25">
      <c r="A22" s="30">
        <v>2</v>
      </c>
      <c r="B22" s="1">
        <f>$B$1*0.55</f>
        <v>5170</v>
      </c>
      <c r="C22" s="1">
        <f t="shared" ref="C22:C27" si="4">$B$1*0.5</f>
        <v>4700</v>
      </c>
      <c r="D22" s="1">
        <f>$B$1*0.55</f>
        <v>5170</v>
      </c>
      <c r="E22" s="33">
        <f t="shared" si="3"/>
        <v>4700</v>
      </c>
      <c r="F22" s="37">
        <v>0.63100000000000001</v>
      </c>
      <c r="G22" s="44">
        <v>6.7127699999999996E-4</v>
      </c>
    </row>
    <row r="23" spans="1:7" x14ac:dyDescent="0.25">
      <c r="A23" s="30">
        <v>3</v>
      </c>
      <c r="B23" s="1">
        <f>$B$1*0.6</f>
        <v>5640</v>
      </c>
      <c r="C23" s="1">
        <f t="shared" si="4"/>
        <v>4700</v>
      </c>
      <c r="D23" s="1">
        <f>$B$1*0.6</f>
        <v>5640</v>
      </c>
      <c r="E23" s="33">
        <f t="shared" si="3"/>
        <v>4700</v>
      </c>
      <c r="F23" s="37">
        <v>1.33</v>
      </c>
      <c r="G23" s="44">
        <v>7.4361700000000002E-4</v>
      </c>
    </row>
    <row r="24" spans="1:7" x14ac:dyDescent="0.25">
      <c r="A24" s="30">
        <v>4</v>
      </c>
      <c r="B24" s="1">
        <f>$B$1*0.65</f>
        <v>6110</v>
      </c>
      <c r="C24" s="1">
        <f t="shared" si="4"/>
        <v>4700</v>
      </c>
      <c r="D24" s="1">
        <f>$B$1*0.65</f>
        <v>6110</v>
      </c>
      <c r="E24" s="33">
        <f t="shared" si="3"/>
        <v>4700</v>
      </c>
      <c r="F24" s="37">
        <v>2.1</v>
      </c>
      <c r="G24" s="44">
        <v>8.1914900000000003E-4</v>
      </c>
    </row>
    <row r="25" spans="1:7" x14ac:dyDescent="0.25">
      <c r="A25" s="30">
        <v>5</v>
      </c>
      <c r="B25" s="1">
        <f>$B$1*0.7</f>
        <v>6580</v>
      </c>
      <c r="C25" s="1">
        <f t="shared" si="4"/>
        <v>4700</v>
      </c>
      <c r="D25" s="1">
        <f>$B$1*0.7</f>
        <v>6580</v>
      </c>
      <c r="E25" s="33">
        <f t="shared" si="3"/>
        <v>4700</v>
      </c>
      <c r="F25" s="37">
        <v>3</v>
      </c>
      <c r="G25" s="44">
        <v>9.5744700000000005E-4</v>
      </c>
    </row>
    <row r="26" spans="1:7" x14ac:dyDescent="0.25">
      <c r="A26" s="30">
        <v>6</v>
      </c>
      <c r="B26" s="1">
        <f>$B$1*0.75</f>
        <v>7050</v>
      </c>
      <c r="C26" s="1">
        <f t="shared" si="4"/>
        <v>4700</v>
      </c>
      <c r="D26" s="1">
        <f>$B$1*0.75</f>
        <v>7050</v>
      </c>
      <c r="E26" s="33">
        <f t="shared" si="3"/>
        <v>4700</v>
      </c>
      <c r="F26" s="37">
        <v>4</v>
      </c>
      <c r="G26" s="44">
        <v>1.06383E-3</v>
      </c>
    </row>
    <row r="27" spans="1:7" x14ac:dyDescent="0.25">
      <c r="A27" s="30">
        <v>7</v>
      </c>
      <c r="B27" s="1">
        <f>$B$1*0.8</f>
        <v>7520</v>
      </c>
      <c r="C27" s="1">
        <f t="shared" si="4"/>
        <v>4700</v>
      </c>
      <c r="D27" s="1">
        <f>$B$1*0.8</f>
        <v>7520</v>
      </c>
      <c r="E27" s="33">
        <f t="shared" si="3"/>
        <v>4700</v>
      </c>
      <c r="F27" s="37">
        <v>5.0999999999999996</v>
      </c>
      <c r="G27" s="44">
        <v>1.170213E-3</v>
      </c>
    </row>
    <row r="28" spans="1:7" x14ac:dyDescent="0.25">
      <c r="F28" s="38" t="s">
        <v>18</v>
      </c>
      <c r="G28" s="45">
        <f>SUM(G22:G27)/6</f>
        <v>9.0425549999999992E-4</v>
      </c>
    </row>
    <row r="29" spans="1:7" x14ac:dyDescent="0.25">
      <c r="A29" s="30" t="s">
        <v>8</v>
      </c>
      <c r="B29" s="2" t="s">
        <v>11</v>
      </c>
      <c r="C29" s="2" t="s">
        <v>12</v>
      </c>
      <c r="D29" s="2" t="s">
        <v>13</v>
      </c>
      <c r="E29" s="2" t="s">
        <v>14</v>
      </c>
      <c r="F29" s="34" t="s">
        <v>16</v>
      </c>
      <c r="G29" s="46" t="s">
        <v>5</v>
      </c>
    </row>
    <row r="30" spans="1:7" x14ac:dyDescent="0.25">
      <c r="A30" s="30">
        <v>1</v>
      </c>
      <c r="B30" s="1">
        <f>$B$1*0.5</f>
        <v>4700</v>
      </c>
      <c r="C30" s="1">
        <f>$B$1*0.5</f>
        <v>4700</v>
      </c>
      <c r="D30" s="1">
        <f t="shared" ref="D30:E36" si="5">$B$1*0.5</f>
        <v>4700</v>
      </c>
      <c r="E30" s="1">
        <f t="shared" si="5"/>
        <v>4700</v>
      </c>
      <c r="F30" s="36">
        <v>0</v>
      </c>
      <c r="G30" s="45"/>
    </row>
    <row r="31" spans="1:7" x14ac:dyDescent="0.25">
      <c r="A31" s="30">
        <v>2</v>
      </c>
      <c r="B31" s="1">
        <f>$B$1*0.55</f>
        <v>5170</v>
      </c>
      <c r="C31" s="1">
        <f>$B$1*0.45</f>
        <v>4230</v>
      </c>
      <c r="D31" s="1">
        <f t="shared" si="5"/>
        <v>4700</v>
      </c>
      <c r="E31" s="33">
        <f t="shared" si="5"/>
        <v>4700</v>
      </c>
      <c r="F31" s="37">
        <v>0.59899999999999998</v>
      </c>
      <c r="G31" s="44">
        <v>6.3723399999999998E-4</v>
      </c>
    </row>
    <row r="32" spans="1:7" x14ac:dyDescent="0.25">
      <c r="A32" s="30">
        <v>3</v>
      </c>
      <c r="B32" s="1">
        <f>$B$1*0.6</f>
        <v>5640</v>
      </c>
      <c r="C32" s="1">
        <f>$B$1*0.4</f>
        <v>3760</v>
      </c>
      <c r="D32" s="1">
        <f t="shared" si="5"/>
        <v>4700</v>
      </c>
      <c r="E32" s="33">
        <f t="shared" si="5"/>
        <v>4700</v>
      </c>
      <c r="F32" s="37">
        <v>1.2</v>
      </c>
      <c r="G32" s="44">
        <v>6.3936199999999998E-4</v>
      </c>
    </row>
    <row r="33" spans="1:7" x14ac:dyDescent="0.25">
      <c r="A33" s="30">
        <v>4</v>
      </c>
      <c r="B33" s="1">
        <f>$B$1*0.65</f>
        <v>6110</v>
      </c>
      <c r="C33" s="1">
        <f>$B$1*0.35</f>
        <v>3290</v>
      </c>
      <c r="D33" s="1">
        <f t="shared" si="5"/>
        <v>4700</v>
      </c>
      <c r="E33" s="33">
        <f t="shared" si="5"/>
        <v>4700</v>
      </c>
      <c r="F33" s="37">
        <v>1.8</v>
      </c>
      <c r="G33" s="44">
        <v>6.3829800000000003E-4</v>
      </c>
    </row>
    <row r="34" spans="1:7" x14ac:dyDescent="0.25">
      <c r="A34" s="30">
        <v>5</v>
      </c>
      <c r="B34" s="1">
        <f>$B$1*0.7</f>
        <v>6580</v>
      </c>
      <c r="C34" s="1">
        <f>$B$1*0.3</f>
        <v>2820</v>
      </c>
      <c r="D34" s="1">
        <f t="shared" si="5"/>
        <v>4700</v>
      </c>
      <c r="E34" s="33">
        <f t="shared" si="5"/>
        <v>4700</v>
      </c>
      <c r="F34" s="37">
        <v>2.4</v>
      </c>
      <c r="G34" s="44">
        <v>6.3829800000000003E-4</v>
      </c>
    </row>
    <row r="35" spans="1:7" x14ac:dyDescent="0.25">
      <c r="A35" s="30">
        <v>6</v>
      </c>
      <c r="B35" s="1">
        <f>$B$1*0.75</f>
        <v>7050</v>
      </c>
      <c r="C35" s="1">
        <f>$B$1*0.25</f>
        <v>2350</v>
      </c>
      <c r="D35" s="1">
        <f t="shared" si="5"/>
        <v>4700</v>
      </c>
      <c r="E35" s="33">
        <f t="shared" si="5"/>
        <v>4700</v>
      </c>
      <c r="F35" s="37">
        <v>3</v>
      </c>
      <c r="G35" s="44">
        <v>6.3829800000000003E-4</v>
      </c>
    </row>
    <row r="36" spans="1:7" x14ac:dyDescent="0.25">
      <c r="A36" s="30">
        <v>7</v>
      </c>
      <c r="B36" s="1">
        <f>$B$1*0.8</f>
        <v>7520</v>
      </c>
      <c r="C36" s="1">
        <f>$B$1*0.2</f>
        <v>1880</v>
      </c>
      <c r="D36" s="1">
        <f t="shared" si="5"/>
        <v>4700</v>
      </c>
      <c r="E36" s="33">
        <f t="shared" si="5"/>
        <v>4700</v>
      </c>
      <c r="F36" s="37">
        <v>3.6</v>
      </c>
      <c r="G36" s="44">
        <v>6.3829800000000003E-4</v>
      </c>
    </row>
    <row r="37" spans="1:7" x14ac:dyDescent="0.25">
      <c r="F37" s="38" t="s">
        <v>18</v>
      </c>
      <c r="G37" s="45">
        <f>SUM(G31:G36)/6</f>
        <v>6.3829799999999993E-4</v>
      </c>
    </row>
    <row r="38" spans="1:7" x14ac:dyDescent="0.25">
      <c r="A38" s="30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39" t="s">
        <v>16</v>
      </c>
      <c r="G38" s="42" t="s">
        <v>5</v>
      </c>
    </row>
    <row r="39" spans="1:7" x14ac:dyDescent="0.25">
      <c r="A39" s="30">
        <v>1</v>
      </c>
      <c r="B39" s="1">
        <f>$B$1*0.5</f>
        <v>4700</v>
      </c>
      <c r="C39" s="1">
        <f t="shared" ref="C39:E45" si="6">$B$1*0.5</f>
        <v>4700</v>
      </c>
      <c r="D39" s="1">
        <f>$B$1*0.5</f>
        <v>4700</v>
      </c>
      <c r="E39" s="33">
        <f t="shared" si="6"/>
        <v>4700</v>
      </c>
      <c r="F39" s="37">
        <v>0</v>
      </c>
      <c r="G39" s="43"/>
    </row>
    <row r="40" spans="1:7" x14ac:dyDescent="0.25">
      <c r="A40" s="30">
        <v>2</v>
      </c>
      <c r="B40" s="1">
        <f>$B$1*0.55</f>
        <v>5170</v>
      </c>
      <c r="C40" s="1">
        <f t="shared" si="6"/>
        <v>4700</v>
      </c>
      <c r="D40" s="1">
        <f>$B$1*0.45</f>
        <v>4230</v>
      </c>
      <c r="E40" s="33">
        <f t="shared" si="6"/>
        <v>4700</v>
      </c>
      <c r="F40" s="37">
        <v>0.03</v>
      </c>
      <c r="G40" s="44">
        <v>3.1915000000000002E-5</v>
      </c>
    </row>
    <row r="41" spans="1:7" x14ac:dyDescent="0.25">
      <c r="A41" s="30">
        <v>3</v>
      </c>
      <c r="B41" s="1">
        <f>$B$1*0.6</f>
        <v>5640</v>
      </c>
      <c r="C41" s="1">
        <f t="shared" si="6"/>
        <v>4700</v>
      </c>
      <c r="D41" s="1">
        <f>$B$1*0.4</f>
        <v>3760</v>
      </c>
      <c r="E41" s="33">
        <f t="shared" si="6"/>
        <v>4700</v>
      </c>
      <c r="F41" s="37">
        <v>0.121</v>
      </c>
      <c r="G41" s="44">
        <v>9.6809000000000001E-5</v>
      </c>
    </row>
    <row r="42" spans="1:7" x14ac:dyDescent="0.25">
      <c r="A42" s="30">
        <v>4</v>
      </c>
      <c r="B42" s="1">
        <f>$B$1*0.65</f>
        <v>6110</v>
      </c>
      <c r="C42" s="1">
        <f t="shared" si="6"/>
        <v>4700</v>
      </c>
      <c r="D42" s="1">
        <f>$B$1*0.35</f>
        <v>3290</v>
      </c>
      <c r="E42" s="33">
        <f t="shared" si="6"/>
        <v>4700</v>
      </c>
      <c r="F42" s="37">
        <v>0.27600000000000002</v>
      </c>
      <c r="G42" s="44">
        <v>1.6489400000000001E-4</v>
      </c>
    </row>
    <row r="43" spans="1:7" x14ac:dyDescent="0.25">
      <c r="A43" s="30">
        <v>5</v>
      </c>
      <c r="B43" s="1">
        <f>$B$1*0.7</f>
        <v>6580</v>
      </c>
      <c r="C43" s="1">
        <f t="shared" si="6"/>
        <v>4700</v>
      </c>
      <c r="D43" s="1">
        <f>$B$1*0.3</f>
        <v>2820</v>
      </c>
      <c r="E43" s="33">
        <f t="shared" si="6"/>
        <v>4700</v>
      </c>
      <c r="F43" s="37">
        <v>0.499</v>
      </c>
      <c r="G43" s="44">
        <v>2.3723400000000001E-4</v>
      </c>
    </row>
    <row r="44" spans="1:7" x14ac:dyDescent="0.25">
      <c r="A44" s="30">
        <v>6</v>
      </c>
      <c r="B44" s="1">
        <f>$B$1*0.75</f>
        <v>7050</v>
      </c>
      <c r="C44" s="1">
        <f t="shared" si="6"/>
        <v>4700</v>
      </c>
      <c r="D44" s="1">
        <f>$B$1*0.25</f>
        <v>2350</v>
      </c>
      <c r="E44" s="33">
        <f t="shared" si="6"/>
        <v>4700</v>
      </c>
      <c r="F44" s="37">
        <v>0.79900000000000004</v>
      </c>
      <c r="G44" s="44">
        <v>3.1914900000000002E-4</v>
      </c>
    </row>
    <row r="45" spans="1:7" x14ac:dyDescent="0.25">
      <c r="A45" s="30">
        <v>7</v>
      </c>
      <c r="B45" s="1">
        <f>$B$1*0.8</f>
        <v>7520</v>
      </c>
      <c r="C45" s="1">
        <f t="shared" si="6"/>
        <v>4700</v>
      </c>
      <c r="D45" s="1">
        <f>$B$1*0.2</f>
        <v>1880</v>
      </c>
      <c r="E45" s="33">
        <f t="shared" si="6"/>
        <v>4700</v>
      </c>
      <c r="F45" s="37">
        <v>1.1870000000000001</v>
      </c>
      <c r="G45" s="44">
        <v>4.1276600000000001E-4</v>
      </c>
    </row>
    <row r="46" spans="1:7" x14ac:dyDescent="0.25">
      <c r="F46" s="38" t="s">
        <v>18</v>
      </c>
      <c r="G46" s="43">
        <f>SUM(G40:G45)/6</f>
        <v>2.1046116666666669E-4</v>
      </c>
    </row>
    <row r="47" spans="1:7" x14ac:dyDescent="0.25">
      <c r="A47" s="30" t="s">
        <v>17</v>
      </c>
      <c r="B47" s="2" t="s">
        <v>11</v>
      </c>
      <c r="C47" s="2" t="s">
        <v>12</v>
      </c>
      <c r="D47" s="2" t="s">
        <v>13</v>
      </c>
      <c r="E47" s="2" t="s">
        <v>14</v>
      </c>
      <c r="F47" s="39" t="s">
        <v>16</v>
      </c>
      <c r="G47" s="42" t="s">
        <v>5</v>
      </c>
    </row>
    <row r="48" spans="1:7" x14ac:dyDescent="0.25">
      <c r="A48" s="30">
        <v>1</v>
      </c>
      <c r="B48" s="1">
        <f>$B$1*0.5</f>
        <v>4700</v>
      </c>
      <c r="C48" s="1">
        <f>$B$1*0.5</f>
        <v>4700</v>
      </c>
      <c r="D48" s="1">
        <f>$B$1*0.5</f>
        <v>4700</v>
      </c>
      <c r="E48" s="33">
        <f>$B$1*0.5</f>
        <v>4700</v>
      </c>
      <c r="F48" s="37">
        <v>0</v>
      </c>
      <c r="G48" s="44" t="s">
        <v>20</v>
      </c>
    </row>
    <row r="49" spans="1:7" x14ac:dyDescent="0.25">
      <c r="A49" s="30">
        <v>2</v>
      </c>
      <c r="B49" s="1">
        <f>$B$1*0.55</f>
        <v>5170</v>
      </c>
      <c r="C49" s="1">
        <f>$B$1*0.45</f>
        <v>4230</v>
      </c>
      <c r="D49" s="1">
        <f>$B$1*0.55</f>
        <v>5170</v>
      </c>
      <c r="E49" s="33">
        <f>$B$1*0.45</f>
        <v>4230</v>
      </c>
      <c r="F49" s="37">
        <v>1.2</v>
      </c>
      <c r="G49" s="44">
        <v>1.2765960000000001E-3</v>
      </c>
    </row>
    <row r="50" spans="1:7" x14ac:dyDescent="0.25">
      <c r="A50" s="30">
        <v>3</v>
      </c>
      <c r="B50" s="1">
        <f>$B$1*0.6</f>
        <v>5640</v>
      </c>
      <c r="C50" s="1">
        <f>$B$1*0.4</f>
        <v>3760</v>
      </c>
      <c r="D50" s="1">
        <f>$B$1*0.6</f>
        <v>5640</v>
      </c>
      <c r="E50" s="33">
        <f>$B$1*0.4</f>
        <v>3760</v>
      </c>
      <c r="F50" s="37">
        <v>2.4</v>
      </c>
      <c r="G50" s="44">
        <v>1.2765960000000001E-3</v>
      </c>
    </row>
    <row r="51" spans="1:7" x14ac:dyDescent="0.25">
      <c r="A51" s="30">
        <v>4</v>
      </c>
      <c r="B51" s="1">
        <f>$B$1*0.65</f>
        <v>6110</v>
      </c>
      <c r="C51" s="1">
        <f>$B$1*0.35</f>
        <v>3290</v>
      </c>
      <c r="D51" s="1">
        <f>$B$1*0.65</f>
        <v>6110</v>
      </c>
      <c r="E51" s="33">
        <f>$B$1*0.35</f>
        <v>3290</v>
      </c>
      <c r="F51" s="37">
        <v>3.6</v>
      </c>
      <c r="G51" s="44">
        <v>1.2765960000000001E-3</v>
      </c>
    </row>
    <row r="52" spans="1:7" x14ac:dyDescent="0.25">
      <c r="A52" s="30">
        <v>5</v>
      </c>
      <c r="B52" s="1">
        <f>$B$1*0.7</f>
        <v>6580</v>
      </c>
      <c r="C52" s="1">
        <f>$B$1*0.3</f>
        <v>2820</v>
      </c>
      <c r="D52" s="1">
        <f>$B$1*0.7</f>
        <v>6580</v>
      </c>
      <c r="E52" s="33">
        <f>$B$1*0.3</f>
        <v>2820</v>
      </c>
      <c r="F52" s="37">
        <v>4.8</v>
      </c>
      <c r="G52" s="44">
        <v>1.2765960000000001E-3</v>
      </c>
    </row>
    <row r="53" spans="1:7" x14ac:dyDescent="0.25">
      <c r="A53" s="30">
        <v>6</v>
      </c>
      <c r="B53" s="1">
        <f>$B$1*0.75</f>
        <v>7050</v>
      </c>
      <c r="C53" s="1">
        <f>$B$1*0.25</f>
        <v>2350</v>
      </c>
      <c r="D53" s="1">
        <f>$B$1*0.75</f>
        <v>7050</v>
      </c>
      <c r="E53" s="33">
        <f>$B$1*0.25</f>
        <v>2350</v>
      </c>
      <c r="F53" s="37">
        <v>6</v>
      </c>
      <c r="G53" s="44">
        <v>1.2765960000000001E-3</v>
      </c>
    </row>
    <row r="54" spans="1:7" x14ac:dyDescent="0.25">
      <c r="A54" s="30">
        <v>7</v>
      </c>
      <c r="B54" s="1">
        <f>$B$1*0.8</f>
        <v>7520</v>
      </c>
      <c r="C54" s="1">
        <f>$B$1*0.2</f>
        <v>1880</v>
      </c>
      <c r="D54" s="1">
        <f>$B$1*0.8</f>
        <v>7520</v>
      </c>
      <c r="E54" s="33">
        <f>$B$1*0.2</f>
        <v>1880</v>
      </c>
      <c r="F54" s="37">
        <v>7.2</v>
      </c>
      <c r="G54" s="44">
        <v>1.2765960000000001E-3</v>
      </c>
    </row>
    <row r="55" spans="1:7" x14ac:dyDescent="0.25">
      <c r="F55" s="38" t="s">
        <v>18</v>
      </c>
      <c r="G55" s="45">
        <f>SUM(G49:G54)/6</f>
        <v>1.2765959999999999E-3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Toni</cp:lastModifiedBy>
  <dcterms:created xsi:type="dcterms:W3CDTF">2024-10-07T06:31:19Z</dcterms:created>
  <dcterms:modified xsi:type="dcterms:W3CDTF">2024-10-27T18:05:19Z</dcterms:modified>
</cp:coreProperties>
</file>