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Unic\Экономика предприятия\"/>
    </mc:Choice>
  </mc:AlternateContent>
  <xr:revisionPtr revIDLastSave="0" documentId="13_ncr:1_{7A972DB5-EAA1-44A1-8E3E-9859724F048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2" l="1"/>
  <c r="F31" i="2"/>
  <c r="F32" i="2"/>
  <c r="F33" i="2"/>
  <c r="F34" i="2"/>
  <c r="F35" i="2"/>
  <c r="F36" i="2"/>
  <c r="F37" i="2"/>
  <c r="F38" i="2"/>
  <c r="F29" i="2"/>
  <c r="F27" i="2"/>
  <c r="F28" i="2"/>
  <c r="E30" i="2"/>
  <c r="D30" i="2"/>
  <c r="B30" i="2"/>
  <c r="C37" i="2"/>
  <c r="B38" i="2"/>
  <c r="J38" i="2" s="1"/>
  <c r="B27" i="2"/>
  <c r="C39" i="2"/>
  <c r="H39" i="2"/>
  <c r="E39" i="2"/>
  <c r="D39" i="2"/>
  <c r="B37" i="2"/>
  <c r="J37" i="2" s="1"/>
  <c r="J36" i="2"/>
  <c r="B36" i="2"/>
  <c r="J35" i="2"/>
  <c r="B35" i="2"/>
  <c r="B34" i="2"/>
  <c r="J34" i="2" s="1"/>
  <c r="B33" i="2"/>
  <c r="J33" i="2" s="1"/>
  <c r="J32" i="2"/>
  <c r="B32" i="2"/>
  <c r="J31" i="2"/>
  <c r="B31" i="2"/>
  <c r="J30" i="2"/>
  <c r="B29" i="2"/>
  <c r="J29" i="2" s="1"/>
  <c r="J28" i="2"/>
  <c r="B28" i="2"/>
  <c r="K11" i="2"/>
  <c r="K12" i="2" s="1"/>
  <c r="K13" i="2" s="1"/>
  <c r="K14" i="2" s="1"/>
  <c r="K15" i="2" s="1"/>
  <c r="K16" i="2" s="1"/>
  <c r="K17" i="2" s="1"/>
  <c r="K18" i="2" s="1"/>
  <c r="K19" i="2" s="1"/>
  <c r="K20" i="2" s="1"/>
  <c r="K10" i="2"/>
  <c r="K9" i="2"/>
  <c r="J10" i="2"/>
  <c r="J21" i="2" s="1"/>
  <c r="J11" i="2"/>
  <c r="J12" i="2"/>
  <c r="J13" i="2"/>
  <c r="J14" i="2"/>
  <c r="J15" i="2"/>
  <c r="J16" i="2"/>
  <c r="J17" i="2"/>
  <c r="J18" i="2"/>
  <c r="J19" i="2"/>
  <c r="J20" i="2"/>
  <c r="J9" i="2"/>
  <c r="I9" i="2"/>
  <c r="G9" i="2"/>
  <c r="F9" i="2"/>
  <c r="I10" i="2"/>
  <c r="I11" i="2"/>
  <c r="I12" i="2"/>
  <c r="I13" i="2"/>
  <c r="I14" i="2"/>
  <c r="I15" i="2"/>
  <c r="I16" i="2"/>
  <c r="I17" i="2"/>
  <c r="I18" i="2"/>
  <c r="I19" i="2"/>
  <c r="I20" i="2"/>
  <c r="G21" i="2"/>
  <c r="H21" i="2"/>
  <c r="G10" i="2"/>
  <c r="G11" i="2"/>
  <c r="G12" i="2"/>
  <c r="G13" i="2"/>
  <c r="G14" i="2"/>
  <c r="G15" i="2"/>
  <c r="G16" i="2"/>
  <c r="G17" i="2"/>
  <c r="G18" i="2"/>
  <c r="G19" i="2"/>
  <c r="G20" i="2"/>
  <c r="I21" i="2"/>
  <c r="C21" i="2"/>
  <c r="D21" i="2"/>
  <c r="E21" i="2"/>
  <c r="F10" i="2"/>
  <c r="F11" i="2"/>
  <c r="F12" i="2"/>
  <c r="F13" i="2"/>
  <c r="F14" i="2"/>
  <c r="F15" i="2"/>
  <c r="F16" i="2"/>
  <c r="F17" i="2"/>
  <c r="F18" i="2"/>
  <c r="F19" i="2"/>
  <c r="F20" i="2"/>
  <c r="C9" i="2"/>
  <c r="B9" i="2"/>
  <c r="B21" i="2"/>
  <c r="B11" i="2"/>
  <c r="B12" i="2"/>
  <c r="B13" i="2"/>
  <c r="B14" i="2"/>
  <c r="B15" i="2"/>
  <c r="B16" i="2"/>
  <c r="B17" i="2"/>
  <c r="B18" i="2"/>
  <c r="B19" i="2"/>
  <c r="B20" i="2"/>
  <c r="B10" i="2"/>
  <c r="G35" i="2" l="1"/>
  <c r="I35" i="2" s="1"/>
  <c r="G31" i="2"/>
  <c r="I31" i="2" s="1"/>
  <c r="J27" i="2"/>
  <c r="K27" i="2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G27" i="2"/>
  <c r="J39" i="2"/>
  <c r="G30" i="2"/>
  <c r="I30" i="2" s="1"/>
  <c r="G34" i="2"/>
  <c r="I34" i="2" s="1"/>
  <c r="G38" i="2"/>
  <c r="G29" i="2"/>
  <c r="I29" i="2" s="1"/>
  <c r="G33" i="2"/>
  <c r="I33" i="2" s="1"/>
  <c r="G37" i="2"/>
  <c r="I37" i="2" s="1"/>
  <c r="I38" i="2"/>
  <c r="G28" i="2"/>
  <c r="I28" i="2" s="1"/>
  <c r="G32" i="2"/>
  <c r="I32" i="2" s="1"/>
  <c r="G36" i="2"/>
  <c r="I36" i="2" s="1"/>
  <c r="B39" i="2"/>
  <c r="F21" i="2"/>
  <c r="G39" i="2" l="1"/>
  <c r="I27" i="2"/>
  <c r="I39" i="2" s="1"/>
  <c r="F39" i="2"/>
</calcChain>
</file>

<file path=xl/sharedStrings.xml><?xml version="1.0" encoding="utf-8"?>
<sst xmlns="http://schemas.openxmlformats.org/spreadsheetml/2006/main" count="77" uniqueCount="43">
  <si>
    <t>Расчёт фонда оплаты труда работников предприятия и социальных отчислений</t>
  </si>
  <si>
    <t>Исходные данные</t>
  </si>
  <si>
    <t>Раб.1</t>
  </si>
  <si>
    <t>Раб.2</t>
  </si>
  <si>
    <t>Раб.3</t>
  </si>
  <si>
    <t>Раб.4</t>
  </si>
  <si>
    <t>Больничный</t>
  </si>
  <si>
    <t>Стаж</t>
  </si>
  <si>
    <t>Дети</t>
  </si>
  <si>
    <t>Рук</t>
  </si>
  <si>
    <t>-</t>
  </si>
  <si>
    <t>1+1А</t>
  </si>
  <si>
    <t>2А</t>
  </si>
  <si>
    <t>Отпуск, месяц</t>
  </si>
  <si>
    <t>Зарплата 200+№В, тыс. руб.</t>
  </si>
  <si>
    <t>Рабочие</t>
  </si>
  <si>
    <t>Руководитель</t>
  </si>
  <si>
    <t>Зарплата 500+№В, тыс. руб.</t>
  </si>
  <si>
    <t>Ход работы</t>
  </si>
  <si>
    <t>Месяц</t>
  </si>
  <si>
    <t>Итого</t>
  </si>
  <si>
    <t>З/П</t>
  </si>
  <si>
    <t>Отпускной</t>
  </si>
  <si>
    <t>3 дня</t>
  </si>
  <si>
    <t>ФСС</t>
  </si>
  <si>
    <t>тыс.руб</t>
  </si>
  <si>
    <t>НДФЛ</t>
  </si>
  <si>
    <t>Налогооблагаемая база</t>
  </si>
  <si>
    <t>Алименты</t>
  </si>
  <si>
    <t>Сумма на руки</t>
  </si>
  <si>
    <t>Фонд заработной платы</t>
  </si>
  <si>
    <t>Суммарный ФЗП</t>
  </si>
  <si>
    <t>З/П=Оклад*(Время отраб/Время календарное)</t>
  </si>
  <si>
    <t>Дополнительная информация</t>
  </si>
  <si>
    <t>Отпускные = (З/Пгодовая/12)*(1/29,3)*Дней отпуска (28)</t>
  </si>
  <si>
    <t>Работник 1</t>
  </si>
  <si>
    <t>СУММ(п1:п4)</t>
  </si>
  <si>
    <t>Бдн=(З/Пгода/730)&lt;=Бмакс</t>
  </si>
  <si>
    <t>Больничный=Больничный дневной(средний дневной зарабаток)*Кол-во дней*Коэф. Стажа</t>
  </si>
  <si>
    <t xml:space="preserve"> Коэф. Стажа: Если стаж &gt;=5 лет = 0,66</t>
  </si>
  <si>
    <t>Работник 2</t>
  </si>
  <si>
    <t>Коэф. Стажа: Если стажа &lt;= 5 лет = 0,66</t>
  </si>
  <si>
    <t>Коэф. Стажа: Если стажа от 5 лет до 8 = 0,8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</si>
</sst>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5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7" borderId="0" xfId="0" applyFill="1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10" borderId="1" xfId="0" applyFill="1" applyBorder="1" applyAlignment="1">
      <alignment horizontal="center"/>
    </xf>
    <xf numFmtId="2" fontId="0" fillId="11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/>
    </xf>
    <xf numFmtId="2" fontId="0" fillId="8" borderId="1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5050"/>
      <color rgb="FFCCFF66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workbookViewId="0">
      <selection activeCell="D24" sqref="D24"/>
    </sheetView>
  </sheetViews>
  <sheetFormatPr defaultRowHeight="14.4" x14ac:dyDescent="0.3"/>
  <sheetData>
    <row r="1" spans="1:23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2"/>
      <c r="V1" s="22"/>
      <c r="W1" s="22"/>
    </row>
    <row r="2" spans="1:23" x14ac:dyDescent="0.3">
      <c r="A2" s="5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4" spans="1:23" x14ac:dyDescent="0.3">
      <c r="A4" s="7" t="s">
        <v>13</v>
      </c>
      <c r="B4" s="7"/>
      <c r="C4" s="7"/>
      <c r="D4" s="7"/>
      <c r="E4" s="7"/>
      <c r="F4" s="1" t="s">
        <v>6</v>
      </c>
      <c r="G4" s="1"/>
      <c r="H4" s="1"/>
      <c r="I4" s="1"/>
      <c r="J4" s="1"/>
      <c r="K4" s="11" t="s">
        <v>7</v>
      </c>
      <c r="L4" s="11"/>
      <c r="M4" s="11"/>
      <c r="N4" s="11"/>
      <c r="O4" s="11"/>
      <c r="P4" s="13" t="s">
        <v>8</v>
      </c>
      <c r="Q4" s="13"/>
      <c r="R4" s="13"/>
      <c r="S4" s="13"/>
      <c r="T4" s="13"/>
    </row>
    <row r="5" spans="1:23" x14ac:dyDescent="0.3">
      <c r="A5" s="8" t="s">
        <v>2</v>
      </c>
      <c r="B5" s="8" t="s">
        <v>3</v>
      </c>
      <c r="C5" s="8" t="s">
        <v>4</v>
      </c>
      <c r="D5" s="8" t="s">
        <v>5</v>
      </c>
      <c r="E5" s="8" t="s">
        <v>9</v>
      </c>
      <c r="F5" s="16" t="s">
        <v>2</v>
      </c>
      <c r="G5" s="16" t="s">
        <v>3</v>
      </c>
      <c r="H5" s="16" t="s">
        <v>4</v>
      </c>
      <c r="I5" s="16" t="s">
        <v>5</v>
      </c>
      <c r="J5" s="16" t="s">
        <v>9</v>
      </c>
      <c r="K5" s="12" t="s">
        <v>2</v>
      </c>
      <c r="L5" s="12" t="s">
        <v>3</v>
      </c>
      <c r="M5" s="12" t="s">
        <v>4</v>
      </c>
      <c r="N5" s="12" t="s">
        <v>5</v>
      </c>
      <c r="O5" s="12" t="s">
        <v>9</v>
      </c>
      <c r="P5" s="14" t="s">
        <v>2</v>
      </c>
      <c r="Q5" s="14" t="s">
        <v>3</v>
      </c>
      <c r="R5" s="14" t="s">
        <v>4</v>
      </c>
      <c r="S5" s="14" t="s">
        <v>5</v>
      </c>
      <c r="T5" s="14" t="s">
        <v>9</v>
      </c>
    </row>
    <row r="6" spans="1:23" x14ac:dyDescent="0.3">
      <c r="A6" s="4">
        <v>1</v>
      </c>
      <c r="B6" s="4">
        <v>12</v>
      </c>
      <c r="C6" s="4">
        <v>3</v>
      </c>
      <c r="D6" s="4">
        <v>5</v>
      </c>
      <c r="E6" s="4">
        <v>7</v>
      </c>
      <c r="F6" s="4" t="s">
        <v>10</v>
      </c>
      <c r="G6" s="15">
        <v>41730</v>
      </c>
      <c r="H6" s="15">
        <v>41883</v>
      </c>
      <c r="I6" s="4" t="s">
        <v>10</v>
      </c>
      <c r="J6" s="4" t="s">
        <v>10</v>
      </c>
      <c r="K6" s="4">
        <v>2</v>
      </c>
      <c r="L6" s="4">
        <v>6</v>
      </c>
      <c r="M6" s="4">
        <v>9</v>
      </c>
      <c r="N6" s="4">
        <v>12</v>
      </c>
      <c r="O6" s="4">
        <v>15</v>
      </c>
      <c r="P6" s="4">
        <v>0</v>
      </c>
      <c r="Q6" s="4">
        <v>1</v>
      </c>
      <c r="R6" s="4">
        <v>3</v>
      </c>
      <c r="S6" s="4" t="s">
        <v>11</v>
      </c>
      <c r="T6" s="4" t="s">
        <v>12</v>
      </c>
    </row>
    <row r="8" spans="1:23" x14ac:dyDescent="0.3">
      <c r="A8" s="9" t="s">
        <v>15</v>
      </c>
      <c r="B8" s="9"/>
      <c r="C8" s="9"/>
      <c r="D8" s="9"/>
    </row>
    <row r="9" spans="1:23" x14ac:dyDescent="0.3">
      <c r="A9" s="2" t="s">
        <v>14</v>
      </c>
      <c r="B9" s="2"/>
      <c r="C9" s="2"/>
      <c r="D9" s="4">
        <v>213</v>
      </c>
    </row>
    <row r="10" spans="1:23" x14ac:dyDescent="0.3">
      <c r="A10" s="18" t="s">
        <v>16</v>
      </c>
      <c r="B10" s="19"/>
      <c r="C10" s="19"/>
      <c r="D10" s="20"/>
    </row>
    <row r="11" spans="1:23" x14ac:dyDescent="0.3">
      <c r="A11" s="2" t="s">
        <v>17</v>
      </c>
      <c r="B11" s="2"/>
      <c r="C11" s="2"/>
      <c r="D11" s="4">
        <v>513</v>
      </c>
    </row>
  </sheetData>
  <mergeCells count="10">
    <mergeCell ref="A1:T1"/>
    <mergeCell ref="A2:T2"/>
    <mergeCell ref="A9:C9"/>
    <mergeCell ref="A11:C11"/>
    <mergeCell ref="A8:D8"/>
    <mergeCell ref="A10:D10"/>
    <mergeCell ref="A4:E4"/>
    <mergeCell ref="F4:J4"/>
    <mergeCell ref="K4:O4"/>
    <mergeCell ref="P4:T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01160-75B7-485C-A8A7-0AA20C23E45C}">
  <dimension ref="A1:W39"/>
  <sheetViews>
    <sheetView tabSelected="1" topLeftCell="A13" workbookViewId="0">
      <selection activeCell="N35" sqref="N35"/>
    </sheetView>
  </sheetViews>
  <sheetFormatPr defaultRowHeight="14.4" x14ac:dyDescent="0.3"/>
  <cols>
    <col min="3" max="3" width="10" customWidth="1"/>
    <col min="6" max="6" width="20" customWidth="1"/>
    <col min="8" max="8" width="12" customWidth="1"/>
    <col min="10" max="10" width="14.88671875" customWidth="1"/>
    <col min="11" max="11" width="12.6640625" customWidth="1"/>
  </cols>
  <sheetData>
    <row r="1" spans="1:23" x14ac:dyDescent="0.3">
      <c r="A1" s="21" t="s">
        <v>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</row>
    <row r="5" spans="1:23" x14ac:dyDescent="0.3">
      <c r="A5" s="25" t="s">
        <v>35</v>
      </c>
      <c r="B5" s="25"/>
      <c r="C5" s="25"/>
      <c r="D5" s="25"/>
      <c r="E5" s="25"/>
      <c r="F5" s="25"/>
      <c r="G5" s="25"/>
      <c r="H5" s="25"/>
      <c r="I5" s="25"/>
      <c r="J5" s="25"/>
      <c r="K5" s="25"/>
    </row>
    <row r="6" spans="1:23" x14ac:dyDescent="0.3">
      <c r="A6" t="s">
        <v>25</v>
      </c>
    </row>
    <row r="7" spans="1:23" x14ac:dyDescent="0.3">
      <c r="A7" s="9" t="s">
        <v>19</v>
      </c>
      <c r="B7" s="9" t="s">
        <v>21</v>
      </c>
      <c r="C7" s="9" t="s">
        <v>22</v>
      </c>
      <c r="D7" s="18" t="s">
        <v>6</v>
      </c>
      <c r="E7" s="20"/>
      <c r="F7" s="23" t="s">
        <v>27</v>
      </c>
      <c r="G7" s="9" t="s">
        <v>26</v>
      </c>
      <c r="H7" s="9" t="s">
        <v>28</v>
      </c>
      <c r="I7" s="23" t="s">
        <v>29</v>
      </c>
      <c r="J7" s="24" t="s">
        <v>30</v>
      </c>
      <c r="K7" s="24" t="s">
        <v>31</v>
      </c>
    </row>
    <row r="8" spans="1:23" x14ac:dyDescent="0.3">
      <c r="A8" s="9"/>
      <c r="B8" s="9"/>
      <c r="C8" s="9"/>
      <c r="D8" s="10" t="s">
        <v>23</v>
      </c>
      <c r="E8" s="10" t="s">
        <v>24</v>
      </c>
      <c r="F8" s="23"/>
      <c r="G8" s="9"/>
      <c r="H8" s="9"/>
      <c r="I8" s="23"/>
      <c r="J8" s="24"/>
      <c r="K8" s="24"/>
      <c r="M8" s="28" t="s">
        <v>33</v>
      </c>
      <c r="N8" s="28"/>
      <c r="O8" s="28"/>
      <c r="P8" s="28"/>
      <c r="Q8" s="28"/>
      <c r="R8" s="28"/>
    </row>
    <row r="9" spans="1:23" x14ac:dyDescent="0.3">
      <c r="A9" s="10">
        <v>1</v>
      </c>
      <c r="B9" s="26">
        <f>213*(3/16)</f>
        <v>39.9375</v>
      </c>
      <c r="C9" s="6">
        <f>(213)*(1/29.3)*28</f>
        <v>203.54948805460751</v>
      </c>
      <c r="D9" s="6">
        <v>0</v>
      </c>
      <c r="E9" s="6">
        <v>0</v>
      </c>
      <c r="F9" s="27">
        <f>SUM(B9:E9)</f>
        <v>243.48698805460751</v>
      </c>
      <c r="G9" s="27">
        <f>0.13*F9</f>
        <v>31.653308447098976</v>
      </c>
      <c r="H9" s="6">
        <v>0</v>
      </c>
      <c r="I9" s="27">
        <f>SUM(B9:E9)-SUM(G9:H9)</f>
        <v>211.83367960750854</v>
      </c>
      <c r="J9" s="27">
        <f>SUM(B9:D9)</f>
        <v>243.48698805460751</v>
      </c>
      <c r="K9" s="27">
        <f>SUM(B9:E9)</f>
        <v>243.48698805460751</v>
      </c>
      <c r="M9" s="17" t="s">
        <v>32</v>
      </c>
      <c r="N9" s="17"/>
      <c r="O9" s="17"/>
      <c r="P9" s="17"/>
      <c r="Q9" s="17"/>
      <c r="R9" s="17"/>
    </row>
    <row r="10" spans="1:23" x14ac:dyDescent="0.3">
      <c r="A10" s="10">
        <v>2</v>
      </c>
      <c r="B10" s="27">
        <f>213</f>
        <v>213</v>
      </c>
      <c r="C10" s="6"/>
      <c r="D10" s="6">
        <v>0</v>
      </c>
      <c r="E10" s="6">
        <v>0</v>
      </c>
      <c r="F10" s="27">
        <f t="shared" ref="F10:F20" si="0">SUM(B10:E10)</f>
        <v>213</v>
      </c>
      <c r="G10" s="6">
        <f t="shared" ref="G10:G20" si="1">0.13*F10</f>
        <v>27.69</v>
      </c>
      <c r="H10" s="6">
        <v>0</v>
      </c>
      <c r="I10" s="27">
        <f t="shared" ref="I10:I20" si="2">SUM(B10:E10)-SUM(G10:H10)</f>
        <v>185.31</v>
      </c>
      <c r="J10" s="27">
        <f t="shared" ref="J10:J20" si="3">SUM(B10:D10)</f>
        <v>213</v>
      </c>
      <c r="K10" s="27">
        <f>SUM(B10:E10)+K9</f>
        <v>456.48698805460754</v>
      </c>
      <c r="M10" s="17" t="s">
        <v>34</v>
      </c>
      <c r="N10" s="17"/>
      <c r="O10" s="17"/>
      <c r="P10" s="17"/>
      <c r="Q10" s="17"/>
      <c r="R10" s="17"/>
    </row>
    <row r="11" spans="1:23" x14ac:dyDescent="0.3">
      <c r="A11" s="10">
        <v>3</v>
      </c>
      <c r="B11" s="27">
        <f>213</f>
        <v>213</v>
      </c>
      <c r="C11" s="6"/>
      <c r="D11" s="6">
        <v>0</v>
      </c>
      <c r="E11" s="6">
        <v>0</v>
      </c>
      <c r="F11" s="27">
        <f t="shared" si="0"/>
        <v>213</v>
      </c>
      <c r="G11" s="6">
        <f t="shared" si="1"/>
        <v>27.69</v>
      </c>
      <c r="H11" s="6">
        <v>0</v>
      </c>
      <c r="I11" s="27">
        <f t="shared" si="2"/>
        <v>185.31</v>
      </c>
      <c r="J11" s="27">
        <f t="shared" si="3"/>
        <v>213</v>
      </c>
      <c r="K11" s="27">
        <f t="shared" ref="K11:K20" si="4">SUM(B11:E11)+K10</f>
        <v>669.48698805460754</v>
      </c>
      <c r="M11" s="17" t="s">
        <v>36</v>
      </c>
      <c r="N11" s="17"/>
      <c r="O11" s="17"/>
      <c r="P11" s="17"/>
      <c r="Q11" s="17"/>
      <c r="R11" s="17"/>
    </row>
    <row r="12" spans="1:23" ht="14.4" customHeight="1" x14ac:dyDescent="0.3">
      <c r="A12" s="10">
        <v>4</v>
      </c>
      <c r="B12" s="27">
        <f>213</f>
        <v>213</v>
      </c>
      <c r="C12" s="6"/>
      <c r="D12" s="6">
        <v>0</v>
      </c>
      <c r="E12" s="6">
        <v>0</v>
      </c>
      <c r="F12" s="27">
        <f t="shared" si="0"/>
        <v>213</v>
      </c>
      <c r="G12" s="6">
        <f t="shared" si="1"/>
        <v>27.69</v>
      </c>
      <c r="H12" s="6">
        <v>0</v>
      </c>
      <c r="I12" s="27">
        <f t="shared" si="2"/>
        <v>185.31</v>
      </c>
      <c r="J12" s="27">
        <f t="shared" si="3"/>
        <v>213</v>
      </c>
      <c r="K12" s="27">
        <f t="shared" si="4"/>
        <v>882.48698805460754</v>
      </c>
      <c r="M12" s="29" t="s">
        <v>38</v>
      </c>
      <c r="N12" s="29"/>
      <c r="O12" s="29"/>
      <c r="P12" s="29"/>
      <c r="Q12" s="29"/>
      <c r="R12" s="29"/>
    </row>
    <row r="13" spans="1:23" x14ac:dyDescent="0.3">
      <c r="A13" s="10">
        <v>5</v>
      </c>
      <c r="B13" s="27">
        <f>213</f>
        <v>213</v>
      </c>
      <c r="C13" s="6"/>
      <c r="D13" s="6">
        <v>0</v>
      </c>
      <c r="E13" s="6">
        <v>0</v>
      </c>
      <c r="F13" s="27">
        <f t="shared" si="0"/>
        <v>213</v>
      </c>
      <c r="G13" s="6">
        <f t="shared" si="1"/>
        <v>27.69</v>
      </c>
      <c r="H13" s="6">
        <v>0</v>
      </c>
      <c r="I13" s="27">
        <f t="shared" si="2"/>
        <v>185.31</v>
      </c>
      <c r="J13" s="27">
        <f t="shared" si="3"/>
        <v>213</v>
      </c>
      <c r="K13" s="27">
        <f t="shared" si="4"/>
        <v>1095.4869880546075</v>
      </c>
      <c r="M13" s="29"/>
      <c r="N13" s="29"/>
      <c r="O13" s="29"/>
      <c r="P13" s="29"/>
      <c r="Q13" s="29"/>
      <c r="R13" s="29"/>
    </row>
    <row r="14" spans="1:23" x14ac:dyDescent="0.3">
      <c r="A14" s="10">
        <v>6</v>
      </c>
      <c r="B14" s="27">
        <f>213</f>
        <v>213</v>
      </c>
      <c r="C14" s="6"/>
      <c r="D14" s="6">
        <v>0</v>
      </c>
      <c r="E14" s="6">
        <v>0</v>
      </c>
      <c r="F14" s="27">
        <f t="shared" si="0"/>
        <v>213</v>
      </c>
      <c r="G14" s="6">
        <f t="shared" si="1"/>
        <v>27.69</v>
      </c>
      <c r="H14" s="6">
        <v>0</v>
      </c>
      <c r="I14" s="27">
        <f t="shared" si="2"/>
        <v>185.31</v>
      </c>
      <c r="J14" s="27">
        <f t="shared" si="3"/>
        <v>213</v>
      </c>
      <c r="K14" s="27">
        <f t="shared" si="4"/>
        <v>1308.4869880546075</v>
      </c>
      <c r="M14" s="17" t="s">
        <v>37</v>
      </c>
      <c r="N14" s="17"/>
      <c r="O14" s="17"/>
      <c r="P14" s="17"/>
      <c r="Q14" s="17"/>
      <c r="R14" s="17"/>
    </row>
    <row r="15" spans="1:23" x14ac:dyDescent="0.3">
      <c r="A15" s="10">
        <v>7</v>
      </c>
      <c r="B15" s="27">
        <f>213</f>
        <v>213</v>
      </c>
      <c r="C15" s="6"/>
      <c r="D15" s="6">
        <v>0</v>
      </c>
      <c r="E15" s="6">
        <v>0</v>
      </c>
      <c r="F15" s="27">
        <f t="shared" si="0"/>
        <v>213</v>
      </c>
      <c r="G15" s="6">
        <f t="shared" si="1"/>
        <v>27.69</v>
      </c>
      <c r="H15" s="6">
        <v>0</v>
      </c>
      <c r="I15" s="27">
        <f t="shared" si="2"/>
        <v>185.31</v>
      </c>
      <c r="J15" s="27">
        <f t="shared" si="3"/>
        <v>213</v>
      </c>
      <c r="K15" s="27">
        <f t="shared" si="4"/>
        <v>1521.4869880546075</v>
      </c>
      <c r="M15" t="s">
        <v>41</v>
      </c>
    </row>
    <row r="16" spans="1:23" x14ac:dyDescent="0.3">
      <c r="A16" s="10">
        <v>8</v>
      </c>
      <c r="B16" s="27">
        <f>213</f>
        <v>213</v>
      </c>
      <c r="C16" s="6"/>
      <c r="D16" s="6">
        <v>0</v>
      </c>
      <c r="E16" s="6">
        <v>0</v>
      </c>
      <c r="F16" s="27">
        <f t="shared" si="0"/>
        <v>213</v>
      </c>
      <c r="G16" s="6">
        <f t="shared" si="1"/>
        <v>27.69</v>
      </c>
      <c r="H16" s="6">
        <v>0</v>
      </c>
      <c r="I16" s="27">
        <f t="shared" si="2"/>
        <v>185.31</v>
      </c>
      <c r="J16" s="27">
        <f t="shared" si="3"/>
        <v>213</v>
      </c>
      <c r="K16" s="27">
        <f t="shared" si="4"/>
        <v>1734.4869880546075</v>
      </c>
      <c r="M16" t="s">
        <v>42</v>
      </c>
    </row>
    <row r="17" spans="1:13" x14ac:dyDescent="0.3">
      <c r="A17" s="10">
        <v>9</v>
      </c>
      <c r="B17" s="27">
        <f>213</f>
        <v>213</v>
      </c>
      <c r="C17" s="6"/>
      <c r="D17" s="6">
        <v>0</v>
      </c>
      <c r="E17" s="6">
        <v>0</v>
      </c>
      <c r="F17" s="27">
        <f t="shared" si="0"/>
        <v>213</v>
      </c>
      <c r="G17" s="6">
        <f t="shared" si="1"/>
        <v>27.69</v>
      </c>
      <c r="H17" s="6">
        <v>0</v>
      </c>
      <c r="I17" s="27">
        <f t="shared" si="2"/>
        <v>185.31</v>
      </c>
      <c r="J17" s="27">
        <f t="shared" si="3"/>
        <v>213</v>
      </c>
      <c r="K17" s="27">
        <f t="shared" si="4"/>
        <v>1947.4869880546075</v>
      </c>
      <c r="M17" t="s">
        <v>39</v>
      </c>
    </row>
    <row r="18" spans="1:13" x14ac:dyDescent="0.3">
      <c r="A18" s="10">
        <v>10</v>
      </c>
      <c r="B18" s="27">
        <f>213</f>
        <v>213</v>
      </c>
      <c r="C18" s="6"/>
      <c r="D18" s="6">
        <v>0</v>
      </c>
      <c r="E18" s="6">
        <v>0</v>
      </c>
      <c r="F18" s="27">
        <f t="shared" si="0"/>
        <v>213</v>
      </c>
      <c r="G18" s="6">
        <f t="shared" si="1"/>
        <v>27.69</v>
      </c>
      <c r="H18" s="6">
        <v>0</v>
      </c>
      <c r="I18" s="27">
        <f t="shared" si="2"/>
        <v>185.31</v>
      </c>
      <c r="J18" s="27">
        <f t="shared" si="3"/>
        <v>213</v>
      </c>
      <c r="K18" s="27">
        <f t="shared" si="4"/>
        <v>2160.4869880546075</v>
      </c>
    </row>
    <row r="19" spans="1:13" x14ac:dyDescent="0.3">
      <c r="A19" s="10">
        <v>11</v>
      </c>
      <c r="B19" s="27">
        <f>213</f>
        <v>213</v>
      </c>
      <c r="C19" s="6"/>
      <c r="D19" s="6">
        <v>0</v>
      </c>
      <c r="E19" s="6">
        <v>0</v>
      </c>
      <c r="F19" s="27">
        <f t="shared" si="0"/>
        <v>213</v>
      </c>
      <c r="G19" s="6">
        <f t="shared" si="1"/>
        <v>27.69</v>
      </c>
      <c r="H19" s="6">
        <v>0</v>
      </c>
      <c r="I19" s="27">
        <f t="shared" si="2"/>
        <v>185.31</v>
      </c>
      <c r="J19" s="27">
        <f t="shared" si="3"/>
        <v>213</v>
      </c>
      <c r="K19" s="27">
        <f t="shared" si="4"/>
        <v>2373.4869880546075</v>
      </c>
    </row>
    <row r="20" spans="1:13" x14ac:dyDescent="0.3">
      <c r="A20" s="10">
        <v>12</v>
      </c>
      <c r="B20" s="27">
        <f>213</f>
        <v>213</v>
      </c>
      <c r="C20" s="6"/>
      <c r="D20" s="6">
        <v>0</v>
      </c>
      <c r="E20" s="6">
        <v>0</v>
      </c>
      <c r="F20" s="27">
        <f t="shared" si="0"/>
        <v>213</v>
      </c>
      <c r="G20" s="6">
        <f t="shared" si="1"/>
        <v>27.69</v>
      </c>
      <c r="H20" s="6">
        <v>0</v>
      </c>
      <c r="I20" s="27">
        <f t="shared" si="2"/>
        <v>185.31</v>
      </c>
      <c r="J20" s="27">
        <f t="shared" si="3"/>
        <v>213</v>
      </c>
      <c r="K20" s="27">
        <f t="shared" si="4"/>
        <v>2586.4869880546075</v>
      </c>
    </row>
    <row r="21" spans="1:13" x14ac:dyDescent="0.3">
      <c r="A21" s="10" t="s">
        <v>20</v>
      </c>
      <c r="B21" s="27">
        <f>SUM(B9:B20)</f>
        <v>2382.9375</v>
      </c>
      <c r="C21" s="27">
        <f t="shared" ref="C21:F21" si="5">SUM(C9:C20)</f>
        <v>203.54948805460751</v>
      </c>
      <c r="D21" s="27">
        <f t="shared" si="5"/>
        <v>0</v>
      </c>
      <c r="E21" s="27">
        <f t="shared" si="5"/>
        <v>0</v>
      </c>
      <c r="F21" s="27">
        <f t="shared" si="5"/>
        <v>2586.4869880546075</v>
      </c>
      <c r="G21" s="27">
        <f t="shared" ref="G21" si="6">SUM(G9:G20)</f>
        <v>336.24330844709897</v>
      </c>
      <c r="H21" s="27">
        <f t="shared" ref="H21" si="7">SUM(H9:H20)</f>
        <v>0</v>
      </c>
      <c r="I21" s="27">
        <f t="shared" ref="I21" si="8">SUM(I9:I20)</f>
        <v>2250.2436796075081</v>
      </c>
      <c r="J21" s="27">
        <f t="shared" ref="J21" si="9">SUM(J9:J20)</f>
        <v>2586.4869880546075</v>
      </c>
      <c r="K21" s="27" t="s">
        <v>10</v>
      </c>
    </row>
    <row r="23" spans="1:13" x14ac:dyDescent="0.3">
      <c r="A23" s="25" t="s">
        <v>40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</row>
    <row r="24" spans="1:13" x14ac:dyDescent="0.3">
      <c r="A24" t="s">
        <v>25</v>
      </c>
    </row>
    <row r="25" spans="1:13" x14ac:dyDescent="0.3">
      <c r="A25" s="9" t="s">
        <v>19</v>
      </c>
      <c r="B25" s="9" t="s">
        <v>21</v>
      </c>
      <c r="C25" s="9" t="s">
        <v>22</v>
      </c>
      <c r="D25" s="18" t="s">
        <v>6</v>
      </c>
      <c r="E25" s="20"/>
      <c r="F25" s="23" t="s">
        <v>27</v>
      </c>
      <c r="G25" s="9" t="s">
        <v>26</v>
      </c>
      <c r="H25" s="9" t="s">
        <v>28</v>
      </c>
      <c r="I25" s="23" t="s">
        <v>29</v>
      </c>
      <c r="J25" s="24" t="s">
        <v>30</v>
      </c>
      <c r="K25" s="24" t="s">
        <v>31</v>
      </c>
    </row>
    <row r="26" spans="1:13" x14ac:dyDescent="0.3">
      <c r="A26" s="9"/>
      <c r="B26" s="9"/>
      <c r="C26" s="9"/>
      <c r="D26" s="10" t="s">
        <v>23</v>
      </c>
      <c r="E26" s="10" t="s">
        <v>24</v>
      </c>
      <c r="F26" s="23"/>
      <c r="G26" s="9"/>
      <c r="H26" s="9"/>
      <c r="I26" s="23"/>
      <c r="J26" s="24"/>
      <c r="K26" s="24"/>
    </row>
    <row r="27" spans="1:13" x14ac:dyDescent="0.3">
      <c r="A27" s="10">
        <v>1</v>
      </c>
      <c r="B27" s="30">
        <f>213</f>
        <v>213</v>
      </c>
      <c r="C27" s="27"/>
      <c r="D27" s="27">
        <v>0</v>
      </c>
      <c r="E27" s="27">
        <v>0</v>
      </c>
      <c r="F27" s="27">
        <f>IF(K27&lt;350, SUM(B27:E27)-1.4, SUM(B27:E27))</f>
        <v>211.6</v>
      </c>
      <c r="G27" s="27">
        <f>0.13*F27</f>
        <v>27.507999999999999</v>
      </c>
      <c r="H27" s="27">
        <v>0</v>
      </c>
      <c r="I27" s="27">
        <f>SUM(B27:E27)-SUM(G27:H27)</f>
        <v>185.49199999999999</v>
      </c>
      <c r="J27" s="27">
        <f>SUM(B27:D27)</f>
        <v>213</v>
      </c>
      <c r="K27" s="27">
        <f>SUM(B27:E27)</f>
        <v>213</v>
      </c>
    </row>
    <row r="28" spans="1:13" x14ac:dyDescent="0.3">
      <c r="A28" s="10">
        <v>2</v>
      </c>
      <c r="B28" s="27">
        <f>213</f>
        <v>213</v>
      </c>
      <c r="C28" s="27"/>
      <c r="D28" s="27">
        <v>0</v>
      </c>
      <c r="E28" s="27">
        <v>0</v>
      </c>
      <c r="F28" s="27">
        <f>SUM(B28:E28)-1.4</f>
        <v>211.6</v>
      </c>
      <c r="G28" s="27">
        <f t="shared" ref="G28:G38" si="10">0.13*F28</f>
        <v>27.507999999999999</v>
      </c>
      <c r="H28" s="27">
        <v>0</v>
      </c>
      <c r="I28" s="27">
        <f t="shared" ref="I28:I38" si="11">SUM(B28:E28)-SUM(G28:H28)</f>
        <v>185.49199999999999</v>
      </c>
      <c r="J28" s="27">
        <f t="shared" ref="J28:J38" si="12">SUM(B28:D28)</f>
        <v>213</v>
      </c>
      <c r="K28" s="27">
        <f>SUM(B28:E28)+K27</f>
        <v>426</v>
      </c>
    </row>
    <row r="29" spans="1:13" x14ac:dyDescent="0.3">
      <c r="A29" s="10">
        <v>3</v>
      </c>
      <c r="B29" s="27">
        <f>213</f>
        <v>213</v>
      </c>
      <c r="C29" s="27"/>
      <c r="D29" s="27">
        <v>0</v>
      </c>
      <c r="E29" s="27">
        <v>0</v>
      </c>
      <c r="F29" s="27">
        <f>IF(K29&lt;350, SUM(B29:E29)-1.4, SUM(B29:E29))</f>
        <v>213</v>
      </c>
      <c r="G29" s="27">
        <f t="shared" si="10"/>
        <v>27.69</v>
      </c>
      <c r="H29" s="27">
        <v>0</v>
      </c>
      <c r="I29" s="27">
        <f t="shared" si="11"/>
        <v>185.31</v>
      </c>
      <c r="J29" s="27">
        <f t="shared" si="12"/>
        <v>213</v>
      </c>
      <c r="K29" s="27">
        <f t="shared" ref="K29:K38" si="13">SUM(B29:E29)+K28</f>
        <v>639</v>
      </c>
    </row>
    <row r="30" spans="1:13" x14ac:dyDescent="0.3">
      <c r="A30" s="10">
        <v>4</v>
      </c>
      <c r="B30" s="31">
        <f>213*(12/22)</f>
        <v>116.18181818181817</v>
      </c>
      <c r="C30" s="27"/>
      <c r="D30" s="27">
        <f>4.03973*3*0.8</f>
        <v>9.6953519999999997</v>
      </c>
      <c r="E30" s="27">
        <f>4.03973*11*0.8</f>
        <v>35.549623999999994</v>
      </c>
      <c r="F30" s="27">
        <f t="shared" ref="F30:F38" si="14">IF(K30&lt;350, SUM(B30:E30)-1.4, SUM(B30:E30))</f>
        <v>161.42679418181817</v>
      </c>
      <c r="G30" s="27">
        <f t="shared" si="10"/>
        <v>20.985483243636363</v>
      </c>
      <c r="H30" s="27">
        <v>0</v>
      </c>
      <c r="I30" s="27">
        <f t="shared" si="11"/>
        <v>140.4413109381818</v>
      </c>
      <c r="J30" s="27">
        <f t="shared" si="12"/>
        <v>125.87717018181817</v>
      </c>
      <c r="K30" s="27">
        <f t="shared" si="13"/>
        <v>800.4267941818182</v>
      </c>
    </row>
    <row r="31" spans="1:13" x14ac:dyDescent="0.3">
      <c r="A31" s="10">
        <v>5</v>
      </c>
      <c r="B31" s="27">
        <f>213</f>
        <v>213</v>
      </c>
      <c r="C31" s="27"/>
      <c r="D31" s="27">
        <v>0</v>
      </c>
      <c r="E31" s="27">
        <v>0</v>
      </c>
      <c r="F31" s="27">
        <f t="shared" si="14"/>
        <v>213</v>
      </c>
      <c r="G31" s="27">
        <f t="shared" si="10"/>
        <v>27.69</v>
      </c>
      <c r="H31" s="27">
        <v>0</v>
      </c>
      <c r="I31" s="27">
        <f t="shared" si="11"/>
        <v>185.31</v>
      </c>
      <c r="J31" s="27">
        <f t="shared" si="12"/>
        <v>213</v>
      </c>
      <c r="K31" s="27">
        <f t="shared" si="13"/>
        <v>1013.4267941818182</v>
      </c>
    </row>
    <row r="32" spans="1:13" x14ac:dyDescent="0.3">
      <c r="A32" s="10">
        <v>6</v>
      </c>
      <c r="B32" s="27">
        <f>213</f>
        <v>213</v>
      </c>
      <c r="C32" s="27"/>
      <c r="D32" s="27">
        <v>0</v>
      </c>
      <c r="E32" s="27">
        <v>0</v>
      </c>
      <c r="F32" s="27">
        <f t="shared" si="14"/>
        <v>213</v>
      </c>
      <c r="G32" s="27">
        <f t="shared" si="10"/>
        <v>27.69</v>
      </c>
      <c r="H32" s="27">
        <v>0</v>
      </c>
      <c r="I32" s="27">
        <f t="shared" si="11"/>
        <v>185.31</v>
      </c>
      <c r="J32" s="27">
        <f t="shared" si="12"/>
        <v>213</v>
      </c>
      <c r="K32" s="27">
        <f t="shared" si="13"/>
        <v>1226.4267941818182</v>
      </c>
    </row>
    <row r="33" spans="1:11" x14ac:dyDescent="0.3">
      <c r="A33" s="10">
        <v>7</v>
      </c>
      <c r="B33" s="27">
        <f>213</f>
        <v>213</v>
      </c>
      <c r="C33" s="27"/>
      <c r="D33" s="27">
        <v>0</v>
      </c>
      <c r="E33" s="27">
        <v>0</v>
      </c>
      <c r="F33" s="27">
        <f t="shared" si="14"/>
        <v>213</v>
      </c>
      <c r="G33" s="27">
        <f t="shared" si="10"/>
        <v>27.69</v>
      </c>
      <c r="H33" s="27">
        <v>0</v>
      </c>
      <c r="I33" s="27">
        <f t="shared" si="11"/>
        <v>185.31</v>
      </c>
      <c r="J33" s="27">
        <f t="shared" si="12"/>
        <v>213</v>
      </c>
      <c r="K33" s="27">
        <f t="shared" si="13"/>
        <v>1439.4267941818182</v>
      </c>
    </row>
    <row r="34" spans="1:11" x14ac:dyDescent="0.3">
      <c r="A34" s="10">
        <v>8</v>
      </c>
      <c r="B34" s="27">
        <f>213</f>
        <v>213</v>
      </c>
      <c r="C34" s="27"/>
      <c r="D34" s="27">
        <v>0</v>
      </c>
      <c r="E34" s="27">
        <v>0</v>
      </c>
      <c r="F34" s="27">
        <f t="shared" si="14"/>
        <v>213</v>
      </c>
      <c r="G34" s="27">
        <f t="shared" si="10"/>
        <v>27.69</v>
      </c>
      <c r="H34" s="27">
        <v>0</v>
      </c>
      <c r="I34" s="27">
        <f t="shared" si="11"/>
        <v>185.31</v>
      </c>
      <c r="J34" s="27">
        <f t="shared" si="12"/>
        <v>213</v>
      </c>
      <c r="K34" s="27">
        <f t="shared" si="13"/>
        <v>1652.4267941818182</v>
      </c>
    </row>
    <row r="35" spans="1:11" x14ac:dyDescent="0.3">
      <c r="A35" s="10">
        <v>9</v>
      </c>
      <c r="B35" s="27">
        <f>213</f>
        <v>213</v>
      </c>
      <c r="C35" s="27"/>
      <c r="D35" s="27">
        <v>0</v>
      </c>
      <c r="E35" s="27">
        <v>0</v>
      </c>
      <c r="F35" s="27">
        <f t="shared" si="14"/>
        <v>213</v>
      </c>
      <c r="G35" s="27">
        <f t="shared" si="10"/>
        <v>27.69</v>
      </c>
      <c r="H35" s="27">
        <v>0</v>
      </c>
      <c r="I35" s="27">
        <f t="shared" si="11"/>
        <v>185.31</v>
      </c>
      <c r="J35" s="27">
        <f t="shared" si="12"/>
        <v>213</v>
      </c>
      <c r="K35" s="27">
        <f t="shared" si="13"/>
        <v>1865.4267941818182</v>
      </c>
    </row>
    <row r="36" spans="1:11" x14ac:dyDescent="0.3">
      <c r="A36" s="10">
        <v>10</v>
      </c>
      <c r="B36" s="27">
        <f>213</f>
        <v>213</v>
      </c>
      <c r="C36" s="27"/>
      <c r="D36" s="27">
        <v>0</v>
      </c>
      <c r="E36" s="27">
        <v>0</v>
      </c>
      <c r="F36" s="27">
        <f t="shared" si="14"/>
        <v>213</v>
      </c>
      <c r="G36" s="27">
        <f t="shared" si="10"/>
        <v>27.69</v>
      </c>
      <c r="H36" s="27">
        <v>0</v>
      </c>
      <c r="I36" s="27">
        <f t="shared" si="11"/>
        <v>185.31</v>
      </c>
      <c r="J36" s="27">
        <f t="shared" si="12"/>
        <v>213</v>
      </c>
      <c r="K36" s="27">
        <f t="shared" si="13"/>
        <v>2078.426794181818</v>
      </c>
    </row>
    <row r="37" spans="1:11" x14ac:dyDescent="0.3">
      <c r="A37" s="10">
        <v>11</v>
      </c>
      <c r="B37" s="27">
        <f>213</f>
        <v>213</v>
      </c>
      <c r="C37" s="27">
        <f>(213)*(1/29.3)*28</f>
        <v>203.54948805460751</v>
      </c>
      <c r="D37" s="27">
        <v>0</v>
      </c>
      <c r="E37" s="27">
        <v>0</v>
      </c>
      <c r="F37" s="27">
        <f t="shared" si="14"/>
        <v>416.54948805460754</v>
      </c>
      <c r="G37" s="27">
        <f t="shared" si="10"/>
        <v>54.151433447098981</v>
      </c>
      <c r="H37" s="27">
        <v>0</v>
      </c>
      <c r="I37" s="27">
        <f t="shared" si="11"/>
        <v>362.39805460750858</v>
      </c>
      <c r="J37" s="27">
        <f t="shared" si="12"/>
        <v>416.54948805460754</v>
      </c>
      <c r="K37" s="27">
        <f t="shared" si="13"/>
        <v>2494.9762822364255</v>
      </c>
    </row>
    <row r="38" spans="1:11" x14ac:dyDescent="0.3">
      <c r="A38" s="10">
        <v>12</v>
      </c>
      <c r="B38" s="26">
        <f>213*(4/23)</f>
        <v>37.043478260869563</v>
      </c>
      <c r="C38" s="27"/>
      <c r="D38" s="27">
        <v>0</v>
      </c>
      <c r="E38" s="27">
        <v>0</v>
      </c>
      <c r="F38" s="27">
        <f t="shared" si="14"/>
        <v>37.043478260869563</v>
      </c>
      <c r="G38" s="27">
        <f t="shared" si="10"/>
        <v>4.8156521739130431</v>
      </c>
      <c r="H38" s="27">
        <v>0</v>
      </c>
      <c r="I38" s="27">
        <f t="shared" si="11"/>
        <v>32.227826086956519</v>
      </c>
      <c r="J38" s="27">
        <f t="shared" si="12"/>
        <v>37.043478260869563</v>
      </c>
      <c r="K38" s="27">
        <f t="shared" si="13"/>
        <v>2532.019760497295</v>
      </c>
    </row>
    <row r="39" spans="1:11" x14ac:dyDescent="0.3">
      <c r="A39" s="10" t="s">
        <v>20</v>
      </c>
      <c r="B39" s="27">
        <f>SUM(B27:B38)</f>
        <v>2283.2252964426875</v>
      </c>
      <c r="C39" s="27">
        <f t="shared" ref="C39" si="15">SUM(C27:C38)</f>
        <v>203.54948805460751</v>
      </c>
      <c r="D39" s="27">
        <f t="shared" ref="D39" si="16">SUM(D27:D38)</f>
        <v>9.6953519999999997</v>
      </c>
      <c r="E39" s="27">
        <f t="shared" ref="E39" si="17">SUM(E27:E38)</f>
        <v>35.549623999999994</v>
      </c>
      <c r="F39" s="27">
        <f t="shared" ref="F39" si="18">SUM(F27:F38)</f>
        <v>2529.2197604972953</v>
      </c>
      <c r="G39" s="27">
        <f t="shared" ref="G39" si="19">SUM(G27:G38)</f>
        <v>328.79856886464842</v>
      </c>
      <c r="H39" s="27">
        <f t="shared" ref="H39" si="20">SUM(H27:H38)</f>
        <v>0</v>
      </c>
      <c r="I39" s="27">
        <f t="shared" ref="I39" si="21">SUM(I27:I38)</f>
        <v>2203.2211916326464</v>
      </c>
      <c r="J39" s="27">
        <f t="shared" ref="J39" si="22">SUM(J27:J38)</f>
        <v>2496.4701364972952</v>
      </c>
      <c r="K39" s="27" t="s">
        <v>10</v>
      </c>
    </row>
  </sheetData>
  <mergeCells count="29">
    <mergeCell ref="J25:J26"/>
    <mergeCell ref="K25:K26"/>
    <mergeCell ref="M14:R14"/>
    <mergeCell ref="A23:K23"/>
    <mergeCell ref="A25:A26"/>
    <mergeCell ref="B25:B26"/>
    <mergeCell ref="C25:C26"/>
    <mergeCell ref="D25:E25"/>
    <mergeCell ref="F25:F26"/>
    <mergeCell ref="G25:G26"/>
    <mergeCell ref="H25:H26"/>
    <mergeCell ref="I25:I26"/>
    <mergeCell ref="A5:K5"/>
    <mergeCell ref="M8:R8"/>
    <mergeCell ref="M11:R11"/>
    <mergeCell ref="M12:R13"/>
    <mergeCell ref="J7:J8"/>
    <mergeCell ref="K7:K8"/>
    <mergeCell ref="D7:E7"/>
    <mergeCell ref="M10:R10"/>
    <mergeCell ref="M9:R9"/>
    <mergeCell ref="A1:W1"/>
    <mergeCell ref="A7:A8"/>
    <mergeCell ref="B7:B8"/>
    <mergeCell ref="C7:C8"/>
    <mergeCell ref="G7:G8"/>
    <mergeCell ref="F7:F8"/>
    <mergeCell ref="H7:H8"/>
    <mergeCell ref="I7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Тони Скрябнев</dc:creator>
  <cp:lastModifiedBy>Тони Скрябнев</cp:lastModifiedBy>
  <dcterms:created xsi:type="dcterms:W3CDTF">2015-06-05T18:19:34Z</dcterms:created>
  <dcterms:modified xsi:type="dcterms:W3CDTF">2024-10-01T09:02:16Z</dcterms:modified>
</cp:coreProperties>
</file>