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qu\Documents\Curso excel\"/>
    </mc:Choice>
  </mc:AlternateContent>
  <xr:revisionPtr revIDLastSave="0" documentId="13_ncr:1_{9BA7EC82-9AF0-4EA9-9511-E7B8398B2913}" xr6:coauthVersionLast="47" xr6:coauthVersionMax="47" xr10:uidLastSave="{00000000-0000-0000-0000-000000000000}"/>
  <bookViews>
    <workbookView xWindow="-120" yWindow="-120" windowWidth="29040" windowHeight="15990" firstSheet="10" activeTab="14" xr2:uid="{1D66F64A-96CB-40D0-8C19-C20C983F52FE}"/>
  </bookViews>
  <sheets>
    <sheet name="Inicio" sheetId="1" r:id="rId1"/>
    <sheet name="Matrix" sheetId="2" state="hidden" r:id="rId2"/>
    <sheet name="PcEntradasN1" sheetId="3" r:id="rId3"/>
    <sheet name="PcEntradasN2" sheetId="4" r:id="rId4"/>
    <sheet name="PcSaidasN1" sheetId="5" r:id="rId5"/>
    <sheet name="PcSaidasN2" sheetId="6" r:id="rId6"/>
    <sheet name="RegistroEntradas" sheetId="7" r:id="rId7"/>
    <sheet name="RegistroSaidas" sheetId="8" r:id="rId8"/>
    <sheet name="FluxoDeCaixa" sheetId="9" r:id="rId9"/>
    <sheet name="DetalhamentoReceita" sheetId="11" r:id="rId10"/>
    <sheet name="DetalhamentoDespesa" sheetId="12" r:id="rId11"/>
    <sheet name="ContasAPagar" sheetId="13" r:id="rId12"/>
    <sheet name="ContasAReceber" sheetId="14" r:id="rId13"/>
    <sheet name="ContasReceberVencidas" sheetId="15" r:id="rId14"/>
    <sheet name="DashBoardFinanceiroAnual" sheetId="17" r:id="rId15"/>
    <sheet name="DashBoardFinanceiroAnualD" sheetId="18" state="hidden" r:id="rId16"/>
  </sheets>
  <definedNames>
    <definedName name="PCEntradasN1_Nível_1">TbPCEntradasN1[Nível 1]</definedName>
    <definedName name="PcEntradasN2_Nivel_1">TbPCEntradasN2[Nível 1]</definedName>
    <definedName name="PcEntradasN2_Nivel_2">TbPCEntradasN2[Nível 2]</definedName>
    <definedName name="PcSaidasN1_Nivel_1">TbPCSaidasN1[Nível 1]</definedName>
    <definedName name="PcSaidasN2_Nivel_1">TbPCSaidasN2[Nível 1]</definedName>
    <definedName name="PcSaidasN2_Nivel_2">TbPCSaidasN2[Nível 2]</definedName>
    <definedName name="PcSaidasNivel_1">TbPCSaidasN1[Nível 1]</definedName>
    <definedName name="SegmentaçãodeDados_Ano_Competencia">#N/A</definedName>
    <definedName name="SegmentaçãodeDados_Ano_Competência">#N/A</definedName>
    <definedName name="SegmentaçãodeDados_Ano_Competência2">#N/A</definedName>
    <definedName name="SegmentaçãodeDados_Ano_Previsto">#N/A</definedName>
    <definedName name="SegmentaçãodeDados_Ano_Previsto1">#N/A</definedName>
    <definedName name="SegmentaçãodeDados_Mes_competencia">#N/A</definedName>
    <definedName name="SegmentaçãodeDados_Mes_Competência">#N/A</definedName>
    <definedName name="SegmentaçãodeDados_Mes_Previsto">#N/A</definedName>
    <definedName name="SegmentaçãodeDados_Mes_Previsto1">#N/A</definedName>
  </definedNames>
  <calcPr calcId="191029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J4" i="18"/>
  <c r="G11" i="18"/>
  <c r="C8" i="9"/>
  <c r="C4" i="18"/>
  <c r="C10" i="18" s="1"/>
  <c r="N2" i="15"/>
  <c r="B27" i="18" l="1"/>
  <c r="D13" i="18"/>
  <c r="B8" i="17" s="1"/>
  <c r="D14" i="18"/>
  <c r="B11" i="17" s="1"/>
  <c r="G26" i="18"/>
  <c r="H12" i="18"/>
  <c r="H11" i="18"/>
  <c r="H8" i="18"/>
  <c r="B32" i="18"/>
  <c r="B22" i="18"/>
  <c r="D22" i="18" s="1"/>
  <c r="H31" i="18"/>
  <c r="H42" i="18"/>
  <c r="H39" i="18"/>
  <c r="H13" i="18"/>
  <c r="H41" i="18"/>
  <c r="H40" i="18"/>
  <c r="H38" i="18"/>
  <c r="H37" i="18"/>
  <c r="H36" i="18"/>
  <c r="H35" i="18"/>
  <c r="H34" i="18"/>
  <c r="H33" i="18"/>
  <c r="H32" i="18"/>
  <c r="I26" i="18"/>
  <c r="H26" i="18"/>
  <c r="D27" i="18"/>
  <c r="C27" i="18"/>
  <c r="C22" i="18"/>
  <c r="H7" i="18"/>
  <c r="G13" i="18"/>
  <c r="G12" i="18"/>
  <c r="H5" i="18"/>
  <c r="G16" i="18"/>
  <c r="H15" i="18"/>
  <c r="H14" i="18"/>
  <c r="G14" i="18"/>
  <c r="H10" i="18"/>
  <c r="G10" i="18"/>
  <c r="H9" i="18"/>
  <c r="G9" i="18"/>
  <c r="G8" i="18"/>
  <c r="H6" i="18"/>
  <c r="G6" i="18"/>
  <c r="G7" i="18"/>
  <c r="G5" i="18"/>
  <c r="L3" i="18"/>
  <c r="J12" i="18" s="1"/>
  <c r="K12" i="18" s="1"/>
  <c r="H16" i="18"/>
  <c r="G15" i="18"/>
  <c r="C9" i="18"/>
  <c r="C8" i="18"/>
  <c r="H17" i="9"/>
  <c r="H23" i="9" s="1"/>
  <c r="J17" i="9"/>
  <c r="J23" i="9" s="1"/>
  <c r="I17" i="9"/>
  <c r="I23" i="9" s="1"/>
  <c r="K17" i="9"/>
  <c r="K23" i="9" s="1"/>
  <c r="L17" i="9"/>
  <c r="L23" i="9" s="1"/>
  <c r="M17" i="9"/>
  <c r="M23" i="9" s="1"/>
  <c r="H10" i="9"/>
  <c r="N17" i="9"/>
  <c r="N23" i="9" s="1"/>
  <c r="C17" i="9"/>
  <c r="C23" i="9" s="1"/>
  <c r="D17" i="9"/>
  <c r="D23" i="9" s="1"/>
  <c r="E17" i="9"/>
  <c r="E23" i="9" s="1"/>
  <c r="F17" i="9"/>
  <c r="F23" i="9" s="1"/>
  <c r="G17" i="9"/>
  <c r="G23" i="9" s="1"/>
  <c r="D16" i="9"/>
  <c r="D22" i="9" s="1"/>
  <c r="C15" i="9"/>
  <c r="K16" i="9"/>
  <c r="K22" i="9" s="1"/>
  <c r="L16" i="9"/>
  <c r="L22" i="9" s="1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M16" i="9"/>
  <c r="M22" i="9" s="1"/>
  <c r="C16" i="9"/>
  <c r="C22" i="9" s="1"/>
  <c r="N16" i="9"/>
  <c r="N22" i="9" s="1"/>
  <c r="K10" i="9"/>
  <c r="L10" i="9"/>
  <c r="I10" i="9"/>
  <c r="J10" i="9"/>
  <c r="M10" i="9"/>
  <c r="N10" i="9"/>
  <c r="C10" i="9"/>
  <c r="D10" i="9"/>
  <c r="E10" i="9"/>
  <c r="F10" i="9"/>
  <c r="G10" i="9"/>
  <c r="E9" i="9"/>
  <c r="H9" i="9"/>
  <c r="G9" i="9"/>
  <c r="N9" i="9"/>
  <c r="D9" i="9"/>
  <c r="F9" i="9"/>
  <c r="C9" i="9"/>
  <c r="I9" i="9"/>
  <c r="J9" i="9"/>
  <c r="K9" i="9"/>
  <c r="L9" i="9"/>
  <c r="M9" i="9"/>
  <c r="E22" i="18" l="1"/>
  <c r="B16" i="17" s="1"/>
  <c r="H43" i="18"/>
  <c r="K15" i="17" s="1"/>
  <c r="D32" i="18"/>
  <c r="C32" i="18"/>
  <c r="J26" i="18"/>
  <c r="G16" i="17" s="1"/>
  <c r="E27" i="18"/>
  <c r="F16" i="17" s="1"/>
  <c r="J6" i="18"/>
  <c r="K6" i="18" s="1"/>
  <c r="J7" i="18"/>
  <c r="K7" i="18" s="1"/>
  <c r="J9" i="18"/>
  <c r="K9" i="18" s="1"/>
  <c r="J13" i="18"/>
  <c r="K13" i="18" s="1"/>
  <c r="J15" i="18"/>
  <c r="K15" i="18" s="1"/>
  <c r="J14" i="18"/>
  <c r="K14" i="18" s="1"/>
  <c r="J16" i="18"/>
  <c r="K16" i="18" s="1"/>
  <c r="J8" i="18"/>
  <c r="K8" i="18" s="1"/>
  <c r="J10" i="18"/>
  <c r="K10" i="18" s="1"/>
  <c r="J11" i="18"/>
  <c r="K11" i="18" s="1"/>
  <c r="J5" i="18"/>
  <c r="C11" i="18"/>
  <c r="B5" i="17" s="1"/>
  <c r="C11" i="9"/>
  <c r="D8" i="9" s="1"/>
  <c r="K25" i="9"/>
  <c r="L25" i="9"/>
  <c r="D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L24" i="9"/>
  <c r="K24" i="9"/>
  <c r="D24" i="9"/>
  <c r="F25" i="9"/>
  <c r="F24" i="9"/>
  <c r="E25" i="9"/>
  <c r="E24" i="9"/>
  <c r="H25" i="9"/>
  <c r="H24" i="9"/>
  <c r="G25" i="9"/>
  <c r="G24" i="9"/>
  <c r="I25" i="9"/>
  <c r="I24" i="9"/>
  <c r="N25" i="9"/>
  <c r="N24" i="9"/>
  <c r="C24" i="9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C25" i="9"/>
  <c r="M25" i="9"/>
  <c r="M24" i="9"/>
  <c r="J25" i="9"/>
  <c r="J24" i="9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E32" i="18" l="1"/>
  <c r="I14" i="17" s="1"/>
  <c r="K8" i="17"/>
  <c r="K5" i="18"/>
</calcChain>
</file>

<file path=xl/sharedStrings.xml><?xml version="1.0" encoding="utf-8"?>
<sst xmlns="http://schemas.openxmlformats.org/spreadsheetml/2006/main" count="1961" uniqueCount="597">
  <si>
    <t>FLUXO DE CAIXA EMPRESARIAL</t>
  </si>
  <si>
    <t>Tripinha Empresas</t>
  </si>
  <si>
    <t>RESPONSÁVEL</t>
  </si>
  <si>
    <t>EMPRESA</t>
  </si>
  <si>
    <t>Kaique de Lima</t>
  </si>
  <si>
    <t>Titulo</t>
  </si>
  <si>
    <t>Plano de Contas de Entradas - Nível 1</t>
  </si>
  <si>
    <t>Plano de Contas de Entradas - Nível 2</t>
  </si>
  <si>
    <t>Plano de Contas de Saídas - Nível 1</t>
  </si>
  <si>
    <t>Plano de Contas de Saídas - Nível 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</si>
  <si>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</si>
  <si>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</si>
  <si>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</si>
  <si>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</si>
  <si>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</si>
  <si>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</si>
  <si>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</si>
  <si>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>Contas a Receber Vencidas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</si>
  <si>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</si>
  <si>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</si>
  <si>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</si>
  <si>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</si>
  <si>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</si>
  <si>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</si>
  <si>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</si>
  <si>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</si>
  <si>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</si>
  <si>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</si>
  <si>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</si>
  <si>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</si>
  <si>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</si>
  <si>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</si>
  <si>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</si>
  <si>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</si>
  <si>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</si>
  <si>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</si>
  <si>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</si>
  <si>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</si>
  <si>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</si>
  <si>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</si>
  <si>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</si>
  <si>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</si>
  <si>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</si>
  <si>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</si>
  <si>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</si>
  <si>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</si>
  <si>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</si>
  <si>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Conta Nível 1</t>
  </si>
  <si>
    <t>Conta Nível 2</t>
  </si>
  <si>
    <t>Histórico</t>
  </si>
  <si>
    <t>Valor</t>
  </si>
  <si>
    <t>Data do Caixa 
Realizado</t>
  </si>
  <si>
    <t>Data da 
Competência</t>
  </si>
  <si>
    <t>Data do Caixa 
Previsto</t>
  </si>
  <si>
    <t>Total</t>
  </si>
  <si>
    <t>Gerais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</si>
  <si>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</si>
  <si>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</si>
  <si>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</si>
  <si>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</si>
  <si>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</si>
  <si>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</si>
  <si>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</si>
  <si>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</si>
  <si>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</si>
  <si>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</si>
  <si>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</si>
  <si>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</si>
  <si>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</si>
  <si>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</si>
  <si>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</si>
  <si>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</si>
  <si>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</si>
  <si>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</si>
  <si>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</si>
  <si>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</si>
  <si>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</si>
  <si>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</si>
  <si>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</si>
  <si>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</si>
  <si>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</si>
  <si>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</si>
  <si>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</si>
  <si>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</si>
  <si>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</si>
  <si>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</si>
  <si>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</si>
  <si>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</si>
  <si>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</si>
  <si>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</si>
  <si>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</si>
  <si>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</si>
  <si>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</si>
  <si>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</si>
  <si>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</si>
  <si>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</si>
  <si>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</si>
  <si>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</si>
  <si>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</si>
  <si>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</si>
  <si>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</si>
  <si>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</si>
  <si>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</si>
  <si>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</si>
  <si>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</si>
  <si>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</si>
  <si>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</si>
  <si>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</si>
  <si>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</si>
  <si>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</si>
  <si>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</si>
  <si>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</si>
  <si>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</si>
  <si>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</si>
  <si>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</si>
  <si>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</si>
  <si>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</si>
  <si>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</si>
  <si>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</si>
  <si>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</si>
  <si>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</si>
  <si>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</si>
  <si>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</si>
  <si>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</si>
  <si>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</si>
  <si>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</si>
  <si>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</si>
  <si>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</si>
  <si>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</si>
  <si>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</si>
  <si>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</si>
  <si>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</si>
  <si>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</si>
  <si>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</si>
  <si>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</si>
  <si>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</si>
  <si>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</si>
  <si>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</si>
  <si>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</si>
  <si>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</si>
  <si>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</si>
  <si>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</si>
  <si>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</si>
  <si>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</si>
  <si>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</si>
  <si>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</si>
  <si>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</si>
  <si>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</si>
  <si>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</si>
  <si>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</si>
  <si>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</si>
  <si>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</si>
  <si>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</si>
  <si>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</si>
  <si>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</si>
  <si>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</si>
  <si>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</si>
  <si>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</si>
  <si>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</si>
  <si>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</si>
  <si>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</si>
  <si>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</si>
  <si>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</si>
  <si>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</si>
  <si>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</si>
  <si>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</si>
  <si>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</si>
  <si>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</si>
  <si>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</si>
  <si>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</si>
  <si>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</si>
  <si>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</si>
  <si>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</si>
  <si>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</si>
  <si>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</si>
  <si>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</si>
  <si>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</si>
  <si>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</si>
  <si>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</si>
  <si>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</si>
  <si>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</si>
  <si>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</si>
  <si>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</si>
  <si>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</si>
  <si>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</si>
  <si>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</si>
  <si>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</si>
  <si>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</si>
  <si>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</si>
  <si>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</si>
  <si>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</si>
  <si>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</si>
  <si>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</si>
  <si>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</si>
  <si>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</si>
  <si>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</si>
  <si>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</si>
  <si>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</si>
  <si>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</si>
  <si>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</si>
  <si>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</si>
  <si>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</si>
  <si>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</si>
  <si>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</si>
  <si>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</si>
  <si>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</si>
  <si>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</si>
  <si>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</si>
  <si>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</si>
  <si>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</si>
  <si>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</si>
  <si>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</si>
  <si>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</si>
  <si>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</si>
  <si>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</si>
  <si>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</si>
  <si>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</si>
  <si>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</si>
  <si>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</si>
  <si>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</si>
  <si>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</si>
  <si>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</si>
  <si>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</si>
  <si>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</si>
  <si>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</si>
  <si>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</si>
  <si>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</si>
  <si>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</si>
  <si>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</si>
  <si>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</si>
  <si>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</si>
  <si>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</si>
  <si>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</si>
  <si>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</si>
  <si>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</si>
  <si>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</si>
  <si>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</si>
  <si>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</si>
  <si>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</si>
  <si>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</si>
  <si>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</si>
  <si>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</si>
  <si>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</si>
  <si>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</si>
  <si>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</si>
  <si>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</si>
  <si>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</si>
  <si>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</si>
  <si>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</si>
  <si>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</si>
  <si>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</si>
  <si>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</si>
  <si>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</si>
  <si>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</si>
  <si>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</si>
  <si>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</si>
  <si>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</si>
  <si>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</si>
  <si>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</si>
  <si>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</si>
  <si>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</si>
  <si>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</si>
  <si>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</si>
  <si>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</si>
  <si>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</si>
  <si>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</si>
  <si>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</si>
  <si>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</si>
  <si>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</si>
  <si>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</si>
  <si>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</si>
  <si>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</si>
  <si>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</si>
  <si>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</si>
  <si>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</si>
  <si>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</si>
  <si>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</si>
  <si>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</si>
  <si>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</si>
  <si>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</si>
  <si>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</si>
  <si>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</si>
  <si>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</si>
  <si>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</si>
  <si>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</si>
  <si>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</si>
  <si>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</si>
  <si>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</si>
  <si>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</si>
  <si>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</si>
  <si>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</si>
  <si>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</si>
  <si>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</si>
  <si>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</si>
  <si>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</si>
  <si>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</si>
  <si>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</si>
  <si>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</si>
  <si>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</si>
  <si>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</si>
  <si>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</si>
  <si>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</si>
  <si>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</si>
  <si>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</si>
  <si>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</si>
  <si>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</si>
  <si>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</si>
  <si>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</si>
  <si>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</si>
  <si>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</si>
  <si>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</si>
  <si>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</si>
  <si>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</si>
  <si>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</si>
  <si>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</si>
  <si>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</si>
  <si>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</si>
  <si>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</si>
  <si>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</si>
  <si>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</si>
  <si>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</si>
  <si>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</si>
  <si>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</si>
  <si>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</si>
  <si>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</si>
  <si>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</si>
  <si>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</si>
  <si>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</si>
  <si>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</si>
  <si>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</si>
  <si>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</si>
  <si>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</si>
  <si>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</si>
  <si>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</si>
  <si>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</si>
  <si>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</si>
  <si>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</si>
  <si>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</si>
  <si>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</si>
  <si>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</si>
  <si>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</si>
  <si>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</si>
  <si>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</si>
  <si>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</si>
  <si>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</si>
  <si>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</si>
  <si>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</si>
  <si>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</si>
  <si>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</si>
  <si>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</si>
  <si>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</si>
  <si>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</si>
  <si>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</si>
  <si>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</si>
  <si>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</si>
  <si>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</si>
  <si>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</si>
  <si>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</si>
  <si>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</si>
  <si>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</si>
  <si>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</si>
  <si>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</si>
  <si>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</si>
  <si>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</si>
  <si>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</si>
  <si>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</si>
  <si>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</si>
  <si>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</si>
  <si>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</si>
  <si>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</si>
  <si>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</si>
  <si>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</si>
  <si>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</si>
  <si>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</si>
  <si>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</si>
  <si>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</si>
  <si>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</si>
  <si>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</si>
  <si>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</si>
  <si>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</si>
  <si>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</si>
  <si>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</si>
  <si>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</si>
  <si>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</si>
  <si>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</si>
  <si>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</si>
  <si>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</si>
  <si>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</si>
  <si>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</si>
  <si>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</si>
  <si>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</si>
  <si>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</si>
  <si>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</si>
  <si>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</si>
  <si>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</si>
  <si>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</si>
  <si>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</si>
  <si>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</si>
  <si>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</si>
  <si>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</si>
  <si>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</si>
  <si>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</si>
  <si>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</si>
  <si>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</si>
  <si>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</si>
  <si>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</si>
  <si>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</si>
  <si>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</si>
  <si>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</si>
  <si>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</si>
  <si>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</si>
  <si>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</si>
  <si>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</si>
  <si>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</si>
  <si>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</si>
  <si>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</si>
  <si>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</si>
  <si>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</si>
  <si>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</si>
  <si>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</si>
  <si>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</si>
  <si>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</si>
  <si>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</si>
  <si>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</si>
  <si>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</si>
  <si>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</si>
  <si>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</si>
  <si>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</si>
  <si>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</si>
  <si>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</si>
  <si>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</si>
  <si>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</si>
  <si>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</si>
  <si>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</si>
  <si>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</si>
  <si>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</si>
  <si>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</si>
  <si>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</si>
  <si>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</si>
  <si>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</si>
  <si>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</si>
  <si>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</si>
  <si>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</si>
  <si>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</si>
  <si>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</si>
  <si>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</si>
  <si>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</si>
  <si>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</si>
  <si>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</si>
  <si>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</si>
  <si>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</si>
  <si>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</si>
  <si>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</si>
  <si>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</si>
  <si>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</si>
  <si>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</si>
  <si>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</si>
  <si>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</si>
  <si>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</si>
  <si>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</si>
  <si>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</si>
  <si>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</si>
  <si>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</si>
  <si>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</si>
  <si>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</si>
  <si>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</si>
  <si>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</si>
  <si>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</si>
  <si>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</si>
  <si>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</si>
  <si>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</si>
  <si>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</si>
  <si>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</si>
  <si>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</si>
  <si>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</si>
  <si>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</si>
  <si>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</si>
  <si>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</si>
  <si>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</si>
  <si>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</si>
  <si>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</si>
  <si>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</si>
  <si>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</si>
  <si>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</si>
  <si>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</si>
  <si>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</si>
  <si>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</si>
  <si>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</si>
  <si>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</si>
  <si>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</si>
  <si>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</si>
  <si>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</si>
  <si>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</si>
  <si>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</si>
  <si>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</si>
  <si>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</si>
  <si>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</si>
  <si>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</si>
  <si>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</si>
  <si>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</si>
  <si>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</si>
  <si>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</si>
  <si>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</si>
  <si>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</si>
  <si>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</si>
  <si>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</si>
  <si>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</si>
  <si>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</si>
  <si>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</t>
  </si>
  <si>
    <t>Ano &gt;&gt;&gt;</t>
  </si>
  <si>
    <t>FLUXO DE CAIXA - REGIME DE CAIXA (Realizado)</t>
  </si>
  <si>
    <t>Espeficação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</si>
  <si>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</si>
  <si>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</si>
  <si>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</si>
  <si>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</si>
  <si>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</si>
  <si>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</si>
  <si>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</si>
  <si>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</si>
  <si>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</si>
  <si>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</si>
  <si>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</si>
  <si>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</si>
  <si>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</si>
  <si>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Saídas</t>
  </si>
  <si>
    <t>SALDO INICIAL</t>
  </si>
  <si>
    <t>ENTRADAS</t>
  </si>
  <si>
    <t>SAÍDAS</t>
  </si>
  <si>
    <t>SALDO FINAL</t>
  </si>
  <si>
    <t>FLUXO DE CAIXA - REGIME DE COMPETÊNCIA (Contábil)</t>
  </si>
  <si>
    <t xml:space="preserve">RESULTADO MENSAL - REGIME DE COMPETÊNCIA </t>
  </si>
  <si>
    <t>TOTAL DE ENTRADAS</t>
  </si>
  <si>
    <t>TOTAL DE SAÍDAS</t>
  </si>
  <si>
    <t>LUCROS</t>
  </si>
  <si>
    <t>PREJUÍZO</t>
  </si>
  <si>
    <t>ACUMULADO</t>
  </si>
  <si>
    <t>Mês Caixa</t>
  </si>
  <si>
    <t>Ano Caixa</t>
  </si>
  <si>
    <t>Mes Competência</t>
  </si>
  <si>
    <t>Ano Competência</t>
  </si>
  <si>
    <t>Mes competencia</t>
  </si>
  <si>
    <t>Ano Competencia</t>
  </si>
  <si>
    <t>(Tudo)</t>
  </si>
  <si>
    <t>Rótulos de Linha</t>
  </si>
  <si>
    <t>Total Geral</t>
  </si>
  <si>
    <t>Soma de Valor</t>
  </si>
  <si>
    <t>Rótulos de Coluna</t>
  </si>
  <si>
    <t>Mes Previsto</t>
  </si>
  <si>
    <t>Ano Previsto</t>
  </si>
  <si>
    <t>0 Total</t>
  </si>
  <si>
    <t>Conta Vencida</t>
  </si>
  <si>
    <t>Vencida</t>
  </si>
  <si>
    <t>Vencida Total</t>
  </si>
  <si>
    <t>Dashboard Financeiro - Posição Anual</t>
  </si>
  <si>
    <t>Saldo Caixa</t>
  </si>
  <si>
    <t>Saldo de Caixa</t>
  </si>
  <si>
    <t>Perfil das Vendas</t>
  </si>
  <si>
    <t>Evolução de Vendas - Conta Nível 2</t>
  </si>
  <si>
    <t>Atraso médio das contas</t>
  </si>
  <si>
    <t>DIAS</t>
  </si>
  <si>
    <t>A Receber</t>
  </si>
  <si>
    <t>A Pagar</t>
  </si>
  <si>
    <t>Resultado Acumulado</t>
  </si>
  <si>
    <t>Despesa Mensal</t>
  </si>
  <si>
    <t>Despesa Mensal - Conta Nível 2</t>
  </si>
  <si>
    <t>Ano:</t>
  </si>
  <si>
    <t>DASHBOARD ANNUAL</t>
  </si>
  <si>
    <t>ANO:</t>
  </si>
  <si>
    <t>Saldo</t>
  </si>
  <si>
    <t>Contas a Pagar Total</t>
  </si>
  <si>
    <t>Contas a Receber Total</t>
  </si>
  <si>
    <t>Perfil de Vendas</t>
  </si>
  <si>
    <t>À Vista</t>
  </si>
  <si>
    <t>A Prazo</t>
  </si>
  <si>
    <t>Atraso médio nas contas a receber</t>
  </si>
  <si>
    <t>Qtde.</t>
  </si>
  <si>
    <t>Dias</t>
  </si>
  <si>
    <t>Média</t>
  </si>
  <si>
    <t>Resultado no Período</t>
  </si>
  <si>
    <t>Data</t>
  </si>
  <si>
    <t>Resultado</t>
  </si>
  <si>
    <t>Minigráficos de contas a Pagar e a Receber</t>
  </si>
  <si>
    <t>Mês</t>
  </si>
  <si>
    <t>Pagar Mensal</t>
  </si>
  <si>
    <t>Receber Mensal</t>
  </si>
  <si>
    <t>Evolução das vendas</t>
  </si>
  <si>
    <t>Gráfico</t>
  </si>
  <si>
    <t>Atraso médio nas contas a pagar</t>
  </si>
  <si>
    <t>Saldo Inicial</t>
  </si>
  <si>
    <t>Não Vencida</t>
  </si>
  <si>
    <t>Conta a Pagar</t>
  </si>
  <si>
    <t>Conta a Receber</t>
  </si>
  <si>
    <t xml:space="preserve">   J     F   M   A   M     J      J     A    S    O   N    D</t>
  </si>
  <si>
    <t xml:space="preserve"> Contas a Pagar e a Receber Mensal</t>
  </si>
  <si>
    <t>Vendas a Vista</t>
  </si>
  <si>
    <t>Dias de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</si>
</sst>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.0"/>
    <numFmt numFmtId="166" formatCode="#,##0_ ;[Red]\-#,##0\ "/>
    <numFmt numFmtId="167" formatCode="&quot;R$&quot;\ #,##0.00"/>
    <numFmt numFmtId="168" formatCode="&quot;R$&quot;\ #,##0"/>
    <numFmt numFmtId="169" formatCode="#,##0.00_ ;[Red]\-#,##0.00\ "/>
  </numFmts>
  <fonts count="3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1"/>
      <color theme="2" tint="-0.499984740745262"/>
      <name val="Aptos Narrow"/>
      <family val="2"/>
      <scheme val="minor"/>
    </font>
    <font>
      <b/>
      <sz val="16"/>
      <color theme="5" tint="-0.499984740745262"/>
      <name val="Aptos Narrow"/>
      <family val="2"/>
      <scheme val="minor"/>
    </font>
    <font>
      <b/>
      <sz val="12"/>
      <color theme="5" tint="-0.499984740745262"/>
      <name val="Aptos Narrow"/>
      <family val="2"/>
      <scheme val="minor"/>
    </font>
    <font>
      <b/>
      <sz val="14"/>
      <color theme="5" tint="-0.499984740745262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  <font>
      <sz val="24"/>
      <color theme="2" tint="-0.499984740745262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sz val="10.5"/>
      <color theme="2" tint="-0.499984740745262"/>
      <name val="Calibri"/>
      <family val="2"/>
    </font>
    <font>
      <sz val="11"/>
      <color theme="2" tint="-0.499984740745262"/>
      <name val="Calibri"/>
      <family val="2"/>
    </font>
    <font>
      <b/>
      <sz val="20"/>
      <color theme="3" tint="0.499984740745262"/>
      <name val="Aptos Narrow"/>
      <family val="2"/>
      <scheme val="minor"/>
    </font>
    <font>
      <sz val="20"/>
      <color theme="3" tint="0.249977111117893"/>
      <name val="Aptos Narrow"/>
      <family val="2"/>
      <scheme val="minor"/>
    </font>
    <font>
      <b/>
      <sz val="14"/>
      <color theme="2" tint="-0.499984740745262"/>
      <name val="Aptos Narrow"/>
      <family val="2"/>
      <scheme val="minor"/>
    </font>
    <font>
      <b/>
      <sz val="20"/>
      <color rgb="FF00B050"/>
      <name val="Aptos Narrow"/>
      <family val="2"/>
      <scheme val="minor"/>
    </font>
    <font>
      <b/>
      <sz val="20"/>
      <color rgb="FF00B050"/>
      <name val="Calibri"/>
      <family val="2"/>
    </font>
    <font>
      <sz val="20"/>
      <color rgb="FFFF0000"/>
      <name val="Aptos Narrow"/>
      <family val="2"/>
      <scheme val="minor"/>
    </font>
    <font>
      <sz val="20"/>
      <color rgb="FF00B050"/>
      <name val="Aptos Narrow"/>
      <family val="2"/>
      <scheme val="minor"/>
    </font>
    <font>
      <b/>
      <sz val="10"/>
      <color theme="2" tint="-0.499984740745262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FFC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548235"/>
      <name val="Calibri"/>
      <family val="2"/>
    </font>
    <font>
      <b/>
      <sz val="11"/>
      <color theme="2" tint="-0.89999084444715716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theme="4" tint="-0.249977111117893"/>
      <name val="Aptos Narrow"/>
      <family val="2"/>
      <scheme val="minor"/>
    </font>
    <font>
      <b/>
      <sz val="11"/>
      <color theme="7" tint="-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/>
      <bottom/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indexed="64"/>
      </bottom>
      <diagonal/>
    </border>
    <border>
      <left/>
      <right/>
      <top/>
      <bottom style="thin">
        <color rgb="FFA6A6A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3">
    <xf numFmtId="0" fontId="0" fillId="0" borderId="0" xfId="0"/>
    <xf numFmtId="0" fontId="0" fillId="2" borderId="0" xfId="0" applyFill="1"/>
    <xf numFmtId="0" fontId="0" fillId="3" borderId="0" xfId="0" applyFill="1"/>
    <xf numFmtId="0" fontId="5" fillId="0" borderId="0" xfId="0" applyFont="1"/>
    <xf numFmtId="0" fontId="9" fillId="0" borderId="0" xfId="0" applyFont="1"/>
    <xf numFmtId="0" fontId="11" fillId="2" borderId="0" xfId="0" applyFont="1" applyFill="1" applyAlignment="1">
      <alignment horizontal="right" vertical="center"/>
    </xf>
    <xf numFmtId="0" fontId="8" fillId="0" borderId="0" xfId="0" applyFont="1"/>
    <xf numFmtId="0" fontId="0" fillId="4" borderId="0" xfId="0" applyFill="1"/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14" fontId="3" fillId="5" borderId="4" xfId="0" applyNumberFormat="1" applyFont="1" applyFill="1" applyBorder="1" applyAlignment="1">
      <alignment vertical="top" wrapText="1"/>
    </xf>
    <xf numFmtId="14" fontId="3" fillId="5" borderId="3" xfId="0" applyNumberFormat="1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/>
    </xf>
    <xf numFmtId="44" fontId="3" fillId="5" borderId="5" xfId="0" applyNumberFormat="1" applyFont="1" applyFill="1" applyBorder="1" applyAlignment="1">
      <alignment vertical="top"/>
    </xf>
    <xf numFmtId="14" fontId="0" fillId="0" borderId="6" xfId="0" applyNumberFormat="1" applyBorder="1"/>
    <xf numFmtId="14" fontId="0" fillId="0" borderId="1" xfId="0" applyNumberFormat="1" applyBorder="1"/>
    <xf numFmtId="0" fontId="0" fillId="0" borderId="1" xfId="0" applyBorder="1"/>
    <xf numFmtId="44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14" fontId="2" fillId="5" borderId="3" xfId="0" applyNumberFormat="1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14" fontId="2" fillId="5" borderId="4" xfId="0" applyNumberFormat="1" applyFont="1" applyFill="1" applyBorder="1" applyAlignment="1">
      <alignment vertical="top" wrapText="1"/>
    </xf>
    <xf numFmtId="44" fontId="2" fillId="5" borderId="5" xfId="0" applyNumberFormat="1" applyFont="1" applyFill="1" applyBorder="1" applyAlignment="1">
      <alignment vertical="top"/>
    </xf>
    <xf numFmtId="164" fontId="0" fillId="0" borderId="7" xfId="0" applyNumberFormat="1" applyBorder="1"/>
    <xf numFmtId="0" fontId="0" fillId="5" borderId="4" xfId="0" applyFill="1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3" fillId="5" borderId="13" xfId="0" applyFont="1" applyFill="1" applyBorder="1"/>
    <xf numFmtId="0" fontId="0" fillId="0" borderId="14" xfId="0" applyBorder="1"/>
    <xf numFmtId="0" fontId="0" fillId="5" borderId="13" xfId="0" applyFill="1" applyBorder="1"/>
    <xf numFmtId="0" fontId="4" fillId="5" borderId="0" xfId="0" applyFont="1" applyFill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6" fillId="0" borderId="0" xfId="0" applyFont="1"/>
    <xf numFmtId="0" fontId="0" fillId="4" borderId="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3" xfId="0" applyBorder="1" applyAlignment="1">
      <alignment wrapText="1"/>
    </xf>
    <xf numFmtId="0" fontId="11" fillId="3" borderId="0" xfId="0" applyFont="1" applyFill="1" applyAlignment="1">
      <alignment horizontal="right" vertical="center"/>
    </xf>
    <xf numFmtId="166" fontId="0" fillId="0" borderId="0" xfId="0" applyNumberFormat="1"/>
    <xf numFmtId="166" fontId="0" fillId="0" borderId="12" xfId="0" applyNumberFormat="1" applyBorder="1"/>
    <xf numFmtId="166" fontId="0" fillId="0" borderId="13" xfId="0" applyNumberFormat="1" applyBorder="1"/>
    <xf numFmtId="166" fontId="0" fillId="0" borderId="4" xfId="0" applyNumberFormat="1" applyBorder="1"/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166" fontId="7" fillId="4" borderId="10" xfId="0" applyNumberFormat="1" applyFont="1" applyFill="1" applyBorder="1"/>
    <xf numFmtId="166" fontId="7" fillId="4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4" fontId="0" fillId="0" borderId="0" xfId="0" applyNumberFormat="1"/>
    <xf numFmtId="14" fontId="3" fillId="4" borderId="1" xfId="0" applyNumberFormat="1" applyFont="1" applyFill="1" applyBorder="1" applyAlignment="1">
      <alignment horizontal="center" vertical="center"/>
    </xf>
    <xf numFmtId="168" fontId="18" fillId="0" borderId="16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4" xfId="0" applyFont="1" applyBorder="1"/>
    <xf numFmtId="168" fontId="21" fillId="0" borderId="16" xfId="0" applyNumberFormat="1" applyFont="1" applyBorder="1" applyAlignment="1">
      <alignment horizontal="center" vertical="center"/>
    </xf>
    <xf numFmtId="167" fontId="22" fillId="0" borderId="20" xfId="0" applyNumberFormat="1" applyFont="1" applyBorder="1"/>
    <xf numFmtId="167" fontId="22" fillId="0" borderId="0" xfId="0" applyNumberFormat="1" applyFont="1"/>
    <xf numFmtId="167" fontId="22" fillId="0" borderId="21" xfId="0" applyNumberFormat="1" applyFont="1" applyBorder="1"/>
    <xf numFmtId="167" fontId="22" fillId="0" borderId="22" xfId="0" applyNumberFormat="1" applyFont="1" applyBorder="1"/>
    <xf numFmtId="167" fontId="22" fillId="0" borderId="23" xfId="0" applyNumberFormat="1" applyFont="1" applyBorder="1"/>
    <xf numFmtId="167" fontId="22" fillId="0" borderId="24" xfId="0" applyNumberFormat="1" applyFont="1" applyBorder="1"/>
    <xf numFmtId="0" fontId="5" fillId="4" borderId="0" xfId="0" applyFont="1" applyFill="1"/>
    <xf numFmtId="0" fontId="5" fillId="0" borderId="18" xfId="0" applyFont="1" applyBorder="1"/>
    <xf numFmtId="0" fontId="5" fillId="0" borderId="2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168" fontId="24" fillId="0" borderId="16" xfId="0" applyNumberFormat="1" applyFont="1" applyBorder="1" applyAlignment="1">
      <alignment horizontal="center" vertical="center"/>
    </xf>
    <xf numFmtId="168" fontId="25" fillId="0" borderId="21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8" fontId="29" fillId="0" borderId="25" xfId="2" applyNumberFormat="1" applyFont="1" applyBorder="1" applyAlignment="1">
      <alignment horizontal="center" vertical="center"/>
    </xf>
    <xf numFmtId="0" fontId="5" fillId="0" borderId="25" xfId="0" applyFont="1" applyBorder="1"/>
    <xf numFmtId="0" fontId="5" fillId="0" borderId="16" xfId="0" applyFont="1" applyBorder="1"/>
    <xf numFmtId="0" fontId="5" fillId="0" borderId="1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8" fontId="30" fillId="0" borderId="2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3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0" fillId="6" borderId="0" xfId="0" applyFill="1"/>
    <xf numFmtId="0" fontId="0" fillId="0" borderId="0" xfId="0" applyAlignment="1">
      <alignment horizontal="right"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26" xfId="0" applyFont="1" applyBorder="1" applyAlignment="1">
      <alignment horizontal="right" vertical="center"/>
    </xf>
    <xf numFmtId="0" fontId="32" fillId="0" borderId="26" xfId="0" applyFont="1" applyBorder="1" applyAlignment="1">
      <alignment horizontal="right" vertical="center" wrapText="1"/>
    </xf>
    <xf numFmtId="0" fontId="32" fillId="2" borderId="26" xfId="0" applyFont="1" applyFill="1" applyBorder="1" applyAlignment="1">
      <alignment vertical="center"/>
    </xf>
    <xf numFmtId="3" fontId="32" fillId="2" borderId="26" xfId="0" applyNumberFormat="1" applyFont="1" applyFill="1" applyBorder="1" applyAlignment="1">
      <alignment vertical="center"/>
    </xf>
    <xf numFmtId="0" fontId="0" fillId="0" borderId="28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3" fillId="0" borderId="29" xfId="0" applyFont="1" applyBorder="1"/>
    <xf numFmtId="0" fontId="3" fillId="0" borderId="30" xfId="0" applyFont="1" applyBorder="1"/>
    <xf numFmtId="14" fontId="32" fillId="0" borderId="31" xfId="0" applyNumberFormat="1" applyFont="1" applyBorder="1" applyAlignment="1">
      <alignment horizontal="right" vertical="center"/>
    </xf>
    <xf numFmtId="0" fontId="32" fillId="0" borderId="31" xfId="0" applyFont="1" applyBorder="1" applyAlignment="1">
      <alignment horizontal="right" vertical="center"/>
    </xf>
    <xf numFmtId="168" fontId="32" fillId="2" borderId="32" xfId="0" applyNumberFormat="1" applyFont="1" applyFill="1" applyBorder="1" applyAlignment="1">
      <alignment horizontal="right" vertical="center"/>
    </xf>
    <xf numFmtId="6" fontId="33" fillId="2" borderId="32" xfId="0" applyNumberFormat="1" applyFont="1" applyFill="1" applyBorder="1" applyAlignment="1">
      <alignment horizontal="right" vertical="center"/>
    </xf>
    <xf numFmtId="0" fontId="32" fillId="0" borderId="31" xfId="0" applyFont="1" applyBorder="1" applyAlignment="1">
      <alignment vertical="center"/>
    </xf>
    <xf numFmtId="0" fontId="32" fillId="0" borderId="33" xfId="0" applyFont="1" applyBorder="1" applyAlignment="1">
      <alignment vertical="center"/>
    </xf>
    <xf numFmtId="43" fontId="32" fillId="2" borderId="31" xfId="1" applyFont="1" applyFill="1" applyBorder="1" applyAlignment="1">
      <alignment horizontal="right" vertical="center"/>
    </xf>
    <xf numFmtId="43" fontId="32" fillId="2" borderId="0" xfId="1" applyFont="1" applyFill="1" applyBorder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32" fillId="0" borderId="33" xfId="0" applyFont="1" applyBorder="1" applyAlignment="1">
      <alignment horizontal="right" vertical="center"/>
    </xf>
    <xf numFmtId="1" fontId="32" fillId="0" borderId="0" xfId="0" applyNumberFormat="1" applyFont="1" applyAlignment="1">
      <alignment vertical="center"/>
    </xf>
    <xf numFmtId="4" fontId="34" fillId="2" borderId="29" xfId="0" applyNumberFormat="1" applyFont="1" applyFill="1" applyBorder="1"/>
    <xf numFmtId="4" fontId="34" fillId="2" borderId="0" xfId="0" applyNumberFormat="1" applyFont="1" applyFill="1"/>
    <xf numFmtId="4" fontId="34" fillId="2" borderId="30" xfId="0" applyNumberFormat="1" applyFont="1" applyFill="1" applyBorder="1"/>
    <xf numFmtId="169" fontId="35" fillId="2" borderId="0" xfId="0" applyNumberFormat="1" applyFont="1" applyFill="1"/>
    <xf numFmtId="4" fontId="3" fillId="2" borderId="29" xfId="0" applyNumberFormat="1" applyFont="1" applyFill="1" applyBorder="1"/>
    <xf numFmtId="4" fontId="3" fillId="2" borderId="30" xfId="0" applyNumberFormat="1" applyFont="1" applyFill="1" applyBorder="1"/>
    <xf numFmtId="0" fontId="32" fillId="0" borderId="31" xfId="0" applyFont="1" applyBorder="1" applyAlignment="1">
      <alignment horizontal="right" vertical="center" wrapText="1"/>
    </xf>
    <xf numFmtId="43" fontId="36" fillId="2" borderId="0" xfId="1" applyFont="1" applyFill="1" applyBorder="1" applyAlignment="1">
      <alignment horizontal="right" vertical="center"/>
    </xf>
    <xf numFmtId="168" fontId="37" fillId="0" borderId="16" xfId="0" applyNumberFormat="1" applyFont="1" applyBorder="1" applyAlignment="1">
      <alignment horizontal="left"/>
    </xf>
    <xf numFmtId="0" fontId="38" fillId="2" borderId="0" xfId="0" applyFont="1" applyFill="1" applyAlignment="1">
      <alignment horizontal="center" vertical="center"/>
    </xf>
    <xf numFmtId="0" fontId="36" fillId="6" borderId="26" xfId="0" applyFont="1" applyFill="1" applyBorder="1" applyAlignment="1">
      <alignment horizontal="center" vertical="center"/>
    </xf>
    <xf numFmtId="0" fontId="3" fillId="2" borderId="27" xfId="0" applyFont="1" applyFill="1" applyBorder="1"/>
    <xf numFmtId="4" fontId="3" fillId="2" borderId="27" xfId="0" applyNumberFormat="1" applyFont="1" applyFill="1" applyBorder="1"/>
    <xf numFmtId="1" fontId="0" fillId="0" borderId="0" xfId="0" applyNumberFormat="1"/>
    <xf numFmtId="3" fontId="0" fillId="0" borderId="0" xfId="0" applyNumberFormat="1"/>
    <xf numFmtId="3" fontId="26" fillId="0" borderId="20" xfId="0" applyNumberFormat="1" applyFont="1" applyBorder="1" applyAlignment="1">
      <alignment horizontal="center" vertical="center"/>
    </xf>
    <xf numFmtId="3" fontId="27" fillId="0" borderId="21" xfId="0" applyNumberFormat="1" applyFont="1" applyBorder="1" applyAlignment="1">
      <alignment horizontal="center" vertical="center"/>
    </xf>
    <xf numFmtId="1" fontId="32" fillId="2" borderId="32" xfId="0" applyNumberFormat="1" applyFont="1" applyFill="1" applyBorder="1" applyAlignment="1">
      <alignment horizontal="right" vertical="center"/>
    </xf>
    <xf numFmtId="0" fontId="36" fillId="6" borderId="26" xfId="0" applyFont="1" applyFill="1" applyBorder="1" applyAlignment="1">
      <alignment horizontal="center" vertical="center" wrapText="1"/>
    </xf>
    <xf numFmtId="0" fontId="6" fillId="4" borderId="0" xfId="0" applyFont="1" applyFill="1" applyProtection="1">
      <protection locked="0"/>
    </xf>
    <xf numFmtId="0" fontId="14" fillId="3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7" fillId="4" borderId="0" xfId="0" applyFont="1" applyFill="1" applyAlignment="1" applyProtection="1">
      <alignment horizontal="right" vertical="center"/>
      <protection locked="0"/>
    </xf>
    <xf numFmtId="0" fontId="13" fillId="7" borderId="19" xfId="0" applyFont="1" applyFill="1" applyBorder="1" applyAlignment="1" applyProtection="1">
      <alignment horizontal="center" vertical="center"/>
      <protection locked="0"/>
    </xf>
    <xf numFmtId="0" fontId="13" fillId="7" borderId="25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74">
    <dxf>
      <font>
        <b val="0"/>
        <i val="0"/>
        <color theme="6" tint="-0.24994659260841701"/>
      </font>
    </dxf>
    <dxf>
      <font>
        <b val="0"/>
        <i val="0"/>
        <u/>
        <color rgb="FFFF0000"/>
      </font>
    </dxf>
    <dxf>
      <numFmt numFmtId="165" formatCode="#,##0.0"/>
    </dxf>
    <dxf>
      <protection locked="0"/>
    </dxf>
    <dxf>
      <numFmt numFmtId="165" formatCode="#,##0.0"/>
    </dxf>
    <dxf>
      <numFmt numFmtId="165" formatCode="#,##0.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64" formatCode="_-&quot;R$&quot;* #,##0.00_-;\-&quot;R$&quot;* #,##0.00_-;_-&quot;R$&quot;* &quot;-&quot;??_-;_-@_-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9" formatCode="dd/mm/yyyy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9" formatCode="dd/mm/yyyy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9" formatCode="dd/mm/yyyy"/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top style="thin">
          <color theme="5"/>
        </top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numFmt numFmtId="1" formatCode="0"/>
    </dxf>
    <dxf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numFmt numFmtId="0" formatCode="General"/>
    </dxf>
    <dxf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numFmt numFmtId="0" formatCode="General"/>
    </dxf>
    <dxf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numFmt numFmtId="0" formatCode="General"/>
    </dxf>
    <dxf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numFmt numFmtId="0" formatCode="General"/>
    </dxf>
    <dxf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numFmt numFmtId="0" formatCode="General"/>
    </dxf>
    <dxf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numFmt numFmtId="0" formatCode="General"/>
    </dxf>
    <dxf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numFmt numFmtId="0" formatCode="General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9" formatCode="dd/mm/yyyy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9" formatCode="dd/mm/yyyy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9" formatCode="dd/mm/yyyy"/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top style="thin">
          <color theme="5"/>
        </top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border diagonalUp="0" diagonalDown="0">
        <left/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top style="thin">
          <color theme="5"/>
        </top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top style="thin">
          <color theme="5"/>
        </top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  <dxf>
      <border diagonalUp="0" diagonalDown="0">
        <left/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top style="thin">
          <color theme="5"/>
        </top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</dxfs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6759</c:v>
                </c:pt>
                <c:pt idx="1">
                  <c:v>8187</c:v>
                </c:pt>
                <c:pt idx="2">
                  <c:v>5918</c:v>
                </c:pt>
                <c:pt idx="3">
                  <c:v>1620</c:v>
                </c:pt>
                <c:pt idx="4">
                  <c:v>2194</c:v>
                </c:pt>
                <c:pt idx="5">
                  <c:v>1482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13-4F44-B1D6-33155C78B1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2195599"/>
        <c:axId val="1572196079"/>
      </c:lineChart>
      <c:catAx>
        <c:axId val="15721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196079"/>
        <c:crosses val="autoZero"/>
        <c:auto val="1"/>
        <c:lblAlgn val="ctr"/>
        <c:lblOffset val="100"/>
        <c:noMultiLvlLbl val="0"/>
      </c:catAx>
      <c:valAx>
        <c:axId val="1572196079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5721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813022203469168E-2"/>
          <c:y val="5.402986033242968E-2"/>
          <c:w val="0.65289646614886443"/>
          <c:h val="0.9089344159198015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B-4937-884B-39CF450D0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B-4937-884B-39CF450D0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#,##0.00</c:formatCode>
                <c:ptCount val="2"/>
                <c:pt idx="0">
                  <c:v>39573</c:v>
                </c:pt>
                <c:pt idx="1">
                  <c:v>91086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B-4937-884B-39CF450D0E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A9-4F3E-9962-2721A63B555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9-4F3E-9962-2721A63B555A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11878014069928"/>
                      <c:h val="0.254596062708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0A9-4F3E-9962-2721A63B555A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36096299718414"/>
                      <c:h val="0.254596062708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0A9-4F3E-9962-2721A63B555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9-4F3E-9962-2721A63B5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35"/>
        <c:axId val="1571231471"/>
        <c:axId val="1656029903"/>
      </c:barChart>
      <c:catAx>
        <c:axId val="157123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029903"/>
        <c:crosses val="autoZero"/>
        <c:auto val="1"/>
        <c:lblAlgn val="ctr"/>
        <c:lblOffset val="100"/>
        <c:noMultiLvlLbl val="0"/>
      </c:catAx>
      <c:valAx>
        <c:axId val="1656029903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57123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DashBoardFinanceiroAnualD!$H$31:$H$42</c:f>
              <c:numCache>
                <c:formatCode>_(* #,##0.00_);_(* \(#,##0.00\);_(* "-"??_);_(@_)</c:formatCode>
                <c:ptCount val="12"/>
                <c:pt idx="0">
                  <c:v>10994</c:v>
                </c:pt>
                <c:pt idx="1">
                  <c:v>4148</c:v>
                </c:pt>
                <c:pt idx="2">
                  <c:v>9064</c:v>
                </c:pt>
                <c:pt idx="3">
                  <c:v>0</c:v>
                </c:pt>
                <c:pt idx="4">
                  <c:v>4597</c:v>
                </c:pt>
                <c:pt idx="5">
                  <c:v>11515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8-4156-B27A-7C1D997F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5"/>
        <c:axId val="301461391"/>
        <c:axId val="301458031"/>
      </c:barChart>
      <c:catAx>
        <c:axId val="30146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458031"/>
        <c:crosses val="autoZero"/>
        <c:auto val="1"/>
        <c:lblAlgn val="ctr"/>
        <c:lblOffset val="100"/>
        <c:noMultiLvlLbl val="0"/>
      </c:catAx>
      <c:valAx>
        <c:axId val="30145803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30146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Receita!A1"/><Relationship Id="rId13" Type="http://schemas.openxmlformats.org/officeDocument/2006/relationships/hyperlink" Target="#DashBoardFinanceiroAnual!A1"/><Relationship Id="rId3" Type="http://schemas.openxmlformats.org/officeDocument/2006/relationships/hyperlink" Target="#PcSaidasN1!A1"/><Relationship Id="rId7" Type="http://schemas.openxmlformats.org/officeDocument/2006/relationships/hyperlink" Target="#FluxoDeCaixa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idas!A1"/><Relationship Id="rId11" Type="http://schemas.openxmlformats.org/officeDocument/2006/relationships/hyperlink" Target="#ContasAReceber!A1"/><Relationship Id="rId5" Type="http://schemas.openxmlformats.org/officeDocument/2006/relationships/hyperlink" Target="#RegistroEntradas!A1"/><Relationship Id="rId10" Type="http://schemas.openxmlformats.org/officeDocument/2006/relationships/hyperlink" Target="#ContasAPagar!A1"/><Relationship Id="rId4" Type="http://schemas.openxmlformats.org/officeDocument/2006/relationships/hyperlink" Target="#PcSaidasN2!A1"/><Relationship Id="rId9" Type="http://schemas.openxmlformats.org/officeDocument/2006/relationships/hyperlink" Target="#DetalhamentoDespesa!A1"/><Relationship Id="rId1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i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505557</xdr:colOff>
      <xdr:row>2</xdr:row>
      <xdr:rowOff>244720</xdr:rowOff>
    </xdr:from>
    <xdr:to>
      <xdr:col>6</xdr:col>
      <xdr:colOff>7328</xdr:colOff>
      <xdr:row>3</xdr:row>
      <xdr:rowOff>247650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8E95F76-6CB3-2844-68F1-858C40252ACD}"/>
            </a:ext>
          </a:extLst>
        </xdr:cNvPr>
        <xdr:cNvSpPr/>
      </xdr:nvSpPr>
      <xdr:spPr>
        <a:xfrm>
          <a:off x="3465634" y="1255835"/>
          <a:ext cx="2637694" cy="25204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CADASTROS</a:t>
          </a:r>
        </a:p>
      </xdr:txBody>
    </xdr:sp>
    <xdr:clientData/>
  </xdr:twoCellAnchor>
  <xdr:twoCellAnchor>
    <xdr:from>
      <xdr:col>6</xdr:col>
      <xdr:colOff>504091</xdr:colOff>
      <xdr:row>2</xdr:row>
      <xdr:rowOff>244720</xdr:rowOff>
    </xdr:from>
    <xdr:to>
      <xdr:col>10</xdr:col>
      <xdr:colOff>5862</xdr:colOff>
      <xdr:row>3</xdr:row>
      <xdr:rowOff>247650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B9E7DE73-3970-4B09-9178-82377D139474}"/>
            </a:ext>
          </a:extLst>
        </xdr:cNvPr>
        <xdr:cNvSpPr/>
      </xdr:nvSpPr>
      <xdr:spPr>
        <a:xfrm>
          <a:off x="6600091" y="1255835"/>
          <a:ext cx="2637694" cy="25204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RELATÓRIOS</a:t>
          </a:r>
        </a:p>
      </xdr:txBody>
    </xdr:sp>
    <xdr:clientData/>
  </xdr:twoCellAnchor>
  <xdr:twoCellAnchor>
    <xdr:from>
      <xdr:col>10</xdr:col>
      <xdr:colOff>502626</xdr:colOff>
      <xdr:row>2</xdr:row>
      <xdr:rowOff>244720</xdr:rowOff>
    </xdr:from>
    <xdr:to>
      <xdr:col>14</xdr:col>
      <xdr:colOff>4397</xdr:colOff>
      <xdr:row>3</xdr:row>
      <xdr:rowOff>247650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20EC76E1-2481-4DE6-9D9A-D90642F0A7E8}"/>
            </a:ext>
          </a:extLst>
        </xdr:cNvPr>
        <xdr:cNvSpPr/>
      </xdr:nvSpPr>
      <xdr:spPr>
        <a:xfrm>
          <a:off x="9734549" y="1255835"/>
          <a:ext cx="2637694" cy="25204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2</xdr:col>
      <xdr:colOff>527539</xdr:colOff>
      <xdr:row>5</xdr:row>
      <xdr:rowOff>21980</xdr:rowOff>
    </xdr:from>
    <xdr:to>
      <xdr:col>5</xdr:col>
      <xdr:colOff>776655</xdr:colOff>
      <xdr:row>6</xdr:row>
      <xdr:rowOff>0</xdr:rowOff>
    </xdr:to>
    <xdr:sp macro="" textlink="">
      <xdr:nvSpPr>
        <xdr:cNvPr id="16" name="Retângulo: Cantos Arredondados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F0859-68B1-62B4-4D49-B5AB229E27CD}"/>
            </a:ext>
          </a:extLst>
        </xdr:cNvPr>
        <xdr:cNvSpPr/>
      </xdr:nvSpPr>
      <xdr:spPr>
        <a:xfrm>
          <a:off x="3487616" y="1780442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/>
            <a:t>Plano de Contas de Entradas - Nível 1</a:t>
          </a:r>
          <a:endParaRPr lang="pt-BR" sz="1100"/>
        </a:p>
      </xdr:txBody>
    </xdr:sp>
    <xdr:clientData/>
  </xdr:twoCellAnchor>
  <xdr:twoCellAnchor>
    <xdr:from>
      <xdr:col>2</xdr:col>
      <xdr:colOff>527539</xdr:colOff>
      <xdr:row>6</xdr:row>
      <xdr:rowOff>169984</xdr:rowOff>
    </xdr:from>
    <xdr:to>
      <xdr:col>5</xdr:col>
      <xdr:colOff>776655</xdr:colOff>
      <xdr:row>7</xdr:row>
      <xdr:rowOff>148004</xdr:rowOff>
    </xdr:to>
    <xdr:sp macro="" textlink="">
      <xdr:nvSpPr>
        <xdr:cNvPr id="17" name="Retângulo: Cantos Arredondados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6FA847-BCC1-478F-BDA5-563FAD0415D6}"/>
            </a:ext>
          </a:extLst>
        </xdr:cNvPr>
        <xdr:cNvSpPr/>
      </xdr:nvSpPr>
      <xdr:spPr>
        <a:xfrm>
          <a:off x="3487616" y="2177561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 de Contas de Entradas - Nível 2</a:t>
          </a:r>
          <a:endParaRPr lang="pt-BR">
            <a:effectLst/>
          </a:endParaRPr>
        </a:p>
      </xdr:txBody>
    </xdr:sp>
    <xdr:clientData/>
  </xdr:twoCellAnchor>
  <xdr:twoCellAnchor>
    <xdr:from>
      <xdr:col>2</xdr:col>
      <xdr:colOff>527539</xdr:colOff>
      <xdr:row>8</xdr:row>
      <xdr:rowOff>68872</xdr:rowOff>
    </xdr:from>
    <xdr:to>
      <xdr:col>5</xdr:col>
      <xdr:colOff>776655</xdr:colOff>
      <xdr:row>9</xdr:row>
      <xdr:rowOff>46892</xdr:rowOff>
    </xdr:to>
    <xdr:sp macro="" textlink="">
      <xdr:nvSpPr>
        <xdr:cNvPr id="18" name="Retângulo: Cantos Arredondados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786B0F-5369-4397-B5A2-26AF244617B9}"/>
            </a:ext>
          </a:extLst>
        </xdr:cNvPr>
        <xdr:cNvSpPr/>
      </xdr:nvSpPr>
      <xdr:spPr>
        <a:xfrm>
          <a:off x="3487616" y="2574680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Plano</a:t>
          </a:r>
          <a:r>
            <a:rPr lang="pt-BR" sz="1100" baseline="0"/>
            <a:t> de Contas de Saídas - Nível 1</a:t>
          </a:r>
          <a:endParaRPr lang="pt-BR" sz="1100"/>
        </a:p>
      </xdr:txBody>
    </xdr:sp>
    <xdr:clientData/>
  </xdr:twoCellAnchor>
  <xdr:twoCellAnchor>
    <xdr:from>
      <xdr:col>2</xdr:col>
      <xdr:colOff>527539</xdr:colOff>
      <xdr:row>9</xdr:row>
      <xdr:rowOff>216876</xdr:rowOff>
    </xdr:from>
    <xdr:to>
      <xdr:col>5</xdr:col>
      <xdr:colOff>776655</xdr:colOff>
      <xdr:row>10</xdr:row>
      <xdr:rowOff>194896</xdr:rowOff>
    </xdr:to>
    <xdr:sp macro="" textlink="">
      <xdr:nvSpPr>
        <xdr:cNvPr id="19" name="Retângulo: Cantos Arredondados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3DCBA9-26C2-4EC6-B217-6667E6EFA175}"/>
            </a:ext>
          </a:extLst>
        </xdr:cNvPr>
        <xdr:cNvSpPr/>
      </xdr:nvSpPr>
      <xdr:spPr>
        <a:xfrm>
          <a:off x="3487616" y="2971799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Plano de Contas</a:t>
          </a:r>
          <a:r>
            <a:rPr lang="pt-BR" sz="1100" baseline="0"/>
            <a:t> de Saídas - Nível 2</a:t>
          </a:r>
          <a:endParaRPr lang="pt-BR" sz="1100"/>
        </a:p>
      </xdr:txBody>
    </xdr:sp>
    <xdr:clientData/>
  </xdr:twoCellAnchor>
  <xdr:twoCellAnchor>
    <xdr:from>
      <xdr:col>2</xdr:col>
      <xdr:colOff>527539</xdr:colOff>
      <xdr:row>11</xdr:row>
      <xdr:rowOff>115764</xdr:rowOff>
    </xdr:from>
    <xdr:to>
      <xdr:col>5</xdr:col>
      <xdr:colOff>776655</xdr:colOff>
      <xdr:row>12</xdr:row>
      <xdr:rowOff>93784</xdr:rowOff>
    </xdr:to>
    <xdr:sp macro="" textlink="">
      <xdr:nvSpPr>
        <xdr:cNvPr id="20" name="Retângulo: Cantos Arredondados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85CF15E-78E7-4C4F-93D6-899075F5BC5F}"/>
            </a:ext>
          </a:extLst>
        </xdr:cNvPr>
        <xdr:cNvSpPr/>
      </xdr:nvSpPr>
      <xdr:spPr>
        <a:xfrm>
          <a:off x="3487616" y="3368918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Registro das</a:t>
          </a:r>
          <a:r>
            <a:rPr lang="pt-BR" sz="1100" baseline="0"/>
            <a:t> Entradas de Caixa</a:t>
          </a:r>
          <a:endParaRPr lang="pt-BR" sz="1100"/>
        </a:p>
      </xdr:txBody>
    </xdr:sp>
    <xdr:clientData/>
  </xdr:twoCellAnchor>
  <xdr:twoCellAnchor>
    <xdr:from>
      <xdr:col>2</xdr:col>
      <xdr:colOff>527539</xdr:colOff>
      <xdr:row>13</xdr:row>
      <xdr:rowOff>14653</xdr:rowOff>
    </xdr:from>
    <xdr:to>
      <xdr:col>5</xdr:col>
      <xdr:colOff>776655</xdr:colOff>
      <xdr:row>13</xdr:row>
      <xdr:rowOff>241788</xdr:rowOff>
    </xdr:to>
    <xdr:sp macro="" textlink="">
      <xdr:nvSpPr>
        <xdr:cNvPr id="21" name="Retângulo: Cantos Arredondados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28FE10C-A5D0-4909-8FDC-4F19642F5CAE}"/>
            </a:ext>
          </a:extLst>
        </xdr:cNvPr>
        <xdr:cNvSpPr/>
      </xdr:nvSpPr>
      <xdr:spPr>
        <a:xfrm>
          <a:off x="3487616" y="3766038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Registro das Saídas de Caixa</a:t>
          </a:r>
        </a:p>
      </xdr:txBody>
    </xdr:sp>
    <xdr:clientData/>
  </xdr:twoCellAnchor>
  <xdr:twoCellAnchor>
    <xdr:from>
      <xdr:col>6</xdr:col>
      <xdr:colOff>526074</xdr:colOff>
      <xdr:row>5</xdr:row>
      <xdr:rowOff>13188</xdr:rowOff>
    </xdr:from>
    <xdr:to>
      <xdr:col>9</xdr:col>
      <xdr:colOff>775190</xdr:colOff>
      <xdr:row>5</xdr:row>
      <xdr:rowOff>240323</xdr:rowOff>
    </xdr:to>
    <xdr:sp macro="" textlink="">
      <xdr:nvSpPr>
        <xdr:cNvPr id="22" name="Retângulo: Cantos Arredondados 2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0D5172E-E42B-4A12-9AE2-F33720E91212}"/>
            </a:ext>
          </a:extLst>
        </xdr:cNvPr>
        <xdr:cNvSpPr/>
      </xdr:nvSpPr>
      <xdr:spPr>
        <a:xfrm>
          <a:off x="6622074" y="1771650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Fluxo de Caixa e Resultado Mensal</a:t>
          </a:r>
        </a:p>
      </xdr:txBody>
    </xdr:sp>
    <xdr:clientData/>
  </xdr:twoCellAnchor>
  <xdr:twoCellAnchor>
    <xdr:from>
      <xdr:col>6</xdr:col>
      <xdr:colOff>526074</xdr:colOff>
      <xdr:row>6</xdr:row>
      <xdr:rowOff>161192</xdr:rowOff>
    </xdr:from>
    <xdr:to>
      <xdr:col>9</xdr:col>
      <xdr:colOff>775190</xdr:colOff>
      <xdr:row>7</xdr:row>
      <xdr:rowOff>139212</xdr:rowOff>
    </xdr:to>
    <xdr:sp macro="" textlink="">
      <xdr:nvSpPr>
        <xdr:cNvPr id="23" name="Retângulo: Cantos Arredondados 2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AA33FE-3628-405D-96C2-6E0BB03BA11D}"/>
            </a:ext>
          </a:extLst>
        </xdr:cNvPr>
        <xdr:cNvSpPr/>
      </xdr:nvSpPr>
      <xdr:spPr>
        <a:xfrm>
          <a:off x="6622074" y="2168769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Detalhamento da Receita</a:t>
          </a:r>
        </a:p>
      </xdr:txBody>
    </xdr:sp>
    <xdr:clientData/>
  </xdr:twoCellAnchor>
  <xdr:twoCellAnchor>
    <xdr:from>
      <xdr:col>6</xdr:col>
      <xdr:colOff>526074</xdr:colOff>
      <xdr:row>8</xdr:row>
      <xdr:rowOff>60080</xdr:rowOff>
    </xdr:from>
    <xdr:to>
      <xdr:col>9</xdr:col>
      <xdr:colOff>775190</xdr:colOff>
      <xdr:row>9</xdr:row>
      <xdr:rowOff>38100</xdr:rowOff>
    </xdr:to>
    <xdr:sp macro="" textlink="">
      <xdr:nvSpPr>
        <xdr:cNvPr id="24" name="Retângulo: Cantos Arredondados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0F0BFF7-6F8D-4E30-8E80-2A7BE4E73E3F}"/>
            </a:ext>
          </a:extLst>
        </xdr:cNvPr>
        <xdr:cNvSpPr/>
      </xdr:nvSpPr>
      <xdr:spPr>
        <a:xfrm>
          <a:off x="6622074" y="2565888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Detalhameto da D</a:t>
          </a:r>
          <a:r>
            <a:rPr lang="pt-BR" sz="1100" baseline="0"/>
            <a:t>espesa</a:t>
          </a:r>
          <a:endParaRPr lang="pt-BR" sz="1100"/>
        </a:p>
      </xdr:txBody>
    </xdr:sp>
    <xdr:clientData/>
  </xdr:twoCellAnchor>
  <xdr:twoCellAnchor>
    <xdr:from>
      <xdr:col>6</xdr:col>
      <xdr:colOff>526074</xdr:colOff>
      <xdr:row>9</xdr:row>
      <xdr:rowOff>208084</xdr:rowOff>
    </xdr:from>
    <xdr:to>
      <xdr:col>9</xdr:col>
      <xdr:colOff>775190</xdr:colOff>
      <xdr:row>10</xdr:row>
      <xdr:rowOff>186104</xdr:rowOff>
    </xdr:to>
    <xdr:sp macro="" textlink="">
      <xdr:nvSpPr>
        <xdr:cNvPr id="25" name="Retângulo: Cantos Arredondados 2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047C0AE-31EF-4714-999A-69D1BA4847FC}"/>
            </a:ext>
          </a:extLst>
        </xdr:cNvPr>
        <xdr:cNvSpPr/>
      </xdr:nvSpPr>
      <xdr:spPr>
        <a:xfrm>
          <a:off x="6622074" y="2963007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Contas a</a:t>
          </a:r>
          <a:r>
            <a:rPr lang="pt-BR" sz="1100" baseline="0"/>
            <a:t> Pagar</a:t>
          </a:r>
          <a:endParaRPr lang="pt-BR" sz="1100"/>
        </a:p>
      </xdr:txBody>
    </xdr:sp>
    <xdr:clientData/>
  </xdr:twoCellAnchor>
  <xdr:twoCellAnchor>
    <xdr:from>
      <xdr:col>6</xdr:col>
      <xdr:colOff>526074</xdr:colOff>
      <xdr:row>11</xdr:row>
      <xdr:rowOff>106972</xdr:rowOff>
    </xdr:from>
    <xdr:to>
      <xdr:col>9</xdr:col>
      <xdr:colOff>775190</xdr:colOff>
      <xdr:row>12</xdr:row>
      <xdr:rowOff>84992</xdr:rowOff>
    </xdr:to>
    <xdr:sp macro="" textlink="">
      <xdr:nvSpPr>
        <xdr:cNvPr id="26" name="Retângulo: Cantos Arredondados 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11D4FF3-A34B-4575-A44D-5599B79CA40F}"/>
            </a:ext>
          </a:extLst>
        </xdr:cNvPr>
        <xdr:cNvSpPr/>
      </xdr:nvSpPr>
      <xdr:spPr>
        <a:xfrm>
          <a:off x="6622074" y="3360126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Contas a</a:t>
          </a:r>
          <a:r>
            <a:rPr lang="pt-BR" sz="1100" baseline="0"/>
            <a:t> Receber</a:t>
          </a:r>
          <a:endParaRPr lang="pt-BR" sz="1100"/>
        </a:p>
      </xdr:txBody>
    </xdr:sp>
    <xdr:clientData/>
  </xdr:twoCellAnchor>
  <xdr:twoCellAnchor>
    <xdr:from>
      <xdr:col>6</xdr:col>
      <xdr:colOff>526074</xdr:colOff>
      <xdr:row>13</xdr:row>
      <xdr:rowOff>5861</xdr:rowOff>
    </xdr:from>
    <xdr:to>
      <xdr:col>9</xdr:col>
      <xdr:colOff>775190</xdr:colOff>
      <xdr:row>13</xdr:row>
      <xdr:rowOff>232996</xdr:rowOff>
    </xdr:to>
    <xdr:sp macro="" textlink="">
      <xdr:nvSpPr>
        <xdr:cNvPr id="27" name="Retângulo: Cantos Arredondados 2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2652452-37F1-4892-9FD3-C876067FEDBD}"/>
            </a:ext>
          </a:extLst>
        </xdr:cNvPr>
        <xdr:cNvSpPr/>
      </xdr:nvSpPr>
      <xdr:spPr>
        <a:xfrm>
          <a:off x="6622074" y="3757246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Contas a</a:t>
          </a:r>
          <a:r>
            <a:rPr lang="pt-BR" sz="1100" baseline="0"/>
            <a:t> Receber Vencidas</a:t>
          </a:r>
          <a:endParaRPr lang="pt-BR" sz="1100"/>
        </a:p>
      </xdr:txBody>
    </xdr:sp>
    <xdr:clientData/>
  </xdr:twoCellAnchor>
  <xdr:twoCellAnchor>
    <xdr:from>
      <xdr:col>10</xdr:col>
      <xdr:colOff>531936</xdr:colOff>
      <xdr:row>5</xdr:row>
      <xdr:rowOff>13188</xdr:rowOff>
    </xdr:from>
    <xdr:to>
      <xdr:col>13</xdr:col>
      <xdr:colOff>781052</xdr:colOff>
      <xdr:row>5</xdr:row>
      <xdr:rowOff>240323</xdr:rowOff>
    </xdr:to>
    <xdr:sp macro="" textlink="">
      <xdr:nvSpPr>
        <xdr:cNvPr id="29" name="Retângulo: Cantos Arredondados 2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038CDCE-0A0F-4FAA-9C8F-4CDF25A20DE8}"/>
            </a:ext>
          </a:extLst>
        </xdr:cNvPr>
        <xdr:cNvSpPr/>
      </xdr:nvSpPr>
      <xdr:spPr>
        <a:xfrm>
          <a:off x="9763859" y="1771650"/>
          <a:ext cx="2601058" cy="227135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Dashboard Financeiro - Posição Anual</a:t>
          </a:r>
        </a:p>
      </xdr:txBody>
    </xdr:sp>
    <xdr:clientData/>
  </xdr:twoCellAnchor>
  <xdr:twoCellAnchor editAs="oneCell">
    <xdr:from>
      <xdr:col>1</xdr:col>
      <xdr:colOff>205152</xdr:colOff>
      <xdr:row>9</xdr:row>
      <xdr:rowOff>95251</xdr:rowOff>
    </xdr:from>
    <xdr:to>
      <xdr:col>1</xdr:col>
      <xdr:colOff>2615711</xdr:colOff>
      <xdr:row>15</xdr:row>
      <xdr:rowOff>247224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7BD49455-94DF-5BB7-3EB1-D50B5B846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940" y="2850174"/>
          <a:ext cx="2410559" cy="16466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E729A07-0644-4491-A8B7-894DF91F80D0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20BEB0-7063-411C-94CA-149E0685B8F4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 editAs="oneCell">
    <xdr:from>
      <xdr:col>9</xdr:col>
      <xdr:colOff>701183</xdr:colOff>
      <xdr:row>1</xdr:row>
      <xdr:rowOff>14650</xdr:rowOff>
    </xdr:from>
    <xdr:to>
      <xdr:col>12</xdr:col>
      <xdr:colOff>593478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 Competência">
              <a:extLst>
                <a:ext uri="{FF2B5EF4-FFF2-40B4-BE49-F238E27FC236}">
                  <a16:creationId xmlns:a16="http://schemas.microsoft.com/office/drawing/2014/main" id="{B20D8D1B-EF17-2D71-0189-FC52A24714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1587" y="520208"/>
              <a:ext cx="2244237" cy="1260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622789</xdr:colOff>
      <xdr:row>1</xdr:row>
      <xdr:rowOff>14650</xdr:rowOff>
    </xdr:from>
    <xdr:to>
      <xdr:col>15</xdr:col>
      <xdr:colOff>0</xdr:colOff>
      <xdr:row>1</xdr:row>
      <xdr:rowOff>1274883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Competência">
              <a:extLst>
                <a:ext uri="{FF2B5EF4-FFF2-40B4-BE49-F238E27FC236}">
                  <a16:creationId xmlns:a16="http://schemas.microsoft.com/office/drawing/2014/main" id="{D396F072-49B6-5495-5A71-05C44DEB3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5135" y="520208"/>
              <a:ext cx="1853711" cy="1260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B6C55EA-F1B9-4AF0-9F86-DF9E2EC3A332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A7D98E-0D57-4AF6-9E36-F9AA68C53F3D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 editAs="oneCell">
    <xdr:from>
      <xdr:col>9</xdr:col>
      <xdr:colOff>586155</xdr:colOff>
      <xdr:row>1</xdr:row>
      <xdr:rowOff>7326</xdr:rowOff>
    </xdr:from>
    <xdr:to>
      <xdr:col>12</xdr:col>
      <xdr:colOff>329713</xdr:colOff>
      <xdr:row>2</xdr:row>
      <xdr:rowOff>21981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 competencia">
              <a:extLst>
                <a:ext uri="{FF2B5EF4-FFF2-40B4-BE49-F238E27FC236}">
                  <a16:creationId xmlns:a16="http://schemas.microsoft.com/office/drawing/2014/main" id="{8C18ABB8-5F8B-1A44-FAB9-F1112E483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compet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6559" y="512884"/>
              <a:ext cx="2095500" cy="1289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400781</xdr:colOff>
      <xdr:row>1</xdr:row>
      <xdr:rowOff>7327</xdr:rowOff>
    </xdr:from>
    <xdr:to>
      <xdr:col>14</xdr:col>
      <xdr:colOff>696056</xdr:colOff>
      <xdr:row>2</xdr:row>
      <xdr:rowOff>14654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Competencia">
              <a:extLst>
                <a:ext uri="{FF2B5EF4-FFF2-40B4-BE49-F238E27FC236}">
                  <a16:creationId xmlns:a16="http://schemas.microsoft.com/office/drawing/2014/main" id="{7537FF96-5107-950C-EA14-C294CB080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3127" y="512885"/>
              <a:ext cx="1863237" cy="12822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C6126D-AFBA-4BC0-8447-11179E285C44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33DD85-EC38-429F-B281-1FB1C1FD1884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 editAs="oneCell">
    <xdr:from>
      <xdr:col>11</xdr:col>
      <xdr:colOff>461596</xdr:colOff>
      <xdr:row>1</xdr:row>
      <xdr:rowOff>21980</xdr:rowOff>
    </xdr:from>
    <xdr:to>
      <xdr:col>14</xdr:col>
      <xdr:colOff>527537</xdr:colOff>
      <xdr:row>2</xdr:row>
      <xdr:rowOff>7326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 Previsto">
              <a:extLst>
                <a:ext uri="{FF2B5EF4-FFF2-40B4-BE49-F238E27FC236}">
                  <a16:creationId xmlns:a16="http://schemas.microsoft.com/office/drawing/2014/main" id="{0BBFE3CD-FB54-657F-1E28-D7A163734F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527538"/>
              <a:ext cx="2366595" cy="13261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56416</xdr:colOff>
      <xdr:row>1</xdr:row>
      <xdr:rowOff>18316</xdr:rowOff>
    </xdr:from>
    <xdr:to>
      <xdr:col>11</xdr:col>
      <xdr:colOff>351691</xdr:colOff>
      <xdr:row>1</xdr:row>
      <xdr:rowOff>1333499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 Previsto">
              <a:extLst>
                <a:ext uri="{FF2B5EF4-FFF2-40B4-BE49-F238E27FC236}">
                  <a16:creationId xmlns:a16="http://schemas.microsoft.com/office/drawing/2014/main" id="{223AB49D-5C28-E6F2-42A5-CAC8B1E15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4358" y="523874"/>
              <a:ext cx="1863237" cy="1315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3E7D119-16DC-47CD-8094-E5A7F4F0F92E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FA9DF1-2010-4F88-8A0D-8FFFABC3FA2A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 editAs="oneCell">
    <xdr:from>
      <xdr:col>11</xdr:col>
      <xdr:colOff>697453</xdr:colOff>
      <xdr:row>1</xdr:row>
      <xdr:rowOff>14654</xdr:rowOff>
    </xdr:from>
    <xdr:to>
      <xdr:col>14</xdr:col>
      <xdr:colOff>710711</xdr:colOff>
      <xdr:row>1</xdr:row>
      <xdr:rowOff>1332254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 Previsto 1">
              <a:extLst>
                <a:ext uri="{FF2B5EF4-FFF2-40B4-BE49-F238E27FC236}">
                  <a16:creationId xmlns:a16="http://schemas.microsoft.com/office/drawing/2014/main" id="{A18840A9-F3AA-D328-A0E4-36B2BD576E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3357" y="520212"/>
              <a:ext cx="2365200" cy="131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512884</xdr:colOff>
      <xdr:row>1</xdr:row>
      <xdr:rowOff>10989</xdr:rowOff>
    </xdr:from>
    <xdr:to>
      <xdr:col>11</xdr:col>
      <xdr:colOff>666750</xdr:colOff>
      <xdr:row>1</xdr:row>
      <xdr:rowOff>1340826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 Previsto 1">
              <a:extLst>
                <a:ext uri="{FF2B5EF4-FFF2-40B4-BE49-F238E27FC236}">
                  <a16:creationId xmlns:a16="http://schemas.microsoft.com/office/drawing/2014/main" id="{90B73D00-2B64-C371-7ADC-8480C311E6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6846" y="516547"/>
              <a:ext cx="2505808" cy="1329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6E7663-F19B-4729-B6C9-82A15013D362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22D2A9-8293-4558-9AEA-7E1B60292763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 editAs="oneCell">
    <xdr:from>
      <xdr:col>10</xdr:col>
      <xdr:colOff>261572</xdr:colOff>
      <xdr:row>1</xdr:row>
      <xdr:rowOff>18316</xdr:rowOff>
    </xdr:from>
    <xdr:to>
      <xdr:col>13</xdr:col>
      <xdr:colOff>1</xdr:colOff>
      <xdr:row>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2">
              <a:extLst>
                <a:ext uri="{FF2B5EF4-FFF2-40B4-BE49-F238E27FC236}">
                  <a16:creationId xmlns:a16="http://schemas.microsoft.com/office/drawing/2014/main" id="{F08BE17F-3296-EFC4-2000-A6B19CB35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3495" y="523874"/>
              <a:ext cx="2090371" cy="1241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AAC27C8-1AE7-4917-89B8-DD49DFDA6D42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4B3ED5-1C0F-4454-A39A-FCAABFDDE38E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>
    <xdr:from>
      <xdr:col>5</xdr:col>
      <xdr:colOff>21981</xdr:colOff>
      <xdr:row>4</xdr:row>
      <xdr:rowOff>21982</xdr:rowOff>
    </xdr:from>
    <xdr:to>
      <xdr:col>9</xdr:col>
      <xdr:colOff>241788</xdr:colOff>
      <xdr:row>11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6BCB51-F0AE-458A-8702-50E62CBD0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65942</xdr:colOff>
      <xdr:row>13</xdr:row>
      <xdr:rowOff>14656</xdr:rowOff>
    </xdr:from>
    <xdr:to>
      <xdr:col>3</xdr:col>
      <xdr:colOff>2007577</xdr:colOff>
      <xdr:row>18</xdr:row>
      <xdr:rowOff>227135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387CE4-3D29-4A26-BE45-207795817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21981</xdr:colOff>
      <xdr:row>13</xdr:row>
      <xdr:rowOff>241789</xdr:rowOff>
    </xdr:from>
    <xdr:to>
      <xdr:col>8</xdr:col>
      <xdr:colOff>2227678</xdr:colOff>
      <xdr:row>18</xdr:row>
      <xdr:rowOff>241789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0119E9F-70C5-43CA-BF67-BA2B9BCF1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7325</xdr:colOff>
      <xdr:row>14</xdr:row>
      <xdr:rowOff>234461</xdr:rowOff>
    </xdr:from>
    <xdr:to>
      <xdr:col>10</xdr:col>
      <xdr:colOff>2688980</xdr:colOff>
      <xdr:row>18</xdr:row>
      <xdr:rowOff>227136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E810DA-FB1C-49A5-A234-EECBE1388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11F7414-C92B-4079-92D2-48DE7BE1AD31}"/>
            </a:ext>
          </a:extLst>
        </xdr:cNvPr>
        <xdr:cNvSpPr/>
      </xdr:nvSpPr>
      <xdr:spPr>
        <a:xfrm>
          <a:off x="9703776" y="1254370"/>
          <a:ext cx="2625971" cy="2505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20" name="Retângulo: Cantos Arredondados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40A189-2692-4C85-FF3D-41A3C7E50E8C}"/>
            </a:ext>
          </a:extLst>
        </xdr:cNvPr>
        <xdr:cNvSpPr/>
      </xdr:nvSpPr>
      <xdr:spPr>
        <a:xfrm>
          <a:off x="300403" y="549519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0597DC4-2C45-4082-AE6E-D9A36328383D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4C0D9A-C9EE-4ED6-A72F-62108265683F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ADBA098-9969-4363-848F-99CA62A9A5AA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9CFFD-639B-4CC0-AF34-A24736B501A5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2475C32-A91B-4D09-B0F8-FA45708256A3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A1B82C-619B-4993-AE4B-DBDCC876C856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392B3B1-F1D0-4DAB-9A74-A1612E3E2F4D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DC540D-3723-4800-B441-9CDC49561400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EA6CAE-39C9-43A0-9EB3-E566CA990A14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DA0ED59-C7C2-4759-B91B-7810BC17A3DA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1F73CA-B550-4AAC-A918-E008B8749701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502626</xdr:colOff>
      <xdr:row>2</xdr:row>
      <xdr:rowOff>0</xdr:rowOff>
    </xdr:from>
    <xdr:to>
      <xdr:col>14</xdr:col>
      <xdr:colOff>4397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78B4A30-589B-4DD9-ADFC-DAEDFDCE30DF}"/>
            </a:ext>
          </a:extLst>
        </xdr:cNvPr>
        <xdr:cNvSpPr/>
      </xdr:nvSpPr>
      <xdr:spPr>
        <a:xfrm>
          <a:off x="9703776" y="1009650"/>
          <a:ext cx="2625971" cy="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GRÁFICOS</a:t>
          </a:r>
        </a:p>
      </xdr:txBody>
    </xdr:sp>
    <xdr:clientData/>
  </xdr:twoCellAnchor>
  <xdr:twoCellAnchor>
    <xdr:from>
      <xdr:col>1</xdr:col>
      <xdr:colOff>58615</xdr:colOff>
      <xdr:row>1</xdr:row>
      <xdr:rowOff>43961</xdr:rowOff>
    </xdr:from>
    <xdr:to>
      <xdr:col>1</xdr:col>
      <xdr:colOff>1018442</xdr:colOff>
      <xdr:row>1</xdr:row>
      <xdr:rowOff>461596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D2722-93A3-40A9-879B-14DAD16A12AF}"/>
            </a:ext>
          </a:extLst>
        </xdr:cNvPr>
        <xdr:cNvSpPr/>
      </xdr:nvSpPr>
      <xdr:spPr>
        <a:xfrm>
          <a:off x="296740" y="548786"/>
          <a:ext cx="959827" cy="41763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de Lima Fernandes" refreshedDate="45512.721409490739" createdVersion="8" refreshedVersion="8" minRefreshableVersion="3" recordCount="229" xr:uid="{F2E98BEA-7C17-4861-9105-1E2B95D4BC9F}">
  <cacheSource type="worksheet">
    <worksheetSource name="TbRegistroSaidas"/>
  </cacheSource>
  <cacheFields count="14">
    <cacheField name="Data do Caixa _x000a_Realizado" numFmtId="14">
      <sharedItems containsDate="1" containsMixedTypes="1" minDate="2017-09-02T08:36:39" maxDate="2019-07-18T15:53:56"/>
    </cacheField>
    <cacheField name="Data da _x000a_Competência" numFmtId="14">
      <sharedItems containsSemiMixedTypes="0" containsNonDate="0" containsDate="1" containsString="0" minDate="2017-08-10T00:00:00" maxDate="2019-07-01T00:00:00"/>
    </cacheField>
    <cacheField name="Data do Caixa _x000a_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es compete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e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e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3">
      <sharedItems containsSemiMixedTypes="0" containsString="0" containsNumber="1" minValue="0" maxValue="2527.2969940987969"/>
    </cacheField>
  </cacheFields>
  <extLst>
    <ext xmlns:x14="http://schemas.microsoft.com/office/spreadsheetml/2009/9/main" uri="{725AE2AE-9491-48be-B2B4-4EB974FC3084}">
      <x14:pivotCacheDefinition pivotCacheId="2476037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de Lima Fernandes" refreshedDate="45512.722448032408" createdVersion="8" refreshedVersion="8" minRefreshableVersion="3" recordCount="231" xr:uid="{F45F531B-B8D5-4F59-82C7-6CC7FD06F2C9}">
  <cacheSource type="worksheet">
    <worksheetSource name="TbRegistroEntradas"/>
  </cacheSource>
  <cacheFields count="16">
    <cacheField name="Data do Caixa _x000a_Realizado" numFmtId="14">
      <sharedItems containsDate="1" containsMixedTypes="1" minDate="2017-09-07T22:06:21" maxDate="2019-10-05T04:49:36"/>
    </cacheField>
    <cacheField name="Data da _x000a_Competência" numFmtId="14">
      <sharedItems containsSemiMixedTypes="0" containsNonDate="0" containsDate="1" containsString="0" minDate="2017-08-10T00:00:00" maxDate="2019-06-30T00:00:00"/>
    </cacheField>
    <cacheField name="Data do Caixa _x000a_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e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e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3">
        <s v="Não Vencida"/>
        <s v="Vencida"/>
        <s v="Conta Paga" u="1"/>
      </sharedItems>
    </cacheField>
    <cacheField name="Vendas a Vista" numFmtId="0">
      <sharedItems/>
    </cacheField>
    <cacheField name="Dias de Atraso" numFmtId="1">
      <sharedItems containsSemiMixedTypes="0" containsString="0" containsNumber="1" minValue="0" maxValue="2498.0456953517423"/>
    </cacheField>
  </cacheFields>
  <extLst>
    <ext xmlns:x14="http://schemas.microsoft.com/office/spreadsheetml/2009/9/main" uri="{725AE2AE-9491-48be-B2B4-4EB974FC3084}">
      <x14:pivotCacheDefinition pivotCacheId="10567568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  <n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  <n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  <n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  <n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  <n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  <n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  <n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  <n v="9.5551236771279946"/>
  </r>
  <r>
    <d v="2017-09-09T10:01:19"/>
    <d v="2017-09-04T00:00:00"/>
    <d v="2017-09-09T10:01:19"/>
    <x v="0"/>
    <x v="0"/>
    <s v="NF7559"/>
    <n v="817"/>
    <x v="1"/>
    <n v="2017"/>
    <x v="1"/>
    <x v="0"/>
    <x v="1"/>
    <x v="0"/>
    <n v="0"/>
  </r>
  <r>
    <s v=""/>
    <d v="2017-09-06T00:00:00"/>
    <d v="2017-09-06T16:52:20"/>
    <x v="0"/>
    <x v="2"/>
    <s v="NF9357"/>
    <n v="1565"/>
    <x v="2"/>
    <n v="0"/>
    <x v="1"/>
    <x v="0"/>
    <x v="1"/>
    <x v="0"/>
    <n v="2527.2969940987969"/>
  </r>
  <r>
    <s v=""/>
    <d v="2017-09-12T00:00:00"/>
    <d v="2017-10-12T05:36:22"/>
    <x v="0"/>
    <x v="3"/>
    <s v="NF3898"/>
    <n v="1357"/>
    <x v="2"/>
    <n v="0"/>
    <x v="1"/>
    <x v="0"/>
    <x v="0"/>
    <x v="0"/>
    <n v="2491.766408007039"/>
  </r>
  <r>
    <d v="2017-09-13T00:00:00"/>
    <d v="2017-09-13T00:00:00"/>
    <d v="2017-09-13T00:00:00"/>
    <x v="0"/>
    <x v="3"/>
    <s v="NF7275"/>
    <n v="4739"/>
    <x v="1"/>
    <n v="2017"/>
    <x v="1"/>
    <x v="0"/>
    <x v="1"/>
    <x v="0"/>
    <n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  <n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  <n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  <n v="0"/>
  </r>
  <r>
    <s v=""/>
    <d v="2017-09-25T00:00:00"/>
    <d v="2017-10-07T21:33:11"/>
    <x v="0"/>
    <x v="1"/>
    <s v="NF9195"/>
    <n v="2784"/>
    <x v="2"/>
    <n v="0"/>
    <x v="1"/>
    <x v="0"/>
    <x v="0"/>
    <x v="0"/>
    <n v="2496.1019547308169"/>
  </r>
  <r>
    <d v="2017-10-02T22:40:07"/>
    <d v="2017-09-25T00:00:00"/>
    <d v="2017-10-02T22:40:07"/>
    <x v="0"/>
    <x v="2"/>
    <s v="NF1821"/>
    <n v="707"/>
    <x v="0"/>
    <n v="2017"/>
    <x v="1"/>
    <x v="0"/>
    <x v="0"/>
    <x v="0"/>
    <n v="0"/>
  </r>
  <r>
    <d v="2017-11-03T14:25:06"/>
    <d v="2017-09-28T00:00:00"/>
    <d v="2017-11-03T14:25:06"/>
    <x v="0"/>
    <x v="2"/>
    <s v="NF5625"/>
    <n v="229"/>
    <x v="3"/>
    <n v="2017"/>
    <x v="1"/>
    <x v="0"/>
    <x v="2"/>
    <x v="0"/>
    <n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  <n v="0"/>
  </r>
  <r>
    <d v="2017-10-22T07:03:06"/>
    <d v="2017-10-04T00:00:00"/>
    <d v="2017-10-22T07:03:06"/>
    <x v="0"/>
    <x v="3"/>
    <s v="NF9225"/>
    <n v="4516"/>
    <x v="0"/>
    <n v="2017"/>
    <x v="2"/>
    <x v="0"/>
    <x v="0"/>
    <x v="0"/>
    <n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  <n v="0"/>
  </r>
  <r>
    <d v="2017-11-07T23:41:34"/>
    <d v="2017-10-09T00:00:00"/>
    <d v="2017-11-07T23:41:34"/>
    <x v="0"/>
    <x v="4"/>
    <s v="NF9408"/>
    <n v="1509"/>
    <x v="3"/>
    <n v="2017"/>
    <x v="2"/>
    <x v="0"/>
    <x v="2"/>
    <x v="0"/>
    <n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  <n v="0"/>
  </r>
  <r>
    <d v="2017-10-23T05:53:31"/>
    <d v="2017-10-16T00:00:00"/>
    <d v="2017-10-23T05:53:31"/>
    <x v="0"/>
    <x v="1"/>
    <s v="NF8626"/>
    <n v="1311"/>
    <x v="0"/>
    <n v="2017"/>
    <x v="2"/>
    <x v="0"/>
    <x v="0"/>
    <x v="0"/>
    <n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  <n v="0"/>
  </r>
  <r>
    <d v="2017-11-26T08:46:11"/>
    <d v="2017-10-24T00:00:00"/>
    <d v="2017-10-29T09:31:32"/>
    <x v="0"/>
    <x v="2"/>
    <s v="NF7062"/>
    <n v="339"/>
    <x v="3"/>
    <n v="2017"/>
    <x v="2"/>
    <x v="0"/>
    <x v="0"/>
    <x v="0"/>
    <n v="27.968504746131657"/>
  </r>
  <r>
    <d v="2017-12-02T19:13:18"/>
    <d v="2017-10-29T00:00:00"/>
    <d v="2017-11-29T04:12:14"/>
    <x v="0"/>
    <x v="4"/>
    <s v="NF3172"/>
    <n v="1788"/>
    <x v="4"/>
    <n v="2017"/>
    <x v="2"/>
    <x v="0"/>
    <x v="2"/>
    <x v="0"/>
    <n v="3.6257378596055787"/>
  </r>
  <r>
    <d v="2017-12-20T01:06:12"/>
    <d v="2017-11-03T00:00:00"/>
    <d v="2017-12-20T01:06:12"/>
    <x v="0"/>
    <x v="3"/>
    <s v="NF5821"/>
    <n v="1171"/>
    <x v="4"/>
    <n v="2017"/>
    <x v="3"/>
    <x v="0"/>
    <x v="3"/>
    <x v="0"/>
    <n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  <n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  <n v="0"/>
  </r>
  <r>
    <d v="2017-12-18T12:17:45"/>
    <d v="2017-11-12T00:00:00"/>
    <d v="2017-12-18T12:17:45"/>
    <x v="0"/>
    <x v="1"/>
    <s v="NF9597"/>
    <n v="3224"/>
    <x v="4"/>
    <n v="2017"/>
    <x v="3"/>
    <x v="0"/>
    <x v="3"/>
    <x v="0"/>
    <n v="0"/>
  </r>
  <r>
    <d v="2017-12-26T03:29:57"/>
    <d v="2017-11-15T00:00:00"/>
    <d v="2017-12-26T03:29:57"/>
    <x v="0"/>
    <x v="3"/>
    <s v="NF2065"/>
    <n v="3725"/>
    <x v="4"/>
    <n v="2017"/>
    <x v="3"/>
    <x v="0"/>
    <x v="3"/>
    <x v="0"/>
    <n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  <n v="0"/>
  </r>
  <r>
    <d v="2018-01-12T16:03:24"/>
    <d v="2017-11-18T00:00:00"/>
    <d v="2018-01-12T16:03:24"/>
    <x v="0"/>
    <x v="1"/>
    <s v="NF1977"/>
    <n v="4773"/>
    <x v="5"/>
    <n v="2018"/>
    <x v="3"/>
    <x v="0"/>
    <x v="4"/>
    <x v="1"/>
    <n v="0"/>
  </r>
  <r>
    <d v="2018-01-01T16:46:57"/>
    <d v="2017-11-19T00:00:00"/>
    <d v="2017-11-19T00:00:00"/>
    <x v="0"/>
    <x v="0"/>
    <s v="NF3208"/>
    <n v="228"/>
    <x v="5"/>
    <n v="2018"/>
    <x v="3"/>
    <x v="0"/>
    <x v="2"/>
    <x v="0"/>
    <n v="43.699276392093452"/>
  </r>
  <r>
    <d v="2017-11-22T00:00:00"/>
    <d v="2017-11-22T00:00:00"/>
    <d v="2017-11-22T00:00:00"/>
    <x v="0"/>
    <x v="1"/>
    <s v="NF9545"/>
    <n v="450"/>
    <x v="3"/>
    <n v="2017"/>
    <x v="3"/>
    <x v="0"/>
    <x v="2"/>
    <x v="0"/>
    <n v="0"/>
  </r>
  <r>
    <d v="2018-01-03T09:48:25"/>
    <d v="2017-11-23T00:00:00"/>
    <d v="2018-01-03T09:48:25"/>
    <x v="0"/>
    <x v="1"/>
    <s v="NF3100"/>
    <n v="1155"/>
    <x v="5"/>
    <n v="2018"/>
    <x v="3"/>
    <x v="0"/>
    <x v="4"/>
    <x v="1"/>
    <n v="0"/>
  </r>
  <r>
    <d v="2017-12-01T00:35:34"/>
    <d v="2017-11-30T00:00:00"/>
    <d v="2017-12-01T00:35:34"/>
    <x v="0"/>
    <x v="1"/>
    <s v="NF7746"/>
    <n v="1967"/>
    <x v="4"/>
    <n v="2017"/>
    <x v="3"/>
    <x v="0"/>
    <x v="3"/>
    <x v="0"/>
    <n v="0"/>
  </r>
  <r>
    <d v="2017-12-27T02:18:23"/>
    <d v="2017-12-01T00:00:00"/>
    <d v="2017-12-27T02:18:23"/>
    <x v="0"/>
    <x v="4"/>
    <s v="NF1179"/>
    <n v="2741"/>
    <x v="4"/>
    <n v="2017"/>
    <x v="4"/>
    <x v="0"/>
    <x v="3"/>
    <x v="0"/>
    <n v="0"/>
  </r>
  <r>
    <d v="2018-01-25T08:17:33"/>
    <d v="2017-12-02T00:00:00"/>
    <d v="2018-01-25T08:17:33"/>
    <x v="0"/>
    <x v="2"/>
    <s v="NF3829"/>
    <n v="1130"/>
    <x v="5"/>
    <n v="2018"/>
    <x v="4"/>
    <x v="0"/>
    <x v="4"/>
    <x v="1"/>
    <n v="0"/>
  </r>
  <r>
    <d v="2017-12-06T00:00:00"/>
    <d v="2017-12-06T00:00:00"/>
    <d v="2017-12-06T00:00:00"/>
    <x v="0"/>
    <x v="3"/>
    <s v="NF6865"/>
    <n v="4835"/>
    <x v="4"/>
    <n v="2017"/>
    <x v="4"/>
    <x v="0"/>
    <x v="3"/>
    <x v="0"/>
    <n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  <n v="0"/>
  </r>
  <r>
    <d v="2017-12-30T15:10:06"/>
    <d v="2017-12-10T00:00:00"/>
    <d v="2017-12-30T15:10:06"/>
    <x v="0"/>
    <x v="1"/>
    <s v="NF9617"/>
    <n v="457"/>
    <x v="4"/>
    <n v="2017"/>
    <x v="4"/>
    <x v="0"/>
    <x v="3"/>
    <x v="0"/>
    <n v="0"/>
  </r>
  <r>
    <s v=""/>
    <d v="2017-12-15T00:00:00"/>
    <d v="2018-02-11T14:39:25"/>
    <x v="0"/>
    <x v="2"/>
    <s v="NF5659"/>
    <n v="2623"/>
    <x v="2"/>
    <n v="0"/>
    <x v="4"/>
    <x v="0"/>
    <x v="5"/>
    <x v="1"/>
    <n v="2369.3892939192374"/>
  </r>
  <r>
    <d v="2017-12-29T04:49:13"/>
    <d v="2017-12-17T00:00:00"/>
    <d v="2017-12-29T04:49:13"/>
    <x v="0"/>
    <x v="4"/>
    <s v="NF6102"/>
    <n v="3440"/>
    <x v="4"/>
    <n v="2017"/>
    <x v="4"/>
    <x v="0"/>
    <x v="3"/>
    <x v="0"/>
    <n v="0"/>
  </r>
  <r>
    <d v="2018-01-11T01:07:19"/>
    <d v="2017-12-20T00:00:00"/>
    <d v="2018-01-11T01:07:19"/>
    <x v="0"/>
    <x v="1"/>
    <s v="NF8162"/>
    <n v="3993"/>
    <x v="5"/>
    <n v="2018"/>
    <x v="4"/>
    <x v="0"/>
    <x v="4"/>
    <x v="1"/>
    <n v="0"/>
  </r>
  <r>
    <d v="2018-02-20T10:10:35"/>
    <d v="2017-12-21T00:00:00"/>
    <d v="2018-02-17T01:10:28"/>
    <x v="0"/>
    <x v="1"/>
    <s v="NF4573"/>
    <n v="3273"/>
    <x v="6"/>
    <n v="2018"/>
    <x v="4"/>
    <x v="0"/>
    <x v="5"/>
    <x v="1"/>
    <n v="3.3750842781955726"/>
  </r>
  <r>
    <d v="2017-12-25T00:00:00"/>
    <d v="2017-12-25T00:00:00"/>
    <d v="2017-12-25T00:00:00"/>
    <x v="0"/>
    <x v="4"/>
    <s v="NF8503"/>
    <n v="4494"/>
    <x v="4"/>
    <n v="2017"/>
    <x v="4"/>
    <x v="0"/>
    <x v="3"/>
    <x v="0"/>
    <n v="0"/>
  </r>
  <r>
    <d v="2018-01-24T22:12:42"/>
    <d v="2017-12-27T00:00:00"/>
    <d v="2018-01-24T22:12:42"/>
    <x v="0"/>
    <x v="0"/>
    <s v="NF3380"/>
    <n v="2511"/>
    <x v="5"/>
    <n v="2018"/>
    <x v="4"/>
    <x v="0"/>
    <x v="4"/>
    <x v="1"/>
    <n v="0"/>
  </r>
  <r>
    <d v="2017-12-29T00:00:00"/>
    <d v="2017-12-29T00:00:00"/>
    <d v="2017-12-29T00:00:00"/>
    <x v="0"/>
    <x v="2"/>
    <s v="NF6566"/>
    <n v="2015"/>
    <x v="4"/>
    <n v="2017"/>
    <x v="4"/>
    <x v="0"/>
    <x v="3"/>
    <x v="0"/>
    <n v="0"/>
  </r>
  <r>
    <s v=""/>
    <d v="2017-12-31T00:00:00"/>
    <d v="2018-02-20T08:29:43"/>
    <x v="0"/>
    <x v="3"/>
    <s v="NF5838"/>
    <n v="3413"/>
    <x v="2"/>
    <n v="0"/>
    <x v="4"/>
    <x v="0"/>
    <x v="5"/>
    <x v="1"/>
    <n v="2360.6460291483236"/>
  </r>
  <r>
    <d v="2018-01-08T20:21:58"/>
    <d v="2018-01-03T00:00:00"/>
    <d v="2018-01-08T20:21:58"/>
    <x v="0"/>
    <x v="0"/>
    <s v="NF1174"/>
    <n v="4087"/>
    <x v="5"/>
    <n v="2018"/>
    <x v="5"/>
    <x v="1"/>
    <x v="4"/>
    <x v="1"/>
    <n v="0"/>
  </r>
  <r>
    <d v="2018-01-17T08:55:33"/>
    <d v="2018-01-06T00:00:00"/>
    <d v="2018-01-17T08:55:33"/>
    <x v="0"/>
    <x v="1"/>
    <s v="NF2942"/>
    <n v="2441"/>
    <x v="5"/>
    <n v="2018"/>
    <x v="5"/>
    <x v="1"/>
    <x v="4"/>
    <x v="1"/>
    <n v="0"/>
  </r>
  <r>
    <s v=""/>
    <d v="2018-01-09T00:00:00"/>
    <d v="2018-01-09T00:00:00"/>
    <x v="0"/>
    <x v="2"/>
    <s v="NF8563"/>
    <n v="3598"/>
    <x v="2"/>
    <n v="0"/>
    <x v="5"/>
    <x v="1"/>
    <x v="4"/>
    <x v="1"/>
    <n v="2403"/>
  </r>
  <r>
    <d v="2018-01-10T00:00:00"/>
    <d v="2018-01-10T00:00:00"/>
    <d v="2018-01-10T00:00:00"/>
    <x v="0"/>
    <x v="1"/>
    <s v="NF8237"/>
    <n v="4895"/>
    <x v="5"/>
    <n v="2018"/>
    <x v="5"/>
    <x v="1"/>
    <x v="4"/>
    <x v="1"/>
    <n v="0"/>
  </r>
  <r>
    <s v=""/>
    <d v="2018-01-12T00:00:00"/>
    <d v="2018-01-12T00:00:00"/>
    <x v="0"/>
    <x v="1"/>
    <s v="NF4859"/>
    <n v="971"/>
    <x v="2"/>
    <n v="0"/>
    <x v="5"/>
    <x v="1"/>
    <x v="4"/>
    <x v="1"/>
    <n v="2400"/>
  </r>
  <r>
    <d v="2018-02-06T01:03:18"/>
    <d v="2018-01-13T00:00:00"/>
    <d v="2018-02-06T01:03:18"/>
    <x v="0"/>
    <x v="0"/>
    <s v="NF1529"/>
    <n v="556"/>
    <x v="6"/>
    <n v="2018"/>
    <x v="5"/>
    <x v="1"/>
    <x v="5"/>
    <x v="1"/>
    <n v="0"/>
  </r>
  <r>
    <d v="2018-02-13T21:09:50"/>
    <d v="2018-01-14T00:00:00"/>
    <d v="2018-02-13T21:09:50"/>
    <x v="0"/>
    <x v="0"/>
    <s v="NF6931"/>
    <n v="1977"/>
    <x v="6"/>
    <n v="2018"/>
    <x v="5"/>
    <x v="1"/>
    <x v="5"/>
    <x v="1"/>
    <n v="0"/>
  </r>
  <r>
    <d v="2018-01-16T00:00:00"/>
    <d v="2018-01-16T00:00:00"/>
    <d v="2018-01-16T00:00:00"/>
    <x v="0"/>
    <x v="1"/>
    <s v="NF7559"/>
    <n v="2951"/>
    <x v="5"/>
    <n v="2018"/>
    <x v="5"/>
    <x v="1"/>
    <x v="4"/>
    <x v="1"/>
    <n v="0"/>
  </r>
  <r>
    <d v="2018-02-02T03:54:16"/>
    <d v="2018-01-20T00:00:00"/>
    <d v="2018-01-20T00:00:00"/>
    <x v="0"/>
    <x v="1"/>
    <s v="NF9620"/>
    <n v="2535"/>
    <x v="6"/>
    <n v="2018"/>
    <x v="5"/>
    <x v="1"/>
    <x v="4"/>
    <x v="1"/>
    <n v="13.162680701178033"/>
  </r>
  <r>
    <d v="2018-02-10T13:54:37"/>
    <d v="2018-01-21T00:00:00"/>
    <d v="2018-02-10T13:54:37"/>
    <x v="0"/>
    <x v="4"/>
    <s v="NF4547"/>
    <n v="3057"/>
    <x v="6"/>
    <n v="2018"/>
    <x v="5"/>
    <x v="1"/>
    <x v="5"/>
    <x v="1"/>
    <n v="0"/>
  </r>
  <r>
    <d v="2018-02-09T12:37:33"/>
    <d v="2018-01-23T00:00:00"/>
    <d v="2018-02-09T12:37:33"/>
    <x v="0"/>
    <x v="0"/>
    <s v="NF6004"/>
    <n v="3152"/>
    <x v="6"/>
    <n v="2018"/>
    <x v="5"/>
    <x v="1"/>
    <x v="5"/>
    <x v="1"/>
    <n v="0"/>
  </r>
  <r>
    <s v=""/>
    <d v="2018-01-25T00:00:00"/>
    <d v="2018-01-25T00:00:00"/>
    <x v="0"/>
    <x v="3"/>
    <s v="NF3415"/>
    <n v="2247"/>
    <x v="2"/>
    <n v="0"/>
    <x v="5"/>
    <x v="1"/>
    <x v="4"/>
    <x v="1"/>
    <n v="2387"/>
  </r>
  <r>
    <d v="2018-03-19T21:04:16"/>
    <d v="2018-01-27T00:00:00"/>
    <d v="2018-01-27T00:00:00"/>
    <x v="0"/>
    <x v="2"/>
    <s v="NF1603"/>
    <n v="2456"/>
    <x v="7"/>
    <n v="2018"/>
    <x v="5"/>
    <x v="1"/>
    <x v="4"/>
    <x v="1"/>
    <n v="51.877965147497889"/>
  </r>
  <r>
    <d v="2018-04-25T16:43:40"/>
    <d v="2018-01-29T00:00:00"/>
    <d v="2018-01-29T00:00:00"/>
    <x v="0"/>
    <x v="1"/>
    <s v="NF8784"/>
    <n v="3801"/>
    <x v="8"/>
    <n v="2018"/>
    <x v="5"/>
    <x v="1"/>
    <x v="4"/>
    <x v="1"/>
    <n v="86.696985745285929"/>
  </r>
  <r>
    <d v="2018-01-31T00:00:00"/>
    <d v="2018-01-31T00:00:00"/>
    <d v="2018-01-31T00:00:00"/>
    <x v="0"/>
    <x v="0"/>
    <s v="NF1826"/>
    <n v="3049"/>
    <x v="5"/>
    <n v="2018"/>
    <x v="5"/>
    <x v="1"/>
    <x v="4"/>
    <x v="1"/>
    <n v="0"/>
  </r>
  <r>
    <s v=""/>
    <d v="2018-02-04T00:00:00"/>
    <d v="2018-02-04T00:00:00"/>
    <x v="0"/>
    <x v="4"/>
    <s v="NF7390"/>
    <n v="3255"/>
    <x v="2"/>
    <n v="0"/>
    <x v="6"/>
    <x v="1"/>
    <x v="5"/>
    <x v="1"/>
    <n v="2377"/>
  </r>
  <r>
    <d v="2018-02-05T00:00:00"/>
    <d v="2018-02-05T00:00:00"/>
    <d v="2018-02-05T00:00:00"/>
    <x v="0"/>
    <x v="1"/>
    <s v="NF7009"/>
    <n v="2074"/>
    <x v="6"/>
    <n v="2018"/>
    <x v="6"/>
    <x v="1"/>
    <x v="5"/>
    <x v="1"/>
    <n v="0"/>
  </r>
  <r>
    <d v="2018-02-06T00:00:00"/>
    <d v="2018-02-06T00:00:00"/>
    <d v="2018-02-06T00:00:00"/>
    <x v="0"/>
    <x v="1"/>
    <s v="NF7629"/>
    <n v="3606"/>
    <x v="6"/>
    <n v="2018"/>
    <x v="6"/>
    <x v="1"/>
    <x v="5"/>
    <x v="1"/>
    <n v="0"/>
  </r>
  <r>
    <d v="2018-03-18T07:54:53"/>
    <d v="2018-02-07T00:00:00"/>
    <d v="2018-03-18T07:54:53"/>
    <x v="0"/>
    <x v="2"/>
    <s v="NF2748"/>
    <n v="4867"/>
    <x v="7"/>
    <n v="2018"/>
    <x v="6"/>
    <x v="1"/>
    <x v="6"/>
    <x v="1"/>
    <n v="0"/>
  </r>
  <r>
    <d v="2018-03-16T00:06:55"/>
    <d v="2018-02-09T00:00:00"/>
    <d v="2018-03-16T00:06:55"/>
    <x v="0"/>
    <x v="3"/>
    <s v="NF5961"/>
    <n v="702"/>
    <x v="7"/>
    <n v="2018"/>
    <x v="6"/>
    <x v="1"/>
    <x v="6"/>
    <x v="1"/>
    <n v="0"/>
  </r>
  <r>
    <d v="2018-02-19T10:57:20"/>
    <d v="2018-02-14T00:00:00"/>
    <d v="2018-02-19T10:57:20"/>
    <x v="0"/>
    <x v="3"/>
    <s v="NF7680"/>
    <n v="2801"/>
    <x v="6"/>
    <n v="2018"/>
    <x v="6"/>
    <x v="1"/>
    <x v="5"/>
    <x v="1"/>
    <n v="0"/>
  </r>
  <r>
    <d v="2018-04-29T23:13:45"/>
    <d v="2018-02-15T00:00:00"/>
    <d v="2018-03-10T18:40:49"/>
    <x v="0"/>
    <x v="1"/>
    <s v="NF9629"/>
    <n v="4438"/>
    <x v="8"/>
    <n v="2018"/>
    <x v="6"/>
    <x v="1"/>
    <x v="6"/>
    <x v="1"/>
    <n v="50.189535964862444"/>
  </r>
  <r>
    <d v="2018-04-08T05:09:48"/>
    <d v="2018-02-20T00:00:00"/>
    <d v="2018-04-08T05:09:48"/>
    <x v="0"/>
    <x v="2"/>
    <s v="NF5978"/>
    <n v="3835"/>
    <x v="8"/>
    <n v="2018"/>
    <x v="6"/>
    <x v="1"/>
    <x v="7"/>
    <x v="1"/>
    <n v="0"/>
  </r>
  <r>
    <d v="2018-03-01T00:00:00"/>
    <d v="2018-03-01T00:00:00"/>
    <d v="2018-03-01T00:00:00"/>
    <x v="0"/>
    <x v="1"/>
    <s v="NF5651"/>
    <n v="3893"/>
    <x v="7"/>
    <n v="2018"/>
    <x v="7"/>
    <x v="1"/>
    <x v="6"/>
    <x v="1"/>
    <n v="0"/>
  </r>
  <r>
    <d v="2018-03-04T00:00:00"/>
    <d v="2018-03-04T00:00:00"/>
    <d v="2018-03-04T00:00:00"/>
    <x v="0"/>
    <x v="1"/>
    <s v="NF7772"/>
    <n v="1970"/>
    <x v="7"/>
    <n v="2018"/>
    <x v="7"/>
    <x v="1"/>
    <x v="6"/>
    <x v="1"/>
    <n v="0"/>
  </r>
  <r>
    <d v="2018-04-29T08:19:53"/>
    <d v="2018-03-05T00:00:00"/>
    <d v="2018-04-29T08:19:53"/>
    <x v="0"/>
    <x v="3"/>
    <s v="NF5401"/>
    <n v="729"/>
    <x v="8"/>
    <n v="2018"/>
    <x v="7"/>
    <x v="1"/>
    <x v="7"/>
    <x v="1"/>
    <n v="0"/>
  </r>
  <r>
    <d v="2018-03-29T23:02:23"/>
    <d v="2018-03-07T00:00:00"/>
    <d v="2018-03-29T23:02:23"/>
    <x v="0"/>
    <x v="2"/>
    <s v="NF9115"/>
    <n v="474"/>
    <x v="7"/>
    <n v="2018"/>
    <x v="7"/>
    <x v="1"/>
    <x v="6"/>
    <x v="1"/>
    <n v="0"/>
  </r>
  <r>
    <d v="2018-03-09T00:00:00"/>
    <d v="2018-03-09T00:00:00"/>
    <d v="2018-03-09T00:00:00"/>
    <x v="0"/>
    <x v="3"/>
    <s v="NF4115"/>
    <n v="3164"/>
    <x v="7"/>
    <n v="2018"/>
    <x v="7"/>
    <x v="1"/>
    <x v="6"/>
    <x v="1"/>
    <n v="0"/>
  </r>
  <r>
    <d v="2018-03-14T00:00:00"/>
    <d v="2018-03-14T00:00:00"/>
    <d v="2018-03-14T00:00:00"/>
    <x v="0"/>
    <x v="1"/>
    <s v="NF5683"/>
    <n v="3113"/>
    <x v="7"/>
    <n v="2018"/>
    <x v="7"/>
    <x v="1"/>
    <x v="6"/>
    <x v="1"/>
    <n v="0"/>
  </r>
  <r>
    <d v="2018-04-11T13:42:41"/>
    <d v="2018-03-17T00:00:00"/>
    <d v="2018-04-11T13:42:41"/>
    <x v="0"/>
    <x v="4"/>
    <s v="NF7027"/>
    <n v="789"/>
    <x v="8"/>
    <n v="2018"/>
    <x v="7"/>
    <x v="1"/>
    <x v="7"/>
    <x v="1"/>
    <n v="0"/>
  </r>
  <r>
    <d v="2018-06-21T09:14:40"/>
    <d v="2018-03-21T00:00:00"/>
    <d v="2018-04-01T13:26:12"/>
    <x v="0"/>
    <x v="4"/>
    <s v="NF7168"/>
    <n v="3521"/>
    <x v="9"/>
    <n v="2018"/>
    <x v="7"/>
    <x v="1"/>
    <x v="7"/>
    <x v="1"/>
    <n v="80.825334205292165"/>
  </r>
  <r>
    <d v="2018-03-28T17:37:56"/>
    <d v="2018-03-24T00:00:00"/>
    <d v="2018-03-28T17:37:56"/>
    <x v="0"/>
    <x v="1"/>
    <s v="NF4972"/>
    <n v="4947"/>
    <x v="7"/>
    <n v="2018"/>
    <x v="7"/>
    <x v="1"/>
    <x v="6"/>
    <x v="1"/>
    <n v="0"/>
  </r>
  <r>
    <d v="2018-03-25T00:00:00"/>
    <d v="2018-03-25T00:00:00"/>
    <d v="2018-03-25T00:00:00"/>
    <x v="0"/>
    <x v="4"/>
    <s v="NF7283"/>
    <n v="1527"/>
    <x v="7"/>
    <n v="2018"/>
    <x v="7"/>
    <x v="1"/>
    <x v="6"/>
    <x v="1"/>
    <n v="0"/>
  </r>
  <r>
    <d v="2018-05-14T12:32:29"/>
    <d v="2018-04-01T00:00:00"/>
    <d v="2018-05-14T12:32:29"/>
    <x v="0"/>
    <x v="4"/>
    <s v="NF6320"/>
    <n v="764"/>
    <x v="10"/>
    <n v="2018"/>
    <x v="8"/>
    <x v="1"/>
    <x v="8"/>
    <x v="1"/>
    <n v="0"/>
  </r>
  <r>
    <d v="2018-04-12T02:48:23"/>
    <d v="2018-04-03T00:00:00"/>
    <d v="2018-04-12T02:48:23"/>
    <x v="0"/>
    <x v="2"/>
    <s v="NF7850"/>
    <n v="2463"/>
    <x v="8"/>
    <n v="2018"/>
    <x v="8"/>
    <x v="1"/>
    <x v="7"/>
    <x v="1"/>
    <n v="0"/>
  </r>
  <r>
    <d v="2018-04-05T00:00:00"/>
    <d v="2018-04-05T00:00:00"/>
    <d v="2018-04-05T00:00:00"/>
    <x v="0"/>
    <x v="3"/>
    <s v="NF2420"/>
    <n v="2111"/>
    <x v="8"/>
    <n v="2018"/>
    <x v="8"/>
    <x v="1"/>
    <x v="7"/>
    <x v="1"/>
    <n v="0"/>
  </r>
  <r>
    <d v="2018-04-06T00:00:00"/>
    <d v="2018-04-06T00:00:00"/>
    <d v="2018-04-06T00:00:00"/>
    <x v="0"/>
    <x v="1"/>
    <s v="NF6764"/>
    <n v="1144"/>
    <x v="8"/>
    <n v="2018"/>
    <x v="8"/>
    <x v="1"/>
    <x v="7"/>
    <x v="1"/>
    <n v="0"/>
  </r>
  <r>
    <d v="2018-05-20T16:28:59"/>
    <d v="2018-04-10T00:00:00"/>
    <d v="2018-05-20T16:28:59"/>
    <x v="0"/>
    <x v="3"/>
    <s v="NF6382"/>
    <n v="597"/>
    <x v="10"/>
    <n v="2018"/>
    <x v="8"/>
    <x v="1"/>
    <x v="8"/>
    <x v="1"/>
    <n v="0"/>
  </r>
  <r>
    <d v="2018-04-16T00:00:00"/>
    <d v="2018-04-16T00:00:00"/>
    <d v="2018-04-16T00:00:00"/>
    <x v="0"/>
    <x v="1"/>
    <s v="NF8079"/>
    <n v="3445"/>
    <x v="8"/>
    <n v="2018"/>
    <x v="8"/>
    <x v="1"/>
    <x v="7"/>
    <x v="1"/>
    <n v="0"/>
  </r>
  <r>
    <s v=""/>
    <d v="2018-04-22T00:00:00"/>
    <d v="2018-05-02T07:19:37"/>
    <x v="0"/>
    <x v="4"/>
    <s v="NF2434"/>
    <n v="1996"/>
    <x v="2"/>
    <n v="0"/>
    <x v="8"/>
    <x v="1"/>
    <x v="8"/>
    <x v="1"/>
    <n v="2289.6947109589237"/>
  </r>
  <r>
    <d v="2018-04-28T00:00:00"/>
    <d v="2018-04-28T00:00:00"/>
    <d v="2018-04-28T00:00:00"/>
    <x v="0"/>
    <x v="3"/>
    <s v="NF3230"/>
    <n v="1254"/>
    <x v="8"/>
    <n v="2018"/>
    <x v="8"/>
    <x v="1"/>
    <x v="7"/>
    <x v="1"/>
    <n v="0"/>
  </r>
  <r>
    <d v="2018-05-03T19:21:01"/>
    <d v="2018-04-29T00:00:00"/>
    <d v="2018-05-03T19:21:01"/>
    <x v="0"/>
    <x v="3"/>
    <s v="NF8847"/>
    <n v="905"/>
    <x v="10"/>
    <n v="2018"/>
    <x v="8"/>
    <x v="1"/>
    <x v="8"/>
    <x v="1"/>
    <n v="0"/>
  </r>
  <r>
    <s v=""/>
    <d v="2018-05-02T00:00:00"/>
    <d v="2018-05-31T14:47:54"/>
    <x v="0"/>
    <x v="2"/>
    <s v="NF8053"/>
    <n v="2975"/>
    <x v="2"/>
    <n v="0"/>
    <x v="9"/>
    <x v="1"/>
    <x v="8"/>
    <x v="1"/>
    <n v="2260.3833999599156"/>
  </r>
  <r>
    <s v=""/>
    <d v="2018-05-03T00:00:00"/>
    <d v="2018-05-08T16:17:57"/>
    <x v="0"/>
    <x v="1"/>
    <s v="NF2454"/>
    <n v="4807"/>
    <x v="2"/>
    <n v="0"/>
    <x v="9"/>
    <x v="1"/>
    <x v="8"/>
    <x v="1"/>
    <n v="2283.3208662460165"/>
  </r>
  <r>
    <d v="2018-06-13T07:07:36"/>
    <d v="2018-05-10T00:00:00"/>
    <d v="2018-06-13T07:07:36"/>
    <x v="0"/>
    <x v="4"/>
    <s v="NF8252"/>
    <n v="1882"/>
    <x v="9"/>
    <n v="2018"/>
    <x v="9"/>
    <x v="1"/>
    <x v="9"/>
    <x v="1"/>
    <n v="0"/>
  </r>
  <r>
    <d v="2018-06-27T19:00:08"/>
    <d v="2018-05-15T00:00:00"/>
    <d v="2018-06-27T19:00:08"/>
    <x v="0"/>
    <x v="0"/>
    <s v="NF6573"/>
    <n v="3932"/>
    <x v="9"/>
    <n v="2018"/>
    <x v="9"/>
    <x v="1"/>
    <x v="9"/>
    <x v="1"/>
    <n v="0"/>
  </r>
  <r>
    <d v="2018-05-18T00:00:00"/>
    <d v="2018-05-18T00:00:00"/>
    <d v="2018-05-18T00:00:00"/>
    <x v="0"/>
    <x v="1"/>
    <s v="NF8780"/>
    <n v="701"/>
    <x v="10"/>
    <n v="2018"/>
    <x v="9"/>
    <x v="1"/>
    <x v="8"/>
    <x v="1"/>
    <n v="0"/>
  </r>
  <r>
    <s v=""/>
    <d v="2018-05-19T00:00:00"/>
    <d v="2018-06-27T06:00:26"/>
    <x v="0"/>
    <x v="1"/>
    <s v="NF6166"/>
    <n v="2651"/>
    <x v="2"/>
    <n v="0"/>
    <x v="9"/>
    <x v="1"/>
    <x v="9"/>
    <x v="1"/>
    <n v="2233.7496948551052"/>
  </r>
  <r>
    <d v="2018-07-01T19:37:16"/>
    <d v="2018-05-26T00:00:00"/>
    <d v="2018-07-01T19:37:16"/>
    <x v="0"/>
    <x v="1"/>
    <s v="NF8437"/>
    <n v="3792"/>
    <x v="11"/>
    <n v="2018"/>
    <x v="9"/>
    <x v="1"/>
    <x v="10"/>
    <x v="1"/>
    <n v="0"/>
  </r>
  <r>
    <d v="2018-07-25T13:16:52"/>
    <d v="2018-05-28T00:00:00"/>
    <d v="2018-07-25T13:16:52"/>
    <x v="0"/>
    <x v="0"/>
    <s v="NF6635"/>
    <n v="611"/>
    <x v="11"/>
    <n v="2018"/>
    <x v="9"/>
    <x v="1"/>
    <x v="10"/>
    <x v="1"/>
    <n v="0"/>
  </r>
  <r>
    <d v="2018-07-11T14:55:40"/>
    <d v="2018-05-31T00:00:00"/>
    <d v="2018-07-11T14:55:40"/>
    <x v="0"/>
    <x v="2"/>
    <s v="NF8734"/>
    <n v="3431"/>
    <x v="11"/>
    <n v="2018"/>
    <x v="9"/>
    <x v="1"/>
    <x v="10"/>
    <x v="1"/>
    <n v="0"/>
  </r>
  <r>
    <s v=""/>
    <d v="2018-06-02T00:00:00"/>
    <d v="2018-06-02T00:00:00"/>
    <x v="0"/>
    <x v="1"/>
    <s v="NF4208"/>
    <n v="3670"/>
    <x v="2"/>
    <n v="0"/>
    <x v="10"/>
    <x v="1"/>
    <x v="9"/>
    <x v="1"/>
    <n v="2259"/>
  </r>
  <r>
    <d v="2018-06-08T16:00:01"/>
    <d v="2018-06-04T00:00:00"/>
    <d v="2018-06-08T16:00:01"/>
    <x v="0"/>
    <x v="1"/>
    <s v="NF4923"/>
    <n v="4320"/>
    <x v="9"/>
    <n v="2018"/>
    <x v="10"/>
    <x v="1"/>
    <x v="9"/>
    <x v="1"/>
    <n v="0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  <n v="0"/>
  </r>
  <r>
    <d v="2018-07-25T19:28:19"/>
    <d v="2018-06-07T00:00:00"/>
    <d v="2018-07-25T19:28:19"/>
    <x v="0"/>
    <x v="1"/>
    <s v="NF6280"/>
    <n v="667"/>
    <x v="11"/>
    <n v="2018"/>
    <x v="10"/>
    <x v="1"/>
    <x v="10"/>
    <x v="1"/>
    <n v="0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  <n v="0"/>
  </r>
  <r>
    <d v="2018-07-28T05:48:11"/>
    <d v="2018-06-17T00:00:00"/>
    <d v="2018-07-28T05:48:11"/>
    <x v="0"/>
    <x v="0"/>
    <s v="NF5357"/>
    <n v="3756"/>
    <x v="11"/>
    <n v="2018"/>
    <x v="10"/>
    <x v="1"/>
    <x v="10"/>
    <x v="1"/>
    <n v="0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  <n v="0"/>
  </r>
  <r>
    <s v=""/>
    <d v="2018-06-26T00:00:00"/>
    <d v="2018-07-07T00:58:52"/>
    <x v="0"/>
    <x v="1"/>
    <s v="NF4640"/>
    <n v="658"/>
    <x v="2"/>
    <n v="0"/>
    <x v="10"/>
    <x v="1"/>
    <x v="10"/>
    <x v="1"/>
    <n v="2223.9591200329742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  <n v="0"/>
  </r>
  <r>
    <d v="2018-07-09T16:48:23"/>
    <d v="2018-07-02T00:00:00"/>
    <d v="2018-07-09T16:48:23"/>
    <x v="0"/>
    <x v="0"/>
    <s v="NF2933"/>
    <n v="2186"/>
    <x v="11"/>
    <n v="2018"/>
    <x v="11"/>
    <x v="1"/>
    <x v="10"/>
    <x v="1"/>
    <n v="0"/>
  </r>
  <r>
    <s v=""/>
    <d v="2018-07-03T00:00:00"/>
    <d v="2018-07-24T04:31:40"/>
    <x v="0"/>
    <x v="2"/>
    <s v="NF4384"/>
    <n v="3411"/>
    <x v="2"/>
    <n v="0"/>
    <x v="11"/>
    <x v="1"/>
    <x v="10"/>
    <x v="1"/>
    <n v="2206.8113458394218"/>
  </r>
  <r>
    <d v="2018-07-24T10:25:52"/>
    <d v="2018-07-08T00:00:00"/>
    <d v="2018-07-24T10:25:52"/>
    <x v="0"/>
    <x v="2"/>
    <s v="NF8316"/>
    <n v="2524"/>
    <x v="11"/>
    <n v="2018"/>
    <x v="11"/>
    <x v="1"/>
    <x v="10"/>
    <x v="1"/>
    <n v="0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  <n v="0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  <n v="0"/>
  </r>
  <r>
    <d v="2018-09-07T01:08:38"/>
    <d v="2018-07-16T00:00:00"/>
    <d v="2018-07-16T00:00:00"/>
    <x v="0"/>
    <x v="3"/>
    <s v="NF8526"/>
    <n v="1108"/>
    <x v="1"/>
    <n v="2018"/>
    <x v="11"/>
    <x v="1"/>
    <x v="10"/>
    <x v="1"/>
    <n v="53.047656635884778"/>
  </r>
  <r>
    <s v=""/>
    <d v="2018-07-17T00:00:00"/>
    <d v="2018-07-17T00:00:00"/>
    <x v="0"/>
    <x v="1"/>
    <s v="NF9873"/>
    <n v="2777"/>
    <x v="2"/>
    <n v="0"/>
    <x v="11"/>
    <x v="1"/>
    <x v="10"/>
    <x v="1"/>
    <n v="2214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  <n v="0"/>
  </r>
  <r>
    <d v="2018-08-12T21:19:56"/>
    <d v="2018-07-21T00:00:00"/>
    <d v="2018-08-12T21:19:56"/>
    <x v="0"/>
    <x v="2"/>
    <s v="NF5563"/>
    <n v="4217"/>
    <x v="12"/>
    <n v="2018"/>
    <x v="11"/>
    <x v="1"/>
    <x v="11"/>
    <x v="1"/>
    <n v="0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  <n v="0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  <n v="0"/>
  </r>
  <r>
    <d v="2018-08-02T13:49:34"/>
    <d v="2018-08-01T00:00:00"/>
    <d v="2018-08-02T13:49:34"/>
    <x v="0"/>
    <x v="3"/>
    <s v="NF2709"/>
    <n v="4462"/>
    <x v="12"/>
    <n v="2018"/>
    <x v="0"/>
    <x v="1"/>
    <x v="11"/>
    <x v="1"/>
    <n v="0"/>
  </r>
  <r>
    <d v="2018-10-02T11:47:41"/>
    <d v="2018-08-07T00:00:00"/>
    <d v="2018-10-02T11:47:41"/>
    <x v="0"/>
    <x v="4"/>
    <s v="NF9886"/>
    <n v="4947"/>
    <x v="0"/>
    <n v="2018"/>
    <x v="0"/>
    <x v="1"/>
    <x v="0"/>
    <x v="1"/>
    <n v="0"/>
  </r>
  <r>
    <d v="2018-09-25T16:55:00"/>
    <d v="2018-08-10T00:00:00"/>
    <d v="2018-09-25T16:55:00"/>
    <x v="0"/>
    <x v="0"/>
    <s v="NF6993"/>
    <n v="902"/>
    <x v="1"/>
    <n v="2018"/>
    <x v="0"/>
    <x v="1"/>
    <x v="1"/>
    <x v="1"/>
    <n v="0"/>
  </r>
  <r>
    <d v="2018-09-23T20:55:42"/>
    <d v="2018-08-12T00:00:00"/>
    <d v="2018-09-23T20:55:42"/>
    <x v="0"/>
    <x v="4"/>
    <s v="NF9126"/>
    <n v="432"/>
    <x v="1"/>
    <n v="2018"/>
    <x v="0"/>
    <x v="1"/>
    <x v="1"/>
    <x v="1"/>
    <n v="0"/>
  </r>
  <r>
    <d v="2018-09-13T22:56:48"/>
    <d v="2018-08-15T00:00:00"/>
    <d v="2018-09-13T22:56:48"/>
    <x v="0"/>
    <x v="2"/>
    <s v="NF3531"/>
    <n v="4084"/>
    <x v="1"/>
    <n v="2018"/>
    <x v="0"/>
    <x v="1"/>
    <x v="1"/>
    <x v="1"/>
    <n v="0"/>
  </r>
  <r>
    <d v="2018-09-16T00:23:57"/>
    <d v="2018-08-22T00:00:00"/>
    <d v="2018-09-16T00:23:57"/>
    <x v="0"/>
    <x v="1"/>
    <s v="NF6599"/>
    <n v="1054"/>
    <x v="1"/>
    <n v="2018"/>
    <x v="0"/>
    <x v="1"/>
    <x v="1"/>
    <x v="1"/>
    <n v="0"/>
  </r>
  <r>
    <d v="2018-09-09T01:51:27"/>
    <d v="2018-08-23T00:00:00"/>
    <d v="2018-09-09T01:51:27"/>
    <x v="0"/>
    <x v="4"/>
    <s v="NF9323"/>
    <n v="4608"/>
    <x v="1"/>
    <n v="2018"/>
    <x v="0"/>
    <x v="1"/>
    <x v="1"/>
    <x v="1"/>
    <n v="0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  <n v="0"/>
  </r>
  <r>
    <d v="2018-09-27T17:31:08"/>
    <d v="2018-09-03T00:00:00"/>
    <d v="2018-09-27T17:31:08"/>
    <x v="0"/>
    <x v="1"/>
    <s v="NF5824"/>
    <n v="1342"/>
    <x v="1"/>
    <n v="2018"/>
    <x v="1"/>
    <x v="1"/>
    <x v="1"/>
    <x v="1"/>
    <n v="0"/>
  </r>
  <r>
    <d v="2018-10-29T18:42:30"/>
    <d v="2018-09-07T00:00:00"/>
    <d v="2018-10-29T18:42:30"/>
    <x v="0"/>
    <x v="4"/>
    <s v="NF3860"/>
    <n v="2936"/>
    <x v="0"/>
    <n v="2018"/>
    <x v="1"/>
    <x v="1"/>
    <x v="0"/>
    <x v="1"/>
    <n v="0"/>
  </r>
  <r>
    <d v="2018-10-08T03:24:37"/>
    <d v="2018-09-08T00:00:00"/>
    <d v="2018-10-08T03:24:37"/>
    <x v="0"/>
    <x v="1"/>
    <s v="NF7260"/>
    <n v="875"/>
    <x v="0"/>
    <n v="2018"/>
    <x v="1"/>
    <x v="1"/>
    <x v="0"/>
    <x v="1"/>
    <n v="0"/>
  </r>
  <r>
    <s v=""/>
    <d v="2018-09-10T00:00:00"/>
    <d v="2018-09-10T00:00:00"/>
    <x v="0"/>
    <x v="3"/>
    <s v="NF2238"/>
    <n v="159"/>
    <x v="2"/>
    <n v="0"/>
    <x v="1"/>
    <x v="1"/>
    <x v="1"/>
    <x v="1"/>
    <n v="2159"/>
  </r>
  <r>
    <s v=""/>
    <d v="2018-09-15T00:00:00"/>
    <d v="2018-09-15T00:00:00"/>
    <x v="0"/>
    <x v="1"/>
    <s v="NF7342"/>
    <n v="2933"/>
    <x v="2"/>
    <n v="0"/>
    <x v="1"/>
    <x v="1"/>
    <x v="1"/>
    <x v="1"/>
    <n v="2154"/>
  </r>
  <r>
    <d v="2018-11-01T03:06:41"/>
    <d v="2018-09-15T00:00:00"/>
    <d v="2018-11-01T03:06:41"/>
    <x v="0"/>
    <x v="1"/>
    <s v="NF8517"/>
    <n v="4944"/>
    <x v="3"/>
    <n v="2018"/>
    <x v="1"/>
    <x v="1"/>
    <x v="2"/>
    <x v="1"/>
    <n v="0"/>
  </r>
  <r>
    <d v="2018-10-04T15:50:23"/>
    <d v="2018-09-19T00:00:00"/>
    <d v="2018-10-04T15:50:23"/>
    <x v="0"/>
    <x v="0"/>
    <s v="NF9366"/>
    <n v="4173"/>
    <x v="0"/>
    <n v="2018"/>
    <x v="1"/>
    <x v="1"/>
    <x v="0"/>
    <x v="1"/>
    <n v="0"/>
  </r>
  <r>
    <d v="2018-10-02T04:27:54"/>
    <d v="2018-09-24T00:00:00"/>
    <d v="2018-10-02T04:27:54"/>
    <x v="0"/>
    <x v="4"/>
    <s v="NF4973"/>
    <n v="2065"/>
    <x v="0"/>
    <n v="2018"/>
    <x v="1"/>
    <x v="1"/>
    <x v="0"/>
    <x v="1"/>
    <n v="0"/>
  </r>
  <r>
    <d v="2018-11-18T11:16:55"/>
    <d v="2018-09-28T00:00:00"/>
    <d v="2018-11-18T11:16:55"/>
    <x v="0"/>
    <x v="2"/>
    <s v="NF1111"/>
    <n v="521"/>
    <x v="3"/>
    <n v="2018"/>
    <x v="1"/>
    <x v="1"/>
    <x v="2"/>
    <x v="1"/>
    <n v="0"/>
  </r>
  <r>
    <s v=""/>
    <d v="2018-10-01T00:00:00"/>
    <d v="2018-11-13T19:50:37"/>
    <x v="0"/>
    <x v="2"/>
    <s v="NF8344"/>
    <n v="819"/>
    <x v="2"/>
    <n v="0"/>
    <x v="2"/>
    <x v="1"/>
    <x v="2"/>
    <x v="1"/>
    <n v="2094.1731844121605"/>
  </r>
  <r>
    <d v="2018-10-04T00:00:00"/>
    <d v="2018-10-04T00:00:00"/>
    <d v="2018-10-04T00:00:00"/>
    <x v="0"/>
    <x v="0"/>
    <s v="NF8750"/>
    <n v="1260"/>
    <x v="0"/>
    <n v="2018"/>
    <x v="2"/>
    <x v="1"/>
    <x v="0"/>
    <x v="1"/>
    <n v="0"/>
  </r>
  <r>
    <d v="2018-10-16T21:21:41"/>
    <d v="2018-10-10T00:00:00"/>
    <d v="2018-10-16T21:21:41"/>
    <x v="0"/>
    <x v="4"/>
    <s v="NF7616"/>
    <n v="2998"/>
    <x v="0"/>
    <n v="2018"/>
    <x v="2"/>
    <x v="1"/>
    <x v="0"/>
    <x v="1"/>
    <n v="0"/>
  </r>
  <r>
    <d v="2019-01-03T01:35:05"/>
    <d v="2018-10-12T00:00:00"/>
    <d v="2018-10-31T01:07:14"/>
    <x v="0"/>
    <x v="4"/>
    <s v="NF3536"/>
    <n v="4287"/>
    <x v="5"/>
    <n v="2019"/>
    <x v="2"/>
    <x v="1"/>
    <x v="0"/>
    <x v="1"/>
    <n v="64.019338108373631"/>
  </r>
  <r>
    <d v="2018-12-14T08:19:27"/>
    <d v="2018-10-14T00:00:00"/>
    <d v="2018-10-14T00:00:00"/>
    <x v="0"/>
    <x v="3"/>
    <s v="NF9376"/>
    <n v="2015"/>
    <x v="4"/>
    <n v="2018"/>
    <x v="2"/>
    <x v="1"/>
    <x v="0"/>
    <x v="1"/>
    <n v="61.346841421080171"/>
  </r>
  <r>
    <d v="2018-12-15T05:05:06"/>
    <d v="2018-10-20T00:00:00"/>
    <d v="2018-12-15T05:05:06"/>
    <x v="0"/>
    <x v="3"/>
    <s v="NF1222"/>
    <n v="3369"/>
    <x v="4"/>
    <n v="2018"/>
    <x v="2"/>
    <x v="1"/>
    <x v="3"/>
    <x v="1"/>
    <n v="0"/>
  </r>
  <r>
    <d v="2018-10-21T00:00:00"/>
    <d v="2018-10-21T00:00:00"/>
    <d v="2018-10-21T00:00:00"/>
    <x v="0"/>
    <x v="1"/>
    <s v="NF3914"/>
    <n v="4851"/>
    <x v="0"/>
    <n v="2018"/>
    <x v="2"/>
    <x v="1"/>
    <x v="0"/>
    <x v="1"/>
    <n v="0"/>
  </r>
  <r>
    <d v="2018-12-15T00:19:24"/>
    <d v="2018-10-25T00:00:00"/>
    <d v="2018-12-15T00:19:24"/>
    <x v="0"/>
    <x v="1"/>
    <s v="NF7447"/>
    <n v="2178"/>
    <x v="4"/>
    <n v="2018"/>
    <x v="2"/>
    <x v="1"/>
    <x v="3"/>
    <x v="1"/>
    <n v="0"/>
  </r>
  <r>
    <d v="2018-11-20T01:29:21"/>
    <d v="2018-10-27T00:00:00"/>
    <d v="2018-11-20T01:29:21"/>
    <x v="0"/>
    <x v="3"/>
    <s v="NF5088"/>
    <n v="4052"/>
    <x v="3"/>
    <n v="2018"/>
    <x v="2"/>
    <x v="1"/>
    <x v="2"/>
    <x v="1"/>
    <n v="0"/>
  </r>
  <r>
    <d v="2018-10-30T00:00:00"/>
    <d v="2018-10-30T00:00:00"/>
    <d v="2018-10-30T00:00:00"/>
    <x v="0"/>
    <x v="4"/>
    <s v="NF7858"/>
    <n v="2864"/>
    <x v="0"/>
    <n v="2018"/>
    <x v="2"/>
    <x v="1"/>
    <x v="0"/>
    <x v="1"/>
    <n v="0"/>
  </r>
  <r>
    <d v="2018-12-27T21:24:18"/>
    <d v="2018-11-01T00:00:00"/>
    <d v="2018-12-27T21:24:18"/>
    <x v="0"/>
    <x v="1"/>
    <s v="NF7692"/>
    <n v="2425"/>
    <x v="4"/>
    <n v="2018"/>
    <x v="3"/>
    <x v="1"/>
    <x v="3"/>
    <x v="1"/>
    <n v="0"/>
  </r>
  <r>
    <d v="2019-01-01T13:15:07"/>
    <d v="2018-11-03T00:00:00"/>
    <d v="2019-01-01T13:15:07"/>
    <x v="0"/>
    <x v="4"/>
    <s v="NF7390"/>
    <n v="1542"/>
    <x v="5"/>
    <n v="2019"/>
    <x v="3"/>
    <x v="1"/>
    <x v="4"/>
    <x v="2"/>
    <n v="0"/>
  </r>
  <r>
    <d v="2018-12-12T17:38:41"/>
    <d v="2018-11-08T00:00:00"/>
    <d v="2018-12-12T17:38:41"/>
    <x v="0"/>
    <x v="1"/>
    <s v="NF6262"/>
    <n v="1736"/>
    <x v="4"/>
    <n v="2018"/>
    <x v="3"/>
    <x v="1"/>
    <x v="3"/>
    <x v="1"/>
    <n v="0"/>
  </r>
  <r>
    <d v="2019-01-20T12:32:21"/>
    <d v="2018-11-11T00:00:00"/>
    <d v="2019-01-09T16:18:40"/>
    <x v="0"/>
    <x v="2"/>
    <s v="NF9573"/>
    <n v="1628"/>
    <x v="5"/>
    <n v="2019"/>
    <x v="3"/>
    <x v="1"/>
    <x v="4"/>
    <x v="2"/>
    <n v="10.842838779855811"/>
  </r>
  <r>
    <s v=""/>
    <d v="2018-11-13T00:00:00"/>
    <d v="2018-11-13T00:00:00"/>
    <x v="0"/>
    <x v="1"/>
    <s v="NF8087"/>
    <n v="3853"/>
    <x v="2"/>
    <n v="0"/>
    <x v="3"/>
    <x v="1"/>
    <x v="2"/>
    <x v="1"/>
    <n v="2095"/>
  </r>
  <r>
    <d v="2018-12-17T04:53:47"/>
    <d v="2018-11-17T00:00:00"/>
    <d v="2018-12-17T04:53:47"/>
    <x v="0"/>
    <x v="2"/>
    <s v="NF5909"/>
    <n v="883"/>
    <x v="4"/>
    <n v="2018"/>
    <x v="3"/>
    <x v="1"/>
    <x v="3"/>
    <x v="1"/>
    <n v="0"/>
  </r>
  <r>
    <d v="2018-11-27T23:06:18"/>
    <d v="2018-11-17T00:00:00"/>
    <d v="2018-11-17T00:00:00"/>
    <x v="0"/>
    <x v="1"/>
    <s v="NF4172"/>
    <n v="976"/>
    <x v="3"/>
    <n v="2018"/>
    <x v="3"/>
    <x v="1"/>
    <x v="2"/>
    <x v="1"/>
    <n v="10.962708370338078"/>
  </r>
  <r>
    <d v="2018-11-20T00:00:00"/>
    <d v="2018-11-20T00:00:00"/>
    <d v="2018-11-20T00:00:00"/>
    <x v="0"/>
    <x v="2"/>
    <s v="NF8957"/>
    <n v="2663"/>
    <x v="3"/>
    <n v="2018"/>
    <x v="3"/>
    <x v="1"/>
    <x v="2"/>
    <x v="1"/>
    <n v="0"/>
  </r>
  <r>
    <d v="2018-11-26T22:53:14"/>
    <d v="2018-11-26T00:00:00"/>
    <d v="2018-11-26T22:53:14"/>
    <x v="0"/>
    <x v="1"/>
    <s v="NF2981"/>
    <n v="4888"/>
    <x v="3"/>
    <n v="2018"/>
    <x v="3"/>
    <x v="1"/>
    <x v="2"/>
    <x v="1"/>
    <n v="0"/>
  </r>
  <r>
    <d v="2018-11-29T00:00:00"/>
    <d v="2018-11-29T00:00:00"/>
    <d v="2018-11-29T00:00:00"/>
    <x v="0"/>
    <x v="2"/>
    <s v="NF5104"/>
    <n v="2030"/>
    <x v="3"/>
    <n v="2018"/>
    <x v="3"/>
    <x v="1"/>
    <x v="2"/>
    <x v="1"/>
    <n v="0"/>
  </r>
  <r>
    <d v="2019-01-20T19:42:08"/>
    <d v="2018-12-02T00:00:00"/>
    <d v="2019-01-20T19:42:08"/>
    <x v="0"/>
    <x v="1"/>
    <s v="NF3942"/>
    <n v="2117"/>
    <x v="5"/>
    <n v="2019"/>
    <x v="4"/>
    <x v="1"/>
    <x v="4"/>
    <x v="2"/>
    <n v="0"/>
  </r>
  <r>
    <d v="2019-01-29T18:00:06"/>
    <d v="2018-12-04T00:00:00"/>
    <d v="2019-01-29T18:00:06"/>
    <x v="0"/>
    <x v="1"/>
    <s v="NF6376"/>
    <n v="1236"/>
    <x v="5"/>
    <n v="2019"/>
    <x v="4"/>
    <x v="1"/>
    <x v="4"/>
    <x v="2"/>
    <n v="0"/>
  </r>
  <r>
    <d v="2018-12-31T17:55:32"/>
    <d v="2018-12-09T00:00:00"/>
    <d v="2018-12-31T17:55:32"/>
    <x v="0"/>
    <x v="1"/>
    <s v="NF7518"/>
    <n v="426"/>
    <x v="4"/>
    <n v="2018"/>
    <x v="4"/>
    <x v="1"/>
    <x v="3"/>
    <x v="1"/>
    <n v="0"/>
  </r>
  <r>
    <d v="2018-12-10T00:00:00"/>
    <d v="2018-12-10T00:00:00"/>
    <d v="2018-12-10T00:00:00"/>
    <x v="0"/>
    <x v="4"/>
    <s v="NF5359"/>
    <n v="3956"/>
    <x v="4"/>
    <n v="2018"/>
    <x v="4"/>
    <x v="1"/>
    <x v="3"/>
    <x v="1"/>
    <n v="0"/>
  </r>
  <r>
    <s v=""/>
    <d v="2018-12-14T00:00:00"/>
    <d v="2019-01-15T17:55:39"/>
    <x v="0"/>
    <x v="1"/>
    <s v="NF5153"/>
    <n v="3042"/>
    <x v="2"/>
    <n v="0"/>
    <x v="4"/>
    <x v="1"/>
    <x v="4"/>
    <x v="2"/>
    <n v="2031.2530222151472"/>
  </r>
  <r>
    <d v="2018-12-15T00:00:00"/>
    <d v="2018-12-15T00:00:00"/>
    <d v="2018-12-15T00:00:00"/>
    <x v="0"/>
    <x v="1"/>
    <s v="NF3127"/>
    <n v="1434"/>
    <x v="4"/>
    <n v="2018"/>
    <x v="4"/>
    <x v="1"/>
    <x v="3"/>
    <x v="1"/>
    <n v="0"/>
  </r>
  <r>
    <d v="2019-01-22T04:31:20"/>
    <d v="2018-12-18T00:00:00"/>
    <d v="2019-01-22T04:31:20"/>
    <x v="0"/>
    <x v="0"/>
    <s v="NF7641"/>
    <n v="1782"/>
    <x v="5"/>
    <n v="2019"/>
    <x v="4"/>
    <x v="1"/>
    <x v="4"/>
    <x v="2"/>
    <n v="0"/>
  </r>
  <r>
    <d v="2019-02-18T09:40:35"/>
    <d v="2018-12-25T00:00:00"/>
    <d v="2019-02-18T09:40:35"/>
    <x v="0"/>
    <x v="1"/>
    <s v="NF2758"/>
    <n v="365"/>
    <x v="6"/>
    <n v="2019"/>
    <x v="4"/>
    <x v="1"/>
    <x v="5"/>
    <x v="2"/>
    <n v="0"/>
  </r>
  <r>
    <d v="2019-01-26T16:18:05"/>
    <d v="2018-12-27T00:00:00"/>
    <d v="2019-01-26T16:18:05"/>
    <x v="0"/>
    <x v="1"/>
    <s v="NF9279"/>
    <n v="2757"/>
    <x v="5"/>
    <n v="2019"/>
    <x v="4"/>
    <x v="1"/>
    <x v="4"/>
    <x v="2"/>
    <n v="0"/>
  </r>
  <r>
    <d v="2019-02-19T04:57:57"/>
    <d v="2018-12-30T00:00:00"/>
    <d v="2019-02-19T04:57:57"/>
    <x v="0"/>
    <x v="0"/>
    <s v="NF2386"/>
    <n v="2112"/>
    <x v="6"/>
    <n v="2019"/>
    <x v="4"/>
    <x v="1"/>
    <x v="5"/>
    <x v="2"/>
    <n v="0"/>
  </r>
  <r>
    <d v="2019-01-02T00:00:00"/>
    <d v="2019-01-02T00:00:00"/>
    <d v="2019-01-02T00:00:00"/>
    <x v="0"/>
    <x v="0"/>
    <s v="NF6751"/>
    <n v="2190"/>
    <x v="5"/>
    <n v="2019"/>
    <x v="5"/>
    <x v="2"/>
    <x v="4"/>
    <x v="2"/>
    <n v="0"/>
  </r>
  <r>
    <d v="2019-01-20T15:24:57"/>
    <d v="2019-01-04T00:00:00"/>
    <d v="2019-01-20T15:24:57"/>
    <x v="0"/>
    <x v="1"/>
    <s v="NF9460"/>
    <n v="2998"/>
    <x v="5"/>
    <n v="2019"/>
    <x v="5"/>
    <x v="2"/>
    <x v="4"/>
    <x v="2"/>
    <n v="0"/>
  </r>
  <r>
    <d v="2019-02-05T00:47:03"/>
    <d v="2019-01-11T00:00:00"/>
    <d v="2019-02-05T00:47:03"/>
    <x v="0"/>
    <x v="1"/>
    <s v="NF5556"/>
    <n v="3808"/>
    <x v="6"/>
    <n v="2019"/>
    <x v="5"/>
    <x v="2"/>
    <x v="5"/>
    <x v="2"/>
    <n v="0"/>
  </r>
  <r>
    <d v="2019-04-14T01:39:50"/>
    <d v="2019-01-14T00:00:00"/>
    <d v="2019-01-30T11:29:38"/>
    <x v="0"/>
    <x v="1"/>
    <s v="NF4918"/>
    <n v="4928"/>
    <x v="8"/>
    <n v="2019"/>
    <x v="5"/>
    <x v="2"/>
    <x v="4"/>
    <x v="2"/>
    <n v="73.590424444082601"/>
  </r>
  <r>
    <d v="2019-01-17T00:00:00"/>
    <d v="2019-01-17T00:00:00"/>
    <d v="2019-01-17T00:00:00"/>
    <x v="0"/>
    <x v="0"/>
    <s v="NF1763"/>
    <n v="4179"/>
    <x v="5"/>
    <n v="2019"/>
    <x v="5"/>
    <x v="2"/>
    <x v="4"/>
    <x v="2"/>
    <n v="0"/>
  </r>
  <r>
    <d v="2019-02-03T23:50:40"/>
    <d v="2019-01-19T00:00:00"/>
    <d v="2019-02-03T23:50:40"/>
    <x v="0"/>
    <x v="4"/>
    <s v="NF2024"/>
    <n v="4896"/>
    <x v="6"/>
    <n v="2019"/>
    <x v="5"/>
    <x v="2"/>
    <x v="5"/>
    <x v="2"/>
    <n v="0"/>
  </r>
  <r>
    <d v="2019-01-22T00:00:00"/>
    <d v="2019-01-22T00:00:00"/>
    <d v="2019-01-22T00:00:00"/>
    <x v="0"/>
    <x v="0"/>
    <s v="NF8079"/>
    <n v="4092"/>
    <x v="5"/>
    <n v="2019"/>
    <x v="5"/>
    <x v="2"/>
    <x v="4"/>
    <x v="2"/>
    <n v="0"/>
  </r>
  <r>
    <d v="2019-01-27T00:00:00"/>
    <d v="2019-01-27T00:00:00"/>
    <d v="2019-01-27T00:00:00"/>
    <x v="0"/>
    <x v="1"/>
    <s v="NF6383"/>
    <n v="2956"/>
    <x v="5"/>
    <n v="2019"/>
    <x v="5"/>
    <x v="2"/>
    <x v="4"/>
    <x v="2"/>
    <n v="0"/>
  </r>
  <r>
    <s v=""/>
    <d v="2019-01-31T00:00:00"/>
    <d v="2019-02-13T18:40:14"/>
    <x v="0"/>
    <x v="0"/>
    <s v="NF3919"/>
    <n v="533"/>
    <x v="2"/>
    <n v="0"/>
    <x v="5"/>
    <x v="2"/>
    <x v="5"/>
    <x v="2"/>
    <n v="2002.2220600146975"/>
  </r>
  <r>
    <d v="2019-02-24T17:32:07"/>
    <d v="2019-02-01T00:00:00"/>
    <d v="2019-02-24T17:32:07"/>
    <x v="0"/>
    <x v="2"/>
    <s v="NF1390"/>
    <n v="3519"/>
    <x v="6"/>
    <n v="2019"/>
    <x v="6"/>
    <x v="2"/>
    <x v="5"/>
    <x v="2"/>
    <n v="0"/>
  </r>
  <r>
    <d v="2019-02-03T00:00:00"/>
    <d v="2019-02-03T00:00:00"/>
    <d v="2019-02-03T00:00:00"/>
    <x v="0"/>
    <x v="4"/>
    <s v="NF2500"/>
    <n v="757"/>
    <x v="6"/>
    <n v="2019"/>
    <x v="6"/>
    <x v="2"/>
    <x v="5"/>
    <x v="2"/>
    <n v="0"/>
  </r>
  <r>
    <s v=""/>
    <d v="2019-02-07T00:00:00"/>
    <d v="2019-02-07T00:00:00"/>
    <x v="0"/>
    <x v="1"/>
    <s v="NF2427"/>
    <n v="2688"/>
    <x v="2"/>
    <n v="0"/>
    <x v="6"/>
    <x v="2"/>
    <x v="5"/>
    <x v="2"/>
    <n v="2009"/>
  </r>
  <r>
    <d v="2019-02-09T00:00:00"/>
    <d v="2019-02-09T00:00:00"/>
    <d v="2019-02-09T00:00:00"/>
    <x v="0"/>
    <x v="3"/>
    <s v="NF4680"/>
    <n v="340"/>
    <x v="6"/>
    <n v="2019"/>
    <x v="6"/>
    <x v="2"/>
    <x v="5"/>
    <x v="2"/>
    <n v="0"/>
  </r>
  <r>
    <d v="2019-02-12T14:13:18"/>
    <d v="2019-02-10T00:00:00"/>
    <d v="2019-02-12T14:13:18"/>
    <x v="0"/>
    <x v="3"/>
    <s v="NF7019"/>
    <n v="4204"/>
    <x v="6"/>
    <n v="2019"/>
    <x v="6"/>
    <x v="2"/>
    <x v="5"/>
    <x v="2"/>
    <n v="0"/>
  </r>
  <r>
    <d v="2019-03-31T06:50:37"/>
    <d v="2019-02-12T00:00:00"/>
    <d v="2019-03-31T06:50:37"/>
    <x v="0"/>
    <x v="2"/>
    <s v="NF4961"/>
    <n v="3695"/>
    <x v="7"/>
    <n v="2019"/>
    <x v="6"/>
    <x v="2"/>
    <x v="6"/>
    <x v="2"/>
    <n v="0"/>
  </r>
  <r>
    <d v="2019-02-21T00:00:00"/>
    <d v="2019-02-21T00:00:00"/>
    <d v="2019-02-21T00:00:00"/>
    <x v="0"/>
    <x v="0"/>
    <s v="NF4608"/>
    <n v="4148"/>
    <x v="6"/>
    <n v="2019"/>
    <x v="6"/>
    <x v="2"/>
    <x v="5"/>
    <x v="2"/>
    <n v="0"/>
  </r>
  <r>
    <s v=""/>
    <d v="2019-02-25T00:00:00"/>
    <d v="2019-02-25T00:00:00"/>
    <x v="0"/>
    <x v="1"/>
    <s v="NF1913"/>
    <n v="4303"/>
    <x v="2"/>
    <n v="0"/>
    <x v="6"/>
    <x v="2"/>
    <x v="5"/>
    <x v="2"/>
    <n v="1991"/>
  </r>
  <r>
    <d v="2019-03-07T17:42:59"/>
    <d v="2019-02-27T00:00:00"/>
    <d v="2019-03-07T17:42:59"/>
    <x v="0"/>
    <x v="3"/>
    <s v="NF5844"/>
    <n v="2674"/>
    <x v="7"/>
    <n v="2019"/>
    <x v="6"/>
    <x v="2"/>
    <x v="6"/>
    <x v="2"/>
    <n v="0"/>
  </r>
  <r>
    <d v="2019-04-14T20:03:15"/>
    <d v="2019-03-02T00:00:00"/>
    <d v="2019-04-14T20:03:15"/>
    <x v="0"/>
    <x v="4"/>
    <s v="NF7813"/>
    <n v="1720"/>
    <x v="8"/>
    <n v="2019"/>
    <x v="7"/>
    <x v="2"/>
    <x v="7"/>
    <x v="2"/>
    <n v="0"/>
  </r>
  <r>
    <d v="2019-04-12T18:11:29"/>
    <d v="2019-03-06T00:00:00"/>
    <d v="2019-04-12T18:11:29"/>
    <x v="0"/>
    <x v="4"/>
    <s v="NF6780"/>
    <n v="1854"/>
    <x v="8"/>
    <n v="2019"/>
    <x v="7"/>
    <x v="2"/>
    <x v="7"/>
    <x v="2"/>
    <n v="0"/>
  </r>
  <r>
    <d v="2019-03-08T00:00:00"/>
    <d v="2019-03-08T00:00:00"/>
    <d v="2019-03-08T00:00:00"/>
    <x v="0"/>
    <x v="1"/>
    <s v="NF9599"/>
    <n v="2568"/>
    <x v="7"/>
    <n v="2019"/>
    <x v="7"/>
    <x v="2"/>
    <x v="6"/>
    <x v="2"/>
    <n v="0"/>
  </r>
  <r>
    <s v=""/>
    <d v="2019-03-08T00:00:00"/>
    <d v="2019-04-17T14:18:26"/>
    <x v="0"/>
    <x v="1"/>
    <s v="NF8659"/>
    <n v="3690"/>
    <x v="2"/>
    <n v="0"/>
    <x v="7"/>
    <x v="2"/>
    <x v="7"/>
    <x v="2"/>
    <n v="1939.4038651563169"/>
  </r>
  <r>
    <d v="2019-04-15T12:56:12"/>
    <d v="2019-03-10T00:00:00"/>
    <d v="2019-04-15T12:56:12"/>
    <x v="0"/>
    <x v="0"/>
    <s v="NF4652"/>
    <n v="3746"/>
    <x v="8"/>
    <n v="2019"/>
    <x v="7"/>
    <x v="2"/>
    <x v="7"/>
    <x v="2"/>
    <n v="0"/>
  </r>
  <r>
    <d v="2019-03-12T00:00:00"/>
    <d v="2019-03-12T00:00:00"/>
    <d v="2019-03-12T00:00:00"/>
    <x v="0"/>
    <x v="4"/>
    <s v="NF3068"/>
    <n v="4360"/>
    <x v="7"/>
    <n v="2019"/>
    <x v="7"/>
    <x v="2"/>
    <x v="6"/>
    <x v="2"/>
    <n v="0"/>
  </r>
  <r>
    <d v="2019-04-21T09:02:46"/>
    <d v="2019-03-13T00:00:00"/>
    <d v="2019-04-21T09:02:46"/>
    <x v="0"/>
    <x v="0"/>
    <s v="NF7141"/>
    <n v="1753"/>
    <x v="8"/>
    <n v="2019"/>
    <x v="7"/>
    <x v="2"/>
    <x v="7"/>
    <x v="2"/>
    <n v="0"/>
  </r>
  <r>
    <d v="2019-03-19T15:46:35"/>
    <d v="2019-03-16T00:00:00"/>
    <d v="2019-03-19T15:46:35"/>
    <x v="0"/>
    <x v="4"/>
    <s v="NF3366"/>
    <n v="1421"/>
    <x v="7"/>
    <n v="2019"/>
    <x v="7"/>
    <x v="2"/>
    <x v="6"/>
    <x v="2"/>
    <n v="0"/>
  </r>
  <r>
    <d v="2019-03-19T00:00:00"/>
    <d v="2019-03-19T00:00:00"/>
    <d v="2019-03-19T00:00:00"/>
    <x v="0"/>
    <x v="0"/>
    <s v="NF8853"/>
    <n v="3565"/>
    <x v="7"/>
    <n v="2019"/>
    <x v="7"/>
    <x v="2"/>
    <x v="6"/>
    <x v="2"/>
    <n v="0"/>
  </r>
  <r>
    <d v="2019-05-01T11:33:58"/>
    <d v="2019-03-22T00:00:00"/>
    <d v="2019-05-01T11:33:58"/>
    <x v="0"/>
    <x v="1"/>
    <s v="NF7681"/>
    <n v="1961"/>
    <x v="10"/>
    <n v="2019"/>
    <x v="7"/>
    <x v="2"/>
    <x v="8"/>
    <x v="2"/>
    <n v="0"/>
  </r>
  <r>
    <d v="2019-03-27T00:00:00"/>
    <d v="2019-03-27T00:00:00"/>
    <d v="2019-03-27T00:00:00"/>
    <x v="0"/>
    <x v="3"/>
    <s v="NF1441"/>
    <n v="4854"/>
    <x v="7"/>
    <n v="2019"/>
    <x v="7"/>
    <x v="2"/>
    <x v="6"/>
    <x v="2"/>
    <n v="0"/>
  </r>
  <r>
    <d v="2019-04-02T00:00:00"/>
    <d v="2019-04-02T00:00:00"/>
    <d v="2019-04-02T00:00:00"/>
    <x v="0"/>
    <x v="4"/>
    <s v="NF9964"/>
    <n v="3453"/>
    <x v="8"/>
    <n v="2019"/>
    <x v="8"/>
    <x v="2"/>
    <x v="7"/>
    <x v="2"/>
    <n v="0"/>
  </r>
  <r>
    <d v="2019-04-05T19:38:36"/>
    <d v="2019-04-03T00:00:00"/>
    <d v="2019-04-05T19:38:36"/>
    <x v="0"/>
    <x v="1"/>
    <s v="NF9101"/>
    <n v="3341"/>
    <x v="8"/>
    <n v="2019"/>
    <x v="8"/>
    <x v="2"/>
    <x v="7"/>
    <x v="2"/>
    <n v="0"/>
  </r>
  <r>
    <s v=""/>
    <d v="2019-04-06T00:00:00"/>
    <d v="2019-05-20T20:46:13"/>
    <x v="0"/>
    <x v="3"/>
    <s v="NF3185"/>
    <n v="2707"/>
    <x v="2"/>
    <n v="0"/>
    <x v="8"/>
    <x v="2"/>
    <x v="8"/>
    <x v="2"/>
    <n v="1906.1345687918583"/>
  </r>
  <r>
    <d v="2019-07-01T17:24:55"/>
    <d v="2019-04-08T00:00:00"/>
    <d v="2019-05-18T16:24:37"/>
    <x v="0"/>
    <x v="1"/>
    <s v="NF2836"/>
    <n v="1582"/>
    <x v="11"/>
    <n v="2019"/>
    <x v="8"/>
    <x v="2"/>
    <x v="8"/>
    <x v="2"/>
    <n v="44.041873787820805"/>
  </r>
  <r>
    <d v="2019-04-23T14:56:16"/>
    <d v="2019-04-10T00:00:00"/>
    <d v="2019-04-10T00:00:00"/>
    <x v="0"/>
    <x v="1"/>
    <s v="NF7779"/>
    <n v="3889"/>
    <x v="8"/>
    <n v="2019"/>
    <x v="8"/>
    <x v="2"/>
    <x v="7"/>
    <x v="2"/>
    <n v="13.622411172735156"/>
  </r>
  <r>
    <d v="2019-04-29T13:39:41"/>
    <d v="2019-04-14T00:00:00"/>
    <d v="2019-04-29T13:39:41"/>
    <x v="0"/>
    <x v="1"/>
    <s v="NF5919"/>
    <n v="2303"/>
    <x v="8"/>
    <n v="2019"/>
    <x v="8"/>
    <x v="2"/>
    <x v="7"/>
    <x v="2"/>
    <n v="0"/>
  </r>
  <r>
    <d v="2019-04-17T00:00:00"/>
    <d v="2019-04-17T00:00:00"/>
    <d v="2019-04-17T00:00:00"/>
    <x v="0"/>
    <x v="2"/>
    <s v="NF1620"/>
    <n v="802"/>
    <x v="8"/>
    <n v="2019"/>
    <x v="8"/>
    <x v="2"/>
    <x v="7"/>
    <x v="2"/>
    <n v="0"/>
  </r>
  <r>
    <s v=""/>
    <d v="2019-04-19T00:00:00"/>
    <d v="2019-05-04T05:35:47"/>
    <x v="0"/>
    <x v="1"/>
    <s v="NF3801"/>
    <n v="4513"/>
    <x v="2"/>
    <n v="0"/>
    <x v="8"/>
    <x v="2"/>
    <x v="8"/>
    <x v="2"/>
    <n v="1922.7668152320839"/>
  </r>
  <r>
    <d v="2019-05-01T20:46:57"/>
    <d v="2019-04-21T00:00:00"/>
    <d v="2019-05-01T20:46:57"/>
    <x v="0"/>
    <x v="1"/>
    <s v="NF8086"/>
    <n v="3908"/>
    <x v="10"/>
    <n v="2019"/>
    <x v="8"/>
    <x v="2"/>
    <x v="8"/>
    <x v="2"/>
    <n v="0"/>
  </r>
  <r>
    <d v="2019-07-15T01:28:23"/>
    <d v="2019-04-25T00:00:00"/>
    <d v="2019-06-19T00:39:03"/>
    <x v="0"/>
    <x v="1"/>
    <s v="NF4964"/>
    <n v="156"/>
    <x v="11"/>
    <n v="2019"/>
    <x v="8"/>
    <x v="2"/>
    <x v="9"/>
    <x v="2"/>
    <n v="26.034254724429047"/>
  </r>
  <r>
    <d v="2019-06-06T02:43:25"/>
    <d v="2019-04-27T00:00:00"/>
    <d v="2019-06-06T02:43:25"/>
    <x v="0"/>
    <x v="2"/>
    <s v="NF6112"/>
    <n v="457"/>
    <x v="9"/>
    <n v="2019"/>
    <x v="8"/>
    <x v="2"/>
    <x v="9"/>
    <x v="2"/>
    <n v="0"/>
  </r>
  <r>
    <d v="2019-06-08T00:38:19"/>
    <d v="2019-05-03T00:00:00"/>
    <d v="2019-06-08T00:38:19"/>
    <x v="0"/>
    <x v="1"/>
    <s v="NF2333"/>
    <n v="3536"/>
    <x v="9"/>
    <n v="2019"/>
    <x v="9"/>
    <x v="2"/>
    <x v="9"/>
    <x v="2"/>
    <n v="0"/>
  </r>
  <r>
    <d v="2019-05-10T16:48:12"/>
    <d v="2019-05-05T00:00:00"/>
    <d v="2019-05-10T16:48:12"/>
    <x v="0"/>
    <x v="1"/>
    <s v="NF7121"/>
    <n v="1809"/>
    <x v="10"/>
    <n v="2019"/>
    <x v="9"/>
    <x v="2"/>
    <x v="8"/>
    <x v="2"/>
    <n v="0"/>
  </r>
  <r>
    <d v="2019-05-28T17:06:40"/>
    <d v="2019-05-06T00:00:00"/>
    <d v="2019-05-28T17:06:40"/>
    <x v="0"/>
    <x v="2"/>
    <s v="NF8208"/>
    <n v="4172"/>
    <x v="10"/>
    <n v="2019"/>
    <x v="9"/>
    <x v="2"/>
    <x v="8"/>
    <x v="2"/>
    <n v="0"/>
  </r>
  <r>
    <d v="2019-06-07T11:58:12"/>
    <d v="2019-05-07T00:00:00"/>
    <d v="2019-06-07T11:58:12"/>
    <x v="0"/>
    <x v="2"/>
    <s v="NF1320"/>
    <n v="3827"/>
    <x v="9"/>
    <n v="2019"/>
    <x v="9"/>
    <x v="2"/>
    <x v="9"/>
    <x v="2"/>
    <n v="0"/>
  </r>
  <r>
    <d v="2019-06-29T04:30:50"/>
    <d v="2019-05-09T00:00:00"/>
    <d v="2019-06-29T04:30:50"/>
    <x v="0"/>
    <x v="2"/>
    <s v="NF9162"/>
    <n v="1700"/>
    <x v="9"/>
    <n v="2019"/>
    <x v="9"/>
    <x v="2"/>
    <x v="9"/>
    <x v="2"/>
    <n v="0"/>
  </r>
  <r>
    <d v="2019-05-29T18:19:47"/>
    <d v="2019-05-10T00:00:00"/>
    <d v="2019-05-29T18:19:47"/>
    <x v="0"/>
    <x v="2"/>
    <s v="NF1497"/>
    <n v="2090"/>
    <x v="10"/>
    <n v="2019"/>
    <x v="9"/>
    <x v="2"/>
    <x v="8"/>
    <x v="2"/>
    <n v="0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  <n v="0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  <n v="0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  <n v="0"/>
  </r>
  <r>
    <d v="2019-06-10T05:29:09"/>
    <d v="2019-05-22T00:00:00"/>
    <d v="2019-06-10T05:29:09"/>
    <x v="0"/>
    <x v="1"/>
    <s v="NF6880"/>
    <n v="3945"/>
    <x v="9"/>
    <n v="2019"/>
    <x v="9"/>
    <x v="2"/>
    <x v="9"/>
    <x v="2"/>
    <n v="0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  <n v="0"/>
  </r>
  <r>
    <s v=""/>
    <d v="2019-05-29T00:00:00"/>
    <d v="2019-06-29T12:11:45"/>
    <x v="0"/>
    <x v="1"/>
    <s v="NF4547"/>
    <n v="3086"/>
    <x v="2"/>
    <n v="0"/>
    <x v="9"/>
    <x v="2"/>
    <x v="9"/>
    <x v="2"/>
    <n v="1866.4918459382388"/>
  </r>
  <r>
    <d v="2019-06-12T23:15:53"/>
    <d v="2019-06-03T00:00:00"/>
    <d v="2019-06-12T23:15:53"/>
    <x v="0"/>
    <x v="2"/>
    <s v="NF5900"/>
    <n v="297"/>
    <x v="9"/>
    <n v="2019"/>
    <x v="10"/>
    <x v="2"/>
    <x v="9"/>
    <x v="2"/>
    <n v="0"/>
  </r>
  <r>
    <d v="2019-06-23T04:37:25"/>
    <d v="2019-06-07T00:00:00"/>
    <d v="2019-06-23T04:37:25"/>
    <x v="0"/>
    <x v="0"/>
    <s v="NF2566"/>
    <n v="3226"/>
    <x v="9"/>
    <n v="2019"/>
    <x v="10"/>
    <x v="2"/>
    <x v="9"/>
    <x v="2"/>
    <n v="0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  <n v="0"/>
  </r>
  <r>
    <d v="2019-07-18T15:53:56"/>
    <d v="2019-06-16T00:00:00"/>
    <d v="2019-07-18T15:53:56"/>
    <x v="0"/>
    <x v="0"/>
    <s v="NF9109"/>
    <n v="3773"/>
    <x v="11"/>
    <n v="2019"/>
    <x v="10"/>
    <x v="2"/>
    <x v="10"/>
    <x v="2"/>
    <n v="0"/>
  </r>
  <r>
    <s v=""/>
    <d v="2019-06-19T00:00:00"/>
    <d v="2019-08-09T02:03:08"/>
    <x v="0"/>
    <x v="0"/>
    <s v="NF4812"/>
    <n v="2759"/>
    <x v="2"/>
    <n v="0"/>
    <x v="10"/>
    <x v="2"/>
    <x v="11"/>
    <x v="2"/>
    <n v="1825.9144901164909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  <n v="0"/>
  </r>
  <r>
    <d v="2019-06-23T00:00:00"/>
    <d v="2019-06-23T00:00:00"/>
    <d v="2019-06-23T00:00:00"/>
    <x v="0"/>
    <x v="0"/>
    <s v="NF3611"/>
    <n v="332"/>
    <x v="9"/>
    <n v="2019"/>
    <x v="10"/>
    <x v="2"/>
    <x v="9"/>
    <x v="2"/>
    <n v="0"/>
  </r>
  <r>
    <d v="2019-07-07T04:41:45"/>
    <d v="2019-06-30T00:00:00"/>
    <d v="2019-07-07T04:41:45"/>
    <x v="0"/>
    <x v="1"/>
    <s v="NF4931"/>
    <n v="2819"/>
    <x v="11"/>
    <n v="2019"/>
    <x v="10"/>
    <x v="2"/>
    <x v="10"/>
    <x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  <s v="Prazo"/>
    <n v="21.629960533435224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  <s v="Prazo"/>
    <n v="0.83914482299587689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  <s v="Prazo"/>
    <n v="6.4117765990304179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  <s v="Prazo"/>
    <n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  <s v="Prazo"/>
    <n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  <s v="Prazo"/>
    <n v="24.157237394952972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  <s v="Prazo"/>
    <n v="77.398206108322483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  <s v="Prazo"/>
    <n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  <s v="Prazo"/>
    <n v="0"/>
  </r>
  <r>
    <s v=""/>
    <d v="2017-09-10T00:00:00"/>
    <d v="2017-10-05T22:54:12"/>
    <x v="0"/>
    <x v="1"/>
    <s v="NF2421"/>
    <n v="4983"/>
    <x v="4"/>
    <n v="0"/>
    <x v="1"/>
    <x v="0"/>
    <x v="2"/>
    <x v="0"/>
    <x v="1"/>
    <s v="Prazo"/>
    <n v="2498.0456953517423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  <s v="Prazo"/>
    <n v="0"/>
  </r>
  <r>
    <d v="2017-09-24T20:33:31"/>
    <d v="2017-09-16T00:00:00"/>
    <d v="2017-09-24T20:33:31"/>
    <x v="0"/>
    <x v="1"/>
    <s v="NF8674"/>
    <n v="2337"/>
    <x v="0"/>
    <n v="2017"/>
    <x v="1"/>
    <x v="0"/>
    <x v="1"/>
    <x v="0"/>
    <x v="0"/>
    <s v="Prazo"/>
    <n v="0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  <s v="Vista"/>
    <n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  <s v="Prazo"/>
    <n v="0"/>
  </r>
  <r>
    <d v="2017-10-10T19:13:07"/>
    <d v="2017-09-27T00:00:00"/>
    <d v="2017-10-10T19:13:07"/>
    <x v="0"/>
    <x v="0"/>
    <s v="NF3303"/>
    <n v="4380"/>
    <x v="1"/>
    <n v="2017"/>
    <x v="1"/>
    <x v="0"/>
    <x v="2"/>
    <x v="0"/>
    <x v="0"/>
    <s v="Prazo"/>
    <n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  <s v="Prazo"/>
    <n v="0"/>
  </r>
  <r>
    <d v="2017-12-07T07:52:03"/>
    <d v="2017-10-04T00:00:00"/>
    <d v="2017-10-17T23:52:55"/>
    <x v="0"/>
    <x v="2"/>
    <s v="NF6107"/>
    <n v="4590"/>
    <x v="3"/>
    <n v="2017"/>
    <x v="2"/>
    <x v="0"/>
    <x v="2"/>
    <x v="0"/>
    <x v="0"/>
    <s v="Prazo"/>
    <n v="50.332736480799213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  <s v="Prazo"/>
    <n v="0"/>
  </r>
  <r>
    <d v="2017-11-04T07:09:50"/>
    <d v="2017-10-09T00:00:00"/>
    <d v="2017-11-04T07:09:50"/>
    <x v="0"/>
    <x v="0"/>
    <s v="NF5012"/>
    <n v="1171"/>
    <x v="2"/>
    <n v="2017"/>
    <x v="2"/>
    <x v="0"/>
    <x v="3"/>
    <x v="0"/>
    <x v="0"/>
    <s v="Prazo"/>
    <n v="0"/>
  </r>
  <r>
    <d v="2017-11-21T21:49:29"/>
    <d v="2017-10-11T00:00:00"/>
    <d v="2017-11-21T21:49:29"/>
    <x v="0"/>
    <x v="1"/>
    <s v="NF7669"/>
    <n v="2587"/>
    <x v="2"/>
    <n v="2017"/>
    <x v="2"/>
    <x v="0"/>
    <x v="3"/>
    <x v="0"/>
    <x v="0"/>
    <s v="Prazo"/>
    <n v="0"/>
  </r>
  <r>
    <s v=""/>
    <d v="2017-10-15T00:00:00"/>
    <d v="2017-11-06T02:31:43"/>
    <x v="0"/>
    <x v="1"/>
    <s v="NF7663"/>
    <n v="3425"/>
    <x v="4"/>
    <n v="0"/>
    <x v="2"/>
    <x v="0"/>
    <x v="3"/>
    <x v="0"/>
    <x v="1"/>
    <s v="Prazo"/>
    <n v="2466.8946445930851"/>
  </r>
  <r>
    <d v="2018-01-13T22:18:11"/>
    <d v="2017-10-18T00:00:00"/>
    <d v="2017-10-18T00:00:00"/>
    <x v="0"/>
    <x v="2"/>
    <s v="NF4063"/>
    <n v="4454"/>
    <x v="5"/>
    <n v="2018"/>
    <x v="2"/>
    <x v="0"/>
    <x v="2"/>
    <x v="0"/>
    <x v="0"/>
    <s v="Vista"/>
    <n v="87.929289703235554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  <s v="Vista"/>
    <n v="0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  <s v="Vista"/>
    <n v="0"/>
  </r>
  <r>
    <d v="2018-01-22T14:11:45"/>
    <d v="2017-10-24T00:00:00"/>
    <d v="2017-11-29T02:08:45"/>
    <x v="0"/>
    <x v="4"/>
    <s v="NF7020"/>
    <n v="2019"/>
    <x v="5"/>
    <n v="2018"/>
    <x v="2"/>
    <x v="0"/>
    <x v="3"/>
    <x v="0"/>
    <x v="0"/>
    <s v="Prazo"/>
    <n v="54.502082228071231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  <s v="Vista"/>
    <n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  <s v="Prazo"/>
    <n v="0"/>
  </r>
  <r>
    <s v=""/>
    <d v="2017-11-01T00:00:00"/>
    <d v="2017-11-18T14:20:32"/>
    <x v="0"/>
    <x v="4"/>
    <s v="NF8690"/>
    <n v="1445"/>
    <x v="4"/>
    <n v="0"/>
    <x v="3"/>
    <x v="0"/>
    <x v="3"/>
    <x v="0"/>
    <x v="1"/>
    <s v="Prazo"/>
    <n v="2454.4024109839957"/>
  </r>
  <r>
    <d v="2018-01-17T02:41:46"/>
    <d v="2017-11-04T00:00:00"/>
    <d v="2017-11-29T13:59:41"/>
    <x v="0"/>
    <x v="0"/>
    <s v="NF3424"/>
    <n v="3559"/>
    <x v="5"/>
    <n v="2018"/>
    <x v="3"/>
    <x v="0"/>
    <x v="3"/>
    <x v="0"/>
    <x v="0"/>
    <s v="Prazo"/>
    <n v="48.529226821658085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  <s v="Vista"/>
    <n v="0"/>
  </r>
  <r>
    <d v="2017-12-08T00:11:39"/>
    <d v="2017-11-12T00:00:00"/>
    <d v="2017-11-12T00:00:00"/>
    <x v="0"/>
    <x v="1"/>
    <s v="NF2852"/>
    <n v="1221"/>
    <x v="3"/>
    <n v="2017"/>
    <x v="3"/>
    <x v="0"/>
    <x v="3"/>
    <x v="0"/>
    <x v="0"/>
    <s v="Vista"/>
    <n v="26.008095981109363"/>
  </r>
  <r>
    <d v="2018-01-01T15:18:48"/>
    <d v="2017-11-14T00:00:00"/>
    <d v="2018-01-01T15:18:48"/>
    <x v="0"/>
    <x v="4"/>
    <s v="NF2347"/>
    <n v="4108"/>
    <x v="5"/>
    <n v="2018"/>
    <x v="3"/>
    <x v="0"/>
    <x v="4"/>
    <x v="1"/>
    <x v="0"/>
    <s v="Prazo"/>
    <n v="0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  <s v="Vista"/>
    <n v="0"/>
  </r>
  <r>
    <s v=""/>
    <d v="2017-11-18T00:00:00"/>
    <d v="2018-01-01T09:02:08"/>
    <x v="0"/>
    <x v="3"/>
    <s v="NF4449"/>
    <n v="4843"/>
    <x v="4"/>
    <n v="0"/>
    <x v="3"/>
    <x v="0"/>
    <x v="4"/>
    <x v="1"/>
    <x v="1"/>
    <s v="Prazo"/>
    <n v="2410.6235182609162"/>
  </r>
  <r>
    <d v="2017-12-21T15:01:36"/>
    <d v="2017-11-19T00:00:00"/>
    <d v="2017-12-21T15:01:36"/>
    <x v="0"/>
    <x v="2"/>
    <s v="NF7540"/>
    <n v="4831"/>
    <x v="3"/>
    <n v="2017"/>
    <x v="3"/>
    <x v="0"/>
    <x v="5"/>
    <x v="0"/>
    <x v="0"/>
    <s v="Prazo"/>
    <n v="0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  <s v="Vista"/>
    <n v="0"/>
  </r>
  <r>
    <d v="2018-01-22T15:22:36"/>
    <d v="2017-11-24T00:00:00"/>
    <d v="2018-01-22T15:22:36"/>
    <x v="0"/>
    <x v="0"/>
    <s v="NF6190"/>
    <n v="3992"/>
    <x v="5"/>
    <n v="2018"/>
    <x v="3"/>
    <x v="0"/>
    <x v="4"/>
    <x v="1"/>
    <x v="0"/>
    <s v="Prazo"/>
    <n v="0"/>
  </r>
  <r>
    <d v="2018-01-14T06:31:58"/>
    <d v="2017-11-29T00:00:00"/>
    <d v="2017-11-29T00:00:00"/>
    <x v="0"/>
    <x v="3"/>
    <s v="NF4129"/>
    <n v="1284"/>
    <x v="5"/>
    <n v="2018"/>
    <x v="3"/>
    <x v="0"/>
    <x v="3"/>
    <x v="0"/>
    <x v="0"/>
    <s v="Vista"/>
    <n v="46.272202327112609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  <s v="Vista"/>
    <n v="0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  <s v="Vista"/>
    <n v="0"/>
  </r>
  <r>
    <d v="2018-01-03T13:42:09"/>
    <d v="2017-12-11T00:00:00"/>
    <d v="2017-12-11T00:00:00"/>
    <x v="0"/>
    <x v="3"/>
    <s v="NF7213"/>
    <n v="1267"/>
    <x v="5"/>
    <n v="2018"/>
    <x v="4"/>
    <x v="0"/>
    <x v="5"/>
    <x v="0"/>
    <x v="0"/>
    <s v="Vista"/>
    <n v="23.570938486707746"/>
  </r>
  <r>
    <d v="2018-01-03T00:39:23"/>
    <d v="2017-12-13T00:00:00"/>
    <d v="2018-01-03T00:39:23"/>
    <x v="0"/>
    <x v="3"/>
    <s v="NF8396"/>
    <n v="284"/>
    <x v="5"/>
    <n v="2018"/>
    <x v="4"/>
    <x v="0"/>
    <x v="4"/>
    <x v="1"/>
    <x v="0"/>
    <s v="Prazo"/>
    <n v="0"/>
  </r>
  <r>
    <d v="2017-12-17T18:42:03"/>
    <d v="2017-12-14T00:00:00"/>
    <d v="2017-12-17T18:42:03"/>
    <x v="0"/>
    <x v="1"/>
    <s v="NF2432"/>
    <n v="2046"/>
    <x v="3"/>
    <n v="2017"/>
    <x v="4"/>
    <x v="0"/>
    <x v="5"/>
    <x v="0"/>
    <x v="0"/>
    <s v="Prazo"/>
    <n v="0"/>
  </r>
  <r>
    <d v="2018-01-22T18:55:36"/>
    <d v="2017-12-16T00:00:00"/>
    <d v="2018-01-22T18:55:36"/>
    <x v="0"/>
    <x v="0"/>
    <s v="NF4722"/>
    <n v="3880"/>
    <x v="5"/>
    <n v="2018"/>
    <x v="4"/>
    <x v="0"/>
    <x v="4"/>
    <x v="1"/>
    <x v="0"/>
    <s v="Prazo"/>
    <n v="0"/>
  </r>
  <r>
    <d v="2018-01-23T01:19:12"/>
    <d v="2017-12-17T00:00:00"/>
    <d v="2018-01-23T01:19:12"/>
    <x v="0"/>
    <x v="0"/>
    <s v="NF8944"/>
    <n v="3149"/>
    <x v="5"/>
    <n v="2018"/>
    <x v="4"/>
    <x v="0"/>
    <x v="4"/>
    <x v="1"/>
    <x v="0"/>
    <s v="Prazo"/>
    <n v="0"/>
  </r>
  <r>
    <d v="2018-01-25T11:04:56"/>
    <d v="2017-12-19T00:00:00"/>
    <d v="2018-01-25T11:04:56"/>
    <x v="0"/>
    <x v="1"/>
    <s v="NF2816"/>
    <n v="668"/>
    <x v="5"/>
    <n v="2018"/>
    <x v="4"/>
    <x v="0"/>
    <x v="4"/>
    <x v="1"/>
    <x v="0"/>
    <s v="Prazo"/>
    <n v="0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  <s v="Vista"/>
    <n v="0"/>
  </r>
  <r>
    <d v="2018-02-02T19:42:39"/>
    <d v="2017-12-22T00:00:00"/>
    <d v="2018-02-02T19:42:39"/>
    <x v="0"/>
    <x v="0"/>
    <s v="NF8459"/>
    <n v="3114"/>
    <x v="6"/>
    <n v="2018"/>
    <x v="4"/>
    <x v="0"/>
    <x v="6"/>
    <x v="1"/>
    <x v="0"/>
    <s v="Prazo"/>
    <n v="0"/>
  </r>
  <r>
    <d v="2018-03-23T23:50:59"/>
    <d v="2017-12-26T00:00:00"/>
    <d v="2017-12-26T00:00:00"/>
    <x v="0"/>
    <x v="1"/>
    <s v="NF5737"/>
    <n v="1436"/>
    <x v="7"/>
    <n v="2018"/>
    <x v="4"/>
    <x v="0"/>
    <x v="5"/>
    <x v="0"/>
    <x v="0"/>
    <s v="Vista"/>
    <n v="87.993743135186378"/>
  </r>
  <r>
    <d v="2018-01-01T16:21:35"/>
    <d v="2017-12-30T00:00:00"/>
    <d v="2018-01-01T16:21:35"/>
    <x v="0"/>
    <x v="1"/>
    <s v="NF8895"/>
    <n v="3192"/>
    <x v="5"/>
    <n v="2018"/>
    <x v="4"/>
    <x v="0"/>
    <x v="4"/>
    <x v="1"/>
    <x v="0"/>
    <s v="Prazo"/>
    <n v="0"/>
  </r>
  <r>
    <d v="2018-02-13T01:41:49"/>
    <d v="2017-12-31T00:00:00"/>
    <d v="2018-02-13T01:41:49"/>
    <x v="0"/>
    <x v="2"/>
    <s v="NF2196"/>
    <n v="2687"/>
    <x v="6"/>
    <n v="2018"/>
    <x v="4"/>
    <x v="0"/>
    <x v="6"/>
    <x v="1"/>
    <x v="0"/>
    <s v="Prazo"/>
    <n v="0"/>
  </r>
  <r>
    <s v=""/>
    <d v="2018-01-03T00:00:00"/>
    <d v="2018-02-28T18:26:30"/>
    <x v="0"/>
    <x v="1"/>
    <s v="NF1631"/>
    <n v="1561"/>
    <x v="4"/>
    <n v="0"/>
    <x v="5"/>
    <x v="1"/>
    <x v="6"/>
    <x v="1"/>
    <x v="1"/>
    <s v="Prazo"/>
    <n v="2352.2316000308929"/>
  </r>
  <r>
    <d v="2018-02-24T02:24:06"/>
    <d v="2018-01-09T00:00:00"/>
    <d v="2018-01-13T12:51:39"/>
    <x v="0"/>
    <x v="1"/>
    <s v="NF9340"/>
    <n v="1573"/>
    <x v="6"/>
    <n v="2018"/>
    <x v="5"/>
    <x v="1"/>
    <x v="4"/>
    <x v="1"/>
    <x v="0"/>
    <s v="Prazo"/>
    <n v="41.56419363176974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  <s v="Vista"/>
    <n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  <s v="Prazo"/>
    <n v="0"/>
  </r>
  <r>
    <d v="2018-02-14T22:19:33"/>
    <d v="2018-01-22T00:00:00"/>
    <d v="2018-02-14T22:19:33"/>
    <x v="0"/>
    <x v="2"/>
    <s v="NF7526"/>
    <n v="3928"/>
    <x v="6"/>
    <n v="2018"/>
    <x v="5"/>
    <x v="1"/>
    <x v="6"/>
    <x v="1"/>
    <x v="0"/>
    <s v="Prazo"/>
    <n v="0"/>
  </r>
  <r>
    <d v="2018-02-11T17:07:34"/>
    <d v="2018-01-24T00:00:00"/>
    <d v="2018-02-11T17:07:34"/>
    <x v="0"/>
    <x v="0"/>
    <s v="NF3023"/>
    <n v="3843"/>
    <x v="6"/>
    <n v="2018"/>
    <x v="5"/>
    <x v="1"/>
    <x v="6"/>
    <x v="1"/>
    <x v="0"/>
    <s v="Prazo"/>
    <n v="0"/>
  </r>
  <r>
    <d v="2018-04-16T22:53:44"/>
    <d v="2018-01-25T00:00:00"/>
    <d v="2018-01-29T09:00:26"/>
    <x v="0"/>
    <x v="3"/>
    <s v="NF7934"/>
    <n v="1864"/>
    <x v="8"/>
    <n v="2018"/>
    <x v="5"/>
    <x v="1"/>
    <x v="4"/>
    <x v="1"/>
    <x v="0"/>
    <s v="Prazo"/>
    <n v="77.578677779943973"/>
  </r>
  <r>
    <d v="2018-02-06T19:35:56"/>
    <d v="2018-01-28T00:00:00"/>
    <d v="2018-01-28T00:00:00"/>
    <x v="0"/>
    <x v="1"/>
    <s v="NF7720"/>
    <n v="1184"/>
    <x v="6"/>
    <n v="2018"/>
    <x v="5"/>
    <x v="1"/>
    <x v="4"/>
    <x v="1"/>
    <x v="0"/>
    <s v="Vista"/>
    <n v="9.8166158016829286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  <s v="Prazo"/>
    <n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  <s v="Prazo"/>
    <n v="0"/>
  </r>
  <r>
    <d v="2018-02-07T02:03:02"/>
    <d v="2018-02-02T00:00:00"/>
    <d v="2018-02-07T02:03:02"/>
    <x v="0"/>
    <x v="4"/>
    <s v="NF4604"/>
    <n v="460"/>
    <x v="6"/>
    <n v="2018"/>
    <x v="6"/>
    <x v="1"/>
    <x v="6"/>
    <x v="1"/>
    <x v="0"/>
    <s v="Prazo"/>
    <n v="0"/>
  </r>
  <r>
    <s v=""/>
    <d v="2018-02-05T00:00:00"/>
    <d v="2018-03-31T04:13:26"/>
    <x v="0"/>
    <x v="2"/>
    <s v="NF2493"/>
    <n v="964"/>
    <x v="4"/>
    <n v="0"/>
    <x v="6"/>
    <x v="1"/>
    <x v="7"/>
    <x v="1"/>
    <x v="1"/>
    <s v="Prazo"/>
    <n v="2321.8240089920801"/>
  </r>
  <r>
    <d v="2018-02-14T22:35:00"/>
    <d v="2018-02-09T00:00:00"/>
    <d v="2018-02-14T22:35:00"/>
    <x v="0"/>
    <x v="1"/>
    <s v="NF5788"/>
    <n v="3412"/>
    <x v="6"/>
    <n v="2018"/>
    <x v="6"/>
    <x v="1"/>
    <x v="6"/>
    <x v="1"/>
    <x v="0"/>
    <s v="Prazo"/>
    <n v="0"/>
  </r>
  <r>
    <d v="2018-02-15T05:25:05"/>
    <d v="2018-02-11T00:00:00"/>
    <d v="2018-02-15T05:25:05"/>
    <x v="0"/>
    <x v="0"/>
    <s v="NF9580"/>
    <n v="3095"/>
    <x v="6"/>
    <n v="2018"/>
    <x v="6"/>
    <x v="1"/>
    <x v="6"/>
    <x v="1"/>
    <x v="0"/>
    <s v="Prazo"/>
    <n v="0"/>
  </r>
  <r>
    <d v="2018-04-03T11:13:40"/>
    <d v="2018-02-17T00:00:00"/>
    <d v="2018-04-03T11:13:40"/>
    <x v="0"/>
    <x v="4"/>
    <s v="NF4061"/>
    <n v="1532"/>
    <x v="8"/>
    <n v="2018"/>
    <x v="6"/>
    <x v="1"/>
    <x v="8"/>
    <x v="1"/>
    <x v="0"/>
    <s v="Prazo"/>
    <n v="0"/>
  </r>
  <r>
    <d v="2018-04-03T09:49:51"/>
    <d v="2018-02-20T00:00:00"/>
    <d v="2018-04-03T09:49:51"/>
    <x v="0"/>
    <x v="4"/>
    <s v="NF6503"/>
    <n v="3726"/>
    <x v="8"/>
    <n v="2018"/>
    <x v="6"/>
    <x v="1"/>
    <x v="8"/>
    <x v="1"/>
    <x v="0"/>
    <s v="Prazo"/>
    <n v="0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  <s v="Vista"/>
    <n v="0"/>
  </r>
  <r>
    <s v=""/>
    <d v="2018-02-25T00:00:00"/>
    <d v="2018-04-15T18:04:54"/>
    <x v="0"/>
    <x v="0"/>
    <s v="NF8891"/>
    <n v="3998"/>
    <x v="4"/>
    <n v="0"/>
    <x v="6"/>
    <x v="1"/>
    <x v="8"/>
    <x v="1"/>
    <x v="1"/>
    <s v="Prazo"/>
    <n v="2306.2466026800685"/>
  </r>
  <r>
    <d v="2018-05-26T14:06:51"/>
    <d v="2018-02-27T00:00:00"/>
    <d v="2018-03-29T19:54:34"/>
    <x v="0"/>
    <x v="0"/>
    <s v="NF2640"/>
    <n v="3252"/>
    <x v="9"/>
    <n v="2018"/>
    <x v="6"/>
    <x v="1"/>
    <x v="7"/>
    <x v="1"/>
    <x v="0"/>
    <s v="Prazo"/>
    <n v="57.758531028404832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  <s v="Prazo"/>
    <n v="0"/>
  </r>
  <r>
    <s v=""/>
    <d v="2018-03-03T00:00:00"/>
    <d v="2018-04-12T19:30:21"/>
    <x v="0"/>
    <x v="2"/>
    <s v="NF7869"/>
    <n v="1977"/>
    <x v="4"/>
    <n v="0"/>
    <x v="7"/>
    <x v="1"/>
    <x v="8"/>
    <x v="1"/>
    <x v="1"/>
    <s v="Prazo"/>
    <n v="2309.1872578168914"/>
  </r>
  <r>
    <d v="2018-07-06T14:44:24"/>
    <d v="2018-03-04T00:00:00"/>
    <d v="2018-04-21T02:43:37"/>
    <x v="0"/>
    <x v="4"/>
    <s v="NF4994"/>
    <n v="1217"/>
    <x v="10"/>
    <n v="2018"/>
    <x v="7"/>
    <x v="1"/>
    <x v="8"/>
    <x v="1"/>
    <x v="0"/>
    <s v="Prazo"/>
    <n v="76.5005409150981"/>
  </r>
  <r>
    <d v="2018-04-13T04:11:14"/>
    <d v="2018-03-07T00:00:00"/>
    <d v="2018-04-13T04:11:14"/>
    <x v="0"/>
    <x v="3"/>
    <s v="NF5720"/>
    <n v="1660"/>
    <x v="8"/>
    <n v="2018"/>
    <x v="7"/>
    <x v="1"/>
    <x v="8"/>
    <x v="1"/>
    <x v="0"/>
    <s v="Prazo"/>
    <n v="0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  <s v="Vista"/>
    <n v="0"/>
  </r>
  <r>
    <d v="2018-06-23T22:45:37"/>
    <d v="2018-03-12T00:00:00"/>
    <d v="2018-04-10T03:31:44"/>
    <x v="0"/>
    <x v="1"/>
    <s v="NF9057"/>
    <n v="1838"/>
    <x v="11"/>
    <n v="2018"/>
    <x v="7"/>
    <x v="1"/>
    <x v="8"/>
    <x v="1"/>
    <x v="0"/>
    <s v="Prazo"/>
    <n v="74.801314701420779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  <s v="Vista"/>
    <n v="0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  <s v="Vista"/>
    <n v="0"/>
  </r>
  <r>
    <d v="2018-05-05T10:51:10"/>
    <d v="2018-03-21T00:00:00"/>
    <d v="2018-03-21T00:00:00"/>
    <x v="0"/>
    <x v="1"/>
    <s v="NF7119"/>
    <n v="4606"/>
    <x v="9"/>
    <n v="2018"/>
    <x v="7"/>
    <x v="1"/>
    <x v="7"/>
    <x v="1"/>
    <x v="0"/>
    <s v="Vista"/>
    <n v="45.452196527214255"/>
  </r>
  <r>
    <d v="2018-04-09T01:30:48"/>
    <d v="2018-03-23T00:00:00"/>
    <d v="2018-04-09T01:30:48"/>
    <x v="0"/>
    <x v="0"/>
    <s v="NF2814"/>
    <n v="2388"/>
    <x v="8"/>
    <n v="2018"/>
    <x v="7"/>
    <x v="1"/>
    <x v="8"/>
    <x v="1"/>
    <x v="0"/>
    <s v="Prazo"/>
    <n v="0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  <s v="Prazo"/>
    <n v="0"/>
  </r>
  <r>
    <d v="2018-06-06T06:58:25"/>
    <d v="2018-03-28T00:00:00"/>
    <d v="2018-04-15T06:12:30"/>
    <x v="0"/>
    <x v="2"/>
    <s v="NF3293"/>
    <n v="1662"/>
    <x v="11"/>
    <n v="2018"/>
    <x v="7"/>
    <x v="1"/>
    <x v="8"/>
    <x v="1"/>
    <x v="0"/>
    <s v="Prazo"/>
    <n v="52.03189360909164"/>
  </r>
  <r>
    <d v="2018-04-24T13:54:11"/>
    <d v="2018-03-30T00:00:00"/>
    <d v="2018-03-30T00:00:00"/>
    <x v="0"/>
    <x v="0"/>
    <s v="NF8254"/>
    <n v="3241"/>
    <x v="8"/>
    <n v="2018"/>
    <x v="7"/>
    <x v="1"/>
    <x v="7"/>
    <x v="1"/>
    <x v="0"/>
    <s v="Vista"/>
    <n v="25.579291437890788"/>
  </r>
  <r>
    <d v="2018-07-25T19:48:01"/>
    <d v="2018-03-31T00:00:00"/>
    <d v="2018-05-08T12:38:09"/>
    <x v="0"/>
    <x v="2"/>
    <s v="NF4303"/>
    <n v="4017"/>
    <x v="10"/>
    <n v="2018"/>
    <x v="7"/>
    <x v="1"/>
    <x v="9"/>
    <x v="1"/>
    <x v="0"/>
    <s v="Prazo"/>
    <n v="78.298508139196201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  <s v="Vista"/>
    <n v="0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  <s v="Vista"/>
    <n v="0"/>
  </r>
  <r>
    <d v="2018-05-31T04:06:26"/>
    <d v="2018-04-09T00:00:00"/>
    <d v="2018-05-31T04:06:26"/>
    <x v="0"/>
    <x v="1"/>
    <s v="NF6697"/>
    <n v="4262"/>
    <x v="9"/>
    <n v="2018"/>
    <x v="8"/>
    <x v="1"/>
    <x v="9"/>
    <x v="1"/>
    <x v="0"/>
    <s v="Prazo"/>
    <n v="0"/>
  </r>
  <r>
    <s v=""/>
    <d v="2018-04-11T00:00:00"/>
    <d v="2018-06-09T12:51:29"/>
    <x v="0"/>
    <x v="1"/>
    <s v="NF5208"/>
    <n v="2593"/>
    <x v="4"/>
    <n v="0"/>
    <x v="8"/>
    <x v="1"/>
    <x v="10"/>
    <x v="1"/>
    <x v="1"/>
    <s v="Prazo"/>
    <n v="2251.4642499655456"/>
  </r>
  <r>
    <d v="2018-05-04T20:26:07"/>
    <d v="2018-04-14T00:00:00"/>
    <d v="2018-05-04T20:26:07"/>
    <x v="0"/>
    <x v="1"/>
    <s v="NF2907"/>
    <n v="1885"/>
    <x v="9"/>
    <n v="2018"/>
    <x v="8"/>
    <x v="1"/>
    <x v="9"/>
    <x v="1"/>
    <x v="0"/>
    <s v="Prazo"/>
    <n v="0"/>
  </r>
  <r>
    <d v="2018-07-14T16:43:37"/>
    <d v="2018-04-19T00:00:00"/>
    <d v="2018-04-19T00:00:00"/>
    <x v="0"/>
    <x v="1"/>
    <s v="NF9381"/>
    <n v="2224"/>
    <x v="10"/>
    <n v="2018"/>
    <x v="8"/>
    <x v="1"/>
    <x v="8"/>
    <x v="1"/>
    <x v="0"/>
    <s v="Vista"/>
    <n v="86.69695201729337"/>
  </r>
  <r>
    <d v="2018-05-14T02:06:20"/>
    <d v="2018-04-23T00:00:00"/>
    <d v="2018-05-14T02:06:20"/>
    <x v="0"/>
    <x v="1"/>
    <s v="NF3247"/>
    <n v="3223"/>
    <x v="9"/>
    <n v="2018"/>
    <x v="8"/>
    <x v="1"/>
    <x v="9"/>
    <x v="1"/>
    <x v="0"/>
    <s v="Prazo"/>
    <n v="0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  <s v="Vista"/>
    <n v="0"/>
  </r>
  <r>
    <d v="2018-05-06T23:54:41"/>
    <d v="2018-04-30T00:00:00"/>
    <d v="2018-04-30T00:00:00"/>
    <x v="0"/>
    <x v="1"/>
    <s v="NF2988"/>
    <n v="4540"/>
    <x v="9"/>
    <n v="2018"/>
    <x v="8"/>
    <x v="1"/>
    <x v="8"/>
    <x v="1"/>
    <x v="0"/>
    <s v="Vista"/>
    <n v="6.9963025949473376"/>
  </r>
  <r>
    <d v="2018-07-02T22:06:22"/>
    <d v="2018-05-08T00:00:00"/>
    <d v="2018-07-02T22:06:22"/>
    <x v="0"/>
    <x v="2"/>
    <s v="NF4912"/>
    <n v="3862"/>
    <x v="10"/>
    <n v="2018"/>
    <x v="9"/>
    <x v="1"/>
    <x v="11"/>
    <x v="1"/>
    <x v="0"/>
    <s v="Prazo"/>
    <n v="0"/>
  </r>
  <r>
    <d v="2018-07-30T18:31:10"/>
    <d v="2018-05-11T00:00:00"/>
    <d v="2018-06-28T09:08:40"/>
    <x v="0"/>
    <x v="4"/>
    <s v="NF7104"/>
    <n v="611"/>
    <x v="10"/>
    <n v="2018"/>
    <x v="9"/>
    <x v="1"/>
    <x v="10"/>
    <x v="1"/>
    <x v="0"/>
    <s v="Prazo"/>
    <n v="32.390623197665263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  <s v="Vista"/>
    <n v="0"/>
  </r>
  <r>
    <d v="2018-06-01T02:54:58"/>
    <d v="2018-05-21T00:00:00"/>
    <d v="2018-06-01T02:54:58"/>
    <x v="0"/>
    <x v="1"/>
    <s v="NF7947"/>
    <n v="4850"/>
    <x v="11"/>
    <n v="2018"/>
    <x v="9"/>
    <x v="1"/>
    <x v="10"/>
    <x v="1"/>
    <x v="0"/>
    <s v="Prazo"/>
    <n v="0"/>
  </r>
  <r>
    <d v="2018-06-24T10:58:45"/>
    <d v="2018-05-24T00:00:00"/>
    <d v="2018-06-24T10:58:45"/>
    <x v="0"/>
    <x v="3"/>
    <s v="NF7741"/>
    <n v="3878"/>
    <x v="11"/>
    <n v="2018"/>
    <x v="9"/>
    <x v="1"/>
    <x v="10"/>
    <x v="1"/>
    <x v="0"/>
    <s v="Prazo"/>
    <n v="0"/>
  </r>
  <r>
    <d v="2018-06-24T15:56:07"/>
    <d v="2018-05-29T00:00:00"/>
    <d v="2018-06-24T15:56:07"/>
    <x v="0"/>
    <x v="3"/>
    <s v="NF3255"/>
    <n v="976"/>
    <x v="11"/>
    <n v="2018"/>
    <x v="9"/>
    <x v="1"/>
    <x v="10"/>
    <x v="1"/>
    <x v="0"/>
    <s v="Prazo"/>
    <n v="0"/>
  </r>
  <r>
    <d v="2018-06-14T09:49:26"/>
    <d v="2018-05-30T00:00:00"/>
    <d v="2018-06-14T09:49:26"/>
    <x v="0"/>
    <x v="2"/>
    <s v="NF7106"/>
    <n v="3346"/>
    <x v="11"/>
    <n v="2018"/>
    <x v="9"/>
    <x v="1"/>
    <x v="10"/>
    <x v="1"/>
    <x v="0"/>
    <s v="Prazo"/>
    <n v="0"/>
  </r>
  <r>
    <d v="2018-08-28T04:31:39"/>
    <d v="2018-06-03T00:00:00"/>
    <d v="2018-08-01T18:40:48"/>
    <x v="0"/>
    <x v="4"/>
    <s v="NF1835"/>
    <n v="443"/>
    <x v="12"/>
    <n v="2018"/>
    <x v="10"/>
    <x v="1"/>
    <x v="0"/>
    <x v="1"/>
    <x v="0"/>
    <s v="Prazo"/>
    <n v="26.410311645580805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  <s v="Vista"/>
    <n v="0"/>
  </r>
  <r>
    <d v="2018-06-16T15:21:18"/>
    <d v="2018-06-05T00:00:00"/>
    <d v="2018-06-16T15:21:18"/>
    <x v="0"/>
    <x v="3"/>
    <s v="NF3899"/>
    <n v="1875"/>
    <x v="11"/>
    <n v="2018"/>
    <x v="10"/>
    <x v="1"/>
    <x v="10"/>
    <x v="1"/>
    <x v="0"/>
    <s v="Prazo"/>
    <n v="0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  <s v="Vista"/>
    <n v="0"/>
  </r>
  <r>
    <d v="2018-06-25T12:16:33"/>
    <d v="2018-06-10T00:00:00"/>
    <d v="2018-06-25T12:16:33"/>
    <x v="0"/>
    <x v="0"/>
    <s v="NF4824"/>
    <n v="2114"/>
    <x v="11"/>
    <n v="2018"/>
    <x v="10"/>
    <x v="1"/>
    <x v="10"/>
    <x v="1"/>
    <x v="0"/>
    <s v="Prazo"/>
    <n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  <s v="Prazo"/>
    <n v="0"/>
  </r>
  <r>
    <d v="2018-07-22T08:03:46"/>
    <d v="2018-06-14T00:00:00"/>
    <d v="2018-07-22T08:03:46"/>
    <x v="0"/>
    <x v="1"/>
    <s v="NF8075"/>
    <n v="909"/>
    <x v="10"/>
    <n v="2018"/>
    <x v="10"/>
    <x v="1"/>
    <x v="11"/>
    <x v="1"/>
    <x v="0"/>
    <s v="Prazo"/>
    <n v="0"/>
  </r>
  <r>
    <d v="2018-07-12T09:15:11"/>
    <d v="2018-06-15T00:00:00"/>
    <d v="2018-07-12T09:15:11"/>
    <x v="0"/>
    <x v="1"/>
    <s v="NF1137"/>
    <n v="2197"/>
    <x v="10"/>
    <n v="2018"/>
    <x v="10"/>
    <x v="1"/>
    <x v="11"/>
    <x v="1"/>
    <x v="0"/>
    <s v="Prazo"/>
    <n v="0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  <s v="Vista"/>
    <n v="0"/>
  </r>
  <r>
    <d v="2018-08-14T08:59:17"/>
    <d v="2018-06-21T00:00:00"/>
    <d v="2018-07-28T09:26:34"/>
    <x v="0"/>
    <x v="2"/>
    <s v="NF5074"/>
    <n v="460"/>
    <x v="12"/>
    <n v="2018"/>
    <x v="10"/>
    <x v="1"/>
    <x v="11"/>
    <x v="1"/>
    <x v="0"/>
    <s v="Prazo"/>
    <n v="16.981045279397222"/>
  </r>
  <r>
    <d v="2018-08-01T15:18:17"/>
    <d v="2018-06-24T00:00:00"/>
    <d v="2018-08-01T15:18:17"/>
    <x v="0"/>
    <x v="2"/>
    <s v="NF1725"/>
    <n v="770"/>
    <x v="12"/>
    <n v="2018"/>
    <x v="10"/>
    <x v="1"/>
    <x v="0"/>
    <x v="1"/>
    <x v="0"/>
    <s v="Prazo"/>
    <n v="0"/>
  </r>
  <r>
    <d v="2018-08-05T17:42:47"/>
    <d v="2018-06-25T00:00:00"/>
    <d v="2018-08-05T17:42:47"/>
    <x v="0"/>
    <x v="1"/>
    <s v="NF5560"/>
    <n v="3646"/>
    <x v="12"/>
    <n v="2018"/>
    <x v="10"/>
    <x v="1"/>
    <x v="0"/>
    <x v="1"/>
    <x v="0"/>
    <s v="Prazo"/>
    <n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  <s v="Prazo"/>
    <n v="0"/>
  </r>
  <r>
    <d v="2018-10-25T17:52:01"/>
    <d v="2018-07-03T00:00:00"/>
    <d v="2018-07-29T08:42:05"/>
    <x v="0"/>
    <x v="1"/>
    <s v="NF2175"/>
    <n v="3940"/>
    <x v="1"/>
    <n v="2018"/>
    <x v="11"/>
    <x v="1"/>
    <x v="11"/>
    <x v="1"/>
    <x v="0"/>
    <s v="Prazo"/>
    <n v="88.381893417958054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  <s v="Prazo"/>
    <n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  <s v="Prazo"/>
    <n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  <s v="Prazo"/>
    <n v="0"/>
  </r>
  <r>
    <d v="2018-08-11T15:48:56"/>
    <d v="2018-07-11T00:00:00"/>
    <d v="2018-08-11T15:48:56"/>
    <x v="0"/>
    <x v="2"/>
    <s v="NF9391"/>
    <n v="4090"/>
    <x v="12"/>
    <n v="2018"/>
    <x v="11"/>
    <x v="1"/>
    <x v="0"/>
    <x v="1"/>
    <x v="0"/>
    <s v="Prazo"/>
    <n v="0"/>
  </r>
  <r>
    <d v="2018-07-30T01:14:31"/>
    <d v="2018-07-12T00:00:00"/>
    <d v="2018-07-30T01:14:31"/>
    <x v="0"/>
    <x v="3"/>
    <s v="NF6298"/>
    <n v="2713"/>
    <x v="10"/>
    <n v="2018"/>
    <x v="11"/>
    <x v="1"/>
    <x v="11"/>
    <x v="1"/>
    <x v="0"/>
    <s v="Prazo"/>
    <n v="0"/>
  </r>
  <r>
    <d v="2018-07-21T16:06:50"/>
    <d v="2018-07-16T00:00:00"/>
    <d v="2018-07-21T16:06:50"/>
    <x v="0"/>
    <x v="1"/>
    <s v="NF7941"/>
    <n v="3482"/>
    <x v="10"/>
    <n v="2018"/>
    <x v="11"/>
    <x v="1"/>
    <x v="11"/>
    <x v="1"/>
    <x v="0"/>
    <s v="Prazo"/>
    <n v="0"/>
  </r>
  <r>
    <s v=""/>
    <d v="2018-07-18T00:00:00"/>
    <d v="2018-09-03T07:30:56"/>
    <x v="0"/>
    <x v="1"/>
    <s v="NF3604"/>
    <n v="2071"/>
    <x v="4"/>
    <n v="0"/>
    <x v="11"/>
    <x v="1"/>
    <x v="1"/>
    <x v="1"/>
    <x v="1"/>
    <s v="Prazo"/>
    <n v="2165.6868564299511"/>
  </r>
  <r>
    <s v=""/>
    <d v="2018-07-23T00:00:00"/>
    <d v="2018-07-23T00:00:00"/>
    <x v="0"/>
    <x v="2"/>
    <s v="NF4605"/>
    <n v="4258"/>
    <x v="4"/>
    <n v="0"/>
    <x v="11"/>
    <x v="1"/>
    <x v="11"/>
    <x v="1"/>
    <x v="1"/>
    <s v="Vista"/>
    <n v="2208"/>
  </r>
  <r>
    <d v="2018-09-07T04:16:41"/>
    <d v="2018-07-25T00:00:00"/>
    <d v="2018-09-07T04:16:41"/>
    <x v="0"/>
    <x v="0"/>
    <s v="NF1759"/>
    <n v="4383"/>
    <x v="0"/>
    <n v="2018"/>
    <x v="11"/>
    <x v="1"/>
    <x v="1"/>
    <x v="1"/>
    <x v="0"/>
    <s v="Prazo"/>
    <n v="0"/>
  </r>
  <r>
    <s v=""/>
    <d v="2018-07-29T00:00:00"/>
    <d v="2018-07-29T00:00:00"/>
    <x v="0"/>
    <x v="1"/>
    <s v="NF2800"/>
    <n v="1369"/>
    <x v="4"/>
    <n v="0"/>
    <x v="11"/>
    <x v="1"/>
    <x v="11"/>
    <x v="1"/>
    <x v="1"/>
    <s v="Vista"/>
    <n v="2202"/>
  </r>
  <r>
    <d v="2018-11-05T20:14:58"/>
    <d v="2018-08-03T00:00:00"/>
    <d v="2018-09-14T13:40:35"/>
    <x v="0"/>
    <x v="1"/>
    <s v="NF7248"/>
    <n v="331"/>
    <x v="2"/>
    <n v="2018"/>
    <x v="0"/>
    <x v="1"/>
    <x v="1"/>
    <x v="1"/>
    <x v="0"/>
    <s v="Prazo"/>
    <n v="52.273869329153968"/>
  </r>
  <r>
    <d v="2018-09-25T21:33:15"/>
    <d v="2018-08-06T00:00:00"/>
    <d v="2018-08-06T00:00:00"/>
    <x v="0"/>
    <x v="1"/>
    <s v="NF5280"/>
    <n v="3031"/>
    <x v="0"/>
    <n v="2018"/>
    <x v="0"/>
    <x v="1"/>
    <x v="0"/>
    <x v="1"/>
    <x v="0"/>
    <s v="Vista"/>
    <n v="50.898087826491974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  <s v="Prazo"/>
    <n v="0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  <s v="Vista"/>
    <n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  <s v="Prazo"/>
    <n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  <s v="Vista"/>
    <n v="0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  <s v="Vista"/>
    <n v="0"/>
  </r>
  <r>
    <d v="2019-01-10T07:43:55"/>
    <d v="2018-08-26T00:00:00"/>
    <d v="2018-10-22T21:34:17"/>
    <x v="0"/>
    <x v="2"/>
    <s v="NF3171"/>
    <n v="4857"/>
    <x v="5"/>
    <n v="2019"/>
    <x v="0"/>
    <x v="1"/>
    <x v="2"/>
    <x v="1"/>
    <x v="0"/>
    <s v="Prazo"/>
    <n v="79.42335905906657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  <s v="Prazo"/>
    <n v="0"/>
  </r>
  <r>
    <d v="2018-11-01T13:56:57"/>
    <d v="2018-08-31T00:00:00"/>
    <d v="2018-09-11T09:18:13"/>
    <x v="0"/>
    <x v="0"/>
    <s v="NF9607"/>
    <n v="2467"/>
    <x v="2"/>
    <n v="2018"/>
    <x v="0"/>
    <x v="1"/>
    <x v="1"/>
    <x v="1"/>
    <x v="0"/>
    <s v="Prazo"/>
    <n v="51.193564653745852"/>
  </r>
  <r>
    <d v="2018-09-27T15:55:52"/>
    <d v="2018-09-01T00:00:00"/>
    <d v="2018-09-27T15:55:52"/>
    <x v="0"/>
    <x v="1"/>
    <s v="NF6643"/>
    <n v="4253"/>
    <x v="0"/>
    <n v="2018"/>
    <x v="1"/>
    <x v="1"/>
    <x v="1"/>
    <x v="1"/>
    <x v="0"/>
    <s v="Prazo"/>
    <n v="0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  <s v="Vista"/>
    <n v="0"/>
  </r>
  <r>
    <d v="2018-09-22T19:10:46"/>
    <d v="2018-09-09T00:00:00"/>
    <d v="2018-09-22T19:10:46"/>
    <x v="0"/>
    <x v="1"/>
    <s v="NF3599"/>
    <n v="3669"/>
    <x v="0"/>
    <n v="2018"/>
    <x v="1"/>
    <x v="1"/>
    <x v="1"/>
    <x v="1"/>
    <x v="0"/>
    <s v="Prazo"/>
    <n v="0"/>
  </r>
  <r>
    <d v="2018-10-10T05:32:48"/>
    <d v="2018-09-12T00:00:00"/>
    <d v="2018-10-10T05:32:48"/>
    <x v="0"/>
    <x v="1"/>
    <s v="NF9914"/>
    <n v="1207"/>
    <x v="1"/>
    <n v="2018"/>
    <x v="1"/>
    <x v="1"/>
    <x v="2"/>
    <x v="1"/>
    <x v="0"/>
    <s v="Prazo"/>
    <n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  <s v="Prazo"/>
    <n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  <s v="Prazo"/>
    <n v="0"/>
  </r>
  <r>
    <d v="2018-11-18T18:58:19"/>
    <d v="2018-09-21T00:00:00"/>
    <d v="2018-09-21T00:00:00"/>
    <x v="0"/>
    <x v="1"/>
    <s v="NF8652"/>
    <n v="2106"/>
    <x v="2"/>
    <n v="2018"/>
    <x v="1"/>
    <x v="1"/>
    <x v="1"/>
    <x v="1"/>
    <x v="0"/>
    <s v="Vista"/>
    <n v="58.790502051182557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  <s v="Prazo"/>
    <n v="0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  <s v="Vista"/>
    <n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  <s v="Prazo"/>
    <n v="0"/>
  </r>
  <r>
    <d v="2018-10-26T19:35:25"/>
    <d v="2018-10-05T00:00:00"/>
    <d v="2018-10-26T19:35:25"/>
    <x v="0"/>
    <x v="3"/>
    <s v="NF3137"/>
    <n v="4922"/>
    <x v="1"/>
    <n v="2018"/>
    <x v="2"/>
    <x v="1"/>
    <x v="2"/>
    <x v="1"/>
    <x v="0"/>
    <s v="Prazo"/>
    <n v="0"/>
  </r>
  <r>
    <d v="2018-11-28T21:26:54"/>
    <d v="2018-10-09T00:00:00"/>
    <d v="2018-11-28T21:26:54"/>
    <x v="0"/>
    <x v="2"/>
    <s v="NF2705"/>
    <n v="1688"/>
    <x v="2"/>
    <n v="2018"/>
    <x v="2"/>
    <x v="1"/>
    <x v="3"/>
    <x v="1"/>
    <x v="0"/>
    <s v="Prazo"/>
    <n v="0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  <s v="Vista"/>
    <n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  <s v="Prazo"/>
    <n v="0"/>
  </r>
  <r>
    <s v=""/>
    <d v="2018-10-16T00:00:00"/>
    <d v="2018-12-04T03:16:57"/>
    <x v="0"/>
    <x v="2"/>
    <s v="NF9052"/>
    <n v="4061"/>
    <x v="4"/>
    <n v="0"/>
    <x v="2"/>
    <x v="1"/>
    <x v="5"/>
    <x v="1"/>
    <x v="1"/>
    <s v="Prazo"/>
    <n v="2073.863233771197"/>
  </r>
  <r>
    <d v="2018-12-01T19:29:45"/>
    <d v="2018-10-21T00:00:00"/>
    <d v="2018-12-01T19:29:45"/>
    <x v="0"/>
    <x v="0"/>
    <s v="NF9827"/>
    <n v="4404"/>
    <x v="3"/>
    <n v="2018"/>
    <x v="2"/>
    <x v="1"/>
    <x v="5"/>
    <x v="1"/>
    <x v="0"/>
    <s v="Prazo"/>
    <n v="0"/>
  </r>
  <r>
    <d v="2018-11-20T17:24:52"/>
    <d v="2018-10-25T00:00:00"/>
    <d v="2018-11-15T14:37:18"/>
    <x v="0"/>
    <x v="1"/>
    <s v="NF4056"/>
    <n v="2429"/>
    <x v="2"/>
    <n v="2018"/>
    <x v="2"/>
    <x v="1"/>
    <x v="3"/>
    <x v="1"/>
    <x v="0"/>
    <s v="Prazo"/>
    <n v="5.1163663319020998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  <s v="Vista"/>
    <n v="0"/>
  </r>
  <r>
    <s v=""/>
    <d v="2018-10-30T00:00:00"/>
    <d v="2018-10-30T00:00:00"/>
    <x v="0"/>
    <x v="1"/>
    <s v="NF5374"/>
    <n v="3787"/>
    <x v="4"/>
    <n v="0"/>
    <x v="2"/>
    <x v="1"/>
    <x v="2"/>
    <x v="1"/>
    <x v="1"/>
    <s v="Vista"/>
    <n v="2109"/>
  </r>
  <r>
    <d v="2018-12-08T21:36:08"/>
    <d v="2018-11-04T00:00:00"/>
    <d v="2018-12-08T21:36:08"/>
    <x v="0"/>
    <x v="4"/>
    <s v="NF4782"/>
    <n v="1820"/>
    <x v="3"/>
    <n v="2018"/>
    <x v="3"/>
    <x v="1"/>
    <x v="5"/>
    <x v="1"/>
    <x v="0"/>
    <s v="Prazo"/>
    <n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  <s v="Prazo"/>
    <n v="0"/>
  </r>
  <r>
    <d v="2018-11-17T02:12:26"/>
    <d v="2018-11-11T00:00:00"/>
    <d v="2018-11-17T02:12:26"/>
    <x v="0"/>
    <x v="1"/>
    <s v="NF3186"/>
    <n v="3902"/>
    <x v="2"/>
    <n v="2018"/>
    <x v="3"/>
    <x v="1"/>
    <x v="3"/>
    <x v="1"/>
    <x v="0"/>
    <s v="Prazo"/>
    <n v="0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  <s v="Vista"/>
    <n v="0"/>
  </r>
  <r>
    <d v="2019-03-13T13:18:39"/>
    <d v="2018-11-17T00:00:00"/>
    <d v="2018-12-30T17:57:50"/>
    <x v="0"/>
    <x v="0"/>
    <s v="NF3114"/>
    <n v="3068"/>
    <x v="7"/>
    <n v="2019"/>
    <x v="3"/>
    <x v="1"/>
    <x v="5"/>
    <x v="1"/>
    <x v="0"/>
    <s v="Prazo"/>
    <n v="72.806115339320968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  <s v="Vista"/>
    <n v="0"/>
  </r>
  <r>
    <d v="2018-12-31T01:31:16"/>
    <d v="2018-11-23T00:00:00"/>
    <d v="2018-12-31T01:31:16"/>
    <x v="0"/>
    <x v="1"/>
    <s v="NF5107"/>
    <n v="1414"/>
    <x v="3"/>
    <n v="2018"/>
    <x v="3"/>
    <x v="1"/>
    <x v="5"/>
    <x v="1"/>
    <x v="0"/>
    <s v="Prazo"/>
    <n v="0"/>
  </r>
  <r>
    <d v="2018-12-23T12:11:02"/>
    <d v="2018-11-26T00:00:00"/>
    <d v="2018-12-13T21:21:29"/>
    <x v="0"/>
    <x v="3"/>
    <s v="NF4367"/>
    <n v="919"/>
    <x v="3"/>
    <n v="2018"/>
    <x v="3"/>
    <x v="1"/>
    <x v="5"/>
    <x v="1"/>
    <x v="0"/>
    <s v="Prazo"/>
    <n v="9.6177385344999493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  <s v="Vista"/>
    <n v="0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  <s v="Vista"/>
    <n v="0"/>
  </r>
  <r>
    <s v=""/>
    <d v="2018-12-06T00:00:00"/>
    <d v="2019-01-22T09:22:29"/>
    <x v="0"/>
    <x v="1"/>
    <s v="NF9970"/>
    <n v="1209"/>
    <x v="4"/>
    <n v="0"/>
    <x v="4"/>
    <x v="1"/>
    <x v="4"/>
    <x v="2"/>
    <x v="1"/>
    <s v="Prazo"/>
    <n v="2024.6093855852087"/>
  </r>
  <r>
    <d v="2019-04-05T19:52:04"/>
    <d v="2018-12-10T00:00:00"/>
    <d v="2019-01-12T04:05:06"/>
    <x v="0"/>
    <x v="2"/>
    <s v="NF1938"/>
    <n v="483"/>
    <x v="8"/>
    <n v="2019"/>
    <x v="4"/>
    <x v="1"/>
    <x v="4"/>
    <x v="2"/>
    <x v="0"/>
    <s v="Prazo"/>
    <n v="83.657621039033984"/>
  </r>
  <r>
    <d v="2019-02-07T02:51:22"/>
    <d v="2018-12-17T00:00:00"/>
    <d v="2019-01-04T09:42:41"/>
    <x v="0"/>
    <x v="1"/>
    <s v="NF7772"/>
    <n v="373"/>
    <x v="6"/>
    <n v="2019"/>
    <x v="4"/>
    <x v="1"/>
    <x v="4"/>
    <x v="2"/>
    <x v="0"/>
    <s v="Prazo"/>
    <n v="33.71436006132717"/>
  </r>
  <r>
    <d v="2018-12-25T16:39:40"/>
    <d v="2018-12-20T00:00:00"/>
    <d v="2018-12-25T16:39:40"/>
    <x v="0"/>
    <x v="0"/>
    <s v="NF9932"/>
    <n v="2088"/>
    <x v="3"/>
    <n v="2018"/>
    <x v="4"/>
    <x v="1"/>
    <x v="5"/>
    <x v="1"/>
    <x v="0"/>
    <s v="Prazo"/>
    <n v="0"/>
  </r>
  <r>
    <d v="2019-02-01T19:36:46"/>
    <d v="2018-12-21T00:00:00"/>
    <d v="2019-02-01T19:36:46"/>
    <x v="0"/>
    <x v="2"/>
    <s v="NF2970"/>
    <n v="1168"/>
    <x v="6"/>
    <n v="2019"/>
    <x v="4"/>
    <x v="1"/>
    <x v="6"/>
    <x v="2"/>
    <x v="0"/>
    <s v="Prazo"/>
    <n v="0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  <s v="Vista"/>
    <n v="0"/>
  </r>
  <r>
    <d v="2019-02-23T16:37:34"/>
    <d v="2018-12-28T00:00:00"/>
    <d v="2019-02-23T16:37:34"/>
    <x v="0"/>
    <x v="1"/>
    <s v="NF9682"/>
    <n v="4955"/>
    <x v="6"/>
    <n v="2019"/>
    <x v="4"/>
    <x v="1"/>
    <x v="6"/>
    <x v="2"/>
    <x v="0"/>
    <s v="Prazo"/>
    <n v="0"/>
  </r>
  <r>
    <d v="2019-01-18T04:10:19"/>
    <d v="2018-12-31T00:00:00"/>
    <d v="2019-01-18T02:10:28"/>
    <x v="0"/>
    <x v="1"/>
    <s v="NF7840"/>
    <n v="3201"/>
    <x v="5"/>
    <n v="2019"/>
    <x v="4"/>
    <x v="1"/>
    <x v="4"/>
    <x v="2"/>
    <x v="0"/>
    <s v="Prazo"/>
    <n v="8.3230359705339652E-2"/>
  </r>
  <r>
    <d v="2019-02-15T16:37:04"/>
    <d v="2019-01-04T00:00:00"/>
    <d v="2019-02-15T16:37:04"/>
    <x v="0"/>
    <x v="4"/>
    <s v="NF4946"/>
    <n v="3007"/>
    <x v="6"/>
    <n v="2019"/>
    <x v="5"/>
    <x v="2"/>
    <x v="6"/>
    <x v="2"/>
    <x v="0"/>
    <s v="Prazo"/>
    <n v="0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  <s v="Vista"/>
    <n v="0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  <s v="Vista"/>
    <n v="0"/>
  </r>
  <r>
    <d v="2019-03-14T13:02:36"/>
    <d v="2019-01-17T00:00:00"/>
    <d v="2019-03-14T13:02:36"/>
    <x v="0"/>
    <x v="3"/>
    <s v="NF1850"/>
    <n v="4993"/>
    <x v="7"/>
    <n v="2019"/>
    <x v="5"/>
    <x v="2"/>
    <x v="7"/>
    <x v="2"/>
    <x v="0"/>
    <s v="Prazo"/>
    <n v="0"/>
  </r>
  <r>
    <d v="2019-01-20T22:55:55"/>
    <d v="2019-01-20T00:00:00"/>
    <d v="2019-01-20T22:55:55"/>
    <x v="0"/>
    <x v="2"/>
    <s v="NF7979"/>
    <n v="1664"/>
    <x v="5"/>
    <n v="2019"/>
    <x v="5"/>
    <x v="2"/>
    <x v="4"/>
    <x v="2"/>
    <x v="0"/>
    <s v="Prazo"/>
    <n v="0"/>
  </r>
  <r>
    <s v=""/>
    <d v="2019-01-21T00:00:00"/>
    <d v="2019-02-26T14:45:57"/>
    <x v="0"/>
    <x v="1"/>
    <s v="NF1547"/>
    <n v="1815"/>
    <x v="4"/>
    <n v="0"/>
    <x v="5"/>
    <x v="2"/>
    <x v="6"/>
    <x v="2"/>
    <x v="1"/>
    <s v="Prazo"/>
    <n v="1989.3847614079059"/>
  </r>
  <r>
    <d v="2019-02-09T01:03:10"/>
    <d v="2019-01-23T00:00:00"/>
    <d v="2019-02-09T01:03:10"/>
    <x v="0"/>
    <x v="4"/>
    <s v="NF2309"/>
    <n v="3752"/>
    <x v="6"/>
    <n v="2019"/>
    <x v="5"/>
    <x v="2"/>
    <x v="6"/>
    <x v="2"/>
    <x v="0"/>
    <s v="Prazo"/>
    <n v="0"/>
  </r>
  <r>
    <s v=""/>
    <d v="2019-01-27T00:00:00"/>
    <d v="2019-02-17T10:09:23"/>
    <x v="0"/>
    <x v="1"/>
    <s v="NF5791"/>
    <n v="177"/>
    <x v="4"/>
    <n v="0"/>
    <x v="5"/>
    <x v="2"/>
    <x v="6"/>
    <x v="2"/>
    <x v="1"/>
    <s v="Prazo"/>
    <n v="1998.5768215985081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  <s v="Vista"/>
    <n v="0"/>
  </r>
  <r>
    <d v="2019-03-11T08:00:37"/>
    <d v="2019-02-02T00:00:00"/>
    <d v="2019-03-10T23:45:15"/>
    <x v="0"/>
    <x v="4"/>
    <s v="NF1796"/>
    <n v="4030"/>
    <x v="7"/>
    <n v="2019"/>
    <x v="6"/>
    <x v="2"/>
    <x v="7"/>
    <x v="2"/>
    <x v="0"/>
    <s v="Prazo"/>
    <n v="0.34399578633019701"/>
  </r>
  <r>
    <d v="2019-02-16T21:15:54"/>
    <d v="2019-02-05T00:00:00"/>
    <d v="2019-02-16T21:15:54"/>
    <x v="0"/>
    <x v="4"/>
    <s v="NF2396"/>
    <n v="4157"/>
    <x v="6"/>
    <n v="2019"/>
    <x v="6"/>
    <x v="2"/>
    <x v="6"/>
    <x v="2"/>
    <x v="0"/>
    <s v="Prazo"/>
    <n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  <s v="Prazo"/>
    <n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  <s v="Prazo"/>
    <n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  <s v="Prazo"/>
    <n v="0"/>
  </r>
  <r>
    <d v="2019-03-25T14:21:53"/>
    <d v="2019-02-12T00:00:00"/>
    <d v="2019-02-12T00:00:00"/>
    <x v="0"/>
    <x v="1"/>
    <s v="NF4647"/>
    <n v="3732"/>
    <x v="7"/>
    <n v="2019"/>
    <x v="6"/>
    <x v="2"/>
    <x v="6"/>
    <x v="2"/>
    <x v="0"/>
    <s v="Vista"/>
    <n v="41.598526870293426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  <s v="Vista"/>
    <n v="0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  <s v="Vista"/>
    <n v="0"/>
  </r>
  <r>
    <d v="2019-03-09T04:27:45"/>
    <d v="2019-02-17T00:00:00"/>
    <d v="2019-02-17T00:00:00"/>
    <x v="0"/>
    <x v="1"/>
    <s v="NF9792"/>
    <n v="3557"/>
    <x v="7"/>
    <n v="2019"/>
    <x v="6"/>
    <x v="2"/>
    <x v="6"/>
    <x v="2"/>
    <x v="0"/>
    <s v="Vista"/>
    <n v="20.185938305286982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  <s v="Prazo"/>
    <n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  <s v="Prazo"/>
    <n v="0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  <s v="Vista"/>
    <n v="0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  <s v="Vista"/>
    <n v="0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  <s v="Vista"/>
    <n v="0"/>
  </r>
  <r>
    <d v="2019-04-08T05:18:52"/>
    <d v="2019-03-10T00:00:00"/>
    <d v="2019-04-08T05:18:52"/>
    <x v="0"/>
    <x v="0"/>
    <s v="NF8682"/>
    <n v="3034"/>
    <x v="8"/>
    <n v="2019"/>
    <x v="7"/>
    <x v="2"/>
    <x v="8"/>
    <x v="2"/>
    <x v="0"/>
    <s v="Prazo"/>
    <n v="0"/>
  </r>
  <r>
    <d v="2019-04-23T13:50:46"/>
    <d v="2019-03-13T00:00:00"/>
    <d v="2019-04-23T13:50:46"/>
    <x v="0"/>
    <x v="1"/>
    <s v="NF8525"/>
    <n v="3172"/>
    <x v="8"/>
    <n v="2019"/>
    <x v="7"/>
    <x v="2"/>
    <x v="8"/>
    <x v="2"/>
    <x v="0"/>
    <s v="Prazo"/>
    <n v="0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  <s v="Vista"/>
    <n v="0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  <s v="Vista"/>
    <n v="0"/>
  </r>
  <r>
    <s v=""/>
    <d v="2019-03-27T00:00:00"/>
    <d v="2019-05-01T01:07:37"/>
    <x v="0"/>
    <x v="2"/>
    <s v="NF6770"/>
    <n v="4141"/>
    <x v="4"/>
    <n v="0"/>
    <x v="7"/>
    <x v="2"/>
    <x v="9"/>
    <x v="2"/>
    <x v="1"/>
    <s v="Prazo"/>
    <n v="1925.953041083274"/>
  </r>
  <r>
    <d v="2019-06-27T20:37:49"/>
    <d v="2019-03-28T00:00:00"/>
    <d v="2019-05-01T21:23:18"/>
    <x v="0"/>
    <x v="2"/>
    <s v="NF2352"/>
    <n v="1348"/>
    <x v="11"/>
    <n v="2019"/>
    <x v="7"/>
    <x v="2"/>
    <x v="9"/>
    <x v="2"/>
    <x v="0"/>
    <s v="Prazo"/>
    <n v="56.968418677133741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  <s v="Vista"/>
    <n v="0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  <s v="Vista"/>
    <n v="0"/>
  </r>
  <r>
    <d v="2019-06-09T01:28:28"/>
    <d v="2019-04-07T00:00:00"/>
    <d v="2019-05-01T16:38:34"/>
    <x v="0"/>
    <x v="2"/>
    <s v="NF1934"/>
    <n v="373"/>
    <x v="11"/>
    <n v="2019"/>
    <x v="8"/>
    <x v="2"/>
    <x v="9"/>
    <x v="2"/>
    <x v="0"/>
    <s v="Prazo"/>
    <n v="38.367983234864369"/>
  </r>
  <r>
    <d v="2019-05-24T04:50:10"/>
    <d v="2019-04-09T00:00:00"/>
    <d v="2019-05-24T04:50:10"/>
    <x v="0"/>
    <x v="0"/>
    <s v="NF5748"/>
    <n v="609"/>
    <x v="9"/>
    <n v="2019"/>
    <x v="8"/>
    <x v="2"/>
    <x v="9"/>
    <x v="2"/>
    <x v="0"/>
    <s v="Prazo"/>
    <n v="0"/>
  </r>
  <r>
    <d v="2019-05-30T01:49:11"/>
    <d v="2019-04-12T00:00:00"/>
    <d v="2019-05-30T01:49:11"/>
    <x v="0"/>
    <x v="1"/>
    <s v="NF3443"/>
    <n v="2883"/>
    <x v="9"/>
    <n v="2019"/>
    <x v="8"/>
    <x v="2"/>
    <x v="9"/>
    <x v="2"/>
    <x v="0"/>
    <s v="Prazo"/>
    <n v="0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  <s v="Vista"/>
    <n v="0"/>
  </r>
  <r>
    <s v=""/>
    <d v="2019-04-18T00:00:00"/>
    <d v="2019-04-24T22:21:53"/>
    <x v="0"/>
    <x v="0"/>
    <s v="NF7700"/>
    <n v="4797"/>
    <x v="4"/>
    <n v="0"/>
    <x v="8"/>
    <x v="2"/>
    <x v="8"/>
    <x v="2"/>
    <x v="1"/>
    <s v="Prazo"/>
    <n v="1932.0681387928707"/>
  </r>
  <r>
    <d v="2019-05-13T22:29:22"/>
    <d v="2019-04-20T00:00:00"/>
    <d v="2019-05-13T22:29:22"/>
    <x v="0"/>
    <x v="4"/>
    <s v="NF8475"/>
    <n v="1620"/>
    <x v="9"/>
    <n v="2019"/>
    <x v="8"/>
    <x v="2"/>
    <x v="9"/>
    <x v="2"/>
    <x v="0"/>
    <s v="Prazo"/>
    <n v="0"/>
  </r>
  <r>
    <d v="2019-08-06T22:12:44"/>
    <d v="2019-04-27T00:00:00"/>
    <d v="2019-06-09T20:50:45"/>
    <x v="0"/>
    <x v="2"/>
    <s v="NF3694"/>
    <n v="245"/>
    <x v="12"/>
    <n v="2019"/>
    <x v="8"/>
    <x v="2"/>
    <x v="10"/>
    <x v="2"/>
    <x v="0"/>
    <s v="Prazo"/>
    <n v="58.056931254483061"/>
  </r>
  <r>
    <d v="2019-05-10T23:40:58"/>
    <d v="2019-04-29T00:00:00"/>
    <d v="2019-05-10T23:40:58"/>
    <x v="0"/>
    <x v="1"/>
    <s v="NF5571"/>
    <n v="2091"/>
    <x v="9"/>
    <n v="2019"/>
    <x v="8"/>
    <x v="2"/>
    <x v="9"/>
    <x v="2"/>
    <x v="0"/>
    <s v="Prazo"/>
    <n v="0"/>
  </r>
  <r>
    <d v="2019-05-09T10:26:18"/>
    <d v="2019-04-30T00:00:00"/>
    <d v="2019-05-09T10:26:18"/>
    <x v="0"/>
    <x v="1"/>
    <s v="NF7836"/>
    <n v="3200"/>
    <x v="9"/>
    <n v="2019"/>
    <x v="8"/>
    <x v="2"/>
    <x v="9"/>
    <x v="2"/>
    <x v="0"/>
    <s v="Prazo"/>
    <n v="0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  <s v="Vista"/>
    <n v="0"/>
  </r>
  <r>
    <d v="2019-06-10T13:50:40"/>
    <d v="2019-05-05T00:00:00"/>
    <d v="2019-06-10T13:50:40"/>
    <x v="0"/>
    <x v="1"/>
    <s v="NF1629"/>
    <n v="4505"/>
    <x v="11"/>
    <n v="2019"/>
    <x v="9"/>
    <x v="2"/>
    <x v="10"/>
    <x v="2"/>
    <x v="0"/>
    <s v="Prazo"/>
    <n v="0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  <s v="Vista"/>
    <n v="0"/>
  </r>
  <r>
    <d v="2019-05-18T16:19:11"/>
    <d v="2019-05-08T00:00:00"/>
    <d v="2019-05-18T16:19:11"/>
    <x v="0"/>
    <x v="0"/>
    <s v="NF7582"/>
    <n v="4510"/>
    <x v="9"/>
    <n v="2019"/>
    <x v="9"/>
    <x v="2"/>
    <x v="9"/>
    <x v="2"/>
    <x v="0"/>
    <s v="Prazo"/>
    <n v="0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  <s v="Vista"/>
    <n v="0"/>
  </r>
  <r>
    <d v="2019-06-15T04:03:49"/>
    <d v="2019-05-15T00:00:00"/>
    <d v="2019-06-15T04:03:49"/>
    <x v="0"/>
    <x v="1"/>
    <s v="NF6154"/>
    <n v="1006"/>
    <x v="11"/>
    <n v="2019"/>
    <x v="9"/>
    <x v="2"/>
    <x v="10"/>
    <x v="2"/>
    <x v="0"/>
    <s v="Prazo"/>
    <n v="0"/>
  </r>
  <r>
    <d v="2019-06-19T21:04:28"/>
    <d v="2019-05-19T00:00:00"/>
    <d v="2019-06-19T21:04:28"/>
    <x v="0"/>
    <x v="2"/>
    <s v="NF5531"/>
    <n v="1071"/>
    <x v="11"/>
    <n v="2019"/>
    <x v="9"/>
    <x v="2"/>
    <x v="10"/>
    <x v="2"/>
    <x v="0"/>
    <s v="Prazo"/>
    <n v="0"/>
  </r>
  <r>
    <d v="2019-06-14T06:55:19"/>
    <d v="2019-05-24T00:00:00"/>
    <d v="2019-06-14T06:55:19"/>
    <x v="0"/>
    <x v="4"/>
    <s v="NF9744"/>
    <n v="2194"/>
    <x v="11"/>
    <n v="2019"/>
    <x v="9"/>
    <x v="2"/>
    <x v="10"/>
    <x v="2"/>
    <x v="0"/>
    <s v="Prazo"/>
    <n v="0"/>
  </r>
  <r>
    <s v=""/>
    <d v="2019-05-26T00:00:00"/>
    <d v="2019-05-26T20:19:16"/>
    <x v="0"/>
    <x v="1"/>
    <s v="NF1516"/>
    <n v="2531"/>
    <x v="4"/>
    <n v="0"/>
    <x v="9"/>
    <x v="2"/>
    <x v="9"/>
    <x v="2"/>
    <x v="1"/>
    <s v="Prazo"/>
    <n v="1900.1532903647458"/>
  </r>
  <r>
    <d v="2019-07-09T05:14:28"/>
    <d v="2019-05-29T00:00:00"/>
    <d v="2019-07-09T05:14:28"/>
    <x v="0"/>
    <x v="0"/>
    <s v="NF2007"/>
    <n v="657"/>
    <x v="10"/>
    <n v="2019"/>
    <x v="9"/>
    <x v="2"/>
    <x v="11"/>
    <x v="2"/>
    <x v="0"/>
    <s v="Prazo"/>
    <n v="0"/>
  </r>
  <r>
    <s v=""/>
    <d v="2019-05-30T00:00:00"/>
    <d v="2019-07-02T04:12:39"/>
    <x v="0"/>
    <x v="3"/>
    <s v="NF9904"/>
    <n v="4535"/>
    <x v="4"/>
    <n v="0"/>
    <x v="9"/>
    <x v="2"/>
    <x v="11"/>
    <x v="2"/>
    <x v="1"/>
    <s v="Prazo"/>
    <n v="1863.8245487138047"/>
  </r>
  <r>
    <d v="2019-06-25T14:48:17"/>
    <d v="2019-06-04T00:00:00"/>
    <d v="2019-06-25T14:48:17"/>
    <x v="0"/>
    <x v="1"/>
    <s v="NF8631"/>
    <n v="1848"/>
    <x v="11"/>
    <n v="2019"/>
    <x v="10"/>
    <x v="2"/>
    <x v="10"/>
    <x v="2"/>
    <x v="0"/>
    <s v="Prazo"/>
    <n v="0"/>
  </r>
  <r>
    <d v="2019-07-03T18:54:53"/>
    <d v="2019-06-09T00:00:00"/>
    <d v="2019-06-16T20:20:17"/>
    <x v="0"/>
    <x v="1"/>
    <s v="NF5098"/>
    <n v="191"/>
    <x v="10"/>
    <n v="2019"/>
    <x v="10"/>
    <x v="2"/>
    <x v="10"/>
    <x v="2"/>
    <x v="0"/>
    <s v="Prazo"/>
    <n v="16.940696220401151"/>
  </r>
  <r>
    <d v="2019-10-05T04:49:36"/>
    <d v="2019-06-13T00:00:00"/>
    <d v="2019-07-22T22:11:49"/>
    <x v="0"/>
    <x v="3"/>
    <s v="NF8169"/>
    <n v="508"/>
    <x v="1"/>
    <n v="2019"/>
    <x v="10"/>
    <x v="2"/>
    <x v="11"/>
    <x v="2"/>
    <x v="0"/>
    <s v="Prazo"/>
    <n v="74.27623975721508"/>
  </r>
  <r>
    <s v=""/>
    <d v="2019-06-15T00:00:00"/>
    <d v="2019-06-15T00:00:00"/>
    <x v="0"/>
    <x v="4"/>
    <s v="NF4469"/>
    <n v="1482"/>
    <x v="4"/>
    <n v="0"/>
    <x v="10"/>
    <x v="2"/>
    <x v="10"/>
    <x v="2"/>
    <x v="1"/>
    <s v="Vista"/>
    <n v="1881"/>
  </r>
  <r>
    <d v="2019-07-01T14:28:40"/>
    <d v="2019-06-16T00:00:00"/>
    <d v="2019-07-01T14:28:40"/>
    <x v="0"/>
    <x v="2"/>
    <s v="NF6729"/>
    <n v="555"/>
    <x v="10"/>
    <n v="2019"/>
    <x v="10"/>
    <x v="2"/>
    <x v="11"/>
    <x v="2"/>
    <x v="0"/>
    <s v="Prazo"/>
    <n v="0"/>
  </r>
  <r>
    <d v="2019-08-10T13:42:12"/>
    <d v="2019-06-20T00:00:00"/>
    <d v="2019-08-10T13:42:12"/>
    <x v="0"/>
    <x v="3"/>
    <s v="NF3586"/>
    <n v="1906"/>
    <x v="12"/>
    <n v="2019"/>
    <x v="10"/>
    <x v="2"/>
    <x v="0"/>
    <x v="2"/>
    <x v="0"/>
    <s v="Prazo"/>
    <n v="0"/>
  </r>
  <r>
    <d v="2019-08-25T19:31:36"/>
    <d v="2019-06-25T00:00:00"/>
    <d v="2019-06-29T06:28:21"/>
    <x v="0"/>
    <x v="3"/>
    <s v="NF9837"/>
    <n v="450"/>
    <x v="12"/>
    <n v="2019"/>
    <x v="10"/>
    <x v="2"/>
    <x v="10"/>
    <x v="2"/>
    <x v="0"/>
    <s v="Prazo"/>
    <n v="57.54391633837804"/>
  </r>
  <r>
    <d v="2019-09-02T08:40:16"/>
    <d v="2019-06-28T00:00:00"/>
    <d v="2019-07-16T06:26:47"/>
    <x v="0"/>
    <x v="1"/>
    <s v="NF6344"/>
    <n v="1479"/>
    <x v="0"/>
    <n v="2019"/>
    <x v="10"/>
    <x v="2"/>
    <x v="11"/>
    <x v="2"/>
    <x v="0"/>
    <s v="Prazo"/>
    <n v="48.092695273546269"/>
  </r>
  <r>
    <d v="2019-07-01T19:32:54"/>
    <d v="2019-06-29T00:00:00"/>
    <d v="2019-07-01T19:32:54"/>
    <x v="0"/>
    <x v="1"/>
    <s v="NF3701"/>
    <n v="3446"/>
    <x v="10"/>
    <n v="2019"/>
    <x v="10"/>
    <x v="2"/>
    <x v="11"/>
    <x v="2"/>
    <x v="0"/>
    <s v="Praz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28453-6E2C-44F2-9459-57A9081FEF78}" name="TdDetalhaReceita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5:O13" firstHeaderRow="1" firstDataRow="2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0" baseItem="0" numFmtId="165"/>
  </dataFields>
  <formats count="3">
    <format dxfId="5">
      <pivotArea collapsedLevelsAreSubtotals="1" fieldPosition="0">
        <references count="3">
          <reference field="3" count="0" selected="0"/>
          <reference field="4" count="1">
            <x v="2"/>
          </reference>
          <reference field="9" count="1" selected="0">
            <x v="2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10" count="0"/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F101F-C504-4B2A-9B31-40691DAD942E}" name="TdDetalhaDespesa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5:O13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numFmtId="3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0" baseItem="0" numFmtId="165"/>
  </dataFields>
  <formats count="1">
    <format dxfId="2">
      <pivotArea outline="0" collapsedLevelsAreSubtotals="1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E3165-AE15-4926-B526-322714B84FE9}" name="TdContasPaga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5:I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showAll="0"/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numFmtId="3"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2" hier="-1"/>
  </pageFields>
  <dataFields count="1">
    <dataField name="Soma de Valor" fld="6" baseField="4" baseItem="3" numFmtId="4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11DA5-371C-4A6B-8E3B-18690E09354D}" name="TdContasReceber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5:J14" firstHeaderRow="1" firstDataRow="3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>
      <items count="13">
        <item x="4"/>
        <item x="6"/>
        <item x="7"/>
        <item x="8"/>
        <item x="9"/>
        <item x="10"/>
        <item x="11"/>
        <item x="0"/>
        <item x="1"/>
        <item x="2"/>
        <item x="3"/>
        <item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8">
    <i>
      <x/>
      <x/>
    </i>
    <i r="1">
      <x v="1"/>
    </i>
    <i r="1">
      <x v="3"/>
    </i>
    <i r="1">
      <x v="4"/>
    </i>
    <i r="1">
      <x v="5"/>
    </i>
    <i r="1">
      <x v="6"/>
    </i>
    <i t="default">
      <x/>
    </i>
    <i t="grand">
      <x/>
    </i>
  </colItems>
  <pageFields count="1">
    <pageField fld="12" item="2" hier="-1"/>
  </pageFields>
  <dataFields count="1">
    <dataField name="Soma de Valor" fld="6" baseField="0" baseItem="0" numFmtId="4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0B7C6-A614-4DB5-8A72-4BB5740DAD1B}" name="Tabela dinâmica6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5:G12" firstHeaderRow="1" firstDataRow="3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h="1" sd="0" m="1" x="2"/>
        <item x="1"/>
        <item h="1" x="0"/>
        <item t="default"/>
      </items>
    </pivotField>
    <pivotField showAll="0"/>
    <pivotField numFmtId="1" showAll="0"/>
  </pivotFields>
  <rowFields count="2">
    <field x="3"/>
    <field x="4"/>
  </rowFields>
  <rowItems count="5">
    <i>
      <x/>
    </i>
    <i r="1">
      <x/>
    </i>
    <i r="1">
      <x v="2"/>
    </i>
    <i r="1">
      <x v="3"/>
    </i>
    <i t="grand">
      <x/>
    </i>
  </rowItems>
  <colFields count="2">
    <field x="13"/>
    <field x="9"/>
  </colFields>
  <colItems count="5">
    <i>
      <x v="1"/>
      <x v="8"/>
    </i>
    <i r="1">
      <x v="9"/>
    </i>
    <i r="1">
      <x v="10"/>
    </i>
    <i t="default">
      <x v="1"/>
    </i>
    <i t="grand">
      <x/>
    </i>
  </colItems>
  <pageFields count="1">
    <pageField fld="10" item="0" hier="-1"/>
  </pageFields>
  <dataFields count="1">
    <dataField name="Soma de Valor" fld="6" baseField="0" baseItem="0" numFmtId="4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_Competência" xr10:uid="{D5F34A1F-0ABC-4A73-8193-3246A95B4C0A}" sourceName="Mes Competência">
  <pivotTables>
    <pivotTable tabId="11" name="TdDetalhaReceita"/>
  </pivotTables>
  <data>
    <tabular pivotCacheId="1056756873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83C4352E-FBB7-4B27-902E-B172F1258E33}" sourceName="Ano Competência">
  <pivotTables>
    <pivotTable tabId="11" name="TdDetalhaReceita"/>
  </pivotTables>
  <data>
    <tabular pivotCacheId="1056756873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_competencia" xr10:uid="{24CC83D7-B435-4B13-88CC-81A9D2C2C1A2}" sourceName="Mes competencia">
  <pivotTables>
    <pivotTable tabId="12" name="TdDetalhaDespesas"/>
  </pivotTables>
  <data>
    <tabular pivotCacheId="247603727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encia" xr10:uid="{72F53A0C-DCAB-4461-A2C8-DF25FE3344E5}" sourceName="Ano Competencia">
  <pivotTables>
    <pivotTable tabId="12" name="TdDetalhaDespesas"/>
  </pivotTables>
  <data>
    <tabular pivotCacheId="247603727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_Previsto" xr10:uid="{4EF2CDE8-D6F9-4431-A897-FA19B83492FA}" sourceName="Mes Previsto">
  <pivotTables>
    <pivotTable tabId="13" name="TdContasPagar"/>
  </pivotTables>
  <data>
    <tabular pivotCacheId="247603727">
      <items count="12">
        <i x="4" s="1"/>
        <i x="5" s="1"/>
        <i x="7" s="1"/>
        <i x="8" s="1"/>
        <i x="9" s="1"/>
        <i x="11" s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_Previsto1" xr10:uid="{36283E9B-DA39-4385-AF0E-C6DBD1075591}" sourceName="Mes Previsto">
  <pivotTables>
    <pivotTable tabId="14" name="TdContasReceber"/>
  </pivotTables>
  <data>
    <tabular pivotCacheId="1056756873">
      <items count="12">
        <i x="4" s="1"/>
        <i x="6" s="1"/>
        <i x="8" s="1"/>
        <i x="9" s="1"/>
        <i x="10" s="1"/>
        <i x="11" s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6E429E47-CBDB-474E-9B5B-AA16AD1315C8}" sourceName="Ano Competência">
  <pivotTables>
    <pivotTable tabId="15" name="Tabela dinâmica6"/>
  </pivotTables>
  <data>
    <tabular pivotCacheId="1056756873">
      <items count="3">
        <i x="0" s="1"/>
        <i x="1"/>
        <i x="2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2F0181CC-2E1A-46CB-94CA-4ED2FB983E09}" sourceName="Ano Previsto">
  <pivotTables>
    <pivotTable tabId="13" name="TdContasPagar"/>
  </pivotTables>
  <data>
    <tabular pivotCacheId="247603727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A68A3B20-9F7B-463C-8D1D-CAB31D299802}" sourceName="Ano Previsto">
  <pivotTables>
    <pivotTable tabId="14" name="TdContasReceber"/>
  </pivotTables>
  <data>
    <tabular pivotCacheId="1056756873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Competência" xr10:uid="{47818A91-3831-4D8A-9B6E-AFAA6D292A29}" cache="SegmentaçãodeDados_Mes_Competência" caption="Mes Competência" columnCount="4" style="SlicerStyleDark2" rowHeight="257175"/>
  <slicer name="Ano Competência" xr10:uid="{F313E82B-89DB-434A-9C98-185C169CCE8D}" cache="SegmentaçãodeDados_Ano_Competência" caption="Ano Competência" style="SlicerStyleDark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competencia" xr10:uid="{324D03C1-0293-42A3-820D-02C054001AA4}" cache="SegmentaçãodeDados_Mes_competencia" caption="Mes competencia" columnCount="4" style="SlicerStyleDark2" rowHeight="257175"/>
  <slicer name="Ano Competencia" xr10:uid="{FD72D97F-38E4-499C-BF21-42A64FC884FF}" cache="SegmentaçãodeDados_Ano_Competencia" caption="Ano Competencia" style="SlicerStyleDark2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Previsto" xr10:uid="{ED145D8A-0303-4377-A320-F858E07FA0A8}" cache="SegmentaçãodeDados_Mes_Previsto" caption="Mes Previsto" columnCount="4" style="SlicerStyleDark2" rowHeight="257175"/>
  <slicer name="Ano Previsto" xr10:uid="{D3E522E2-58CA-4EAB-9986-762204556F62}" cache="SegmentaçãodeDados_Ano_Previsto" caption="Ano Previsto" style="SlicerStyleDark2" rowHeight="25717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Previsto 1" xr10:uid="{18ABFD74-21D6-4B6D-9BFD-CA85642179CB}" cache="SegmentaçãodeDados_Mes_Previsto1" caption="Mes Previsto" columnCount="3" style="SlicerStyleDark2" rowHeight="257175"/>
  <slicer name="Ano Previsto 1" xr10:uid="{D3CAA55B-9138-4250-8AD4-2B6923C05B29}" cache="SegmentaçãodeDados_Ano_Previsto1" caption="Ano Previsto" style="SlicerStyleDark2" rowHeight="257175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6DE8EAAC-C6FD-4F20-833A-F2BA6CDDE573}" cache="SegmentaçãodeDados_Ano_Competência2" caption="Ano Competência" style="SlicerStyleDark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6E634-3EA6-4CA0-8285-905338BE91D1}" name="TbPCEntradasN1" displayName="TbPCEntradasN1" ref="B4:B9" totalsRowShown="0" headerRowDxfId="73" headerRowBorderDxfId="72" tableBorderDxfId="71" totalsRowBorderDxfId="70">
  <autoFilter ref="B4:B9" xr:uid="{DEB6E634-3EA6-4CA0-8285-905338BE91D1}"/>
  <tableColumns count="1">
    <tableColumn id="1" xr3:uid="{4692772A-A7D6-49DC-92D4-6E3FFBE4401C}" name="Nível 1" dataDxfId="6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F26F4-BDC0-4351-9C21-2D1687849921}" name="TbPCEntradasN2" displayName="TbPCEntradasN2" ref="B4:C13" totalsRowShown="0" headerRowDxfId="68" headerRowBorderDxfId="67" tableBorderDxfId="66" totalsRowBorderDxfId="65">
  <autoFilter ref="B4:C13" xr:uid="{C6FF26F4-BDC0-4351-9C21-2D1687849921}"/>
  <tableColumns count="2">
    <tableColumn id="1" xr3:uid="{2FF25F16-79A4-4AE7-A49E-A0BC83DD1043}" name="Nível 1" dataDxfId="64"/>
    <tableColumn id="2" xr3:uid="{8634066F-BFF5-4C31-96B3-E2269B2A4ED6}" name="Nível 2" dataDxfId="6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1DEC3A-DCA0-47D1-B7DD-76FD1A2BF555}" name="TbPCSaidasN1" displayName="TbPCSaidasN1" ref="B4:B10" totalsRowShown="0" headerRowDxfId="62" headerRowBorderDxfId="61" tableBorderDxfId="60" totalsRowBorderDxfId="59">
  <autoFilter ref="B4:B10" xr:uid="{841DEC3A-DCA0-47D1-B7DD-76FD1A2BF555}"/>
  <tableColumns count="1">
    <tableColumn id="1" xr3:uid="{FEA460D1-372E-45EA-816A-FA1D8E2BF470}" name="Nível 1" dataDxfId="5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81F421-B3EF-4B91-8BAD-690C88629145}" name="TbPCSaidasN2" displayName="TbPCSaidasN2" ref="B4:C16" totalsRowShown="0" headerRowDxfId="57" headerRowBorderDxfId="56" tableBorderDxfId="55" totalsRowBorderDxfId="54">
  <autoFilter ref="B4:C16" xr:uid="{2781F421-B3EF-4B91-8BAD-690C88629145}"/>
  <tableColumns count="2">
    <tableColumn id="1" xr3:uid="{619740E6-D71E-4428-86A4-8FC2AB8C91DB}" name="Nível 1" dataDxfId="53"/>
    <tableColumn id="2" xr3:uid="{9B0743E4-4901-4DF9-A3F4-77106DEBE54E}" name="Nível 2" dataDxfId="5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AFED2E-0790-4988-BA5F-5CE9586DE9B8}" name="TbRegistroEntradas" displayName="TbRegistroEntradas" ref="B3:Q234" headerRowDxfId="51" totalsRowDxfId="48" headerRowBorderDxfId="50" tableBorderDxfId="49">
  <tableColumns count="16">
    <tableColumn id="1" xr3:uid="{969A8BBD-D1E5-4C53-B198-CDAC3DA393A9}" name="Data do Caixa _x000a_Realizado" totalsRowLabel="Total" dataDxfId="47"/>
    <tableColumn id="2" xr3:uid="{15CF92DA-C24F-4ED2-9E00-D179B7E6BB1B}" name="Data da _x000a_Competência" dataDxfId="46"/>
    <tableColumn id="3" xr3:uid="{594220BC-611E-446B-B8E5-90DF65DDF170}" name="Data do Caixa _x000a_Previsto" dataDxfId="45"/>
    <tableColumn id="4" xr3:uid="{A706E2B7-C995-4055-B303-20A50A1D9E8A}" name="Conta Nível 1" dataDxfId="44"/>
    <tableColumn id="5" xr3:uid="{F438EE0E-122D-44FA-BB65-DDD59CD3A584}" name="Conta Nível 2" dataDxfId="43"/>
    <tableColumn id="6" xr3:uid="{9145C94A-AFE2-4AC9-94AE-458D9B2E3EE9}" name="Histórico" dataDxfId="42"/>
    <tableColumn id="7" xr3:uid="{CD6BDB57-D9D3-422F-A681-A7C17DF8ADA7}" name="Valor" totalsRowFunction="sum" dataDxfId="41"/>
    <tableColumn id="8" xr3:uid="{95900395-3C26-4015-985B-345EEAEE52D5}" name="Mês Caixa" dataDxfId="40"/>
    <tableColumn id="9" xr3:uid="{01BB911D-A36F-4B7C-AAF4-784E5B85BE78}" name="Ano Caixa" dataDxfId="39" totalsRowDxfId="38"/>
    <tableColumn id="10" xr3:uid="{6AF1BBD1-9FC1-430D-B254-EB1EB991A8DB}" name="Mes Competência" dataDxfId="37" totalsRowDxfId="36"/>
    <tableColumn id="11" xr3:uid="{5CAA66A2-F19B-4DA3-B222-D21B150C73D2}" name="Ano Competência" dataDxfId="35" totalsRowDxfId="34"/>
    <tableColumn id="12" xr3:uid="{C5A6277B-7081-4851-BBFC-F20B35C74C22}" name="Mes Previsto" dataDxfId="33" totalsRowDxfId="32"/>
    <tableColumn id="13" xr3:uid="{5C5D7FDF-D383-47A2-A563-6108B6DBE439}" name="Ano Previsto" dataDxfId="31" totalsRowDxfId="30"/>
    <tableColumn id="14" xr3:uid="{9C4F7781-8E3F-4412-BFF7-2D24AFBD8209}" name="Conta Vencida" dataDxfId="29" totalsRowDxfId="28"/>
    <tableColumn id="15" xr3:uid="{FA299B09-79CE-4827-8FB2-304F8631C9B5}" name="Vendas a Vista" dataDxfId="27" totalsRowDxfId="26">
      <calculatedColumnFormula>IF(TbRegistroEntradas[[#This Row],[Data da 
Competência]]=TbRegistroEntradas[[#This Row],[Data do Caixa 
Previsto]],"Vista","Prazo")</calculatedColumnFormula>
    </tableColumn>
    <tableColumn id="16" xr3:uid="{7FCE70B5-AE7C-4468-835A-17FAC4EBD640}" name="Dias de Atraso" dataDxfId="25" totalsRowDxfId="24">
      <calculatedColumnFormula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88A914-0723-421C-9203-F42F914267DE}" name="TbRegistroSaidas" displayName="TbRegistroSaidas" ref="B3:O232" totalsRowShown="0" headerRowDxfId="23" headerRowBorderDxfId="22" tableBorderDxfId="21" totalsRowBorderDxfId="20">
  <autoFilter ref="B3:O232" xr:uid="{4488A914-0723-421C-9203-F42F914267DE}"/>
  <tableColumns count="14">
    <tableColumn id="1" xr3:uid="{8ED91370-F4B2-4C5A-BF08-C5E9ACC1D202}" name="Data do Caixa _x000a_Realizado" dataDxfId="19"/>
    <tableColumn id="2" xr3:uid="{09B31889-EDA8-4D8F-A289-3BE6D973036B}" name="Data da _x000a_Competência" dataDxfId="18"/>
    <tableColumn id="3" xr3:uid="{5ABF9259-A8C2-4E8D-90DF-FB1AFA13A97B}" name="Data do Caixa _x000a_Previsto" dataDxfId="17"/>
    <tableColumn id="4" xr3:uid="{7C098206-C7A0-4C21-95D1-B9EE386D7A0B}" name="Conta Nível 1" dataDxfId="16"/>
    <tableColumn id="5" xr3:uid="{FC91ABBC-0F28-458E-A9E0-3DD626636351}" name="Conta Nível 2" dataDxfId="15"/>
    <tableColumn id="6" xr3:uid="{C7BB13FD-386E-4DB3-9E81-8923FBEDE6A1}" name="Histórico" dataDxfId="14"/>
    <tableColumn id="7" xr3:uid="{F39D7319-56EF-4517-8C7C-3B3BE9374D40}" name="Valor" dataDxfId="13"/>
    <tableColumn id="8" xr3:uid="{52418EBF-F374-4338-8184-8FAD5D0343A5}" name="Mês Caixa" dataDxfId="12"/>
    <tableColumn id="9" xr3:uid="{9A5514DF-1086-4E27-BBBC-4606AC8953AE}" name="Ano Caixa" dataDxfId="11"/>
    <tableColumn id="10" xr3:uid="{C6B773FE-D6C0-47B5-880F-E3C382A766AB}" name="Mes competencia" dataDxfId="10"/>
    <tableColumn id="11" xr3:uid="{BB6D09EB-247A-47C3-93B1-7894EF253BCC}" name="Ano Competencia" dataDxfId="9"/>
    <tableColumn id="12" xr3:uid="{3208B5D7-FCEE-4BB8-BCB7-95D6099E6C3A}" name="Mes Previsto" dataDxfId="8"/>
    <tableColumn id="13" xr3:uid="{9BB63E67-6E87-4AA0-9B7B-03193C067414}" name="Ano Previsto" dataDxfId="7"/>
    <tableColumn id="14" xr3:uid="{12EA3E2F-D502-4C17-A29E-63DEF3B44F65}" name="Dias de Atraso" dataDxfId="6">
      <calculatedColumnFormula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C021-A628-4199-9EF1-75C54A2ADDD9}">
  <dimension ref="A1:O25"/>
  <sheetViews>
    <sheetView showGridLines="0" showRowColHeaders="0" zoomScale="130" zoomScaleNormal="130" workbookViewId="0">
      <selection activeCell="B4" sqref="B4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3.5703125" customWidth="1"/>
    <col min="16" max="16384" width="9.140625" hidden="1"/>
  </cols>
  <sheetData>
    <row r="1" spans="2:15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0</v>
      </c>
      <c r="O1" s="2"/>
    </row>
    <row r="2" spans="2:15" ht="39.950000000000003" customHeight="1" x14ac:dyDescent="0.25"/>
    <row r="3" spans="2:15" ht="20.100000000000001" customHeight="1" x14ac:dyDescent="0.25">
      <c r="B3" s="4" t="s">
        <v>3</v>
      </c>
    </row>
    <row r="4" spans="2:15" ht="20.100000000000001" customHeight="1" x14ac:dyDescent="0.25">
      <c r="B4" s="138" t="s">
        <v>1</v>
      </c>
    </row>
    <row r="5" spans="2:15" ht="20.100000000000001" customHeight="1" x14ac:dyDescent="0.25"/>
    <row r="6" spans="2:15" ht="20.100000000000001" customHeight="1" x14ac:dyDescent="0.25"/>
    <row r="7" spans="2:15" ht="20.100000000000001" customHeight="1" x14ac:dyDescent="0.25"/>
    <row r="8" spans="2:15" ht="20.100000000000001" customHeight="1" x14ac:dyDescent="0.25">
      <c r="B8" s="4" t="s">
        <v>2</v>
      </c>
    </row>
    <row r="9" spans="2:15" ht="20.100000000000001" customHeight="1" x14ac:dyDescent="0.25">
      <c r="B9" s="138" t="s">
        <v>4</v>
      </c>
    </row>
    <row r="10" spans="2:15" ht="20.100000000000001" customHeight="1" x14ac:dyDescent="0.25"/>
    <row r="11" spans="2:15" ht="20.100000000000001" customHeight="1" x14ac:dyDescent="0.25">
      <c r="J11" s="6"/>
    </row>
    <row r="12" spans="2:15" ht="20.100000000000001" customHeight="1" x14ac:dyDescent="0.25"/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9DA3-687A-44FF-A0E3-370480267033}">
  <dimension ref="A1:P25"/>
  <sheetViews>
    <sheetView showGridLines="0" showRowColHeaders="0" topLeftCell="A2" zoomScale="130" zoomScaleNormal="130" workbookViewId="0">
      <selection activeCell="D4" sqref="D4"/>
    </sheetView>
  </sheetViews>
  <sheetFormatPr defaultColWidth="0" defaultRowHeight="15" x14ac:dyDescent="0.25"/>
  <cols>
    <col min="1" max="1" width="3.5703125" customWidth="1"/>
    <col min="2" max="2" width="32.85546875" customWidth="1"/>
    <col min="3" max="14" width="11.7109375" customWidth="1"/>
    <col min="15" max="15" width="13.5703125" customWidth="1"/>
    <col min="16" max="16" width="3" customWidth="1"/>
    <col min="17" max="16384" width="9.140625" hidden="1"/>
  </cols>
  <sheetData>
    <row r="1" spans="2:16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" t="s">
        <v>13</v>
      </c>
      <c r="P1" s="2"/>
    </row>
    <row r="2" spans="2:16" ht="100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6" x14ac:dyDescent="0.25">
      <c r="B3" s="53" t="s">
        <v>540</v>
      </c>
      <c r="C3" s="140" t="s">
        <v>543</v>
      </c>
    </row>
    <row r="4" spans="2:16" ht="20.100000000000001" customHeight="1" x14ac:dyDescent="0.25">
      <c r="E4" s="140"/>
    </row>
    <row r="5" spans="2:16" ht="20.100000000000001" customHeight="1" x14ac:dyDescent="0.25">
      <c r="B5" s="53" t="s">
        <v>546</v>
      </c>
      <c r="C5" s="53" t="s">
        <v>547</v>
      </c>
    </row>
    <row r="6" spans="2:16" ht="20.100000000000001" customHeight="1" x14ac:dyDescent="0.25">
      <c r="B6" s="53" t="s">
        <v>544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545</v>
      </c>
    </row>
    <row r="7" spans="2:16" ht="20.100000000000001" customHeight="1" x14ac:dyDescent="0.25">
      <c r="B7" s="54" t="s">
        <v>23</v>
      </c>
      <c r="C7" s="56">
        <v>43479</v>
      </c>
      <c r="D7" s="56">
        <v>56516</v>
      </c>
      <c r="E7" s="56">
        <v>56059</v>
      </c>
      <c r="F7" s="56">
        <v>53165</v>
      </c>
      <c r="G7" s="56">
        <v>41611</v>
      </c>
      <c r="H7" s="56">
        <v>40576</v>
      </c>
      <c r="I7" s="56">
        <v>33298</v>
      </c>
      <c r="J7" s="56">
        <v>32438</v>
      </c>
      <c r="K7" s="56">
        <v>57887</v>
      </c>
      <c r="L7" s="56">
        <v>60137</v>
      </c>
      <c r="M7" s="56">
        <v>62513</v>
      </c>
      <c r="N7" s="56">
        <v>50431</v>
      </c>
      <c r="O7" s="56">
        <v>588110</v>
      </c>
    </row>
    <row r="8" spans="2:16" ht="20.100000000000001" customHeight="1" x14ac:dyDescent="0.25">
      <c r="B8" s="55" t="s">
        <v>29</v>
      </c>
      <c r="C8" s="56">
        <v>6857</v>
      </c>
      <c r="D8" s="56">
        <v>4461</v>
      </c>
      <c r="E8" s="56">
        <v>4800</v>
      </c>
      <c r="F8" s="56"/>
      <c r="G8" s="56">
        <v>10875</v>
      </c>
      <c r="H8" s="56">
        <v>9700</v>
      </c>
      <c r="I8" s="56">
        <v>2713</v>
      </c>
      <c r="J8" s="56">
        <v>3080</v>
      </c>
      <c r="K8" s="56">
        <v>2502</v>
      </c>
      <c r="L8" s="56">
        <v>7137</v>
      </c>
      <c r="M8" s="56">
        <v>7046</v>
      </c>
      <c r="N8" s="56">
        <v>4559</v>
      </c>
      <c r="O8" s="56">
        <v>63730</v>
      </c>
    </row>
    <row r="9" spans="2:16" ht="20.100000000000001" customHeight="1" x14ac:dyDescent="0.25">
      <c r="B9" s="55" t="s">
        <v>30</v>
      </c>
      <c r="C9" s="56">
        <v>3843</v>
      </c>
      <c r="D9" s="56">
        <v>11762</v>
      </c>
      <c r="E9" s="56">
        <v>9651</v>
      </c>
      <c r="F9" s="56">
        <v>14524</v>
      </c>
      <c r="G9" s="56">
        <v>5167</v>
      </c>
      <c r="H9" s="56">
        <v>2114</v>
      </c>
      <c r="I9" s="56">
        <v>8337</v>
      </c>
      <c r="J9" s="56">
        <v>7817</v>
      </c>
      <c r="K9" s="56">
        <v>14528</v>
      </c>
      <c r="L9" s="56">
        <v>10422</v>
      </c>
      <c r="M9" s="56">
        <v>10619</v>
      </c>
      <c r="N9" s="56">
        <v>16304</v>
      </c>
      <c r="O9" s="56">
        <v>115088</v>
      </c>
    </row>
    <row r="10" spans="2:16" ht="20.100000000000001" customHeight="1" x14ac:dyDescent="0.25">
      <c r="B10" s="55" t="s">
        <v>31</v>
      </c>
      <c r="C10" s="56">
        <v>6759</v>
      </c>
      <c r="D10" s="56">
        <v>13905</v>
      </c>
      <c r="E10" s="56">
        <v>10836</v>
      </c>
      <c r="F10" s="56">
        <v>5066</v>
      </c>
      <c r="G10" s="56">
        <v>2805</v>
      </c>
      <c r="H10" s="56">
        <v>4706</v>
      </c>
      <c r="I10" s="56">
        <v>1306</v>
      </c>
      <c r="J10" s="56"/>
      <c r="K10" s="56">
        <v>10681</v>
      </c>
      <c r="L10" s="56">
        <v>6465</v>
      </c>
      <c r="M10" s="56">
        <v>7373</v>
      </c>
      <c r="N10" s="56"/>
      <c r="O10" s="56">
        <v>69902</v>
      </c>
    </row>
    <row r="11" spans="2:16" ht="20.100000000000001" customHeight="1" x14ac:dyDescent="0.25">
      <c r="B11" s="55" t="s">
        <v>32</v>
      </c>
      <c r="C11" s="56">
        <v>18745</v>
      </c>
      <c r="D11" s="56">
        <v>20692</v>
      </c>
      <c r="E11" s="56">
        <v>13156</v>
      </c>
      <c r="F11" s="56">
        <v>32957</v>
      </c>
      <c r="G11" s="56">
        <v>13902</v>
      </c>
      <c r="H11" s="56">
        <v>19226</v>
      </c>
      <c r="I11" s="56">
        <v>12594</v>
      </c>
      <c r="J11" s="56">
        <v>11590</v>
      </c>
      <c r="K11" s="56">
        <v>27785</v>
      </c>
      <c r="L11" s="56">
        <v>20341</v>
      </c>
      <c r="M11" s="56">
        <v>28005</v>
      </c>
      <c r="N11" s="56">
        <v>17080</v>
      </c>
      <c r="O11" s="56">
        <v>236073</v>
      </c>
    </row>
    <row r="12" spans="2:16" ht="20.100000000000001" customHeight="1" x14ac:dyDescent="0.25">
      <c r="B12" s="55" t="s">
        <v>33</v>
      </c>
      <c r="C12" s="56">
        <v>7275</v>
      </c>
      <c r="D12" s="56">
        <v>5696</v>
      </c>
      <c r="E12" s="56">
        <v>17616</v>
      </c>
      <c r="F12" s="56">
        <v>618</v>
      </c>
      <c r="G12" s="56">
        <v>8862</v>
      </c>
      <c r="H12" s="56">
        <v>4830</v>
      </c>
      <c r="I12" s="56">
        <v>8348</v>
      </c>
      <c r="J12" s="56">
        <v>9951</v>
      </c>
      <c r="K12" s="56">
        <v>2391</v>
      </c>
      <c r="L12" s="56">
        <v>15772</v>
      </c>
      <c r="M12" s="56">
        <v>9470</v>
      </c>
      <c r="N12" s="56">
        <v>12488</v>
      </c>
      <c r="O12" s="56">
        <v>103317</v>
      </c>
    </row>
    <row r="13" spans="2:16" ht="20.100000000000001" customHeight="1" x14ac:dyDescent="0.25">
      <c r="B13" s="54" t="s">
        <v>545</v>
      </c>
      <c r="C13" s="56">
        <v>43479</v>
      </c>
      <c r="D13" s="56">
        <v>56516</v>
      </c>
      <c r="E13" s="56">
        <v>56059</v>
      </c>
      <c r="F13" s="56">
        <v>53165</v>
      </c>
      <c r="G13" s="56">
        <v>41611</v>
      </c>
      <c r="H13" s="56">
        <v>40576</v>
      </c>
      <c r="I13" s="56">
        <v>33298</v>
      </c>
      <c r="J13" s="56">
        <v>32438</v>
      </c>
      <c r="K13" s="56">
        <v>57887</v>
      </c>
      <c r="L13" s="56">
        <v>60137</v>
      </c>
      <c r="M13" s="56">
        <v>62513</v>
      </c>
      <c r="N13" s="56">
        <v>50431</v>
      </c>
      <c r="O13" s="56">
        <v>588110</v>
      </c>
    </row>
    <row r="14" spans="2:16" ht="20.100000000000001" customHeight="1" x14ac:dyDescent="0.25"/>
    <row r="15" spans="2:16" ht="20.100000000000001" customHeight="1" x14ac:dyDescent="0.25"/>
    <row r="16" spans="2:16" ht="20.100000000000001" customHeight="1" x14ac:dyDescent="0.25"/>
    <row r="17" customFormat="1" ht="20.100000000000001" customHeight="1" x14ac:dyDescent="0.25"/>
    <row r="18" customFormat="1" ht="20.100000000000001" customHeight="1" x14ac:dyDescent="0.25"/>
    <row r="19" customFormat="1" ht="20.100000000000001" customHeight="1" x14ac:dyDescent="0.25"/>
    <row r="20" customFormat="1" ht="20.100000000000001" customHeight="1" x14ac:dyDescent="0.25"/>
    <row r="21" customFormat="1" ht="20.100000000000001" customHeight="1" x14ac:dyDescent="0.25"/>
    <row r="22" customFormat="1" ht="20.100000000000001" customHeight="1" x14ac:dyDescent="0.25"/>
    <row r="23" customFormat="1" ht="20.100000000000001" customHeight="1" x14ac:dyDescent="0.25"/>
    <row r="24" customFormat="1" ht="20.100000000000001" customHeight="1" x14ac:dyDescent="0.25"/>
    <row r="25" customFormat="1" ht="20.100000000000001" customHeight="1" x14ac:dyDescent="0.25"/>
  </sheetData>
  <sheetProtection selectLockedCells="1"/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B9F5-B037-4134-8051-E2E442348F0D}">
  <dimension ref="A1:P25"/>
  <sheetViews>
    <sheetView showGridLines="0" showRowColHeaders="0" zoomScale="130" zoomScaleNormal="130" workbookViewId="0">
      <selection activeCell="B16" sqref="B16"/>
    </sheetView>
  </sheetViews>
  <sheetFormatPr defaultColWidth="0" defaultRowHeight="15" x14ac:dyDescent="0.25"/>
  <cols>
    <col min="1" max="1" width="3.5703125" customWidth="1"/>
    <col min="2" max="2" width="32.85546875" customWidth="1"/>
    <col min="3" max="14" width="11.7109375" customWidth="1"/>
    <col min="15" max="15" width="10.5703125" bestFit="1" customWidth="1"/>
    <col min="16" max="16" width="4.85546875" customWidth="1"/>
    <col min="17" max="16384" width="9.140625" hidden="1"/>
  </cols>
  <sheetData>
    <row r="1" spans="2:16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" t="s">
        <v>14</v>
      </c>
      <c r="P1" s="2"/>
    </row>
    <row r="2" spans="2:16" ht="100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6" ht="20.100000000000001" customHeight="1" x14ac:dyDescent="0.25">
      <c r="B3" s="53" t="s">
        <v>542</v>
      </c>
      <c r="C3" t="s">
        <v>543</v>
      </c>
    </row>
    <row r="4" spans="2:16" ht="20.100000000000001" customHeight="1" x14ac:dyDescent="0.25"/>
    <row r="5" spans="2:16" ht="20.100000000000001" customHeight="1" x14ac:dyDescent="0.25">
      <c r="B5" s="53" t="s">
        <v>546</v>
      </c>
      <c r="C5" s="53" t="s">
        <v>547</v>
      </c>
    </row>
    <row r="6" spans="2:16" ht="20.100000000000001" customHeight="1" x14ac:dyDescent="0.25">
      <c r="B6" s="53" t="s">
        <v>544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545</v>
      </c>
    </row>
    <row r="7" spans="2:16" ht="20.100000000000001" customHeight="1" x14ac:dyDescent="0.25">
      <c r="B7" s="54" t="s">
        <v>34</v>
      </c>
      <c r="C7" s="56">
        <v>72353</v>
      </c>
      <c r="D7" s="56">
        <v>51906</v>
      </c>
      <c r="E7" s="56">
        <v>55619</v>
      </c>
      <c r="F7" s="56">
        <v>41790</v>
      </c>
      <c r="G7" s="56">
        <v>62092</v>
      </c>
      <c r="H7" s="56">
        <v>41896</v>
      </c>
      <c r="I7" s="56">
        <v>34065</v>
      </c>
      <c r="J7" s="56">
        <v>32710</v>
      </c>
      <c r="K7" s="56">
        <v>42011</v>
      </c>
      <c r="L7" s="56">
        <v>46262</v>
      </c>
      <c r="M7" s="56">
        <v>48607</v>
      </c>
      <c r="N7" s="56">
        <v>55563</v>
      </c>
      <c r="O7" s="56">
        <v>584874</v>
      </c>
    </row>
    <row r="8" spans="2:16" ht="20.100000000000001" customHeight="1" x14ac:dyDescent="0.25">
      <c r="B8" s="55" t="s">
        <v>29</v>
      </c>
      <c r="C8" s="56">
        <v>7953</v>
      </c>
      <c r="D8" s="56">
        <v>4012</v>
      </c>
      <c r="E8" s="56">
        <v>15192</v>
      </c>
      <c r="F8" s="56">
        <v>6213</v>
      </c>
      <c r="G8" s="56">
        <v>6400</v>
      </c>
      <c r="H8" s="56">
        <v>1613</v>
      </c>
      <c r="I8" s="56"/>
      <c r="J8" s="56">
        <v>9987</v>
      </c>
      <c r="K8" s="56">
        <v>5001</v>
      </c>
      <c r="L8" s="56">
        <v>13446</v>
      </c>
      <c r="M8" s="56">
        <v>1542</v>
      </c>
      <c r="N8" s="56">
        <v>16042</v>
      </c>
      <c r="O8" s="56">
        <v>87401</v>
      </c>
    </row>
    <row r="9" spans="2:16" ht="20.100000000000001" customHeight="1" x14ac:dyDescent="0.25">
      <c r="B9" s="55" t="s">
        <v>30</v>
      </c>
      <c r="C9" s="56">
        <v>6054</v>
      </c>
      <c r="D9" s="56">
        <v>15916</v>
      </c>
      <c r="E9" s="56">
        <v>474</v>
      </c>
      <c r="F9" s="56">
        <v>3722</v>
      </c>
      <c r="G9" s="56">
        <v>18195</v>
      </c>
      <c r="H9" s="56">
        <v>10540</v>
      </c>
      <c r="I9" s="56">
        <v>14461</v>
      </c>
      <c r="J9" s="56">
        <v>4383</v>
      </c>
      <c r="K9" s="56">
        <v>3022</v>
      </c>
      <c r="L9" s="56">
        <v>1158</v>
      </c>
      <c r="M9" s="56">
        <v>7204</v>
      </c>
      <c r="N9" s="56">
        <v>5768</v>
      </c>
      <c r="O9" s="56">
        <v>90897</v>
      </c>
    </row>
    <row r="10" spans="2:16" ht="20.100000000000001" customHeight="1" x14ac:dyDescent="0.25">
      <c r="B10" s="55" t="s">
        <v>31</v>
      </c>
      <c r="C10" s="56">
        <v>2247</v>
      </c>
      <c r="D10" s="56">
        <v>10721</v>
      </c>
      <c r="E10" s="56">
        <v>8747</v>
      </c>
      <c r="F10" s="56">
        <v>7574</v>
      </c>
      <c r="G10" s="56"/>
      <c r="H10" s="56"/>
      <c r="I10" s="56">
        <v>1108</v>
      </c>
      <c r="J10" s="56">
        <v>4462</v>
      </c>
      <c r="K10" s="56">
        <v>7143</v>
      </c>
      <c r="L10" s="56">
        <v>14837</v>
      </c>
      <c r="M10" s="56">
        <v>5208</v>
      </c>
      <c r="N10" s="56">
        <v>8248</v>
      </c>
      <c r="O10" s="56">
        <v>70295</v>
      </c>
    </row>
    <row r="11" spans="2:16" ht="20.100000000000001" customHeight="1" x14ac:dyDescent="0.25">
      <c r="B11" s="55" t="s">
        <v>33</v>
      </c>
      <c r="C11" s="56">
        <v>23815</v>
      </c>
      <c r="D11" s="56">
        <v>4148</v>
      </c>
      <c r="E11" s="56">
        <v>9064</v>
      </c>
      <c r="F11" s="56"/>
      <c r="G11" s="56">
        <v>9140</v>
      </c>
      <c r="H11" s="56">
        <v>15271</v>
      </c>
      <c r="I11" s="56">
        <v>7688</v>
      </c>
      <c r="J11" s="56">
        <v>7095</v>
      </c>
      <c r="K11" s="56">
        <v>9665</v>
      </c>
      <c r="L11" s="56">
        <v>1260</v>
      </c>
      <c r="M11" s="56">
        <v>5147</v>
      </c>
      <c r="N11" s="56">
        <v>6405</v>
      </c>
      <c r="O11" s="56">
        <v>98698</v>
      </c>
    </row>
    <row r="12" spans="2:16" ht="20.100000000000001" customHeight="1" x14ac:dyDescent="0.25">
      <c r="B12" s="55" t="s">
        <v>40</v>
      </c>
      <c r="C12" s="56">
        <v>32284</v>
      </c>
      <c r="D12" s="56">
        <v>17109</v>
      </c>
      <c r="E12" s="56">
        <v>22142</v>
      </c>
      <c r="F12" s="56">
        <v>24281</v>
      </c>
      <c r="G12" s="56">
        <v>28357</v>
      </c>
      <c r="H12" s="56">
        <v>14472</v>
      </c>
      <c r="I12" s="56">
        <v>10808</v>
      </c>
      <c r="J12" s="56">
        <v>6783</v>
      </c>
      <c r="K12" s="56">
        <v>17180</v>
      </c>
      <c r="L12" s="56">
        <v>15561</v>
      </c>
      <c r="M12" s="56">
        <v>29506</v>
      </c>
      <c r="N12" s="56">
        <v>19100</v>
      </c>
      <c r="O12" s="56">
        <v>237583</v>
      </c>
    </row>
    <row r="13" spans="2:16" ht="20.100000000000001" customHeight="1" x14ac:dyDescent="0.25">
      <c r="B13" s="54" t="s">
        <v>545</v>
      </c>
      <c r="C13" s="56">
        <v>72353</v>
      </c>
      <c r="D13" s="56">
        <v>51906</v>
      </c>
      <c r="E13" s="56">
        <v>55619</v>
      </c>
      <c r="F13" s="56">
        <v>41790</v>
      </c>
      <c r="G13" s="56">
        <v>62092</v>
      </c>
      <c r="H13" s="56">
        <v>41896</v>
      </c>
      <c r="I13" s="56">
        <v>34065</v>
      </c>
      <c r="J13" s="56">
        <v>32710</v>
      </c>
      <c r="K13" s="56">
        <v>42011</v>
      </c>
      <c r="L13" s="56">
        <v>46262</v>
      </c>
      <c r="M13" s="56">
        <v>48607</v>
      </c>
      <c r="N13" s="56">
        <v>55563</v>
      </c>
      <c r="O13" s="56">
        <v>584874</v>
      </c>
    </row>
    <row r="14" spans="2:16" ht="20.100000000000001" customHeight="1" x14ac:dyDescent="0.25"/>
    <row r="15" spans="2:16" ht="20.100000000000001" customHeight="1" x14ac:dyDescent="0.25"/>
    <row r="16" spans="2:16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4314-1780-467F-824A-6138C46BF9E4}">
  <dimension ref="A1:P25"/>
  <sheetViews>
    <sheetView showGridLines="0" showRowColHeaders="0" zoomScale="130" zoomScaleNormal="130" workbookViewId="0">
      <selection activeCell="E6" sqref="E6"/>
    </sheetView>
  </sheetViews>
  <sheetFormatPr defaultColWidth="0" defaultRowHeight="15" x14ac:dyDescent="0.25"/>
  <cols>
    <col min="1" max="1" width="3.5703125" customWidth="1"/>
    <col min="2" max="2" width="40.7109375" customWidth="1"/>
    <col min="3" max="13" width="11.7109375" customWidth="1"/>
    <col min="14" max="14" width="11" customWidth="1"/>
    <col min="15" max="15" width="8.42578125" customWidth="1"/>
    <col min="16" max="16384" width="9.140625" hidden="1"/>
  </cols>
  <sheetData>
    <row r="1" spans="2:16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" t="s">
        <v>15</v>
      </c>
      <c r="P1" s="2"/>
    </row>
    <row r="2" spans="2:16" ht="105.75" customHeight="1" x14ac:dyDescent="0.25"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6" ht="20.100000000000001" customHeight="1" x14ac:dyDescent="0.25">
      <c r="B3" s="53" t="s">
        <v>549</v>
      </c>
      <c r="C3" s="54">
        <v>2019</v>
      </c>
    </row>
    <row r="4" spans="2:16" ht="20.100000000000001" customHeight="1" x14ac:dyDescent="0.25"/>
    <row r="5" spans="2:16" ht="20.100000000000001" customHeight="1" x14ac:dyDescent="0.25">
      <c r="B5" s="53" t="s">
        <v>546</v>
      </c>
      <c r="C5" s="53" t="s">
        <v>547</v>
      </c>
    </row>
    <row r="6" spans="2:16" ht="20.100000000000001" customHeight="1" x14ac:dyDescent="0.25">
      <c r="C6">
        <v>0</v>
      </c>
      <c r="I6" t="s">
        <v>550</v>
      </c>
    </row>
    <row r="7" spans="2:16" ht="20.100000000000001" customHeight="1" x14ac:dyDescent="0.25">
      <c r="B7" s="53" t="s">
        <v>544</v>
      </c>
      <c r="C7">
        <v>1</v>
      </c>
      <c r="D7">
        <v>2</v>
      </c>
      <c r="E7">
        <v>4</v>
      </c>
      <c r="F7">
        <v>5</v>
      </c>
      <c r="G7">
        <v>6</v>
      </c>
      <c r="H7">
        <v>8</v>
      </c>
    </row>
    <row r="8" spans="2:16" ht="20.100000000000001" customHeight="1" x14ac:dyDescent="0.25">
      <c r="B8" s="54" t="s">
        <v>34</v>
      </c>
      <c r="C8" s="57">
        <v>3042</v>
      </c>
      <c r="D8" s="57">
        <v>7524</v>
      </c>
      <c r="E8" s="57">
        <v>3690</v>
      </c>
      <c r="F8" s="57">
        <v>7220</v>
      </c>
      <c r="G8" s="57">
        <v>3086</v>
      </c>
      <c r="H8" s="57">
        <v>2759</v>
      </c>
      <c r="I8" s="57">
        <v>27321</v>
      </c>
    </row>
    <row r="9" spans="2:16" ht="20.100000000000001" customHeight="1" x14ac:dyDescent="0.25">
      <c r="B9" s="55" t="s">
        <v>31</v>
      </c>
      <c r="C9" s="57"/>
      <c r="D9" s="57"/>
      <c r="E9" s="57"/>
      <c r="F9" s="57">
        <v>2707</v>
      </c>
      <c r="G9" s="57"/>
      <c r="H9" s="57"/>
      <c r="I9" s="57">
        <v>2707</v>
      </c>
    </row>
    <row r="10" spans="2:16" ht="20.100000000000001" customHeight="1" x14ac:dyDescent="0.25">
      <c r="B10" s="55" t="s">
        <v>33</v>
      </c>
      <c r="C10" s="57"/>
      <c r="D10" s="57">
        <v>533</v>
      </c>
      <c r="E10" s="57"/>
      <c r="F10" s="57"/>
      <c r="G10" s="57"/>
      <c r="H10" s="57">
        <v>2759</v>
      </c>
      <c r="I10" s="57">
        <v>3292</v>
      </c>
    </row>
    <row r="11" spans="2:16" ht="20.100000000000001" customHeight="1" x14ac:dyDescent="0.25">
      <c r="B11" s="55" t="s">
        <v>40</v>
      </c>
      <c r="C11" s="57">
        <v>3042</v>
      </c>
      <c r="D11" s="57">
        <v>6991</v>
      </c>
      <c r="E11" s="57">
        <v>3690</v>
      </c>
      <c r="F11" s="57">
        <v>4513</v>
      </c>
      <c r="G11" s="57">
        <v>3086</v>
      </c>
      <c r="H11" s="57"/>
      <c r="I11" s="57">
        <v>21322</v>
      </c>
    </row>
    <row r="12" spans="2:16" ht="20.100000000000001" customHeight="1" x14ac:dyDescent="0.25">
      <c r="B12" s="54" t="s">
        <v>545</v>
      </c>
      <c r="C12" s="57">
        <v>3042</v>
      </c>
      <c r="D12" s="57">
        <v>7524</v>
      </c>
      <c r="E12" s="57">
        <v>3690</v>
      </c>
      <c r="F12" s="57">
        <v>7220</v>
      </c>
      <c r="G12" s="57">
        <v>3086</v>
      </c>
      <c r="H12" s="57">
        <v>2759</v>
      </c>
      <c r="I12" s="57">
        <v>27321</v>
      </c>
    </row>
    <row r="13" spans="2:16" ht="20.100000000000001" customHeight="1" x14ac:dyDescent="0.25"/>
    <row r="14" spans="2:16" ht="20.100000000000001" customHeight="1" x14ac:dyDescent="0.25"/>
    <row r="15" spans="2:16" ht="20.100000000000001" customHeight="1" x14ac:dyDescent="0.25"/>
    <row r="16" spans="2:16" ht="20.100000000000001" customHeight="1" x14ac:dyDescent="0.25"/>
    <row r="17" customFormat="1" ht="20.100000000000001" customHeight="1" x14ac:dyDescent="0.25"/>
    <row r="18" customFormat="1" ht="20.100000000000001" customHeight="1" x14ac:dyDescent="0.25"/>
    <row r="19" customFormat="1" ht="20.100000000000001" customHeight="1" x14ac:dyDescent="0.25"/>
    <row r="20" customFormat="1" ht="20.100000000000001" customHeight="1" x14ac:dyDescent="0.25"/>
    <row r="21" customFormat="1" ht="20.100000000000001" customHeight="1" x14ac:dyDescent="0.25"/>
    <row r="22" customFormat="1" ht="20.100000000000001" customHeight="1" x14ac:dyDescent="0.25"/>
    <row r="23" customFormat="1" ht="20.100000000000001" customHeight="1" x14ac:dyDescent="0.25"/>
    <row r="24" customFormat="1" ht="20.100000000000001" customHeight="1" x14ac:dyDescent="0.25"/>
    <row r="25" customFormat="1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E444-7312-4DBD-B909-0FB3339E1FE4}">
  <dimension ref="A1:P25"/>
  <sheetViews>
    <sheetView showGridLines="0" showRowColHeaders="0" zoomScale="130" zoomScaleNormal="130" workbookViewId="0">
      <selection activeCell="F5" sqref="F5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11" customWidth="1"/>
    <col min="16" max="16384" width="9.140625" hidden="1"/>
  </cols>
  <sheetData>
    <row r="1" spans="2:16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" t="s">
        <v>16</v>
      </c>
      <c r="P1" s="2"/>
    </row>
    <row r="2" spans="2:16" ht="105.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6" ht="20.100000000000001" customHeight="1" x14ac:dyDescent="0.25">
      <c r="B3" s="53" t="s">
        <v>549</v>
      </c>
      <c r="C3" s="54">
        <v>2019</v>
      </c>
    </row>
    <row r="4" spans="2:16" ht="20.100000000000001" customHeight="1" x14ac:dyDescent="0.25"/>
    <row r="5" spans="2:16" ht="20.100000000000001" customHeight="1" x14ac:dyDescent="0.25">
      <c r="B5" s="53" t="s">
        <v>546</v>
      </c>
      <c r="C5" s="53" t="s">
        <v>547</v>
      </c>
    </row>
    <row r="6" spans="2:16" ht="20.100000000000001" customHeight="1" x14ac:dyDescent="0.25">
      <c r="C6">
        <v>0</v>
      </c>
      <c r="I6" t="s">
        <v>550</v>
      </c>
      <c r="J6" t="s">
        <v>545</v>
      </c>
    </row>
    <row r="7" spans="2:16" ht="20.100000000000001" customHeight="1" x14ac:dyDescent="0.25">
      <c r="B7" s="53" t="s">
        <v>544</v>
      </c>
      <c r="C7">
        <v>1</v>
      </c>
      <c r="D7">
        <v>2</v>
      </c>
      <c r="E7">
        <v>4</v>
      </c>
      <c r="F7">
        <v>5</v>
      </c>
      <c r="G7">
        <v>6</v>
      </c>
      <c r="H7">
        <v>7</v>
      </c>
    </row>
    <row r="8" spans="2:16" ht="20.100000000000001" customHeight="1" x14ac:dyDescent="0.25">
      <c r="B8" s="54" t="s">
        <v>23</v>
      </c>
      <c r="C8" s="57">
        <v>1209</v>
      </c>
      <c r="D8" s="57">
        <v>1992</v>
      </c>
      <c r="E8" s="57">
        <v>4797</v>
      </c>
      <c r="F8" s="57">
        <v>6672</v>
      </c>
      <c r="G8" s="57">
        <v>1482</v>
      </c>
      <c r="H8" s="57">
        <v>4535</v>
      </c>
      <c r="I8" s="57">
        <v>20687</v>
      </c>
      <c r="J8" s="57">
        <v>20687</v>
      </c>
    </row>
    <row r="9" spans="2:16" ht="20.100000000000001" customHeight="1" x14ac:dyDescent="0.25">
      <c r="B9" s="55" t="s">
        <v>29</v>
      </c>
      <c r="C9" s="57"/>
      <c r="D9" s="57"/>
      <c r="E9" s="57"/>
      <c r="F9" s="57"/>
      <c r="G9" s="57"/>
      <c r="H9" s="57">
        <v>4535</v>
      </c>
      <c r="I9" s="57">
        <v>4535</v>
      </c>
      <c r="J9" s="57">
        <v>4535</v>
      </c>
    </row>
    <row r="10" spans="2:16" ht="20.100000000000001" customHeight="1" x14ac:dyDescent="0.25">
      <c r="B10" s="55" t="s">
        <v>30</v>
      </c>
      <c r="C10" s="57"/>
      <c r="D10" s="57"/>
      <c r="E10" s="57">
        <v>4797</v>
      </c>
      <c r="F10" s="57"/>
      <c r="G10" s="57"/>
      <c r="H10" s="57"/>
      <c r="I10" s="57">
        <v>4797</v>
      </c>
      <c r="J10" s="57">
        <v>4797</v>
      </c>
    </row>
    <row r="11" spans="2:16" ht="20.100000000000001" customHeight="1" x14ac:dyDescent="0.25">
      <c r="B11" s="55" t="s">
        <v>31</v>
      </c>
      <c r="C11" s="57"/>
      <c r="D11" s="57"/>
      <c r="E11" s="57"/>
      <c r="F11" s="57"/>
      <c r="G11" s="57">
        <v>1482</v>
      </c>
      <c r="H11" s="57"/>
      <c r="I11" s="57">
        <v>1482</v>
      </c>
      <c r="J11" s="57">
        <v>1482</v>
      </c>
    </row>
    <row r="12" spans="2:16" ht="20.100000000000001" customHeight="1" x14ac:dyDescent="0.25">
      <c r="B12" s="55" t="s">
        <v>32</v>
      </c>
      <c r="C12" s="57">
        <v>1209</v>
      </c>
      <c r="D12" s="57">
        <v>1992</v>
      </c>
      <c r="E12" s="57"/>
      <c r="F12" s="57">
        <v>2531</v>
      </c>
      <c r="G12" s="57"/>
      <c r="H12" s="57"/>
      <c r="I12" s="57">
        <v>5732</v>
      </c>
      <c r="J12" s="57">
        <v>5732</v>
      </c>
    </row>
    <row r="13" spans="2:16" ht="20.100000000000001" customHeight="1" x14ac:dyDescent="0.25">
      <c r="B13" s="55" t="s">
        <v>33</v>
      </c>
      <c r="C13" s="57"/>
      <c r="D13" s="57"/>
      <c r="E13" s="57"/>
      <c r="F13" s="57">
        <v>4141</v>
      </c>
      <c r="G13" s="57"/>
      <c r="H13" s="57"/>
      <c r="I13" s="57">
        <v>4141</v>
      </c>
      <c r="J13" s="57">
        <v>4141</v>
      </c>
    </row>
    <row r="14" spans="2:16" ht="20.100000000000001" customHeight="1" x14ac:dyDescent="0.25">
      <c r="B14" s="54" t="s">
        <v>545</v>
      </c>
      <c r="C14" s="57">
        <v>1209</v>
      </c>
      <c r="D14" s="57">
        <v>1992</v>
      </c>
      <c r="E14" s="57">
        <v>4797</v>
      </c>
      <c r="F14" s="57">
        <v>6672</v>
      </c>
      <c r="G14" s="57">
        <v>1482</v>
      </c>
      <c r="H14" s="57">
        <v>4535</v>
      </c>
      <c r="I14" s="57">
        <v>20687</v>
      </c>
      <c r="J14" s="57">
        <v>20687</v>
      </c>
    </row>
    <row r="15" spans="2:16" ht="20.100000000000001" customHeight="1" x14ac:dyDescent="0.25"/>
    <row r="16" spans="2:16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703E-C690-42F6-BA7F-A05F8DC30CCF}">
  <dimension ref="A1:O25"/>
  <sheetViews>
    <sheetView showGridLines="0" showRowColHeaders="0" zoomScale="130" zoomScaleNormal="130" workbookViewId="0">
      <selection activeCell="K8" sqref="K8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3.5703125" customWidth="1"/>
    <col min="16" max="16384" width="9.140625" hidden="1"/>
  </cols>
  <sheetData>
    <row r="1" spans="2:15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17</v>
      </c>
      <c r="O1" s="2"/>
    </row>
    <row r="2" spans="2:15" ht="99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58">
        <f ca="1">TODAY()</f>
        <v>45512</v>
      </c>
    </row>
    <row r="3" spans="2:15" ht="20.100000000000001" customHeight="1" x14ac:dyDescent="0.25">
      <c r="B3" s="53" t="s">
        <v>540</v>
      </c>
      <c r="C3" s="54">
        <v>2017</v>
      </c>
    </row>
    <row r="4" spans="2:15" ht="20.100000000000001" customHeight="1" x14ac:dyDescent="0.25"/>
    <row r="5" spans="2:15" ht="20.100000000000001" customHeight="1" x14ac:dyDescent="0.25">
      <c r="B5" s="53" t="s">
        <v>546</v>
      </c>
      <c r="C5" s="53" t="s">
        <v>547</v>
      </c>
    </row>
    <row r="6" spans="2:15" ht="20.100000000000001" customHeight="1" x14ac:dyDescent="0.25">
      <c r="C6" t="s">
        <v>552</v>
      </c>
      <c r="F6" t="s">
        <v>553</v>
      </c>
      <c r="G6" t="s">
        <v>545</v>
      </c>
    </row>
    <row r="7" spans="2:15" ht="20.100000000000001" customHeight="1" x14ac:dyDescent="0.25">
      <c r="B7" s="53" t="s">
        <v>544</v>
      </c>
      <c r="C7">
        <v>9</v>
      </c>
      <c r="D7">
        <v>10</v>
      </c>
      <c r="E7">
        <v>11</v>
      </c>
    </row>
    <row r="8" spans="2:15" ht="20.100000000000001" customHeight="1" x14ac:dyDescent="0.25">
      <c r="B8" s="54" t="s">
        <v>23</v>
      </c>
      <c r="C8" s="57">
        <v>4983</v>
      </c>
      <c r="D8" s="57">
        <v>3425</v>
      </c>
      <c r="E8" s="57">
        <v>6288</v>
      </c>
      <c r="F8" s="57">
        <v>14696</v>
      </c>
      <c r="G8" s="57">
        <v>14696</v>
      </c>
    </row>
    <row r="9" spans="2:15" ht="20.100000000000001" customHeight="1" x14ac:dyDescent="0.25">
      <c r="B9" s="55" t="s">
        <v>29</v>
      </c>
      <c r="C9" s="57"/>
      <c r="D9" s="57"/>
      <c r="E9" s="57">
        <v>4843</v>
      </c>
      <c r="F9" s="57">
        <v>4843</v>
      </c>
      <c r="G9" s="57">
        <v>4843</v>
      </c>
    </row>
    <row r="10" spans="2:15" ht="20.100000000000001" customHeight="1" x14ac:dyDescent="0.25">
      <c r="B10" s="55" t="s">
        <v>31</v>
      </c>
      <c r="C10" s="57"/>
      <c r="D10" s="57"/>
      <c r="E10" s="57">
        <v>1445</v>
      </c>
      <c r="F10" s="57">
        <v>1445</v>
      </c>
      <c r="G10" s="57">
        <v>1445</v>
      </c>
    </row>
    <row r="11" spans="2:15" ht="20.100000000000001" customHeight="1" x14ac:dyDescent="0.25">
      <c r="B11" s="55" t="s">
        <v>32</v>
      </c>
      <c r="C11" s="57">
        <v>4983</v>
      </c>
      <c r="D11" s="57">
        <v>3425</v>
      </c>
      <c r="E11" s="57"/>
      <c r="F11" s="57">
        <v>8408</v>
      </c>
      <c r="G11" s="57">
        <v>8408</v>
      </c>
    </row>
    <row r="12" spans="2:15" ht="20.100000000000001" customHeight="1" x14ac:dyDescent="0.25">
      <c r="B12" s="54" t="s">
        <v>545</v>
      </c>
      <c r="C12" s="57">
        <v>4983</v>
      </c>
      <c r="D12" s="57">
        <v>3425</v>
      </c>
      <c r="E12" s="57">
        <v>6288</v>
      </c>
      <c r="F12" s="57">
        <v>14696</v>
      </c>
      <c r="G12" s="57">
        <v>14696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6D5E-60AD-4984-AE81-21ED6A582CFF}">
  <dimension ref="A1:O25"/>
  <sheetViews>
    <sheetView showGridLines="0" showRowColHeaders="0" tabSelected="1" zoomScaleNormal="100" workbookViewId="0">
      <selection activeCell="K4" sqref="K4"/>
    </sheetView>
  </sheetViews>
  <sheetFormatPr defaultColWidth="0" defaultRowHeight="15" x14ac:dyDescent="0.25"/>
  <cols>
    <col min="1" max="1" width="2.140625" style="3" customWidth="1"/>
    <col min="2" max="2" width="30.7109375" style="3" customWidth="1"/>
    <col min="3" max="3" width="1.42578125" style="3" customWidth="1"/>
    <col min="4" max="4" width="30.7109375" style="3" customWidth="1"/>
    <col min="5" max="5" width="5.7109375" style="3" customWidth="1"/>
    <col min="6" max="6" width="14.7109375" style="3" customWidth="1"/>
    <col min="7" max="7" width="17.7109375" style="3" customWidth="1"/>
    <col min="8" max="8" width="3.5703125" style="3" customWidth="1"/>
    <col min="9" max="9" width="33.7109375" style="3" customWidth="1"/>
    <col min="10" max="10" width="3.7109375" style="3" customWidth="1"/>
    <col min="11" max="11" width="40.5703125" style="3" customWidth="1"/>
    <col min="12" max="12" width="2.28515625" style="3" customWidth="1"/>
    <col min="13" max="14" width="11.7109375" style="3" hidden="1" customWidth="1"/>
    <col min="15" max="15" width="3.5703125" style="3" hidden="1" customWidth="1"/>
    <col min="16" max="16384" width="9.140625" hidden="1"/>
  </cols>
  <sheetData>
    <row r="1" spans="1:15" ht="39.950000000000003" customHeight="1" x14ac:dyDescent="0.25">
      <c r="A1"/>
      <c r="B1" s="1"/>
      <c r="C1" s="1"/>
      <c r="D1" s="1"/>
      <c r="E1" s="1"/>
      <c r="F1" s="1"/>
      <c r="G1" s="1"/>
      <c r="H1" s="1"/>
      <c r="I1" s="1"/>
      <c r="J1" s="1"/>
      <c r="K1" s="5" t="s">
        <v>554</v>
      </c>
      <c r="L1" s="2"/>
      <c r="M1"/>
      <c r="N1"/>
      <c r="O1"/>
    </row>
    <row r="2" spans="1:15" ht="39.950000000000003" customHeight="1" x14ac:dyDescent="0.25">
      <c r="A2"/>
      <c r="B2" s="7"/>
      <c r="C2" s="7"/>
      <c r="D2" s="7"/>
      <c r="E2" s="7"/>
      <c r="F2" s="7"/>
      <c r="G2" s="7"/>
      <c r="H2" s="7"/>
      <c r="I2" s="7"/>
      <c r="J2" s="7"/>
      <c r="K2" s="141">
        <v>2019</v>
      </c>
      <c r="L2"/>
      <c r="M2"/>
      <c r="N2"/>
      <c r="O2"/>
    </row>
    <row r="3" spans="1:15" ht="20.100000000000001" customHeight="1" x14ac:dyDescent="0.25"/>
    <row r="4" spans="1:15" ht="15" customHeight="1" x14ac:dyDescent="0.25">
      <c r="B4" s="61" t="s">
        <v>556</v>
      </c>
      <c r="D4" s="60" t="s">
        <v>594</v>
      </c>
      <c r="F4" s="146" t="s">
        <v>558</v>
      </c>
      <c r="G4" s="147"/>
      <c r="H4" s="147"/>
      <c r="I4" s="147"/>
      <c r="J4" s="147"/>
      <c r="K4" s="142" t="s">
        <v>31</v>
      </c>
      <c r="L4" s="76"/>
    </row>
    <row r="5" spans="1:15" ht="20.100000000000001" customHeight="1" x14ac:dyDescent="0.25">
      <c r="B5" s="66">
        <f>DashBoardFinanceiroAnualD!C11</f>
        <v>21057</v>
      </c>
      <c r="D5" s="127" t="s">
        <v>593</v>
      </c>
      <c r="F5" s="62"/>
      <c r="K5" s="63"/>
    </row>
    <row r="6" spans="1:15" ht="7.5" customHeight="1" x14ac:dyDescent="0.25">
      <c r="F6" s="62"/>
      <c r="K6" s="63"/>
    </row>
    <row r="7" spans="1:15" ht="17.100000000000001" customHeight="1" x14ac:dyDescent="0.25">
      <c r="B7" s="61" t="s">
        <v>591</v>
      </c>
      <c r="D7" s="151"/>
      <c r="F7" s="62"/>
      <c r="K7" s="78" t="s">
        <v>54</v>
      </c>
    </row>
    <row r="8" spans="1:15" ht="24.95" customHeight="1" x14ac:dyDescent="0.25">
      <c r="B8" s="59">
        <f>DashBoardFinanceiroAnualD!D13</f>
        <v>27321</v>
      </c>
      <c r="D8" s="152"/>
      <c r="F8" s="75"/>
      <c r="K8" s="80">
        <f>SUM(DashBoardFinanceiroAnualD!J5:J16)</f>
        <v>26160</v>
      </c>
    </row>
    <row r="9" spans="1:15" ht="7.5" customHeight="1" x14ac:dyDescent="0.25">
      <c r="F9" s="62"/>
      <c r="K9" s="63"/>
    </row>
    <row r="10" spans="1:15" ht="18" customHeight="1" x14ac:dyDescent="0.25">
      <c r="B10" s="61" t="s">
        <v>592</v>
      </c>
      <c r="D10" s="151"/>
      <c r="F10" s="62"/>
      <c r="K10" s="63"/>
    </row>
    <row r="11" spans="1:15" ht="20.100000000000001" customHeight="1" x14ac:dyDescent="0.25">
      <c r="B11" s="79">
        <f>DashBoardFinanceiroAnualD!D14</f>
        <v>20687</v>
      </c>
      <c r="D11" s="152"/>
      <c r="F11" s="62"/>
      <c r="K11" s="63"/>
    </row>
    <row r="12" spans="1:15" ht="12" customHeight="1" x14ac:dyDescent="0.25">
      <c r="F12" s="74"/>
      <c r="G12" s="74"/>
      <c r="H12" s="74"/>
      <c r="I12" s="74"/>
      <c r="J12" s="74"/>
      <c r="K12" s="74"/>
    </row>
    <row r="13" spans="1:15" ht="20.100000000000001" customHeight="1" x14ac:dyDescent="0.25">
      <c r="B13" s="146" t="s">
        <v>557</v>
      </c>
      <c r="C13" s="147"/>
      <c r="D13" s="148"/>
      <c r="F13" s="149" t="s">
        <v>559</v>
      </c>
      <c r="G13" s="150"/>
      <c r="I13" s="84" t="s">
        <v>563</v>
      </c>
      <c r="K13" s="88" t="s">
        <v>565</v>
      </c>
    </row>
    <row r="14" spans="1:15" ht="20.100000000000001" customHeight="1" x14ac:dyDescent="0.4">
      <c r="B14" s="67"/>
      <c r="C14" s="68"/>
      <c r="D14" s="69"/>
      <c r="F14" s="83" t="s">
        <v>561</v>
      </c>
      <c r="G14" s="77" t="s">
        <v>562</v>
      </c>
      <c r="I14" s="85">
        <f>DashBoardFinanceiroAnualD!E32</f>
        <v>-39131</v>
      </c>
      <c r="K14" s="143" t="s">
        <v>33</v>
      </c>
    </row>
    <row r="15" spans="1:15" ht="20.100000000000001" customHeight="1" x14ac:dyDescent="0.4">
      <c r="B15" s="67"/>
      <c r="C15" s="68"/>
      <c r="D15" s="69"/>
      <c r="F15" s="62"/>
      <c r="G15" s="63"/>
      <c r="I15" s="86"/>
      <c r="K15" s="90">
        <f>DashBoardFinanceiroAnualD!H43</f>
        <v>40318</v>
      </c>
    </row>
    <row r="16" spans="1:15" ht="20.100000000000001" customHeight="1" x14ac:dyDescent="0.4">
      <c r="B16" s="67">
        <f>DashBoardFinanceiroAnualD!E22</f>
        <v>130659</v>
      </c>
      <c r="C16" s="68"/>
      <c r="D16" s="69"/>
      <c r="F16" s="134">
        <f ca="1">DashBoardFinanceiroAnualD!E27</f>
        <v>817.84329080464954</v>
      </c>
      <c r="G16" s="135">
        <f ca="1">DashBoardFinanceiroAnualD!J26</f>
        <v>1301.6852174482294</v>
      </c>
      <c r="I16" s="86"/>
      <c r="K16" s="89"/>
    </row>
    <row r="17" spans="2:14" ht="20.100000000000001" customHeight="1" x14ac:dyDescent="0.4">
      <c r="B17" s="67"/>
      <c r="C17" s="68"/>
      <c r="D17" s="69"/>
      <c r="F17" s="62"/>
      <c r="G17" s="63"/>
      <c r="I17" s="86"/>
      <c r="K17" s="89"/>
    </row>
    <row r="18" spans="2:14" ht="20.100000000000001" customHeight="1" x14ac:dyDescent="0.4">
      <c r="B18" s="67"/>
      <c r="C18" s="68"/>
      <c r="D18" s="69"/>
      <c r="F18" s="81" t="s">
        <v>560</v>
      </c>
      <c r="G18" s="82" t="s">
        <v>560</v>
      </c>
      <c r="I18" s="86"/>
      <c r="K18" s="89"/>
    </row>
    <row r="19" spans="2:14" ht="20.100000000000001" customHeight="1" x14ac:dyDescent="0.4">
      <c r="B19" s="70"/>
      <c r="C19" s="71"/>
      <c r="D19" s="72"/>
      <c r="F19" s="64"/>
      <c r="G19" s="65"/>
      <c r="I19" s="87"/>
      <c r="K19" s="91"/>
    </row>
    <row r="20" spans="2:14" ht="20.100000000000001" customHeight="1" x14ac:dyDescent="0.25"/>
    <row r="21" spans="2:14" ht="15" customHeight="1" x14ac:dyDescent="0.25"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92"/>
      <c r="M21" s="73"/>
      <c r="N21" s="73"/>
    </row>
    <row r="22" spans="2:14" ht="20.100000000000001" customHeight="1" x14ac:dyDescent="0.25"/>
    <row r="23" spans="2:14" ht="20.100000000000001" customHeight="1" x14ac:dyDescent="0.25"/>
    <row r="24" spans="2:14" ht="20.100000000000001" customHeight="1" x14ac:dyDescent="0.25"/>
    <row r="25" spans="2:14" ht="20.100000000000001" customHeight="1" x14ac:dyDescent="0.25"/>
  </sheetData>
  <sheetProtection sheet="1" objects="1" scenarios="1" selectLockedCells="1"/>
  <mergeCells count="5">
    <mergeCell ref="B13:D13"/>
    <mergeCell ref="F13:G13"/>
    <mergeCell ref="D7:D8"/>
    <mergeCell ref="D10:D11"/>
    <mergeCell ref="F4:J4"/>
  </mergeCells>
  <dataValidations count="2">
    <dataValidation type="list" allowBlank="1" showInputMessage="1" showErrorMessage="1" sqref="K4" xr:uid="{E407CBE9-FF85-4AEC-9A16-1136F897C210}">
      <formula1>PcEntradasN2_Nivel_2</formula1>
    </dataValidation>
    <dataValidation type="list" allowBlank="1" showInputMessage="1" showErrorMessage="1" sqref="K14" xr:uid="{6D641680-1C0F-4E11-91B3-24C17EEE6731}">
      <formula1>PcSaidasN2_Nivel_2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73839A9-9BA9-401D-BC9A-F0E99DFCDFC4}">
          <x14:colorSeries rgb="FFFF0000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 xr2:uid="{CDCE51D5-BF46-48D8-8639-AAE706F1ED45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7EC9-BDB4-4541-ADBD-ED736DE8F4DC}">
  <dimension ref="B1:L43"/>
  <sheetViews>
    <sheetView topLeftCell="A15" workbookViewId="0">
      <selection activeCell="H31" sqref="H31:H42"/>
    </sheetView>
  </sheetViews>
  <sheetFormatPr defaultColWidth="13.7109375" defaultRowHeight="15" x14ac:dyDescent="0.25"/>
  <cols>
    <col min="1" max="1" width="3.5703125" customWidth="1"/>
    <col min="4" max="4" width="16.85546875" customWidth="1"/>
    <col min="6" max="6" width="9.140625" customWidth="1"/>
    <col min="7" max="7" width="15.85546875" customWidth="1"/>
    <col min="8" max="8" width="18" customWidth="1"/>
    <col min="10" max="10" width="19.28515625" bestFit="1" customWidth="1"/>
  </cols>
  <sheetData>
    <row r="1" spans="2:12" ht="20.25" customHeight="1" x14ac:dyDescent="0.25">
      <c r="B1" s="93" t="s">
        <v>567</v>
      </c>
      <c r="C1" s="94"/>
      <c r="D1" s="1"/>
      <c r="E1" s="1"/>
      <c r="F1" s="1"/>
      <c r="G1" s="1"/>
      <c r="H1" s="1"/>
      <c r="I1" s="1"/>
      <c r="J1" s="1"/>
      <c r="K1" s="1"/>
      <c r="L1" s="1"/>
    </row>
    <row r="3" spans="2:12" x14ac:dyDescent="0.25">
      <c r="F3" s="97" t="s">
        <v>582</v>
      </c>
      <c r="G3" s="98"/>
      <c r="H3" s="98"/>
      <c r="J3" s="97" t="s">
        <v>586</v>
      </c>
      <c r="K3" s="116" t="s">
        <v>566</v>
      </c>
      <c r="L3" s="128">
        <f>C4</f>
        <v>2019</v>
      </c>
    </row>
    <row r="4" spans="2:12" x14ac:dyDescent="0.25">
      <c r="B4" s="96" t="s">
        <v>568</v>
      </c>
      <c r="C4" s="95">
        <f>DashBoardFinanceiroAnual!K2</f>
        <v>2019</v>
      </c>
      <c r="F4" s="99" t="s">
        <v>583</v>
      </c>
      <c r="G4" s="125" t="s">
        <v>584</v>
      </c>
      <c r="H4" s="109" t="s">
        <v>585</v>
      </c>
      <c r="J4" s="129" t="str">
        <f>DashBoardFinanceiroAnual!K4</f>
        <v>Livros</v>
      </c>
      <c r="K4" s="99" t="s">
        <v>587</v>
      </c>
      <c r="L4" s="99" t="s">
        <v>583</v>
      </c>
    </row>
    <row r="5" spans="2:12" x14ac:dyDescent="0.25">
      <c r="F5" s="112">
        <v>1</v>
      </c>
      <c r="G5" s="126">
        <f>SUMIFS(TbRegistroSaidas[Valor],TbRegistroSaidas[Data do Caixa 
Realizado],"",TbRegistroSaidas[Ano Previsto],$C$4,TbRegistroSaidas[Mes Previsto],DashBoardFinanceiroAnualD!F5)</f>
        <v>3042</v>
      </c>
      <c r="H5" s="126">
        <f>SUMIFS(TbRegistroEntradas[Valor],TbRegistroEntradas[Data do Caixa 
Realizado],"",TbRegistroEntradas[Ano Previsto],$C$4,TbRegistroEntradas[Mes Previsto],F5)</f>
        <v>1209</v>
      </c>
      <c r="J5" s="114">
        <f>SUMIFS(TbRegistroEntradas[Valor],TbRegistroEntradas[Conta Nível 2],$J$4,TbRegistroEntradas[Ano Competência],$L$3,TbRegistroEntradas[Mes Competência],F5)</f>
        <v>6759</v>
      </c>
      <c r="K5" s="114">
        <f>IF(J5=0,NA(),J5)</f>
        <v>6759</v>
      </c>
      <c r="L5" s="109" t="s">
        <v>512</v>
      </c>
    </row>
    <row r="6" spans="2:12" x14ac:dyDescent="0.25">
      <c r="F6" s="98">
        <v>2</v>
      </c>
      <c r="G6" s="126">
        <f>SUMIFS(TbRegistroSaidas[Valor],TbRegistroSaidas[Data do Caixa 
Realizado],"",TbRegistroSaidas[Ano Previsto],$C$4,TbRegistroSaidas[Mes Previsto],DashBoardFinanceiroAnualD!F6)</f>
        <v>7524</v>
      </c>
      <c r="H6" s="126">
        <f>SUMIFS(TbRegistroEntradas[Valor],TbRegistroEntradas[Data do Caixa 
Realizado],"",TbRegistroEntradas[Ano Previsto],$C$4,TbRegistroEntradas[Mes Previsto],F6)</f>
        <v>1992</v>
      </c>
      <c r="J6" s="114">
        <f>SUMIFS(TbRegistroEntradas[Valor],TbRegistroEntradas[Conta Nível 2],$J$4,TbRegistroEntradas[Ano Competência],$L$3,TbRegistroEntradas[Mes Competência],F6)</f>
        <v>8187</v>
      </c>
      <c r="K6" s="114">
        <f t="shared" ref="K6:K16" si="0">IF(J6=0,NA(),J6)</f>
        <v>8187</v>
      </c>
      <c r="L6" s="116" t="s">
        <v>513</v>
      </c>
    </row>
    <row r="7" spans="2:12" x14ac:dyDescent="0.25">
      <c r="B7" s="8" t="s">
        <v>555</v>
      </c>
      <c r="F7" s="98">
        <v>3</v>
      </c>
      <c r="G7" s="126">
        <f>SUMIFS(TbRegistroSaidas[Valor],TbRegistroSaidas[Data do Caixa 
Realizado],"",TbRegistroSaidas[Ano Previsto],$C$4,TbRegistroSaidas[Mes Previsto],DashBoardFinanceiroAnualD!F7)</f>
        <v>0</v>
      </c>
      <c r="H7" s="126">
        <f>SUMIFS(TbRegistroEntradas[Valor],TbRegistroEntradas[Data do Caixa 
Realizado],"",TbRegistroEntradas[Ano Previsto],$C$4,TbRegistroEntradas[Mes Previsto],F7)</f>
        <v>0</v>
      </c>
      <c r="J7" s="114">
        <f>SUMIFS(TbRegistroEntradas[Valor],TbRegistroEntradas[Conta Nível 2],$J$4,TbRegistroEntradas[Ano Competência],$L$3,TbRegistroEntradas[Mes Competência],F7)</f>
        <v>5918</v>
      </c>
      <c r="K7" s="114">
        <f t="shared" si="0"/>
        <v>5918</v>
      </c>
      <c r="L7" s="116" t="s">
        <v>514</v>
      </c>
    </row>
    <row r="8" spans="2:12" x14ac:dyDescent="0.25">
      <c r="B8" t="s">
        <v>589</v>
      </c>
      <c r="C8" s="119">
        <f>SUMIFS(TbRegistroEntradas[Valor],TbRegistroEntradas[Ano Caixa],"&lt;"&amp;C4,TbRegistroEntradas[Ano Caixa],"&lt;&gt;0")-SUMIFS(TbRegistroSaidas[Valor],TbRegistroSaidas[Ano Caixa],"&lt;"&amp;C4,TbRegistroSaidas[Ano Caixa],"&lt;&gt;0")</f>
        <v>55108</v>
      </c>
      <c r="F8" s="98">
        <v>4</v>
      </c>
      <c r="G8" s="126">
        <f>SUMIFS(TbRegistroSaidas[Valor],TbRegistroSaidas[Data do Caixa 
Realizado],"",TbRegistroSaidas[Ano Previsto],$C$4,TbRegistroSaidas[Mes Previsto],DashBoardFinanceiroAnualD!F8)</f>
        <v>3690</v>
      </c>
      <c r="H8" s="126">
        <f>SUMIFS(TbRegistroEntradas[Valor],TbRegistroEntradas[Data do Caixa 
Realizado],"",TbRegistroEntradas[Ano Previsto],$C$4,TbRegistroEntradas[Mes Previsto],F8)</f>
        <v>4797</v>
      </c>
      <c r="J8" s="114">
        <f>SUMIFS(TbRegistroEntradas[Valor],TbRegistroEntradas[Conta Nível 2],$J$4,TbRegistroEntradas[Ano Competência],$L$3,TbRegistroEntradas[Mes Competência],F8)</f>
        <v>1620</v>
      </c>
      <c r="K8" s="114">
        <f t="shared" si="0"/>
        <v>1620</v>
      </c>
      <c r="L8" s="116" t="s">
        <v>515</v>
      </c>
    </row>
    <row r="9" spans="2:12" x14ac:dyDescent="0.25">
      <c r="B9" s="104" t="s">
        <v>524</v>
      </c>
      <c r="C9" s="120">
        <f>SUMIFS(TbRegistroEntradas[Valor],TbRegistroEntradas[Ano Caixa],"="&amp;C4)</f>
        <v>129286</v>
      </c>
      <c r="F9" s="98">
        <v>5</v>
      </c>
      <c r="G9" s="126">
        <f>SUMIFS(TbRegistroSaidas[Valor],TbRegistroSaidas[Data do Caixa 
Realizado],"",TbRegistroSaidas[Ano Previsto],$C$4,TbRegistroSaidas[Mes Previsto],DashBoardFinanceiroAnualD!F9)</f>
        <v>7220</v>
      </c>
      <c r="H9" s="126">
        <f>SUMIFS(TbRegistroEntradas[Valor],TbRegistroEntradas[Data do Caixa 
Realizado],"",TbRegistroEntradas[Ano Previsto],$C$4,TbRegistroEntradas[Mes Previsto],F9)</f>
        <v>6672</v>
      </c>
      <c r="J9" s="114">
        <f>SUMIFS(TbRegistroEntradas[Valor],TbRegistroEntradas[Conta Nível 2],$J$4,TbRegistroEntradas[Ano Competência],$L$3,TbRegistroEntradas[Mes Competência],F9)</f>
        <v>2194</v>
      </c>
      <c r="K9" s="114">
        <f t="shared" si="0"/>
        <v>2194</v>
      </c>
      <c r="L9" s="116" t="s">
        <v>516</v>
      </c>
    </row>
    <row r="10" spans="2:12" x14ac:dyDescent="0.25">
      <c r="B10" t="s">
        <v>525</v>
      </c>
      <c r="C10" s="121">
        <f>SUMIFS(TbRegistroSaidas[Valor],TbRegistroSaidas[Ano Caixa],"="&amp;C4)</f>
        <v>163337</v>
      </c>
      <c r="F10" s="98">
        <v>6</v>
      </c>
      <c r="G10" s="126">
        <f>SUMIFS(TbRegistroSaidas[Valor],TbRegistroSaidas[Data do Caixa 
Realizado],"",TbRegistroSaidas[Ano Previsto],$C$4,TbRegistroSaidas[Mes Previsto],DashBoardFinanceiroAnualD!F10)</f>
        <v>3086</v>
      </c>
      <c r="H10" s="126">
        <f>SUMIFS(TbRegistroEntradas[Valor],TbRegistroEntradas[Data do Caixa 
Realizado],"",TbRegistroEntradas[Ano Previsto],$C$4,TbRegistroEntradas[Mes Previsto],F10)</f>
        <v>1482</v>
      </c>
      <c r="J10" s="114">
        <f>SUMIFS(TbRegistroEntradas[Valor],TbRegistroEntradas[Conta Nível 2],$J$4,TbRegistroEntradas[Ano Competência],$L$3,TbRegistroEntradas[Mes Competência],F10)</f>
        <v>1482</v>
      </c>
      <c r="K10" s="114">
        <f t="shared" si="0"/>
        <v>1482</v>
      </c>
      <c r="L10" s="116" t="s">
        <v>517</v>
      </c>
    </row>
    <row r="11" spans="2:12" x14ac:dyDescent="0.25">
      <c r="B11" s="105" t="s">
        <v>569</v>
      </c>
      <c r="C11" s="122">
        <f>C8+C9-C10</f>
        <v>21057</v>
      </c>
      <c r="F11" s="98">
        <v>7</v>
      </c>
      <c r="G11" s="126">
        <f>SUMIFS(TbRegistroSaidas[Valor],TbRegistroSaidas[Data do Caixa 
Realizado],"",TbRegistroSaidas[Ano Previsto],$C$4,TbRegistroSaidas[Mes Previsto],DashBoardFinanceiroAnualD!F11)</f>
        <v>0</v>
      </c>
      <c r="H11" s="126">
        <f>SUMIFS(TbRegistroEntradas[Valor],TbRegistroEntradas[Data do Caixa 
Realizado],"",TbRegistroEntradas[Ano Previsto],$C$4,TbRegistroEntradas[Mes Previsto],F11)</f>
        <v>4535</v>
      </c>
      <c r="J11" s="114">
        <f>SUMIFS(TbRegistroEntradas[Valor],TbRegistroEntradas[Conta Nível 2],$J$4,TbRegistroEntradas[Ano Competência],$L$3,TbRegistroEntradas[Mes Competência],F11)</f>
        <v>0</v>
      </c>
      <c r="K11" s="114" t="e">
        <f t="shared" si="0"/>
        <v>#N/A</v>
      </c>
      <c r="L11" s="116" t="s">
        <v>518</v>
      </c>
    </row>
    <row r="12" spans="2:12" x14ac:dyDescent="0.25">
      <c r="C12" s="104"/>
      <c r="F12" s="98">
        <v>8</v>
      </c>
      <c r="G12" s="126">
        <f>SUMIFS(TbRegistroSaidas[Valor],TbRegistroSaidas[Data do Caixa 
Realizado],"",TbRegistroSaidas[Ano Previsto],$C$4,TbRegistroSaidas[Mes Previsto],DashBoardFinanceiroAnualD!F12)</f>
        <v>2759</v>
      </c>
      <c r="H12" s="126">
        <f>SUMIFS(TbRegistroEntradas[Valor],TbRegistroEntradas[Data do Caixa 
Realizado],"",TbRegistroEntradas[Ano Previsto],$C$4,TbRegistroEntradas[Mes Previsto],F12)</f>
        <v>0</v>
      </c>
      <c r="J12" s="114">
        <f>SUMIFS(TbRegistroEntradas[Valor],TbRegistroEntradas[Conta Nível 2],$J$4,TbRegistroEntradas[Ano Competência],$L$3,TbRegistroEntradas[Mes Competência],F12)</f>
        <v>0</v>
      </c>
      <c r="K12" s="114" t="e">
        <f t="shared" si="0"/>
        <v>#N/A</v>
      </c>
      <c r="L12" s="116" t="s">
        <v>519</v>
      </c>
    </row>
    <row r="13" spans="2:12" x14ac:dyDescent="0.25">
      <c r="B13" s="106" t="s">
        <v>570</v>
      </c>
      <c r="C13" s="105"/>
      <c r="D13" s="123">
        <f>SUMIFS(TbRegistroSaidas[Valor],TbRegistroSaidas[Data do Caixa 
Realizado],"",TbRegistroSaidas[Ano Previsto],C4)</f>
        <v>27321</v>
      </c>
      <c r="F13" s="98">
        <v>9</v>
      </c>
      <c r="G13" s="126">
        <f>SUMIFS(TbRegistroSaidas[Valor],TbRegistroSaidas[Data do Caixa 
Realizado],"",TbRegistroSaidas[Ano Previsto],$C$4,TbRegistroSaidas[Mes Previsto],DashBoardFinanceiroAnualD!F13)</f>
        <v>0</v>
      </c>
      <c r="H13" s="126">
        <f>SUMIFS(TbRegistroEntradas[Valor],TbRegistroEntradas[Data do Caixa 
Realizado],"",TbRegistroEntradas[Ano Previsto],$C$4,TbRegistroEntradas[Mes Previsto],F13)</f>
        <v>0</v>
      </c>
      <c r="J13" s="114">
        <f>SUMIFS(TbRegistroEntradas[Valor],TbRegistroEntradas[Conta Nível 2],$J$4,TbRegistroEntradas[Ano Competência],$L$3,TbRegistroEntradas[Mes Competência],F13)</f>
        <v>0</v>
      </c>
      <c r="K13" s="114" t="e">
        <f t="shared" si="0"/>
        <v>#N/A</v>
      </c>
      <c r="L13" s="116" t="s">
        <v>520</v>
      </c>
    </row>
    <row r="14" spans="2:12" x14ac:dyDescent="0.25">
      <c r="B14" s="107" t="s">
        <v>571</v>
      </c>
      <c r="D14" s="124">
        <f>SUMIFS(TbRegistroEntradas[Valor],TbRegistroEntradas[Data do Caixa 
Realizado],"",TbRegistroEntradas[Ano Previsto],C4)</f>
        <v>20687</v>
      </c>
      <c r="F14" s="98">
        <v>10</v>
      </c>
      <c r="G14" s="126">
        <f>SUMIFS(TbRegistroSaidas[Valor],TbRegistroSaidas[Data do Caixa 
Realizado],"",TbRegistroSaidas[Ano Previsto],$C$4,TbRegistroSaidas[Mes Previsto],DashBoardFinanceiroAnualD!F14)</f>
        <v>0</v>
      </c>
      <c r="H14" s="126">
        <f>SUMIFS(TbRegistroEntradas[Valor],TbRegistroEntradas[Data do Caixa 
Realizado],"",TbRegistroEntradas[Ano Previsto],$C$4,TbRegistroEntradas[Mes Previsto],F14)</f>
        <v>0</v>
      </c>
      <c r="J14" s="114">
        <f>SUMIFS(TbRegistroEntradas[Valor],TbRegistroEntradas[Conta Nível 2],$J$4,TbRegistroEntradas[Ano Competência],$L$3,TbRegistroEntradas[Mes Competência],F14)</f>
        <v>0</v>
      </c>
      <c r="K14" s="114" t="e">
        <f t="shared" si="0"/>
        <v>#N/A</v>
      </c>
      <c r="L14" s="116" t="s">
        <v>521</v>
      </c>
    </row>
    <row r="15" spans="2:12" x14ac:dyDescent="0.25">
      <c r="F15" s="98">
        <v>11</v>
      </c>
      <c r="G15" s="126">
        <f>SUMIFS(TbRegistroSaidas[Valor],TbRegistroSaidas[Data do Caixa 
Realizado],"",TbRegistroSaidas[Ano Previsto],$C$4,TbRegistroSaidas[Mes Previsto],DashBoardFinanceiroAnualD!F15)</f>
        <v>0</v>
      </c>
      <c r="H15" s="126">
        <f>SUMIFS(TbRegistroEntradas[Valor],TbRegistroEntradas[Data do Caixa 
Realizado],"",TbRegistroEntradas[Ano Previsto],$C$4,TbRegistroEntradas[Mes Previsto],F15)</f>
        <v>0</v>
      </c>
      <c r="J15" s="114">
        <f>SUMIFS(TbRegistroEntradas[Valor],TbRegistroEntradas[Conta Nível 2],$J$4,TbRegistroEntradas[Ano Competência],$L$3,TbRegistroEntradas[Mes Competência],F15)</f>
        <v>0</v>
      </c>
      <c r="K15" s="114" t="e">
        <f t="shared" si="0"/>
        <v>#N/A</v>
      </c>
      <c r="L15" s="116" t="s">
        <v>522</v>
      </c>
    </row>
    <row r="16" spans="2:12" x14ac:dyDescent="0.25">
      <c r="F16" s="113">
        <v>12</v>
      </c>
      <c r="G16" s="126">
        <f>SUMIFS(TbRegistroSaidas[Valor],TbRegistroSaidas[Data do Caixa 
Realizado],"",TbRegistroSaidas[Ano Previsto],$C$4,TbRegistroSaidas[Mes Previsto],DashBoardFinanceiroAnualD!F16)</f>
        <v>0</v>
      </c>
      <c r="H16" s="126">
        <f>SUMIFS(TbRegistroEntradas[Valor],TbRegistroEntradas[Data do Caixa 
Realizado],"",TbRegistroEntradas[Ano Previsto],$C$4,TbRegistroEntradas[Mes Previsto],F16)</f>
        <v>0</v>
      </c>
      <c r="J16" s="114">
        <f>SUMIFS(TbRegistroEntradas[Valor],TbRegistroEntradas[Conta Nível 2],$J$4,TbRegistroEntradas[Ano Competência],$L$3,TbRegistroEntradas[Mes Competência],F16)</f>
        <v>0</v>
      </c>
      <c r="K16" s="114" t="e">
        <f t="shared" si="0"/>
        <v>#N/A</v>
      </c>
      <c r="L16" s="117" t="s">
        <v>523</v>
      </c>
    </row>
    <row r="20" spans="2:10" x14ac:dyDescent="0.25">
      <c r="B20" s="8" t="s">
        <v>572</v>
      </c>
    </row>
    <row r="21" spans="2:10" x14ac:dyDescent="0.25">
      <c r="B21" s="103" t="s">
        <v>508</v>
      </c>
      <c r="C21" s="103" t="s">
        <v>573</v>
      </c>
      <c r="D21" s="103" t="s">
        <v>574</v>
      </c>
      <c r="E21" s="103" t="s">
        <v>54</v>
      </c>
    </row>
    <row r="22" spans="2:10" x14ac:dyDescent="0.25">
      <c r="B22" s="130">
        <f>C4</f>
        <v>2019</v>
      </c>
      <c r="C22" s="131">
        <f>SUMIFS(TbRegistroEntradas[Valor],TbRegistroEntradas[Ano Competência],B22,TbRegistroEntradas[Vendas a Vista],"Vista")</f>
        <v>39573</v>
      </c>
      <c r="D22" s="131">
        <f>SUMIFS(TbRegistroEntradas[Valor],TbRegistroEntradas[Ano Competência],B22,TbRegistroEntradas[Vendas a Vista],"Prazo")</f>
        <v>91086</v>
      </c>
      <c r="E22" s="131">
        <f>C22+D22</f>
        <v>130659</v>
      </c>
    </row>
    <row r="24" spans="2:10" x14ac:dyDescent="0.25">
      <c r="G24" s="97" t="s">
        <v>588</v>
      </c>
      <c r="H24" s="98"/>
      <c r="I24" s="98"/>
      <c r="J24" s="98"/>
    </row>
    <row r="25" spans="2:10" x14ac:dyDescent="0.25">
      <c r="B25" s="97" t="s">
        <v>575</v>
      </c>
      <c r="C25" s="98"/>
      <c r="D25" s="98"/>
      <c r="E25" s="98"/>
      <c r="G25" s="99" t="s">
        <v>508</v>
      </c>
      <c r="H25" s="100" t="s">
        <v>576</v>
      </c>
      <c r="I25" s="100" t="s">
        <v>577</v>
      </c>
      <c r="J25" s="100" t="s">
        <v>578</v>
      </c>
    </row>
    <row r="26" spans="2:10" x14ac:dyDescent="0.25">
      <c r="B26" s="99" t="s">
        <v>508</v>
      </c>
      <c r="C26" s="100" t="s">
        <v>576</v>
      </c>
      <c r="D26" s="100" t="s">
        <v>577</v>
      </c>
      <c r="E26" s="100" t="s">
        <v>578</v>
      </c>
      <c r="G26" s="101">
        <f>C4</f>
        <v>2019</v>
      </c>
      <c r="H26" s="102">
        <f ca="1">COUNTIFS(TbRegistroSaidas[Dias de Atraso],"&gt;0",TbRegistroSaidas[Ano Competencia],G26)</f>
        <v>12</v>
      </c>
      <c r="I26" s="102">
        <f ca="1">SUMIFS(TbRegistroSaidas[Dias de Atraso],TbRegistroSaidas[Ano Competencia],G26,TbRegistroSaidas[Dias de Atraso],"&gt;0")</f>
        <v>15620.222609378754</v>
      </c>
      <c r="J26" s="102">
        <f ca="1">I26/H26</f>
        <v>1301.6852174482294</v>
      </c>
    </row>
    <row r="27" spans="2:10" x14ac:dyDescent="0.25">
      <c r="B27" s="101">
        <f>C4</f>
        <v>2019</v>
      </c>
      <c r="C27" s="102">
        <f ca="1">COUNTIFS(TbRegistroEntradas[Ano Competência],B27,TbRegistroEntradas[Dias de Atraso],"&gt;0")</f>
        <v>17</v>
      </c>
      <c r="D27" s="102">
        <f ca="1">SUMIFS(TbRegistroEntradas[Dias de Atraso],TbRegistroEntradas[Ano Competência],B27,TbRegistroEntradas[Dias de Atraso],"&gt;0")</f>
        <v>13903.335943679042</v>
      </c>
      <c r="E27" s="102">
        <f ca="1">D27/C27</f>
        <v>817.84329080464954</v>
      </c>
    </row>
    <row r="29" spans="2:10" x14ac:dyDescent="0.25">
      <c r="G29" s="97" t="s">
        <v>564</v>
      </c>
      <c r="H29" s="118"/>
    </row>
    <row r="30" spans="2:10" x14ac:dyDescent="0.25">
      <c r="B30" s="97" t="s">
        <v>579</v>
      </c>
      <c r="C30" s="98"/>
      <c r="D30" s="98"/>
      <c r="E30" s="98"/>
      <c r="G30" s="99" t="s">
        <v>583</v>
      </c>
      <c r="H30" s="137" t="str">
        <f>DashBoardFinanceiroAnual!K14</f>
        <v>Som e imagem</v>
      </c>
    </row>
    <row r="31" spans="2:10" x14ac:dyDescent="0.25">
      <c r="B31" s="108" t="s">
        <v>580</v>
      </c>
      <c r="C31" s="109" t="s">
        <v>524</v>
      </c>
      <c r="D31" s="109" t="s">
        <v>525</v>
      </c>
      <c r="E31" s="109" t="s">
        <v>581</v>
      </c>
      <c r="G31" s="98">
        <v>1</v>
      </c>
      <c r="H31" s="115">
        <f>SUMIFS(TbRegistroSaidas[Valor],TbRegistroSaidas[Ano Competencia],$C$4,TbRegistroSaidas[Mes competencia],G31,TbRegistroSaidas[Conta Nível 2],$H$30)</f>
        <v>10994</v>
      </c>
    </row>
    <row r="32" spans="2:10" x14ac:dyDescent="0.25">
      <c r="B32" s="136">
        <f>C4</f>
        <v>2019</v>
      </c>
      <c r="C32" s="110">
        <f>SUMIFS(TbRegistroEntradas[Valor],TbRegistroEntradas[Ano Competência],B32)</f>
        <v>130659</v>
      </c>
      <c r="D32" s="110">
        <f>SUMIFS(TbRegistroSaidas[Valor],TbRegistroSaidas[Ano Competencia],B32)</f>
        <v>169790</v>
      </c>
      <c r="E32" s="111">
        <f>C32-D32</f>
        <v>-39131</v>
      </c>
      <c r="G32" s="98">
        <v>2</v>
      </c>
      <c r="H32" s="115">
        <f>SUMIFS(TbRegistroSaidas[Valor],TbRegistroSaidas[Ano Competencia],$C$4,TbRegistroSaidas[Mes competencia],G32,TbRegistroSaidas[Conta Nível 2],$H$30)</f>
        <v>4148</v>
      </c>
    </row>
    <row r="33" spans="7:8" x14ac:dyDescent="0.25">
      <c r="G33" s="98">
        <v>3</v>
      </c>
      <c r="H33" s="115">
        <f>SUMIFS(TbRegistroSaidas[Valor],TbRegistroSaidas[Ano Competencia],$C$4,TbRegistroSaidas[Mes competencia],G33,TbRegistroSaidas[Conta Nível 2],$H$30)</f>
        <v>9064</v>
      </c>
    </row>
    <row r="34" spans="7:8" x14ac:dyDescent="0.25">
      <c r="G34" s="98">
        <v>4</v>
      </c>
      <c r="H34" s="115">
        <f>SUMIFS(TbRegistroSaidas[Valor],TbRegistroSaidas[Ano Competencia],$C$4,TbRegistroSaidas[Mes competencia],G34,TbRegistroSaidas[Conta Nível 2],$H$30)</f>
        <v>0</v>
      </c>
    </row>
    <row r="35" spans="7:8" x14ac:dyDescent="0.25">
      <c r="G35" s="98">
        <v>5</v>
      </c>
      <c r="H35" s="115">
        <f>SUMIFS(TbRegistroSaidas[Valor],TbRegistroSaidas[Ano Competencia],$C$4,TbRegistroSaidas[Mes competencia],G35,TbRegistroSaidas[Conta Nível 2],$H$30)</f>
        <v>4597</v>
      </c>
    </row>
    <row r="36" spans="7:8" x14ac:dyDescent="0.25">
      <c r="G36" s="98">
        <v>6</v>
      </c>
      <c r="H36" s="115">
        <f>SUMIFS(TbRegistroSaidas[Valor],TbRegistroSaidas[Ano Competencia],$C$4,TbRegistroSaidas[Mes competencia],G36,TbRegistroSaidas[Conta Nível 2],$H$30)</f>
        <v>11515</v>
      </c>
    </row>
    <row r="37" spans="7:8" x14ac:dyDescent="0.25">
      <c r="G37" s="98">
        <v>7</v>
      </c>
      <c r="H37" s="115">
        <f>SUMIFS(TbRegistroSaidas[Valor],TbRegistroSaidas[Ano Competencia],$C$4,TbRegistroSaidas[Mes competencia],G37,TbRegistroSaidas[Conta Nível 2],$H$30)</f>
        <v>0</v>
      </c>
    </row>
    <row r="38" spans="7:8" x14ac:dyDescent="0.25">
      <c r="G38" s="98">
        <v>8</v>
      </c>
      <c r="H38" s="115">
        <f>SUMIFS(TbRegistroSaidas[Valor],TbRegistroSaidas[Ano Competencia],$C$4,TbRegistroSaidas[Mes competencia],G38,TbRegistroSaidas[Conta Nível 2],$H$30)</f>
        <v>0</v>
      </c>
    </row>
    <row r="39" spans="7:8" x14ac:dyDescent="0.25">
      <c r="G39" s="98">
        <v>9</v>
      </c>
      <c r="H39" s="115">
        <f>SUMIFS(TbRegistroSaidas[Valor],TbRegistroSaidas[Ano Competencia],$C$4,TbRegistroSaidas[Mes competencia],G39,TbRegistroSaidas[Conta Nível 2],$H$30)</f>
        <v>0</v>
      </c>
    </row>
    <row r="40" spans="7:8" x14ac:dyDescent="0.25">
      <c r="G40" s="98">
        <v>10</v>
      </c>
      <c r="H40" s="115">
        <f>SUMIFS(TbRegistroSaidas[Valor],TbRegistroSaidas[Ano Competencia],$C$4,TbRegistroSaidas[Mes competencia],G40,TbRegistroSaidas[Conta Nível 2],$H$30)</f>
        <v>0</v>
      </c>
    </row>
    <row r="41" spans="7:8" x14ac:dyDescent="0.25">
      <c r="G41" s="98">
        <v>11</v>
      </c>
      <c r="H41" s="115">
        <f>SUMIFS(TbRegistroSaidas[Valor],TbRegistroSaidas[Ano Competencia],$C$4,TbRegistroSaidas[Mes competencia],G41,TbRegistroSaidas[Conta Nível 2],$H$30)</f>
        <v>0</v>
      </c>
    </row>
    <row r="42" spans="7:8" x14ac:dyDescent="0.25">
      <c r="G42" s="113">
        <v>12</v>
      </c>
      <c r="H42" s="115">
        <f>SUMIFS(TbRegistroSaidas[Valor],TbRegistroSaidas[Ano Competencia],$C$4,TbRegistroSaidas[Mes competencia],G42,TbRegistroSaidas[Conta Nível 2],$H$30)</f>
        <v>0</v>
      </c>
    </row>
    <row r="43" spans="7:8" x14ac:dyDescent="0.25">
      <c r="G43" s="99" t="s">
        <v>54</v>
      </c>
      <c r="H43" s="115">
        <f>SUM(H31:H42)</f>
        <v>40318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8366-BC79-41B8-9FB3-72E1B6081CA7}">
  <dimension ref="A1:O25"/>
  <sheetViews>
    <sheetView showGridLines="0" zoomScale="130" zoomScaleNormal="130" workbookViewId="0">
      <selection activeCell="C10" sqref="C10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3.5703125" customWidth="1"/>
    <col min="16" max="16384" width="9.140625" hidden="1"/>
  </cols>
  <sheetData>
    <row r="1" spans="2:15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5</v>
      </c>
      <c r="O1" s="2"/>
    </row>
    <row r="2" spans="2:15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20.100000000000001" customHeight="1" x14ac:dyDescent="0.25"/>
    <row r="4" spans="2:15" ht="20.100000000000001" customHeight="1" x14ac:dyDescent="0.25"/>
    <row r="5" spans="2:15" ht="20.100000000000001" customHeight="1" x14ac:dyDescent="0.25"/>
    <row r="6" spans="2:15" ht="20.100000000000001" customHeight="1" x14ac:dyDescent="0.25"/>
    <row r="7" spans="2:15" ht="20.100000000000001" customHeight="1" x14ac:dyDescent="0.25"/>
    <row r="8" spans="2:15" ht="20.100000000000001" customHeight="1" x14ac:dyDescent="0.25"/>
    <row r="9" spans="2:15" ht="20.100000000000001" customHeight="1" x14ac:dyDescent="0.25"/>
    <row r="10" spans="2:15" ht="20.100000000000001" customHeight="1" x14ac:dyDescent="0.25"/>
    <row r="11" spans="2:15" ht="20.100000000000001" customHeight="1" x14ac:dyDescent="0.25"/>
    <row r="12" spans="2:15" ht="20.100000000000001" customHeight="1" x14ac:dyDescent="0.25"/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E7CB-90B0-42EE-9B29-87EBBB35CCD5}">
  <dimension ref="A1:O25"/>
  <sheetViews>
    <sheetView showGridLines="0" showRowColHeaders="0" zoomScale="130" zoomScaleNormal="13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3.5703125" customWidth="1"/>
    <col min="16" max="16384" width="9.140625" hidden="1"/>
  </cols>
  <sheetData>
    <row r="1" spans="2:15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6</v>
      </c>
      <c r="O1" s="2"/>
    </row>
    <row r="2" spans="2:15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20.100000000000001" customHeight="1" x14ac:dyDescent="0.25">
      <c r="B3" s="10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5" ht="20.100000000000001" customHeight="1" x14ac:dyDescent="0.25">
      <c r="B4" s="33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5" ht="20.100000000000001" customHeight="1" x14ac:dyDescent="0.25">
      <c r="B5" s="34" t="s">
        <v>19</v>
      </c>
    </row>
    <row r="6" spans="2:15" ht="20.100000000000001" customHeight="1" x14ac:dyDescent="0.25">
      <c r="B6" s="34" t="s">
        <v>20</v>
      </c>
    </row>
    <row r="7" spans="2:15" ht="20.100000000000001" customHeight="1" x14ac:dyDescent="0.25">
      <c r="B7" s="34" t="s">
        <v>21</v>
      </c>
    </row>
    <row r="8" spans="2:15" ht="20.100000000000001" customHeight="1" x14ac:dyDescent="0.25">
      <c r="B8" s="34" t="s">
        <v>22</v>
      </c>
    </row>
    <row r="9" spans="2:15" ht="20.100000000000001" customHeight="1" x14ac:dyDescent="0.25">
      <c r="B9" s="22" t="s">
        <v>23</v>
      </c>
    </row>
    <row r="10" spans="2:15" ht="20.100000000000001" customHeight="1" x14ac:dyDescent="0.25"/>
    <row r="11" spans="2:15" ht="20.100000000000001" customHeight="1" x14ac:dyDescent="0.25"/>
    <row r="12" spans="2:15" ht="20.100000000000001" customHeight="1" x14ac:dyDescent="0.25"/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454E-D308-4A97-84AA-F1551604BEC8}">
  <dimension ref="A1:O25"/>
  <sheetViews>
    <sheetView showGridLines="0" showRowColHeaders="0" zoomScale="130" zoomScaleNormal="130" workbookViewId="0">
      <pane ySplit="4" topLeftCell="A5" activePane="bottomLeft" state="frozen"/>
      <selection pane="bottomLeft" activeCell="C5" sqref="C5:C13"/>
    </sheetView>
  </sheetViews>
  <sheetFormatPr defaultColWidth="0" defaultRowHeight="15" x14ac:dyDescent="0.25"/>
  <cols>
    <col min="1" max="1" width="3.5703125" customWidth="1"/>
    <col min="2" max="3" width="40.7109375" customWidth="1"/>
    <col min="4" max="14" width="8.7109375" customWidth="1"/>
    <col min="15" max="15" width="3.5703125" customWidth="1"/>
    <col min="16" max="16384" width="9.140625" hidden="1"/>
  </cols>
  <sheetData>
    <row r="1" spans="2:15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7</v>
      </c>
      <c r="O1" s="2"/>
    </row>
    <row r="2" spans="2:15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20.100000000000001" customHeight="1" x14ac:dyDescent="0.25">
      <c r="B3" s="144" t="s">
        <v>24</v>
      </c>
      <c r="C3" s="144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5" ht="20.100000000000001" customHeight="1" x14ac:dyDescent="0.25">
      <c r="B4" s="29" t="s">
        <v>18</v>
      </c>
      <c r="C4" s="30" t="s">
        <v>25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5" ht="20.100000000000001" customHeight="1" x14ac:dyDescent="0.25">
      <c r="B5" s="31" t="s">
        <v>19</v>
      </c>
      <c r="C5" s="32" t="s">
        <v>26</v>
      </c>
    </row>
    <row r="6" spans="2:15" ht="20.100000000000001" customHeight="1" x14ac:dyDescent="0.25">
      <c r="B6" s="31" t="s">
        <v>21</v>
      </c>
      <c r="C6" s="32" t="s">
        <v>27</v>
      </c>
    </row>
    <row r="7" spans="2:15" ht="20.100000000000001" customHeight="1" x14ac:dyDescent="0.25">
      <c r="B7" s="31" t="s">
        <v>22</v>
      </c>
      <c r="C7" s="32" t="s">
        <v>28</v>
      </c>
    </row>
    <row r="8" spans="2:15" ht="20.100000000000001" customHeight="1" x14ac:dyDescent="0.25">
      <c r="B8" s="31" t="s">
        <v>23</v>
      </c>
      <c r="C8" s="32" t="s">
        <v>29</v>
      </c>
    </row>
    <row r="9" spans="2:15" ht="20.100000000000001" customHeight="1" x14ac:dyDescent="0.25">
      <c r="B9" s="31" t="s">
        <v>23</v>
      </c>
      <c r="C9" s="32" t="s">
        <v>30</v>
      </c>
    </row>
    <row r="10" spans="2:15" ht="20.100000000000001" customHeight="1" x14ac:dyDescent="0.25">
      <c r="B10" s="31" t="s">
        <v>23</v>
      </c>
      <c r="C10" s="32" t="s">
        <v>31</v>
      </c>
    </row>
    <row r="11" spans="2:15" ht="20.100000000000001" customHeight="1" x14ac:dyDescent="0.25">
      <c r="B11" s="31" t="s">
        <v>23</v>
      </c>
      <c r="C11" s="32" t="s">
        <v>32</v>
      </c>
    </row>
    <row r="12" spans="2:15" ht="20.100000000000001" customHeight="1" x14ac:dyDescent="0.25">
      <c r="B12" s="31" t="s">
        <v>23</v>
      </c>
      <c r="C12" s="32" t="s">
        <v>33</v>
      </c>
    </row>
    <row r="13" spans="2:15" ht="20.100000000000001" customHeight="1" x14ac:dyDescent="0.25">
      <c r="B13" s="23" t="s">
        <v>20</v>
      </c>
      <c r="C13" s="21" t="s">
        <v>55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mergeCells count="1">
    <mergeCell ref="B3:C3"/>
  </mergeCells>
  <dataValidations disablePrompts="1" count="1">
    <dataValidation type="list" allowBlank="1" showInputMessage="1" showErrorMessage="1" sqref="B5:B13" xr:uid="{0AF1D8DD-35D3-4401-A61D-E696DF3503E8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0AF5-AA3D-4F0B-B9D3-518CE3ECF04B}">
  <dimension ref="A1:O25"/>
  <sheetViews>
    <sheetView showGridLines="0" showRowColHeaders="0" zoomScale="130" zoomScaleNormal="13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5703125" customWidth="1"/>
    <col min="2" max="2" width="40.7109375" customWidth="1"/>
    <col min="3" max="14" width="11.7109375" customWidth="1"/>
    <col min="15" max="15" width="3.5703125" customWidth="1"/>
    <col min="16" max="16384" width="9.140625" hidden="1"/>
  </cols>
  <sheetData>
    <row r="1" spans="2:15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8</v>
      </c>
      <c r="O1" s="2"/>
    </row>
    <row r="2" spans="2:15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20.100000000000001" customHeight="1" x14ac:dyDescent="0.25">
      <c r="B3" s="10" t="s">
        <v>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5" ht="20.100000000000001" customHeight="1" x14ac:dyDescent="0.25">
      <c r="B4" s="35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5" ht="20.100000000000001" customHeight="1" x14ac:dyDescent="0.25">
      <c r="B5" s="34" t="s">
        <v>34</v>
      </c>
    </row>
    <row r="6" spans="2:15" ht="20.100000000000001" customHeight="1" x14ac:dyDescent="0.25">
      <c r="B6" s="34" t="s">
        <v>35</v>
      </c>
    </row>
    <row r="7" spans="2:15" ht="20.100000000000001" customHeight="1" x14ac:dyDescent="0.25">
      <c r="B7" s="34" t="s">
        <v>36</v>
      </c>
    </row>
    <row r="8" spans="2:15" ht="20.100000000000001" customHeight="1" x14ac:dyDescent="0.25">
      <c r="B8" s="34" t="s">
        <v>37</v>
      </c>
    </row>
    <row r="9" spans="2:15" ht="20.100000000000001" customHeight="1" x14ac:dyDescent="0.25">
      <c r="B9" s="34" t="s">
        <v>38</v>
      </c>
    </row>
    <row r="10" spans="2:15" ht="20.100000000000001" customHeight="1" x14ac:dyDescent="0.25">
      <c r="B10" s="22" t="s">
        <v>39</v>
      </c>
    </row>
    <row r="11" spans="2:15" ht="20.100000000000001" customHeight="1" x14ac:dyDescent="0.25"/>
    <row r="12" spans="2:15" ht="20.100000000000001" customHeight="1" x14ac:dyDescent="0.25"/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8F44-6E21-45E2-A59C-183459E72B7E}">
  <dimension ref="A1:O25"/>
  <sheetViews>
    <sheetView showGridLines="0" showRowColHeaders="0" zoomScale="130" zoomScaleNormal="13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5703125" customWidth="1"/>
    <col min="2" max="3" width="40.7109375" customWidth="1"/>
    <col min="4" max="14" width="8.7109375" customWidth="1"/>
    <col min="15" max="15" width="3.5703125" customWidth="1"/>
    <col min="16" max="16384" width="9.140625" hidden="1"/>
  </cols>
  <sheetData>
    <row r="1" spans="2:15" ht="39.95000000000000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9</v>
      </c>
      <c r="O1" s="2"/>
    </row>
    <row r="2" spans="2:15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20.100000000000001" customHeight="1" x14ac:dyDescent="0.25">
      <c r="B3" s="144" t="s">
        <v>9</v>
      </c>
      <c r="C3" s="144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5" ht="20.100000000000001" customHeight="1" x14ac:dyDescent="0.25">
      <c r="B4" s="29" t="s">
        <v>18</v>
      </c>
      <c r="C4" s="30" t="s">
        <v>25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5" ht="20.100000000000001" customHeight="1" x14ac:dyDescent="0.25">
      <c r="B5" s="31" t="s">
        <v>34</v>
      </c>
      <c r="C5" s="32" t="s">
        <v>29</v>
      </c>
    </row>
    <row r="6" spans="2:15" ht="20.100000000000001" customHeight="1" x14ac:dyDescent="0.25">
      <c r="B6" s="31" t="s">
        <v>34</v>
      </c>
      <c r="C6" s="32" t="s">
        <v>30</v>
      </c>
    </row>
    <row r="7" spans="2:15" ht="20.100000000000001" customHeight="1" x14ac:dyDescent="0.25">
      <c r="B7" s="31" t="s">
        <v>34</v>
      </c>
      <c r="C7" s="32" t="s">
        <v>31</v>
      </c>
    </row>
    <row r="8" spans="2:15" ht="20.100000000000001" customHeight="1" x14ac:dyDescent="0.25">
      <c r="B8" s="31" t="s">
        <v>34</v>
      </c>
      <c r="C8" s="32" t="s">
        <v>33</v>
      </c>
    </row>
    <row r="9" spans="2:15" ht="20.100000000000001" customHeight="1" x14ac:dyDescent="0.25">
      <c r="B9" s="31" t="s">
        <v>34</v>
      </c>
      <c r="C9" s="32" t="s">
        <v>40</v>
      </c>
    </row>
    <row r="10" spans="2:15" ht="20.100000000000001" customHeight="1" x14ac:dyDescent="0.25">
      <c r="B10" s="31" t="s">
        <v>35</v>
      </c>
      <c r="C10" s="32" t="s">
        <v>41</v>
      </c>
    </row>
    <row r="11" spans="2:15" ht="20.100000000000001" customHeight="1" x14ac:dyDescent="0.25">
      <c r="B11" s="31" t="s">
        <v>35</v>
      </c>
      <c r="C11" s="32" t="s">
        <v>42</v>
      </c>
    </row>
    <row r="12" spans="2:15" ht="20.100000000000001" customHeight="1" x14ac:dyDescent="0.25">
      <c r="B12" s="31" t="s">
        <v>36</v>
      </c>
      <c r="C12" s="32" t="s">
        <v>43</v>
      </c>
    </row>
    <row r="13" spans="2:15" ht="20.100000000000001" customHeight="1" x14ac:dyDescent="0.25">
      <c r="B13" s="31" t="s">
        <v>36</v>
      </c>
      <c r="C13" s="32" t="s">
        <v>44</v>
      </c>
    </row>
    <row r="14" spans="2:15" ht="20.100000000000001" customHeight="1" x14ac:dyDescent="0.25">
      <c r="B14" s="31" t="s">
        <v>37</v>
      </c>
      <c r="C14" s="32" t="s">
        <v>45</v>
      </c>
    </row>
    <row r="15" spans="2:15" ht="20.100000000000001" customHeight="1" x14ac:dyDescent="0.25">
      <c r="B15" s="23" t="s">
        <v>38</v>
      </c>
      <c r="C15" s="21" t="s">
        <v>46</v>
      </c>
    </row>
    <row r="16" spans="2:15" ht="20.100000000000001" customHeight="1" x14ac:dyDescent="0.25">
      <c r="B16" s="22" t="s">
        <v>39</v>
      </c>
      <c r="C16" s="21" t="s">
        <v>56</v>
      </c>
    </row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23024187-94E3-4B3C-8180-A04E1C211F36}">
      <formula1>PcSaidasNivel_1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9DC8-F56F-40E5-9AD7-105506B0D925}">
  <dimension ref="A1:Q234"/>
  <sheetViews>
    <sheetView showGridLines="0" zoomScale="85" zoomScaleNormal="85" workbookViewId="0">
      <pane ySplit="3" topLeftCell="A4" activePane="bottomLeft" state="frozen"/>
      <selection pane="bottomLeft" activeCell="I1" sqref="I1:XFD1048576"/>
    </sheetView>
  </sheetViews>
  <sheetFormatPr defaultColWidth="0" defaultRowHeight="15" x14ac:dyDescent="0.25"/>
  <cols>
    <col min="1" max="1" width="3.5703125" customWidth="1"/>
    <col min="2" max="2" width="25.28515625" customWidth="1"/>
    <col min="3" max="3" width="27.85546875" customWidth="1"/>
    <col min="4" max="4" width="24.28515625" customWidth="1"/>
    <col min="5" max="5" width="27.140625" customWidth="1"/>
    <col min="6" max="6" width="28.5703125" customWidth="1"/>
    <col min="7" max="7" width="44.28515625" customWidth="1"/>
    <col min="8" max="8" width="28.140625" customWidth="1"/>
    <col min="9" max="9" width="35.7109375" hidden="1" customWidth="1"/>
    <col min="10" max="10" width="15" hidden="1" customWidth="1"/>
    <col min="11" max="11" width="19.85546875" hidden="1" customWidth="1"/>
    <col min="12" max="12" width="19.5703125" hidden="1" customWidth="1"/>
    <col min="13" max="13" width="14.85546875" hidden="1" customWidth="1"/>
    <col min="14" max="14" width="14.5703125" hidden="1" customWidth="1"/>
    <col min="15" max="15" width="16" hidden="1" customWidth="1"/>
    <col min="16" max="16" width="14.28515625" hidden="1" customWidth="1"/>
    <col min="17" max="17" width="14.85546875" hidden="1" customWidth="1"/>
    <col min="18" max="16384" width="9.140625" hidden="1"/>
  </cols>
  <sheetData>
    <row r="1" spans="2:17" ht="39.950000000000003" customHeight="1" x14ac:dyDescent="0.25">
      <c r="B1" s="1"/>
      <c r="C1" s="1"/>
      <c r="D1" s="1"/>
      <c r="E1" s="1"/>
      <c r="F1" s="1"/>
      <c r="G1" s="5"/>
      <c r="H1" s="5" t="s">
        <v>10</v>
      </c>
    </row>
    <row r="2" spans="2:17" ht="39.950000000000003" customHeight="1" x14ac:dyDescent="0.25">
      <c r="B2" s="7"/>
      <c r="C2" s="7"/>
      <c r="D2" s="7"/>
      <c r="E2" s="7"/>
      <c r="F2" s="7"/>
      <c r="G2" s="7"/>
      <c r="H2" s="7"/>
    </row>
    <row r="3" spans="2:17" ht="30" x14ac:dyDescent="0.25">
      <c r="B3" s="13" t="s">
        <v>51</v>
      </c>
      <c r="C3" s="14" t="s">
        <v>52</v>
      </c>
      <c r="D3" s="14" t="s">
        <v>53</v>
      </c>
      <c r="E3" s="15" t="s">
        <v>47</v>
      </c>
      <c r="F3" s="15" t="s">
        <v>48</v>
      </c>
      <c r="G3" s="15" t="s">
        <v>49</v>
      </c>
      <c r="H3" s="16" t="s">
        <v>50</v>
      </c>
      <c r="I3" s="15" t="s">
        <v>537</v>
      </c>
      <c r="J3" s="15" t="s">
        <v>538</v>
      </c>
      <c r="K3" s="15" t="s">
        <v>539</v>
      </c>
      <c r="L3" s="15" t="s">
        <v>540</v>
      </c>
      <c r="M3" s="15" t="s">
        <v>548</v>
      </c>
      <c r="N3" s="15" t="s">
        <v>549</v>
      </c>
      <c r="O3" s="15" t="s">
        <v>551</v>
      </c>
      <c r="P3" s="15" t="s">
        <v>595</v>
      </c>
      <c r="Q3" s="15" t="s">
        <v>596</v>
      </c>
    </row>
    <row r="4" spans="2:17" ht="20.100000000000001" customHeight="1" x14ac:dyDescent="0.25">
      <c r="B4" s="17">
        <v>42994.360242603791</v>
      </c>
      <c r="C4" s="18">
        <v>42957</v>
      </c>
      <c r="D4" s="18">
        <v>42972.730282070355</v>
      </c>
      <c r="E4" s="19" t="s">
        <v>23</v>
      </c>
      <c r="F4" s="19" t="s">
        <v>30</v>
      </c>
      <c r="G4" s="19" t="s">
        <v>57</v>
      </c>
      <c r="H4" s="20">
        <v>1133</v>
      </c>
      <c r="I4" s="42">
        <v>9</v>
      </c>
      <c r="J4" s="12">
        <v>2017</v>
      </c>
      <c r="K4">
        <v>8</v>
      </c>
      <c r="L4">
        <v>2017</v>
      </c>
      <c r="M4">
        <v>8</v>
      </c>
      <c r="N4">
        <v>2017</v>
      </c>
      <c r="O4" t="s">
        <v>590</v>
      </c>
      <c r="P4" t="str">
        <f>IF(TbRegistroEntradas[[#This Row],[Data da 
Competência]]=TbRegistroEntradas[[#This Row],[Data do Caixa 
Previsto]],"Vista","Prazo")</f>
        <v>Prazo</v>
      </c>
      <c r="Q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21.629960533435224</v>
      </c>
    </row>
    <row r="5" spans="2:17" ht="20.100000000000001" customHeight="1" x14ac:dyDescent="0.25">
      <c r="B5" s="17">
        <v>42985.921072815276</v>
      </c>
      <c r="C5" s="18">
        <v>42960</v>
      </c>
      <c r="D5" s="18">
        <v>42985.08192799228</v>
      </c>
      <c r="E5" s="19" t="s">
        <v>23</v>
      </c>
      <c r="F5" s="19" t="s">
        <v>32</v>
      </c>
      <c r="G5" s="19" t="s">
        <v>58</v>
      </c>
      <c r="H5" s="20">
        <v>164</v>
      </c>
      <c r="I5" s="19">
        <v>9</v>
      </c>
      <c r="J5" s="19">
        <v>2017</v>
      </c>
      <c r="K5">
        <v>8</v>
      </c>
      <c r="L5">
        <v>2017</v>
      </c>
      <c r="M5">
        <v>9</v>
      </c>
      <c r="N5">
        <v>2017</v>
      </c>
      <c r="O5" t="s">
        <v>590</v>
      </c>
      <c r="P5" t="str">
        <f>IF(TbRegistroEntradas[[#This Row],[Data da 
Competência]]=TbRegistroEntradas[[#This Row],[Data do Caixa 
Previsto]],"Vista","Prazo")</f>
        <v>Prazo</v>
      </c>
      <c r="Q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0.83914482299587689</v>
      </c>
    </row>
    <row r="6" spans="2:17" ht="20.100000000000001" customHeight="1" x14ac:dyDescent="0.25">
      <c r="B6" s="17">
        <v>43007.497531597422</v>
      </c>
      <c r="C6" s="18">
        <v>42964</v>
      </c>
      <c r="D6" s="18">
        <v>43001.085754998392</v>
      </c>
      <c r="E6" s="19" t="s">
        <v>23</v>
      </c>
      <c r="F6" s="19" t="s">
        <v>32</v>
      </c>
      <c r="G6" s="19" t="s">
        <v>59</v>
      </c>
      <c r="H6" s="20">
        <v>2937</v>
      </c>
      <c r="I6" s="19">
        <v>9</v>
      </c>
      <c r="J6" s="19">
        <v>2017</v>
      </c>
      <c r="K6">
        <v>8</v>
      </c>
      <c r="L6">
        <v>2017</v>
      </c>
      <c r="M6">
        <v>9</v>
      </c>
      <c r="N6">
        <v>2017</v>
      </c>
      <c r="O6" t="s">
        <v>590</v>
      </c>
      <c r="P6" t="str">
        <f>IF(TbRegistroEntradas[[#This Row],[Data da 
Competência]]=TbRegistroEntradas[[#This Row],[Data do Caixa 
Previsto]],"Vista","Prazo")</f>
        <v>Prazo</v>
      </c>
      <c r="Q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6.4117765990304179</v>
      </c>
    </row>
    <row r="7" spans="2:17" ht="20.100000000000001" customHeight="1" x14ac:dyDescent="0.25">
      <c r="B7" s="17">
        <v>43020.93099062844</v>
      </c>
      <c r="C7" s="18">
        <v>42969</v>
      </c>
      <c r="D7" s="18">
        <v>43020.93099062844</v>
      </c>
      <c r="E7" s="19" t="s">
        <v>23</v>
      </c>
      <c r="F7" s="19" t="s">
        <v>33</v>
      </c>
      <c r="G7" s="19" t="s">
        <v>60</v>
      </c>
      <c r="H7" s="20">
        <v>807</v>
      </c>
      <c r="I7" s="19">
        <v>10</v>
      </c>
      <c r="J7" s="19">
        <v>2017</v>
      </c>
      <c r="K7">
        <v>8</v>
      </c>
      <c r="L7">
        <v>2017</v>
      </c>
      <c r="M7">
        <v>10</v>
      </c>
      <c r="N7">
        <v>2017</v>
      </c>
      <c r="O7" t="s">
        <v>590</v>
      </c>
      <c r="P7" t="str">
        <f>IF(TbRegistroEntradas[[#This Row],[Data da 
Competência]]=TbRegistroEntradas[[#This Row],[Data do Caixa 
Previsto]],"Vista","Prazo")</f>
        <v>Prazo</v>
      </c>
      <c r="Q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8" spans="2:17" ht="20.100000000000001" customHeight="1" x14ac:dyDescent="0.25">
      <c r="B8" s="17">
        <v>43014.490029992223</v>
      </c>
      <c r="C8" s="18">
        <v>42972</v>
      </c>
      <c r="D8" s="18">
        <v>43014.490029992223</v>
      </c>
      <c r="E8" s="19" t="s">
        <v>23</v>
      </c>
      <c r="F8" s="19" t="s">
        <v>30</v>
      </c>
      <c r="G8" s="19" t="s">
        <v>61</v>
      </c>
      <c r="H8" s="20">
        <v>2612</v>
      </c>
      <c r="I8" s="19">
        <v>10</v>
      </c>
      <c r="J8" s="19">
        <v>2017</v>
      </c>
      <c r="K8">
        <v>8</v>
      </c>
      <c r="L8">
        <v>2017</v>
      </c>
      <c r="M8">
        <v>10</v>
      </c>
      <c r="N8">
        <v>2017</v>
      </c>
      <c r="O8" t="s">
        <v>590</v>
      </c>
      <c r="P8" t="str">
        <f>IF(TbRegistroEntradas[[#This Row],[Data da 
Competência]]=TbRegistroEntradas[[#This Row],[Data do Caixa 
Previsto]],"Vista","Prazo")</f>
        <v>Prazo</v>
      </c>
      <c r="Q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9" spans="2:17" ht="20.100000000000001" customHeight="1" x14ac:dyDescent="0.25">
      <c r="B9" s="17">
        <v>43054.754604096757</v>
      </c>
      <c r="C9" s="18">
        <v>42974</v>
      </c>
      <c r="D9" s="18">
        <v>43030.597366701804</v>
      </c>
      <c r="E9" s="19" t="s">
        <v>23</v>
      </c>
      <c r="F9" s="19" t="s">
        <v>32</v>
      </c>
      <c r="G9" s="19" t="s">
        <v>62</v>
      </c>
      <c r="H9" s="20">
        <v>2483</v>
      </c>
      <c r="I9" s="19">
        <v>11</v>
      </c>
      <c r="J9" s="19">
        <v>2017</v>
      </c>
      <c r="K9">
        <v>8</v>
      </c>
      <c r="L9">
        <v>2017</v>
      </c>
      <c r="M9">
        <v>10</v>
      </c>
      <c r="N9">
        <v>2017</v>
      </c>
      <c r="O9" t="s">
        <v>590</v>
      </c>
      <c r="P9" t="str">
        <f>IF(TbRegistroEntradas[[#This Row],[Data da 
Competência]]=TbRegistroEntradas[[#This Row],[Data do Caixa 
Previsto]],"Vista","Prazo")</f>
        <v>Prazo</v>
      </c>
      <c r="Q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24.157237394952972</v>
      </c>
    </row>
    <row r="10" spans="2:17" ht="20.100000000000001" customHeight="1" x14ac:dyDescent="0.25">
      <c r="B10" s="17">
        <v>43087.201387518355</v>
      </c>
      <c r="C10" s="18">
        <v>42979</v>
      </c>
      <c r="D10" s="18">
        <v>43009.803181410032</v>
      </c>
      <c r="E10" s="19" t="s">
        <v>23</v>
      </c>
      <c r="F10" s="19" t="s">
        <v>30</v>
      </c>
      <c r="G10" s="19" t="s">
        <v>63</v>
      </c>
      <c r="H10" s="20">
        <v>4387</v>
      </c>
      <c r="I10" s="19">
        <v>12</v>
      </c>
      <c r="J10" s="19">
        <v>2017</v>
      </c>
      <c r="K10">
        <v>9</v>
      </c>
      <c r="L10">
        <v>2017</v>
      </c>
      <c r="M10">
        <v>10</v>
      </c>
      <c r="N10">
        <v>2017</v>
      </c>
      <c r="O10" t="s">
        <v>590</v>
      </c>
      <c r="P10" t="str">
        <f>IF(TbRegistroEntradas[[#This Row],[Data da 
Competência]]=TbRegistroEntradas[[#This Row],[Data do Caixa 
Previsto]],"Vista","Prazo")</f>
        <v>Prazo</v>
      </c>
      <c r="Q1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77.398206108322483</v>
      </c>
    </row>
    <row r="11" spans="2:17" ht="20.100000000000001" customHeight="1" x14ac:dyDescent="0.25">
      <c r="B11" s="17">
        <v>43004.688402044558</v>
      </c>
      <c r="C11" s="18">
        <v>42980</v>
      </c>
      <c r="D11" s="18">
        <v>43004.688402044558</v>
      </c>
      <c r="E11" s="19" t="s">
        <v>23</v>
      </c>
      <c r="F11" s="19" t="s">
        <v>32</v>
      </c>
      <c r="G11" s="19" t="s">
        <v>64</v>
      </c>
      <c r="H11" s="20">
        <v>4268</v>
      </c>
      <c r="I11" s="19">
        <v>9</v>
      </c>
      <c r="J11" s="19">
        <v>2017</v>
      </c>
      <c r="K11">
        <v>9</v>
      </c>
      <c r="L11">
        <v>2017</v>
      </c>
      <c r="M11">
        <v>9</v>
      </c>
      <c r="N11">
        <v>2017</v>
      </c>
      <c r="O11" t="s">
        <v>590</v>
      </c>
      <c r="P11" t="str">
        <f>IF(TbRegistroEntradas[[#This Row],[Data da 
Competência]]=TbRegistroEntradas[[#This Row],[Data do Caixa 
Previsto]],"Vista","Prazo")</f>
        <v>Prazo</v>
      </c>
      <c r="Q1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2" spans="2:17" ht="20.100000000000001" customHeight="1" x14ac:dyDescent="0.25">
      <c r="B12" s="17">
        <v>43015.979718768547</v>
      </c>
      <c r="C12" s="18">
        <v>42984</v>
      </c>
      <c r="D12" s="18">
        <v>43015.979718768547</v>
      </c>
      <c r="E12" s="19" t="s">
        <v>23</v>
      </c>
      <c r="F12" s="19" t="s">
        <v>32</v>
      </c>
      <c r="G12" s="19" t="s">
        <v>65</v>
      </c>
      <c r="H12" s="20">
        <v>3761</v>
      </c>
      <c r="I12" s="19">
        <v>10</v>
      </c>
      <c r="J12" s="19">
        <v>2017</v>
      </c>
      <c r="K12">
        <v>9</v>
      </c>
      <c r="L12">
        <v>2017</v>
      </c>
      <c r="M12">
        <v>10</v>
      </c>
      <c r="N12">
        <v>2017</v>
      </c>
      <c r="O12" t="s">
        <v>590</v>
      </c>
      <c r="P12" t="str">
        <f>IF(TbRegistroEntradas[[#This Row],[Data da 
Competência]]=TbRegistroEntradas[[#This Row],[Data do Caixa 
Previsto]],"Vista","Prazo")</f>
        <v>Prazo</v>
      </c>
      <c r="Q1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3" spans="2:17" ht="20.100000000000001" customHeight="1" x14ac:dyDescent="0.25">
      <c r="B13" s="17" t="s">
        <v>66</v>
      </c>
      <c r="C13" s="18">
        <v>42988</v>
      </c>
      <c r="D13" s="18">
        <v>43013.954304648258</v>
      </c>
      <c r="E13" s="19" t="s">
        <v>23</v>
      </c>
      <c r="F13" s="19" t="s">
        <v>32</v>
      </c>
      <c r="G13" s="19" t="s">
        <v>67</v>
      </c>
      <c r="H13" s="20">
        <v>4983</v>
      </c>
      <c r="I13" s="19">
        <v>0</v>
      </c>
      <c r="J13" s="19">
        <v>0</v>
      </c>
      <c r="K13">
        <v>9</v>
      </c>
      <c r="L13">
        <v>2017</v>
      </c>
      <c r="M13">
        <v>10</v>
      </c>
      <c r="N13">
        <v>2017</v>
      </c>
      <c r="O13" t="s">
        <v>552</v>
      </c>
      <c r="P13" t="str">
        <f>IF(TbRegistroEntradas[[#This Row],[Data da 
Competência]]=TbRegistroEntradas[[#This Row],[Data do Caixa 
Previsto]],"Vista","Prazo")</f>
        <v>Prazo</v>
      </c>
      <c r="Q1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2498.0456953517423</v>
      </c>
    </row>
    <row r="14" spans="2:17" ht="20.100000000000001" customHeight="1" x14ac:dyDescent="0.25">
      <c r="B14" s="17">
        <v>42997.551902670813</v>
      </c>
      <c r="C14" s="18">
        <v>42990</v>
      </c>
      <c r="D14" s="18">
        <v>42997.551902670813</v>
      </c>
      <c r="E14" s="19" t="s">
        <v>23</v>
      </c>
      <c r="F14" s="19" t="s">
        <v>29</v>
      </c>
      <c r="G14" s="19" t="s">
        <v>68</v>
      </c>
      <c r="H14" s="20">
        <v>2502</v>
      </c>
      <c r="I14" s="19">
        <v>9</v>
      </c>
      <c r="J14" s="19">
        <v>2017</v>
      </c>
      <c r="K14">
        <v>9</v>
      </c>
      <c r="L14">
        <v>2017</v>
      </c>
      <c r="M14">
        <v>9</v>
      </c>
      <c r="N14">
        <v>2017</v>
      </c>
      <c r="O14" t="s">
        <v>590</v>
      </c>
      <c r="P14" t="str">
        <f>IF(TbRegistroEntradas[[#This Row],[Data da 
Competência]]=TbRegistroEntradas[[#This Row],[Data do Caixa 
Previsto]],"Vista","Prazo")</f>
        <v>Prazo</v>
      </c>
      <c r="Q1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5" spans="2:17" ht="20.100000000000001" customHeight="1" x14ac:dyDescent="0.25">
      <c r="B15" s="17">
        <v>43002.856606349254</v>
      </c>
      <c r="C15" s="18">
        <v>42994</v>
      </c>
      <c r="D15" s="18">
        <v>43002.856606349254</v>
      </c>
      <c r="E15" s="19" t="s">
        <v>23</v>
      </c>
      <c r="F15" s="19" t="s">
        <v>32</v>
      </c>
      <c r="G15" s="19" t="s">
        <v>69</v>
      </c>
      <c r="H15" s="20">
        <v>2337</v>
      </c>
      <c r="I15" s="19">
        <v>9</v>
      </c>
      <c r="J15" s="19">
        <v>2017</v>
      </c>
      <c r="K15">
        <v>9</v>
      </c>
      <c r="L15">
        <v>2017</v>
      </c>
      <c r="M15">
        <v>9</v>
      </c>
      <c r="N15">
        <v>2017</v>
      </c>
      <c r="O15" t="s">
        <v>590</v>
      </c>
      <c r="P15" t="str">
        <f>IF(TbRegistroEntradas[[#This Row],[Data da 
Competência]]=TbRegistroEntradas[[#This Row],[Data do Caixa 
Previsto]],"Vista","Prazo")</f>
        <v>Prazo</v>
      </c>
      <c r="Q1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6" spans="2:17" ht="20.100000000000001" customHeight="1" x14ac:dyDescent="0.25">
      <c r="B16" s="17">
        <v>43001</v>
      </c>
      <c r="C16" s="18">
        <v>43001</v>
      </c>
      <c r="D16" s="18">
        <v>43001</v>
      </c>
      <c r="E16" s="19" t="s">
        <v>23</v>
      </c>
      <c r="F16" s="19" t="s">
        <v>31</v>
      </c>
      <c r="G16" s="19" t="s">
        <v>70</v>
      </c>
      <c r="H16" s="20">
        <v>3125</v>
      </c>
      <c r="I16" s="19">
        <v>9</v>
      </c>
      <c r="J16" s="19">
        <v>2017</v>
      </c>
      <c r="K16">
        <v>9</v>
      </c>
      <c r="L16">
        <v>2017</v>
      </c>
      <c r="M16">
        <v>9</v>
      </c>
      <c r="N16">
        <v>2017</v>
      </c>
      <c r="O16" t="s">
        <v>590</v>
      </c>
      <c r="P16" t="str">
        <f>IF(TbRegistroEntradas[[#This Row],[Data da 
Competência]]=TbRegistroEntradas[[#This Row],[Data do Caixa 
Previsto]],"Vista","Prazo")</f>
        <v>Vista</v>
      </c>
      <c r="Q1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7" spans="2:17" ht="20.100000000000001" customHeight="1" x14ac:dyDescent="0.25">
      <c r="B17" s="17">
        <v>43056.628172621648</v>
      </c>
      <c r="C17" s="18">
        <v>43004</v>
      </c>
      <c r="D17" s="18">
        <v>43056.628172621648</v>
      </c>
      <c r="E17" s="19" t="s">
        <v>23</v>
      </c>
      <c r="F17" s="19" t="s">
        <v>32</v>
      </c>
      <c r="G17" s="19" t="s">
        <v>71</v>
      </c>
      <c r="H17" s="20">
        <v>1201</v>
      </c>
      <c r="I17" s="19">
        <v>11</v>
      </c>
      <c r="J17" s="19">
        <v>2017</v>
      </c>
      <c r="K17">
        <v>9</v>
      </c>
      <c r="L17">
        <v>2017</v>
      </c>
      <c r="M17">
        <v>11</v>
      </c>
      <c r="N17">
        <v>2017</v>
      </c>
      <c r="O17" t="s">
        <v>590</v>
      </c>
      <c r="P17" t="str">
        <f>IF(TbRegistroEntradas[[#This Row],[Data da 
Competência]]=TbRegistroEntradas[[#This Row],[Data do Caixa 
Previsto]],"Vista","Prazo")</f>
        <v>Prazo</v>
      </c>
      <c r="Q1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8" spans="2:17" ht="20.100000000000001" customHeight="1" x14ac:dyDescent="0.25">
      <c r="B18" s="17">
        <v>43018.800773350056</v>
      </c>
      <c r="C18" s="18">
        <v>43005</v>
      </c>
      <c r="D18" s="18">
        <v>43018.800773350056</v>
      </c>
      <c r="E18" s="19" t="s">
        <v>23</v>
      </c>
      <c r="F18" s="19" t="s">
        <v>30</v>
      </c>
      <c r="G18" s="19" t="s">
        <v>72</v>
      </c>
      <c r="H18" s="20">
        <v>4380</v>
      </c>
      <c r="I18" s="19">
        <v>10</v>
      </c>
      <c r="J18" s="19">
        <v>2017</v>
      </c>
      <c r="K18">
        <v>9</v>
      </c>
      <c r="L18">
        <v>2017</v>
      </c>
      <c r="M18">
        <v>10</v>
      </c>
      <c r="N18">
        <v>2017</v>
      </c>
      <c r="O18" t="s">
        <v>590</v>
      </c>
      <c r="P18" t="str">
        <f>IF(TbRegistroEntradas[[#This Row],[Data da 
Competência]]=TbRegistroEntradas[[#This Row],[Data do Caixa 
Previsto]],"Vista","Prazo")</f>
        <v>Prazo</v>
      </c>
      <c r="Q1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9" spans="2:17" ht="20.100000000000001" customHeight="1" x14ac:dyDescent="0.25">
      <c r="B19" s="17">
        <v>43019.580095755031</v>
      </c>
      <c r="C19" s="18">
        <v>43008</v>
      </c>
      <c r="D19" s="18">
        <v>43019.580095755031</v>
      </c>
      <c r="E19" s="19" t="s">
        <v>23</v>
      </c>
      <c r="F19" s="19" t="s">
        <v>31</v>
      </c>
      <c r="G19" s="19" t="s">
        <v>73</v>
      </c>
      <c r="H19" s="20">
        <v>919</v>
      </c>
      <c r="I19" s="19">
        <v>10</v>
      </c>
      <c r="J19" s="19">
        <v>2017</v>
      </c>
      <c r="K19">
        <v>9</v>
      </c>
      <c r="L19">
        <v>2017</v>
      </c>
      <c r="M19">
        <v>10</v>
      </c>
      <c r="N19">
        <v>2017</v>
      </c>
      <c r="O19" t="s">
        <v>590</v>
      </c>
      <c r="P19" t="str">
        <f>IF(TbRegistroEntradas[[#This Row],[Data da 
Competência]]=TbRegistroEntradas[[#This Row],[Data do Caixa 
Previsto]],"Vista","Prazo")</f>
        <v>Prazo</v>
      </c>
      <c r="Q1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0" spans="2:17" ht="20.100000000000001" customHeight="1" x14ac:dyDescent="0.25">
      <c r="B20" s="17">
        <v>43076.327812575037</v>
      </c>
      <c r="C20" s="18">
        <v>43012</v>
      </c>
      <c r="D20" s="18">
        <v>43025.995076094237</v>
      </c>
      <c r="E20" s="19" t="s">
        <v>23</v>
      </c>
      <c r="F20" s="19" t="s">
        <v>33</v>
      </c>
      <c r="G20" s="19" t="s">
        <v>74</v>
      </c>
      <c r="H20" s="20">
        <v>4590</v>
      </c>
      <c r="I20" s="19">
        <v>12</v>
      </c>
      <c r="J20" s="19">
        <v>2017</v>
      </c>
      <c r="K20">
        <v>10</v>
      </c>
      <c r="L20">
        <v>2017</v>
      </c>
      <c r="M20">
        <v>10</v>
      </c>
      <c r="N20">
        <v>2017</v>
      </c>
      <c r="O20" t="s">
        <v>590</v>
      </c>
      <c r="P20" t="str">
        <f>IF(TbRegistroEntradas[[#This Row],[Data da 
Competência]]=TbRegistroEntradas[[#This Row],[Data do Caixa 
Previsto]],"Vista","Prazo")</f>
        <v>Prazo</v>
      </c>
      <c r="Q2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50.332736480799213</v>
      </c>
    </row>
    <row r="21" spans="2:17" ht="20.100000000000001" customHeight="1" x14ac:dyDescent="0.25">
      <c r="B21" s="17">
        <v>43052.454388600381</v>
      </c>
      <c r="C21" s="18">
        <v>43015</v>
      </c>
      <c r="D21" s="18">
        <v>43052.454388600381</v>
      </c>
      <c r="E21" s="19" t="s">
        <v>23</v>
      </c>
      <c r="F21" s="19" t="s">
        <v>29</v>
      </c>
      <c r="G21" s="19" t="s">
        <v>75</v>
      </c>
      <c r="H21" s="20">
        <v>1958</v>
      </c>
      <c r="I21" s="19">
        <v>11</v>
      </c>
      <c r="J21" s="19">
        <v>2017</v>
      </c>
      <c r="K21">
        <v>10</v>
      </c>
      <c r="L21">
        <v>2017</v>
      </c>
      <c r="M21">
        <v>11</v>
      </c>
      <c r="N21">
        <v>2017</v>
      </c>
      <c r="O21" t="s">
        <v>590</v>
      </c>
      <c r="P21" t="str">
        <f>IF(TbRegistroEntradas[[#This Row],[Data da 
Competência]]=TbRegistroEntradas[[#This Row],[Data do Caixa 
Previsto]],"Vista","Prazo")</f>
        <v>Prazo</v>
      </c>
      <c r="Q2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2" spans="2:17" ht="20.100000000000001" customHeight="1" x14ac:dyDescent="0.25">
      <c r="B22" s="17">
        <v>43043.298497771881</v>
      </c>
      <c r="C22" s="18">
        <v>43017</v>
      </c>
      <c r="D22" s="18">
        <v>43043.298497771881</v>
      </c>
      <c r="E22" s="19" t="s">
        <v>23</v>
      </c>
      <c r="F22" s="19" t="s">
        <v>30</v>
      </c>
      <c r="G22" s="19" t="s">
        <v>76</v>
      </c>
      <c r="H22" s="20">
        <v>1171</v>
      </c>
      <c r="I22" s="19">
        <v>11</v>
      </c>
      <c r="J22" s="19">
        <v>2017</v>
      </c>
      <c r="K22">
        <v>10</v>
      </c>
      <c r="L22">
        <v>2017</v>
      </c>
      <c r="M22">
        <v>11</v>
      </c>
      <c r="N22">
        <v>2017</v>
      </c>
      <c r="O22" t="s">
        <v>590</v>
      </c>
      <c r="P22" t="str">
        <f>IF(TbRegistroEntradas[[#This Row],[Data da 
Competência]]=TbRegistroEntradas[[#This Row],[Data do Caixa 
Previsto]],"Vista","Prazo")</f>
        <v>Prazo</v>
      </c>
      <c r="Q2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3" spans="2:17" ht="20.100000000000001" customHeight="1" x14ac:dyDescent="0.25">
      <c r="B23" s="17">
        <v>43060.909367737389</v>
      </c>
      <c r="C23" s="18">
        <v>43019</v>
      </c>
      <c r="D23" s="18">
        <v>43060.909367737389</v>
      </c>
      <c r="E23" s="19" t="s">
        <v>23</v>
      </c>
      <c r="F23" s="19" t="s">
        <v>32</v>
      </c>
      <c r="G23" s="19" t="s">
        <v>77</v>
      </c>
      <c r="H23" s="20">
        <v>2587</v>
      </c>
      <c r="I23" s="19">
        <v>11</v>
      </c>
      <c r="J23" s="19">
        <v>2017</v>
      </c>
      <c r="K23">
        <v>10</v>
      </c>
      <c r="L23">
        <v>2017</v>
      </c>
      <c r="M23">
        <v>11</v>
      </c>
      <c r="N23">
        <v>2017</v>
      </c>
      <c r="O23" t="s">
        <v>590</v>
      </c>
      <c r="P23" t="str">
        <f>IF(TbRegistroEntradas[[#This Row],[Data da 
Competência]]=TbRegistroEntradas[[#This Row],[Data do Caixa 
Previsto]],"Vista","Prazo")</f>
        <v>Prazo</v>
      </c>
      <c r="Q2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4" spans="2:17" ht="20.100000000000001" customHeight="1" x14ac:dyDescent="0.25">
      <c r="B24" s="17" t="s">
        <v>66</v>
      </c>
      <c r="C24" s="18">
        <v>43023</v>
      </c>
      <c r="D24" s="18">
        <v>43045.105355406915</v>
      </c>
      <c r="E24" s="19" t="s">
        <v>23</v>
      </c>
      <c r="F24" s="19" t="s">
        <v>32</v>
      </c>
      <c r="G24" s="19" t="s">
        <v>78</v>
      </c>
      <c r="H24" s="20">
        <v>3425</v>
      </c>
      <c r="I24" s="19">
        <v>0</v>
      </c>
      <c r="J24" s="19">
        <v>0</v>
      </c>
      <c r="K24">
        <v>10</v>
      </c>
      <c r="L24">
        <v>2017</v>
      </c>
      <c r="M24">
        <v>11</v>
      </c>
      <c r="N24">
        <v>2017</v>
      </c>
      <c r="O24" t="s">
        <v>552</v>
      </c>
      <c r="P24" t="str">
        <f>IF(TbRegistroEntradas[[#This Row],[Data da 
Competência]]=TbRegistroEntradas[[#This Row],[Data do Caixa 
Previsto]],"Vista","Prazo")</f>
        <v>Prazo</v>
      </c>
      <c r="Q2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2466.8946445930851</v>
      </c>
    </row>
    <row r="25" spans="2:17" ht="20.100000000000001" customHeight="1" x14ac:dyDescent="0.25">
      <c r="B25" s="17">
        <v>43113.929289703236</v>
      </c>
      <c r="C25" s="18">
        <v>43026</v>
      </c>
      <c r="D25" s="18">
        <v>43026</v>
      </c>
      <c r="E25" s="19" t="s">
        <v>23</v>
      </c>
      <c r="F25" s="19" t="s">
        <v>33</v>
      </c>
      <c r="G25" s="19" t="s">
        <v>79</v>
      </c>
      <c r="H25" s="20">
        <v>4454</v>
      </c>
      <c r="I25" s="19">
        <v>1</v>
      </c>
      <c r="J25" s="19">
        <v>2018</v>
      </c>
      <c r="K25">
        <v>10</v>
      </c>
      <c r="L25">
        <v>2017</v>
      </c>
      <c r="M25">
        <v>10</v>
      </c>
      <c r="N25">
        <v>2017</v>
      </c>
      <c r="O25" t="s">
        <v>590</v>
      </c>
      <c r="P25" t="str">
        <f>IF(TbRegistroEntradas[[#This Row],[Data da 
Competência]]=TbRegistroEntradas[[#This Row],[Data do Caixa 
Previsto]],"Vista","Prazo")</f>
        <v>Vista</v>
      </c>
      <c r="Q2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87.929289703235554</v>
      </c>
    </row>
    <row r="26" spans="2:17" x14ac:dyDescent="0.25">
      <c r="B26" s="17">
        <v>43030</v>
      </c>
      <c r="C26" s="18">
        <v>43030</v>
      </c>
      <c r="D26" s="18">
        <v>43030</v>
      </c>
      <c r="E26" s="19" t="s">
        <v>23</v>
      </c>
      <c r="F26" s="19" t="s">
        <v>30</v>
      </c>
      <c r="G26" s="19" t="s">
        <v>80</v>
      </c>
      <c r="H26" s="20">
        <v>2134</v>
      </c>
      <c r="I26" s="19">
        <v>10</v>
      </c>
      <c r="J26" s="19">
        <v>2017</v>
      </c>
      <c r="K26">
        <v>10</v>
      </c>
      <c r="L26">
        <v>2017</v>
      </c>
      <c r="M26">
        <v>10</v>
      </c>
      <c r="N26">
        <v>2017</v>
      </c>
      <c r="O26" t="s">
        <v>590</v>
      </c>
      <c r="P26" t="str">
        <f>IF(TbRegistroEntradas[[#This Row],[Data da 
Competência]]=TbRegistroEntradas[[#This Row],[Data do Caixa 
Previsto]],"Vista","Prazo")</f>
        <v>Vista</v>
      </c>
      <c r="Q2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7" spans="2:17" x14ac:dyDescent="0.25">
      <c r="B27" s="17">
        <v>43032</v>
      </c>
      <c r="C27" s="18">
        <v>43032</v>
      </c>
      <c r="D27" s="18">
        <v>43032</v>
      </c>
      <c r="E27" s="19" t="s">
        <v>23</v>
      </c>
      <c r="F27" s="19" t="s">
        <v>29</v>
      </c>
      <c r="G27" s="19" t="s">
        <v>81</v>
      </c>
      <c r="H27" s="20">
        <v>257</v>
      </c>
      <c r="I27" s="19">
        <v>10</v>
      </c>
      <c r="J27" s="19">
        <v>2017</v>
      </c>
      <c r="K27">
        <v>10</v>
      </c>
      <c r="L27">
        <v>2017</v>
      </c>
      <c r="M27">
        <v>10</v>
      </c>
      <c r="N27">
        <v>2017</v>
      </c>
      <c r="O27" t="s">
        <v>590</v>
      </c>
      <c r="P27" t="str">
        <f>IF(TbRegistroEntradas[[#This Row],[Data da 
Competência]]=TbRegistroEntradas[[#This Row],[Data do Caixa 
Previsto]],"Vista","Prazo")</f>
        <v>Vista</v>
      </c>
      <c r="Q2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8" spans="2:17" x14ac:dyDescent="0.25">
      <c r="B28" s="17">
        <v>43122.591496581808</v>
      </c>
      <c r="C28" s="18">
        <v>43032</v>
      </c>
      <c r="D28" s="18">
        <v>43068.089414353737</v>
      </c>
      <c r="E28" s="19" t="s">
        <v>23</v>
      </c>
      <c r="F28" s="19" t="s">
        <v>31</v>
      </c>
      <c r="G28" s="19" t="s">
        <v>82</v>
      </c>
      <c r="H28" s="20">
        <v>2019</v>
      </c>
      <c r="I28" s="19">
        <v>1</v>
      </c>
      <c r="J28" s="19">
        <v>2018</v>
      </c>
      <c r="K28">
        <v>10</v>
      </c>
      <c r="L28">
        <v>2017</v>
      </c>
      <c r="M28">
        <v>11</v>
      </c>
      <c r="N28">
        <v>2017</v>
      </c>
      <c r="O28" t="s">
        <v>590</v>
      </c>
      <c r="P28" t="str">
        <f>IF(TbRegistroEntradas[[#This Row],[Data da 
Competência]]=TbRegistroEntradas[[#This Row],[Data do Caixa 
Previsto]],"Vista","Prazo")</f>
        <v>Prazo</v>
      </c>
      <c r="Q2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54.502082228071231</v>
      </c>
    </row>
    <row r="29" spans="2:17" x14ac:dyDescent="0.25">
      <c r="B29" s="17">
        <v>43034</v>
      </c>
      <c r="C29" s="18">
        <v>43034</v>
      </c>
      <c r="D29" s="18">
        <v>43034</v>
      </c>
      <c r="E29" s="19" t="s">
        <v>23</v>
      </c>
      <c r="F29" s="19" t="s">
        <v>32</v>
      </c>
      <c r="G29" s="19" t="s">
        <v>83</v>
      </c>
      <c r="H29" s="20">
        <v>3696</v>
      </c>
      <c r="I29" s="19">
        <v>10</v>
      </c>
      <c r="J29" s="19">
        <v>2017</v>
      </c>
      <c r="K29">
        <v>10</v>
      </c>
      <c r="L29">
        <v>2017</v>
      </c>
      <c r="M29">
        <v>10</v>
      </c>
      <c r="N29">
        <v>2017</v>
      </c>
      <c r="O29" t="s">
        <v>590</v>
      </c>
      <c r="P29" t="str">
        <f>IF(TbRegistroEntradas[[#This Row],[Data da 
Competência]]=TbRegistroEntradas[[#This Row],[Data do Caixa 
Previsto]],"Vista","Prazo")</f>
        <v>Vista</v>
      </c>
      <c r="Q2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30" spans="2:17" x14ac:dyDescent="0.25">
      <c r="B30" s="17">
        <v>43052.461098465239</v>
      </c>
      <c r="C30" s="18">
        <v>43038</v>
      </c>
      <c r="D30" s="18">
        <v>43052.461098465239</v>
      </c>
      <c r="E30" s="19" t="s">
        <v>23</v>
      </c>
      <c r="F30" s="19" t="s">
        <v>31</v>
      </c>
      <c r="G30" s="19" t="s">
        <v>84</v>
      </c>
      <c r="H30" s="20">
        <v>4446</v>
      </c>
      <c r="I30" s="19">
        <v>11</v>
      </c>
      <c r="J30" s="19">
        <v>2017</v>
      </c>
      <c r="K30">
        <v>10</v>
      </c>
      <c r="L30">
        <v>2017</v>
      </c>
      <c r="M30">
        <v>11</v>
      </c>
      <c r="N30">
        <v>2017</v>
      </c>
      <c r="O30" t="s">
        <v>590</v>
      </c>
      <c r="P30" t="str">
        <f>IF(TbRegistroEntradas[[#This Row],[Data da 
Competência]]=TbRegistroEntradas[[#This Row],[Data do Caixa 
Previsto]],"Vista","Prazo")</f>
        <v>Prazo</v>
      </c>
      <c r="Q3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31" spans="2:17" x14ac:dyDescent="0.25">
      <c r="B31" s="17" t="s">
        <v>66</v>
      </c>
      <c r="C31" s="18">
        <v>43040</v>
      </c>
      <c r="D31" s="18">
        <v>43057.597589016004</v>
      </c>
      <c r="E31" s="19" t="s">
        <v>23</v>
      </c>
      <c r="F31" s="19" t="s">
        <v>31</v>
      </c>
      <c r="G31" s="19" t="s">
        <v>85</v>
      </c>
      <c r="H31" s="20">
        <v>1445</v>
      </c>
      <c r="I31" s="19">
        <v>0</v>
      </c>
      <c r="J31" s="19">
        <v>0</v>
      </c>
      <c r="K31">
        <v>11</v>
      </c>
      <c r="L31">
        <v>2017</v>
      </c>
      <c r="M31">
        <v>11</v>
      </c>
      <c r="N31">
        <v>2017</v>
      </c>
      <c r="O31" t="s">
        <v>552</v>
      </c>
      <c r="P31" t="str">
        <f>IF(TbRegistroEntradas[[#This Row],[Data da 
Competência]]=TbRegistroEntradas[[#This Row],[Data do Caixa 
Previsto]],"Vista","Prazo")</f>
        <v>Prazo</v>
      </c>
      <c r="Q3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2454.4024109839957</v>
      </c>
    </row>
    <row r="32" spans="2:17" x14ac:dyDescent="0.25">
      <c r="B32" s="17">
        <v>43117.112335916849</v>
      </c>
      <c r="C32" s="18">
        <v>43043</v>
      </c>
      <c r="D32" s="18">
        <v>43068.583109095191</v>
      </c>
      <c r="E32" s="19" t="s">
        <v>23</v>
      </c>
      <c r="F32" s="19" t="s">
        <v>30</v>
      </c>
      <c r="G32" s="19" t="s">
        <v>86</v>
      </c>
      <c r="H32" s="20">
        <v>3559</v>
      </c>
      <c r="I32" s="19">
        <v>1</v>
      </c>
      <c r="J32" s="19">
        <v>2018</v>
      </c>
      <c r="K32">
        <v>11</v>
      </c>
      <c r="L32">
        <v>2017</v>
      </c>
      <c r="M32">
        <v>11</v>
      </c>
      <c r="N32">
        <v>2017</v>
      </c>
      <c r="O32" t="s">
        <v>590</v>
      </c>
      <c r="P32" t="str">
        <f>IF(TbRegistroEntradas[[#This Row],[Data da 
Competência]]=TbRegistroEntradas[[#This Row],[Data do Caixa 
Previsto]],"Vista","Prazo")</f>
        <v>Prazo</v>
      </c>
      <c r="Q3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48.529226821658085</v>
      </c>
    </row>
    <row r="33" spans="2:17" x14ac:dyDescent="0.25">
      <c r="B33" s="17">
        <v>43047</v>
      </c>
      <c r="C33" s="18">
        <v>43047</v>
      </c>
      <c r="D33" s="18">
        <v>43047</v>
      </c>
      <c r="E33" s="19" t="s">
        <v>23</v>
      </c>
      <c r="F33" s="19" t="s">
        <v>32</v>
      </c>
      <c r="G33" s="19" t="s">
        <v>87</v>
      </c>
      <c r="H33" s="20">
        <v>547</v>
      </c>
      <c r="I33" s="19">
        <v>11</v>
      </c>
      <c r="J33" s="19">
        <v>2017</v>
      </c>
      <c r="K33">
        <v>11</v>
      </c>
      <c r="L33">
        <v>2017</v>
      </c>
      <c r="M33">
        <v>11</v>
      </c>
      <c r="N33">
        <v>2017</v>
      </c>
      <c r="O33" t="s">
        <v>590</v>
      </c>
      <c r="P33" t="str">
        <f>IF(TbRegistroEntradas[[#This Row],[Data da 
Competência]]=TbRegistroEntradas[[#This Row],[Data do Caixa 
Previsto]],"Vista","Prazo")</f>
        <v>Vista</v>
      </c>
      <c r="Q3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34" spans="2:17" x14ac:dyDescent="0.25">
      <c r="B34" s="17">
        <v>43077.008095981109</v>
      </c>
      <c r="C34" s="18">
        <v>43051</v>
      </c>
      <c r="D34" s="18">
        <v>43051</v>
      </c>
      <c r="E34" s="19" t="s">
        <v>23</v>
      </c>
      <c r="F34" s="19" t="s">
        <v>32</v>
      </c>
      <c r="G34" s="19" t="s">
        <v>88</v>
      </c>
      <c r="H34" s="20">
        <v>1221</v>
      </c>
      <c r="I34" s="19">
        <v>12</v>
      </c>
      <c r="J34" s="19">
        <v>2017</v>
      </c>
      <c r="K34">
        <v>11</v>
      </c>
      <c r="L34">
        <v>2017</v>
      </c>
      <c r="M34">
        <v>11</v>
      </c>
      <c r="N34">
        <v>2017</v>
      </c>
      <c r="O34" t="s">
        <v>590</v>
      </c>
      <c r="P34" t="str">
        <f>IF(TbRegistroEntradas[[#This Row],[Data da 
Competência]]=TbRegistroEntradas[[#This Row],[Data do Caixa 
Previsto]],"Vista","Prazo")</f>
        <v>Vista</v>
      </c>
      <c r="Q3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26.008095981109363</v>
      </c>
    </row>
    <row r="35" spans="2:17" x14ac:dyDescent="0.25">
      <c r="B35" s="17">
        <v>43101.638058855067</v>
      </c>
      <c r="C35" s="18">
        <v>43053</v>
      </c>
      <c r="D35" s="18">
        <v>43101.638058855067</v>
      </c>
      <c r="E35" s="19" t="s">
        <v>23</v>
      </c>
      <c r="F35" s="19" t="s">
        <v>31</v>
      </c>
      <c r="G35" s="19" t="s">
        <v>89</v>
      </c>
      <c r="H35" s="20">
        <v>4108</v>
      </c>
      <c r="I35" s="19">
        <v>1</v>
      </c>
      <c r="J35" s="19">
        <v>2018</v>
      </c>
      <c r="K35">
        <v>11</v>
      </c>
      <c r="L35">
        <v>2017</v>
      </c>
      <c r="M35">
        <v>1</v>
      </c>
      <c r="N35">
        <v>2018</v>
      </c>
      <c r="O35" t="s">
        <v>590</v>
      </c>
      <c r="P35" t="str">
        <f>IF(TbRegistroEntradas[[#This Row],[Data da 
Competência]]=TbRegistroEntradas[[#This Row],[Data do Caixa 
Previsto]],"Vista","Prazo")</f>
        <v>Prazo</v>
      </c>
      <c r="Q3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36" spans="2:17" x14ac:dyDescent="0.25">
      <c r="B36" s="17">
        <v>43055</v>
      </c>
      <c r="C36" s="18">
        <v>43055</v>
      </c>
      <c r="D36" s="18">
        <v>43055</v>
      </c>
      <c r="E36" s="19" t="s">
        <v>23</v>
      </c>
      <c r="F36" s="19" t="s">
        <v>32</v>
      </c>
      <c r="G36" s="19" t="s">
        <v>90</v>
      </c>
      <c r="H36" s="20">
        <v>3714</v>
      </c>
      <c r="I36" s="19">
        <v>11</v>
      </c>
      <c r="J36" s="19">
        <v>2017</v>
      </c>
      <c r="K36">
        <v>11</v>
      </c>
      <c r="L36">
        <v>2017</v>
      </c>
      <c r="M36">
        <v>11</v>
      </c>
      <c r="N36">
        <v>2017</v>
      </c>
      <c r="O36" t="s">
        <v>590</v>
      </c>
      <c r="P36" t="str">
        <f>IF(TbRegistroEntradas[[#This Row],[Data da 
Competência]]=TbRegistroEntradas[[#This Row],[Data do Caixa 
Previsto]],"Vista","Prazo")</f>
        <v>Vista</v>
      </c>
      <c r="Q3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37" spans="2:17" x14ac:dyDescent="0.25">
      <c r="B37" s="17" t="s">
        <v>66</v>
      </c>
      <c r="C37" s="18">
        <v>43057</v>
      </c>
      <c r="D37" s="18">
        <v>43101.376481739084</v>
      </c>
      <c r="E37" s="19" t="s">
        <v>23</v>
      </c>
      <c r="F37" s="19" t="s">
        <v>29</v>
      </c>
      <c r="G37" s="19" t="s">
        <v>91</v>
      </c>
      <c r="H37" s="20">
        <v>4843</v>
      </c>
      <c r="I37" s="19">
        <v>0</v>
      </c>
      <c r="J37" s="19">
        <v>0</v>
      </c>
      <c r="K37">
        <v>11</v>
      </c>
      <c r="L37">
        <v>2017</v>
      </c>
      <c r="M37">
        <v>1</v>
      </c>
      <c r="N37">
        <v>2018</v>
      </c>
      <c r="O37" t="s">
        <v>552</v>
      </c>
      <c r="P37" t="str">
        <f>IF(TbRegistroEntradas[[#This Row],[Data da 
Competência]]=TbRegistroEntradas[[#This Row],[Data do Caixa 
Previsto]],"Vista","Prazo")</f>
        <v>Prazo</v>
      </c>
      <c r="Q3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2410.6235182609162</v>
      </c>
    </row>
    <row r="38" spans="2:17" x14ac:dyDescent="0.25">
      <c r="B38" s="17">
        <v>43090.626109903205</v>
      </c>
      <c r="C38" s="18">
        <v>43058</v>
      </c>
      <c r="D38" s="18">
        <v>43090.626109903205</v>
      </c>
      <c r="E38" s="19" t="s">
        <v>23</v>
      </c>
      <c r="F38" s="19" t="s">
        <v>33</v>
      </c>
      <c r="G38" s="19" t="s">
        <v>92</v>
      </c>
      <c r="H38" s="20">
        <v>4831</v>
      </c>
      <c r="I38" s="19">
        <v>12</v>
      </c>
      <c r="J38" s="19">
        <v>2017</v>
      </c>
      <c r="K38">
        <v>11</v>
      </c>
      <c r="L38">
        <v>2017</v>
      </c>
      <c r="M38">
        <v>12</v>
      </c>
      <c r="N38">
        <v>2017</v>
      </c>
      <c r="O38" t="s">
        <v>590</v>
      </c>
      <c r="P38" t="str">
        <f>IF(TbRegistroEntradas[[#This Row],[Data da 
Competência]]=TbRegistroEntradas[[#This Row],[Data do Caixa 
Previsto]],"Vista","Prazo")</f>
        <v>Prazo</v>
      </c>
      <c r="Q3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39" spans="2:17" x14ac:dyDescent="0.25">
      <c r="B39" s="17">
        <v>43059</v>
      </c>
      <c r="C39" s="18">
        <v>43059</v>
      </c>
      <c r="D39" s="18">
        <v>43059</v>
      </c>
      <c r="E39" s="19" t="s">
        <v>23</v>
      </c>
      <c r="F39" s="19" t="s">
        <v>32</v>
      </c>
      <c r="G39" s="19" t="s">
        <v>93</v>
      </c>
      <c r="H39" s="20">
        <v>2072</v>
      </c>
      <c r="I39" s="19">
        <v>11</v>
      </c>
      <c r="J39" s="19">
        <v>2017</v>
      </c>
      <c r="K39">
        <v>11</v>
      </c>
      <c r="L39">
        <v>2017</v>
      </c>
      <c r="M39">
        <v>11</v>
      </c>
      <c r="N39">
        <v>2017</v>
      </c>
      <c r="O39" t="s">
        <v>590</v>
      </c>
      <c r="P39" t="str">
        <f>IF(TbRegistroEntradas[[#This Row],[Data da 
Competência]]=TbRegistroEntradas[[#This Row],[Data do Caixa 
Previsto]],"Vista","Prazo")</f>
        <v>Vista</v>
      </c>
      <c r="Q3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40" spans="2:17" x14ac:dyDescent="0.25">
      <c r="B40" s="17">
        <v>43122.64068927092</v>
      </c>
      <c r="C40" s="18">
        <v>43063</v>
      </c>
      <c r="D40" s="18">
        <v>43122.64068927092</v>
      </c>
      <c r="E40" s="19" t="s">
        <v>23</v>
      </c>
      <c r="F40" s="19" t="s">
        <v>30</v>
      </c>
      <c r="G40" s="19" t="s">
        <v>94</v>
      </c>
      <c r="H40" s="20">
        <v>3992</v>
      </c>
      <c r="I40" s="19">
        <v>1</v>
      </c>
      <c r="J40" s="19">
        <v>2018</v>
      </c>
      <c r="K40">
        <v>11</v>
      </c>
      <c r="L40">
        <v>2017</v>
      </c>
      <c r="M40">
        <v>1</v>
      </c>
      <c r="N40">
        <v>2018</v>
      </c>
      <c r="O40" t="s">
        <v>590</v>
      </c>
      <c r="P40" t="str">
        <f>IF(TbRegistroEntradas[[#This Row],[Data da 
Competência]]=TbRegistroEntradas[[#This Row],[Data do Caixa 
Previsto]],"Vista","Prazo")</f>
        <v>Prazo</v>
      </c>
      <c r="Q4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41" spans="2:17" x14ac:dyDescent="0.25">
      <c r="B41" s="17">
        <v>43114.272202327113</v>
      </c>
      <c r="C41" s="18">
        <v>43068</v>
      </c>
      <c r="D41" s="18">
        <v>43068</v>
      </c>
      <c r="E41" s="19" t="s">
        <v>23</v>
      </c>
      <c r="F41" s="19" t="s">
        <v>29</v>
      </c>
      <c r="G41" s="19" t="s">
        <v>95</v>
      </c>
      <c r="H41" s="20">
        <v>1284</v>
      </c>
      <c r="I41" s="19">
        <v>1</v>
      </c>
      <c r="J41" s="19">
        <v>2018</v>
      </c>
      <c r="K41">
        <v>11</v>
      </c>
      <c r="L41">
        <v>2017</v>
      </c>
      <c r="M41">
        <v>11</v>
      </c>
      <c r="N41">
        <v>2017</v>
      </c>
      <c r="O41" t="s">
        <v>590</v>
      </c>
      <c r="P41" t="str">
        <f>IF(TbRegistroEntradas[[#This Row],[Data da 
Competência]]=TbRegistroEntradas[[#This Row],[Data do Caixa 
Previsto]],"Vista","Prazo")</f>
        <v>Vista</v>
      </c>
      <c r="Q4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46.272202327112609</v>
      </c>
    </row>
    <row r="42" spans="2:17" x14ac:dyDescent="0.25">
      <c r="B42" s="17">
        <v>43073</v>
      </c>
      <c r="C42" s="18">
        <v>43073</v>
      </c>
      <c r="D42" s="18">
        <v>43073</v>
      </c>
      <c r="E42" s="19" t="s">
        <v>23</v>
      </c>
      <c r="F42" s="19" t="s">
        <v>30</v>
      </c>
      <c r="G42" s="19" t="s">
        <v>96</v>
      </c>
      <c r="H42" s="20">
        <v>4073</v>
      </c>
      <c r="I42" s="19">
        <v>12</v>
      </c>
      <c r="J42" s="19">
        <v>2017</v>
      </c>
      <c r="K42">
        <v>12</v>
      </c>
      <c r="L42">
        <v>2017</v>
      </c>
      <c r="M42">
        <v>12</v>
      </c>
      <c r="N42">
        <v>2017</v>
      </c>
      <c r="O42" t="s">
        <v>590</v>
      </c>
      <c r="P42" t="str">
        <f>IF(TbRegistroEntradas[[#This Row],[Data da 
Competência]]=TbRegistroEntradas[[#This Row],[Data do Caixa 
Previsto]],"Vista","Prazo")</f>
        <v>Vista</v>
      </c>
      <c r="Q4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43" spans="2:17" x14ac:dyDescent="0.25">
      <c r="B43" s="17">
        <v>43073</v>
      </c>
      <c r="C43" s="18">
        <v>43073</v>
      </c>
      <c r="D43" s="18">
        <v>43073</v>
      </c>
      <c r="E43" s="19" t="s">
        <v>23</v>
      </c>
      <c r="F43" s="19" t="s">
        <v>29</v>
      </c>
      <c r="G43" s="19" t="s">
        <v>97</v>
      </c>
      <c r="H43" s="20">
        <v>3008</v>
      </c>
      <c r="I43" s="19">
        <v>12</v>
      </c>
      <c r="J43" s="19">
        <v>2017</v>
      </c>
      <c r="K43">
        <v>12</v>
      </c>
      <c r="L43">
        <v>2017</v>
      </c>
      <c r="M43">
        <v>12</v>
      </c>
      <c r="N43">
        <v>2017</v>
      </c>
      <c r="O43" t="s">
        <v>590</v>
      </c>
      <c r="P43" t="str">
        <f>IF(TbRegistroEntradas[[#This Row],[Data da 
Competência]]=TbRegistroEntradas[[#This Row],[Data do Caixa 
Previsto]],"Vista","Prazo")</f>
        <v>Vista</v>
      </c>
      <c r="Q4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44" spans="2:17" x14ac:dyDescent="0.25">
      <c r="B44" s="17">
        <v>43103.570938486708</v>
      </c>
      <c r="C44" s="18">
        <v>43080</v>
      </c>
      <c r="D44" s="18">
        <v>43080</v>
      </c>
      <c r="E44" s="19" t="s">
        <v>23</v>
      </c>
      <c r="F44" s="19" t="s">
        <v>29</v>
      </c>
      <c r="G44" s="19" t="s">
        <v>98</v>
      </c>
      <c r="H44" s="20">
        <v>1267</v>
      </c>
      <c r="I44" s="19">
        <v>1</v>
      </c>
      <c r="J44" s="19">
        <v>2018</v>
      </c>
      <c r="K44">
        <v>12</v>
      </c>
      <c r="L44">
        <v>2017</v>
      </c>
      <c r="M44">
        <v>12</v>
      </c>
      <c r="N44">
        <v>2017</v>
      </c>
      <c r="O44" t="s">
        <v>590</v>
      </c>
      <c r="P44" t="str">
        <f>IF(TbRegistroEntradas[[#This Row],[Data da 
Competência]]=TbRegistroEntradas[[#This Row],[Data do Caixa 
Previsto]],"Vista","Prazo")</f>
        <v>Vista</v>
      </c>
      <c r="Q4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23.570938486707746</v>
      </c>
    </row>
    <row r="45" spans="2:17" x14ac:dyDescent="0.25">
      <c r="B45" s="17">
        <v>43103.027346399656</v>
      </c>
      <c r="C45" s="18">
        <v>43082</v>
      </c>
      <c r="D45" s="18">
        <v>43103.027346399656</v>
      </c>
      <c r="E45" s="19" t="s">
        <v>23</v>
      </c>
      <c r="F45" s="19" t="s">
        <v>29</v>
      </c>
      <c r="G45" s="19" t="s">
        <v>99</v>
      </c>
      <c r="H45" s="20">
        <v>284</v>
      </c>
      <c r="I45" s="19">
        <v>1</v>
      </c>
      <c r="J45" s="19">
        <v>2018</v>
      </c>
      <c r="K45">
        <v>12</v>
      </c>
      <c r="L45">
        <v>2017</v>
      </c>
      <c r="M45">
        <v>1</v>
      </c>
      <c r="N45">
        <v>2018</v>
      </c>
      <c r="O45" t="s">
        <v>590</v>
      </c>
      <c r="P45" t="str">
        <f>IF(TbRegistroEntradas[[#This Row],[Data da 
Competência]]=TbRegistroEntradas[[#This Row],[Data do Caixa 
Previsto]],"Vista","Prazo")</f>
        <v>Prazo</v>
      </c>
      <c r="Q4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46" spans="2:17" x14ac:dyDescent="0.25">
      <c r="B46" s="17">
        <v>43086.779201496618</v>
      </c>
      <c r="C46" s="18">
        <v>43083</v>
      </c>
      <c r="D46" s="18">
        <v>43086.779201496618</v>
      </c>
      <c r="E46" s="19" t="s">
        <v>23</v>
      </c>
      <c r="F46" s="19" t="s">
        <v>32</v>
      </c>
      <c r="G46" s="19" t="s">
        <v>100</v>
      </c>
      <c r="H46" s="20">
        <v>2046</v>
      </c>
      <c r="I46" s="19">
        <v>12</v>
      </c>
      <c r="J46" s="19">
        <v>2017</v>
      </c>
      <c r="K46">
        <v>12</v>
      </c>
      <c r="L46">
        <v>2017</v>
      </c>
      <c r="M46">
        <v>12</v>
      </c>
      <c r="N46">
        <v>2017</v>
      </c>
      <c r="O46" t="s">
        <v>590</v>
      </c>
      <c r="P46" t="str">
        <f>IF(TbRegistroEntradas[[#This Row],[Data da 
Competência]]=TbRegistroEntradas[[#This Row],[Data do Caixa 
Previsto]],"Vista","Prazo")</f>
        <v>Prazo</v>
      </c>
      <c r="Q4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47" spans="2:17" x14ac:dyDescent="0.25">
      <c r="B47" s="17">
        <v>43122.788615114718</v>
      </c>
      <c r="C47" s="18">
        <v>43085</v>
      </c>
      <c r="D47" s="18">
        <v>43122.788615114718</v>
      </c>
      <c r="E47" s="19" t="s">
        <v>23</v>
      </c>
      <c r="F47" s="19" t="s">
        <v>30</v>
      </c>
      <c r="G47" s="19" t="s">
        <v>101</v>
      </c>
      <c r="H47" s="20">
        <v>3880</v>
      </c>
      <c r="I47" s="19">
        <v>1</v>
      </c>
      <c r="J47" s="19">
        <v>2018</v>
      </c>
      <c r="K47">
        <v>12</v>
      </c>
      <c r="L47">
        <v>2017</v>
      </c>
      <c r="M47">
        <v>1</v>
      </c>
      <c r="N47">
        <v>2018</v>
      </c>
      <c r="O47" t="s">
        <v>590</v>
      </c>
      <c r="P47" t="str">
        <f>IF(TbRegistroEntradas[[#This Row],[Data da 
Competência]]=TbRegistroEntradas[[#This Row],[Data do Caixa 
Previsto]],"Vista","Prazo")</f>
        <v>Prazo</v>
      </c>
      <c r="Q4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48" spans="2:17" x14ac:dyDescent="0.25">
      <c r="B48" s="17">
        <v>43123.054998054176</v>
      </c>
      <c r="C48" s="18">
        <v>43086</v>
      </c>
      <c r="D48" s="18">
        <v>43123.054998054176</v>
      </c>
      <c r="E48" s="19" t="s">
        <v>23</v>
      </c>
      <c r="F48" s="19" t="s">
        <v>30</v>
      </c>
      <c r="G48" s="19" t="s">
        <v>102</v>
      </c>
      <c r="H48" s="20">
        <v>3149</v>
      </c>
      <c r="I48" s="19">
        <v>1</v>
      </c>
      <c r="J48" s="19">
        <v>2018</v>
      </c>
      <c r="K48">
        <v>12</v>
      </c>
      <c r="L48">
        <v>2017</v>
      </c>
      <c r="M48">
        <v>1</v>
      </c>
      <c r="N48">
        <v>2018</v>
      </c>
      <c r="O48" t="s">
        <v>590</v>
      </c>
      <c r="P48" t="str">
        <f>IF(TbRegistroEntradas[[#This Row],[Data da 
Competência]]=TbRegistroEntradas[[#This Row],[Data do Caixa 
Previsto]],"Vista","Prazo")</f>
        <v>Prazo</v>
      </c>
      <c r="Q4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49" spans="2:17" x14ac:dyDescent="0.25">
      <c r="B49" s="17">
        <v>43125.461755740398</v>
      </c>
      <c r="C49" s="18">
        <v>43088</v>
      </c>
      <c r="D49" s="18">
        <v>43125.461755740398</v>
      </c>
      <c r="E49" s="19" t="s">
        <v>23</v>
      </c>
      <c r="F49" s="19" t="s">
        <v>32</v>
      </c>
      <c r="G49" s="19" t="s">
        <v>103</v>
      </c>
      <c r="H49" s="20">
        <v>668</v>
      </c>
      <c r="I49" s="19">
        <v>1</v>
      </c>
      <c r="J49" s="19">
        <v>2018</v>
      </c>
      <c r="K49">
        <v>12</v>
      </c>
      <c r="L49">
        <v>2017</v>
      </c>
      <c r="M49">
        <v>1</v>
      </c>
      <c r="N49">
        <v>2018</v>
      </c>
      <c r="O49" t="s">
        <v>590</v>
      </c>
      <c r="P49" t="str">
        <f>IF(TbRegistroEntradas[[#This Row],[Data da 
Competência]]=TbRegistroEntradas[[#This Row],[Data do Caixa 
Previsto]],"Vista","Prazo")</f>
        <v>Prazo</v>
      </c>
      <c r="Q4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50" spans="2:17" x14ac:dyDescent="0.25">
      <c r="B50" s="17">
        <v>43089</v>
      </c>
      <c r="C50" s="18">
        <v>43089</v>
      </c>
      <c r="D50" s="18">
        <v>43089</v>
      </c>
      <c r="E50" s="19" t="s">
        <v>23</v>
      </c>
      <c r="F50" s="19" t="s">
        <v>33</v>
      </c>
      <c r="G50" s="19" t="s">
        <v>104</v>
      </c>
      <c r="H50" s="20">
        <v>3721</v>
      </c>
      <c r="I50" s="19">
        <v>12</v>
      </c>
      <c r="J50" s="19">
        <v>2017</v>
      </c>
      <c r="K50">
        <v>12</v>
      </c>
      <c r="L50">
        <v>2017</v>
      </c>
      <c r="M50">
        <v>12</v>
      </c>
      <c r="N50">
        <v>2017</v>
      </c>
      <c r="O50" t="s">
        <v>590</v>
      </c>
      <c r="P50" t="str">
        <f>IF(TbRegistroEntradas[[#This Row],[Data da 
Competência]]=TbRegistroEntradas[[#This Row],[Data do Caixa 
Previsto]],"Vista","Prazo")</f>
        <v>Vista</v>
      </c>
      <c r="Q5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51" spans="2:17" x14ac:dyDescent="0.25">
      <c r="B51" s="17">
        <v>43133.821281134544</v>
      </c>
      <c r="C51" s="18">
        <v>43091</v>
      </c>
      <c r="D51" s="18">
        <v>43133.821281134544</v>
      </c>
      <c r="E51" s="19" t="s">
        <v>23</v>
      </c>
      <c r="F51" s="19" t="s">
        <v>30</v>
      </c>
      <c r="G51" s="19" t="s">
        <v>105</v>
      </c>
      <c r="H51" s="20">
        <v>3114</v>
      </c>
      <c r="I51" s="19">
        <v>2</v>
      </c>
      <c r="J51" s="19">
        <v>2018</v>
      </c>
      <c r="K51">
        <v>12</v>
      </c>
      <c r="L51">
        <v>2017</v>
      </c>
      <c r="M51">
        <v>2</v>
      </c>
      <c r="N51">
        <v>2018</v>
      </c>
      <c r="O51" t="s">
        <v>590</v>
      </c>
      <c r="P51" t="str">
        <f>IF(TbRegistroEntradas[[#This Row],[Data da 
Competência]]=TbRegistroEntradas[[#This Row],[Data do Caixa 
Previsto]],"Vista","Prazo")</f>
        <v>Prazo</v>
      </c>
      <c r="Q5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52" spans="2:17" x14ac:dyDescent="0.25">
      <c r="B52" s="17">
        <v>43182.993743135186</v>
      </c>
      <c r="C52" s="18">
        <v>43095</v>
      </c>
      <c r="D52" s="18">
        <v>43095</v>
      </c>
      <c r="E52" s="19" t="s">
        <v>23</v>
      </c>
      <c r="F52" s="19" t="s">
        <v>32</v>
      </c>
      <c r="G52" s="19" t="s">
        <v>106</v>
      </c>
      <c r="H52" s="20">
        <v>1436</v>
      </c>
      <c r="I52" s="19">
        <v>3</v>
      </c>
      <c r="J52" s="19">
        <v>2018</v>
      </c>
      <c r="K52">
        <v>12</v>
      </c>
      <c r="L52">
        <v>2017</v>
      </c>
      <c r="M52">
        <v>12</v>
      </c>
      <c r="N52">
        <v>2017</v>
      </c>
      <c r="O52" t="s">
        <v>590</v>
      </c>
      <c r="P52" t="str">
        <f>IF(TbRegistroEntradas[[#This Row],[Data da 
Competência]]=TbRegistroEntradas[[#This Row],[Data do Caixa 
Previsto]],"Vista","Prazo")</f>
        <v>Vista</v>
      </c>
      <c r="Q5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87.993743135186378</v>
      </c>
    </row>
    <row r="53" spans="2:17" x14ac:dyDescent="0.25">
      <c r="B53" s="17">
        <v>43101.6816504218</v>
      </c>
      <c r="C53" s="18">
        <v>43099</v>
      </c>
      <c r="D53" s="18">
        <v>43101.6816504218</v>
      </c>
      <c r="E53" s="19" t="s">
        <v>23</v>
      </c>
      <c r="F53" s="19" t="s">
        <v>32</v>
      </c>
      <c r="G53" s="19" t="s">
        <v>107</v>
      </c>
      <c r="H53" s="20">
        <v>3192</v>
      </c>
      <c r="I53" s="19">
        <v>1</v>
      </c>
      <c r="J53" s="19">
        <v>2018</v>
      </c>
      <c r="K53">
        <v>12</v>
      </c>
      <c r="L53">
        <v>2017</v>
      </c>
      <c r="M53">
        <v>1</v>
      </c>
      <c r="N53">
        <v>2018</v>
      </c>
      <c r="O53" t="s">
        <v>590</v>
      </c>
      <c r="P53" t="str">
        <f>IF(TbRegistroEntradas[[#This Row],[Data da 
Competência]]=TbRegistroEntradas[[#This Row],[Data do Caixa 
Previsto]],"Vista","Prazo")</f>
        <v>Prazo</v>
      </c>
      <c r="Q5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54" spans="2:17" x14ac:dyDescent="0.25">
      <c r="B54" s="17">
        <v>43144.070709460881</v>
      </c>
      <c r="C54" s="18">
        <v>43100</v>
      </c>
      <c r="D54" s="18">
        <v>43144.070709460881</v>
      </c>
      <c r="E54" s="19" t="s">
        <v>23</v>
      </c>
      <c r="F54" s="19" t="s">
        <v>33</v>
      </c>
      <c r="G54" s="19" t="s">
        <v>108</v>
      </c>
      <c r="H54" s="20">
        <v>2687</v>
      </c>
      <c r="I54" s="19">
        <v>2</v>
      </c>
      <c r="J54" s="19">
        <v>2018</v>
      </c>
      <c r="K54">
        <v>12</v>
      </c>
      <c r="L54">
        <v>2017</v>
      </c>
      <c r="M54">
        <v>2</v>
      </c>
      <c r="N54">
        <v>2018</v>
      </c>
      <c r="O54" t="s">
        <v>590</v>
      </c>
      <c r="P54" t="str">
        <f>IF(TbRegistroEntradas[[#This Row],[Data da 
Competência]]=TbRegistroEntradas[[#This Row],[Data do Caixa 
Previsto]],"Vista","Prazo")</f>
        <v>Prazo</v>
      </c>
      <c r="Q5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55" spans="2:17" x14ac:dyDescent="0.25">
      <c r="B55" s="17" t="s">
        <v>66</v>
      </c>
      <c r="C55" s="18">
        <v>43103</v>
      </c>
      <c r="D55" s="18">
        <v>43159.768399969107</v>
      </c>
      <c r="E55" s="19" t="s">
        <v>23</v>
      </c>
      <c r="F55" s="19" t="s">
        <v>32</v>
      </c>
      <c r="G55" s="19" t="s">
        <v>109</v>
      </c>
      <c r="H55" s="20">
        <v>1561</v>
      </c>
      <c r="I55" s="19">
        <v>0</v>
      </c>
      <c r="J55" s="19">
        <v>0</v>
      </c>
      <c r="K55">
        <v>1</v>
      </c>
      <c r="L55">
        <v>2018</v>
      </c>
      <c r="M55">
        <v>2</v>
      </c>
      <c r="N55">
        <v>2018</v>
      </c>
      <c r="O55" t="s">
        <v>552</v>
      </c>
      <c r="P55" t="str">
        <f>IF(TbRegistroEntradas[[#This Row],[Data da 
Competência]]=TbRegistroEntradas[[#This Row],[Data do Caixa 
Previsto]],"Vista","Prazo")</f>
        <v>Prazo</v>
      </c>
      <c r="Q5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2352.2316000308929</v>
      </c>
    </row>
    <row r="56" spans="2:17" x14ac:dyDescent="0.25">
      <c r="B56" s="17">
        <v>43155.100064187347</v>
      </c>
      <c r="C56" s="18">
        <v>43109</v>
      </c>
      <c r="D56" s="18">
        <v>43113.535870555577</v>
      </c>
      <c r="E56" s="19" t="s">
        <v>23</v>
      </c>
      <c r="F56" s="19" t="s">
        <v>32</v>
      </c>
      <c r="G56" s="19" t="s">
        <v>110</v>
      </c>
      <c r="H56" s="20">
        <v>1573</v>
      </c>
      <c r="I56" s="19">
        <v>2</v>
      </c>
      <c r="J56" s="19">
        <v>2018</v>
      </c>
      <c r="K56">
        <v>1</v>
      </c>
      <c r="L56">
        <v>2018</v>
      </c>
      <c r="M56">
        <v>1</v>
      </c>
      <c r="N56">
        <v>2018</v>
      </c>
      <c r="O56" t="s">
        <v>590</v>
      </c>
      <c r="P56" t="str">
        <f>IF(TbRegistroEntradas[[#This Row],[Data da 
Competência]]=TbRegistroEntradas[[#This Row],[Data do Caixa 
Previsto]],"Vista","Prazo")</f>
        <v>Prazo</v>
      </c>
      <c r="Q5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41.56419363176974</v>
      </c>
    </row>
    <row r="57" spans="2:17" x14ac:dyDescent="0.25">
      <c r="B57" s="17">
        <v>43117</v>
      </c>
      <c r="C57" s="18">
        <v>43117</v>
      </c>
      <c r="D57" s="18">
        <v>43117</v>
      </c>
      <c r="E57" s="19" t="s">
        <v>23</v>
      </c>
      <c r="F57" s="19" t="s">
        <v>32</v>
      </c>
      <c r="G57" s="19" t="s">
        <v>111</v>
      </c>
      <c r="H57" s="20">
        <v>1364</v>
      </c>
      <c r="I57" s="19">
        <v>1</v>
      </c>
      <c r="J57" s="19">
        <v>2018</v>
      </c>
      <c r="K57">
        <v>1</v>
      </c>
      <c r="L57">
        <v>2018</v>
      </c>
      <c r="M57">
        <v>1</v>
      </c>
      <c r="N57">
        <v>2018</v>
      </c>
      <c r="O57" t="s">
        <v>590</v>
      </c>
      <c r="P57" t="str">
        <f>IF(TbRegistroEntradas[[#This Row],[Data da 
Competência]]=TbRegistroEntradas[[#This Row],[Data do Caixa 
Previsto]],"Vista","Prazo")</f>
        <v>Vista</v>
      </c>
      <c r="Q5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58" spans="2:17" x14ac:dyDescent="0.25">
      <c r="B58" s="17">
        <v>43166.506331380886</v>
      </c>
      <c r="C58" s="18">
        <v>43121</v>
      </c>
      <c r="D58" s="18">
        <v>43166.506331380886</v>
      </c>
      <c r="E58" s="19" t="s">
        <v>23</v>
      </c>
      <c r="F58" s="19" t="s">
        <v>33</v>
      </c>
      <c r="G58" s="19" t="s">
        <v>112</v>
      </c>
      <c r="H58" s="20">
        <v>783</v>
      </c>
      <c r="I58" s="19">
        <v>3</v>
      </c>
      <c r="J58" s="19">
        <v>2018</v>
      </c>
      <c r="K58">
        <v>1</v>
      </c>
      <c r="L58">
        <v>2018</v>
      </c>
      <c r="M58">
        <v>3</v>
      </c>
      <c r="N58">
        <v>2018</v>
      </c>
      <c r="O58" t="s">
        <v>590</v>
      </c>
      <c r="P58" t="str">
        <f>IF(TbRegistroEntradas[[#This Row],[Data da 
Competência]]=TbRegistroEntradas[[#This Row],[Data do Caixa 
Previsto]],"Vista","Prazo")</f>
        <v>Prazo</v>
      </c>
      <c r="Q5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59" spans="2:17" x14ac:dyDescent="0.25">
      <c r="B59" s="17">
        <v>43145.930248245008</v>
      </c>
      <c r="C59" s="18">
        <v>43122</v>
      </c>
      <c r="D59" s="18">
        <v>43145.930248245008</v>
      </c>
      <c r="E59" s="19" t="s">
        <v>23</v>
      </c>
      <c r="F59" s="19" t="s">
        <v>33</v>
      </c>
      <c r="G59" s="19" t="s">
        <v>113</v>
      </c>
      <c r="H59" s="20">
        <v>3928</v>
      </c>
      <c r="I59" s="19">
        <v>2</v>
      </c>
      <c r="J59" s="19">
        <v>2018</v>
      </c>
      <c r="K59">
        <v>1</v>
      </c>
      <c r="L59">
        <v>2018</v>
      </c>
      <c r="M59">
        <v>2</v>
      </c>
      <c r="N59">
        <v>2018</v>
      </c>
      <c r="O59" t="s">
        <v>590</v>
      </c>
      <c r="P59" t="str">
        <f>IF(TbRegistroEntradas[[#This Row],[Data da 
Competência]]=TbRegistroEntradas[[#This Row],[Data do Caixa 
Previsto]],"Vista","Prazo")</f>
        <v>Prazo</v>
      </c>
      <c r="Q5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60" spans="2:17" x14ac:dyDescent="0.25">
      <c r="B60" s="17">
        <v>43142.713591319029</v>
      </c>
      <c r="C60" s="18">
        <v>43124</v>
      </c>
      <c r="D60" s="18">
        <v>43142.713591319029</v>
      </c>
      <c r="E60" s="19" t="s">
        <v>23</v>
      </c>
      <c r="F60" s="19" t="s">
        <v>30</v>
      </c>
      <c r="G60" s="19" t="s">
        <v>114</v>
      </c>
      <c r="H60" s="20">
        <v>3843</v>
      </c>
      <c r="I60" s="19">
        <v>2</v>
      </c>
      <c r="J60" s="19">
        <v>2018</v>
      </c>
      <c r="K60">
        <v>1</v>
      </c>
      <c r="L60">
        <v>2018</v>
      </c>
      <c r="M60">
        <v>2</v>
      </c>
      <c r="N60">
        <v>2018</v>
      </c>
      <c r="O60" t="s">
        <v>590</v>
      </c>
      <c r="P60" t="str">
        <f>IF(TbRegistroEntradas[[#This Row],[Data da 
Competência]]=TbRegistroEntradas[[#This Row],[Data do Caixa 
Previsto]],"Vista","Prazo")</f>
        <v>Prazo</v>
      </c>
      <c r="Q6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61" spans="2:17" x14ac:dyDescent="0.25">
      <c r="B61" s="17">
        <v>43206.953979998216</v>
      </c>
      <c r="C61" s="18">
        <v>43125</v>
      </c>
      <c r="D61" s="18">
        <v>43129.375302218272</v>
      </c>
      <c r="E61" s="19" t="s">
        <v>23</v>
      </c>
      <c r="F61" s="19" t="s">
        <v>29</v>
      </c>
      <c r="G61" s="19" t="s">
        <v>115</v>
      </c>
      <c r="H61" s="20">
        <v>1864</v>
      </c>
      <c r="I61" s="19">
        <v>4</v>
      </c>
      <c r="J61" s="19">
        <v>2018</v>
      </c>
      <c r="K61">
        <v>1</v>
      </c>
      <c r="L61">
        <v>2018</v>
      </c>
      <c r="M61">
        <v>1</v>
      </c>
      <c r="N61">
        <v>2018</v>
      </c>
      <c r="O61" t="s">
        <v>590</v>
      </c>
      <c r="P61" t="str">
        <f>IF(TbRegistroEntradas[[#This Row],[Data da 
Competência]]=TbRegistroEntradas[[#This Row],[Data do Caixa 
Previsto]],"Vista","Prazo")</f>
        <v>Prazo</v>
      </c>
      <c r="Q6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77.578677779943973</v>
      </c>
    </row>
    <row r="62" spans="2:17" x14ac:dyDescent="0.25">
      <c r="B62" s="17">
        <v>43137.816615801683</v>
      </c>
      <c r="C62" s="18">
        <v>43128</v>
      </c>
      <c r="D62" s="18">
        <v>43128</v>
      </c>
      <c r="E62" s="19" t="s">
        <v>23</v>
      </c>
      <c r="F62" s="19" t="s">
        <v>32</v>
      </c>
      <c r="G62" s="19" t="s">
        <v>116</v>
      </c>
      <c r="H62" s="20">
        <v>1184</v>
      </c>
      <c r="I62" s="19">
        <v>2</v>
      </c>
      <c r="J62" s="19">
        <v>2018</v>
      </c>
      <c r="K62">
        <v>1</v>
      </c>
      <c r="L62">
        <v>2018</v>
      </c>
      <c r="M62">
        <v>1</v>
      </c>
      <c r="N62">
        <v>2018</v>
      </c>
      <c r="O62" t="s">
        <v>590</v>
      </c>
      <c r="P62" t="str">
        <f>IF(TbRegistroEntradas[[#This Row],[Data da 
Competência]]=TbRegistroEntradas[[#This Row],[Data do Caixa 
Previsto]],"Vista","Prazo")</f>
        <v>Vista</v>
      </c>
      <c r="Q6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9.8166158016829286</v>
      </c>
    </row>
    <row r="63" spans="2:17" x14ac:dyDescent="0.25">
      <c r="B63" s="17">
        <v>43161.227605046144</v>
      </c>
      <c r="C63" s="18">
        <v>43129</v>
      </c>
      <c r="D63" s="18">
        <v>43161.227605046144</v>
      </c>
      <c r="E63" s="19" t="s">
        <v>23</v>
      </c>
      <c r="F63" s="19" t="s">
        <v>32</v>
      </c>
      <c r="G63" s="19" t="s">
        <v>117</v>
      </c>
      <c r="H63" s="20">
        <v>4055</v>
      </c>
      <c r="I63" s="19">
        <v>3</v>
      </c>
      <c r="J63" s="19">
        <v>2018</v>
      </c>
      <c r="K63">
        <v>1</v>
      </c>
      <c r="L63">
        <v>2018</v>
      </c>
      <c r="M63">
        <v>3</v>
      </c>
      <c r="N63">
        <v>2018</v>
      </c>
      <c r="O63" t="s">
        <v>590</v>
      </c>
      <c r="P63" t="str">
        <f>IF(TbRegistroEntradas[[#This Row],[Data da 
Competência]]=TbRegistroEntradas[[#This Row],[Data do Caixa 
Previsto]],"Vista","Prazo")</f>
        <v>Prazo</v>
      </c>
      <c r="Q6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64" spans="2:17" x14ac:dyDescent="0.25">
      <c r="B64" s="17">
        <v>43178.327075601032</v>
      </c>
      <c r="C64" s="18">
        <v>43130</v>
      </c>
      <c r="D64" s="18">
        <v>43178.327075601032</v>
      </c>
      <c r="E64" s="19" t="s">
        <v>23</v>
      </c>
      <c r="F64" s="19" t="s">
        <v>32</v>
      </c>
      <c r="G64" s="19" t="s">
        <v>118</v>
      </c>
      <c r="H64" s="20">
        <v>427</v>
      </c>
      <c r="I64" s="19">
        <v>3</v>
      </c>
      <c r="J64" s="19">
        <v>2018</v>
      </c>
      <c r="K64">
        <v>1</v>
      </c>
      <c r="L64">
        <v>2018</v>
      </c>
      <c r="M64">
        <v>3</v>
      </c>
      <c r="N64">
        <v>2018</v>
      </c>
      <c r="O64" t="s">
        <v>590</v>
      </c>
      <c r="P64" t="str">
        <f>IF(TbRegistroEntradas[[#This Row],[Data da 
Competência]]=TbRegistroEntradas[[#This Row],[Data do Caixa 
Previsto]],"Vista","Prazo")</f>
        <v>Prazo</v>
      </c>
      <c r="Q6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65" spans="2:17" x14ac:dyDescent="0.25">
      <c r="B65" s="17">
        <v>43138.085439585935</v>
      </c>
      <c r="C65" s="18">
        <v>43133</v>
      </c>
      <c r="D65" s="18">
        <v>43138.085439585935</v>
      </c>
      <c r="E65" s="19" t="s">
        <v>23</v>
      </c>
      <c r="F65" s="19" t="s">
        <v>31</v>
      </c>
      <c r="G65" s="19" t="s">
        <v>119</v>
      </c>
      <c r="H65" s="20">
        <v>460</v>
      </c>
      <c r="I65" s="19">
        <v>2</v>
      </c>
      <c r="J65" s="19">
        <v>2018</v>
      </c>
      <c r="K65">
        <v>2</v>
      </c>
      <c r="L65">
        <v>2018</v>
      </c>
      <c r="M65">
        <v>2</v>
      </c>
      <c r="N65">
        <v>2018</v>
      </c>
      <c r="O65" t="s">
        <v>590</v>
      </c>
      <c r="P65" t="str">
        <f>IF(TbRegistroEntradas[[#This Row],[Data da 
Competência]]=TbRegistroEntradas[[#This Row],[Data do Caixa 
Previsto]],"Vista","Prazo")</f>
        <v>Prazo</v>
      </c>
      <c r="Q6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66" spans="2:17" x14ac:dyDescent="0.25">
      <c r="B66" s="17" t="s">
        <v>66</v>
      </c>
      <c r="C66" s="18">
        <v>43136</v>
      </c>
      <c r="D66" s="18">
        <v>43190.17599100792</v>
      </c>
      <c r="E66" s="19" t="s">
        <v>23</v>
      </c>
      <c r="F66" s="19" t="s">
        <v>33</v>
      </c>
      <c r="G66" s="19" t="s">
        <v>120</v>
      </c>
      <c r="H66" s="20">
        <v>964</v>
      </c>
      <c r="I66" s="19">
        <v>0</v>
      </c>
      <c r="J66" s="19">
        <v>0</v>
      </c>
      <c r="K66">
        <v>2</v>
      </c>
      <c r="L66">
        <v>2018</v>
      </c>
      <c r="M66">
        <v>3</v>
      </c>
      <c r="N66">
        <v>2018</v>
      </c>
      <c r="O66" t="s">
        <v>552</v>
      </c>
      <c r="P66" t="str">
        <f>IF(TbRegistroEntradas[[#This Row],[Data da 
Competência]]=TbRegistroEntradas[[#This Row],[Data do Caixa 
Previsto]],"Vista","Prazo")</f>
        <v>Prazo</v>
      </c>
      <c r="Q6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2321.8240089920801</v>
      </c>
    </row>
    <row r="67" spans="2:17" x14ac:dyDescent="0.25">
      <c r="B67" s="17">
        <v>43145.940969359632</v>
      </c>
      <c r="C67" s="18">
        <v>43140</v>
      </c>
      <c r="D67" s="18">
        <v>43145.940969359632</v>
      </c>
      <c r="E67" s="19" t="s">
        <v>23</v>
      </c>
      <c r="F67" s="19" t="s">
        <v>32</v>
      </c>
      <c r="G67" s="19" t="s">
        <v>121</v>
      </c>
      <c r="H67" s="20">
        <v>3412</v>
      </c>
      <c r="I67" s="19">
        <v>2</v>
      </c>
      <c r="J67" s="19">
        <v>2018</v>
      </c>
      <c r="K67">
        <v>2</v>
      </c>
      <c r="L67">
        <v>2018</v>
      </c>
      <c r="M67">
        <v>2</v>
      </c>
      <c r="N67">
        <v>2018</v>
      </c>
      <c r="O67" t="s">
        <v>590</v>
      </c>
      <c r="P67" t="str">
        <f>IF(TbRegistroEntradas[[#This Row],[Data da 
Competência]]=TbRegistroEntradas[[#This Row],[Data do Caixa 
Previsto]],"Vista","Prazo")</f>
        <v>Prazo</v>
      </c>
      <c r="Q6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68" spans="2:17" x14ac:dyDescent="0.25">
      <c r="B68" s="17">
        <v>43146.225751185812</v>
      </c>
      <c r="C68" s="18">
        <v>43142</v>
      </c>
      <c r="D68" s="18">
        <v>43146.225751185812</v>
      </c>
      <c r="E68" s="19" t="s">
        <v>23</v>
      </c>
      <c r="F68" s="19" t="s">
        <v>30</v>
      </c>
      <c r="G68" s="19" t="s">
        <v>122</v>
      </c>
      <c r="H68" s="20">
        <v>3095</v>
      </c>
      <c r="I68" s="19">
        <v>2</v>
      </c>
      <c r="J68" s="19">
        <v>2018</v>
      </c>
      <c r="K68">
        <v>2</v>
      </c>
      <c r="L68">
        <v>2018</v>
      </c>
      <c r="M68">
        <v>2</v>
      </c>
      <c r="N68">
        <v>2018</v>
      </c>
      <c r="O68" t="s">
        <v>590</v>
      </c>
      <c r="P68" t="str">
        <f>IF(TbRegistroEntradas[[#This Row],[Data da 
Competência]]=TbRegistroEntradas[[#This Row],[Data do Caixa 
Previsto]],"Vista","Prazo")</f>
        <v>Prazo</v>
      </c>
      <c r="Q6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69" spans="2:17" x14ac:dyDescent="0.25">
      <c r="B69" s="17">
        <v>43193.467827275977</v>
      </c>
      <c r="C69" s="18">
        <v>43148</v>
      </c>
      <c r="D69" s="18">
        <v>43193.467827275977</v>
      </c>
      <c r="E69" s="19" t="s">
        <v>23</v>
      </c>
      <c r="F69" s="19" t="s">
        <v>31</v>
      </c>
      <c r="G69" s="19" t="s">
        <v>123</v>
      </c>
      <c r="H69" s="20">
        <v>1532</v>
      </c>
      <c r="I69" s="19">
        <v>4</v>
      </c>
      <c r="J69" s="19">
        <v>2018</v>
      </c>
      <c r="K69">
        <v>2</v>
      </c>
      <c r="L69">
        <v>2018</v>
      </c>
      <c r="M69">
        <v>4</v>
      </c>
      <c r="N69">
        <v>2018</v>
      </c>
      <c r="O69" t="s">
        <v>590</v>
      </c>
      <c r="P69" t="str">
        <f>IF(TbRegistroEntradas[[#This Row],[Data da 
Competência]]=TbRegistroEntradas[[#This Row],[Data do Caixa 
Previsto]],"Vista","Prazo")</f>
        <v>Prazo</v>
      </c>
      <c r="Q6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70" spans="2:17" x14ac:dyDescent="0.25">
      <c r="B70" s="17">
        <v>43193.409618971542</v>
      </c>
      <c r="C70" s="18">
        <v>43151</v>
      </c>
      <c r="D70" s="18">
        <v>43193.409618971542</v>
      </c>
      <c r="E70" s="19" t="s">
        <v>23</v>
      </c>
      <c r="F70" s="19" t="s">
        <v>31</v>
      </c>
      <c r="G70" s="19" t="s">
        <v>124</v>
      </c>
      <c r="H70" s="20">
        <v>3726</v>
      </c>
      <c r="I70" s="19">
        <v>4</v>
      </c>
      <c r="J70" s="19">
        <v>2018</v>
      </c>
      <c r="K70">
        <v>2</v>
      </c>
      <c r="L70">
        <v>2018</v>
      </c>
      <c r="M70">
        <v>4</v>
      </c>
      <c r="N70">
        <v>2018</v>
      </c>
      <c r="O70" t="s">
        <v>590</v>
      </c>
      <c r="P70" t="str">
        <f>IF(TbRegistroEntradas[[#This Row],[Data da 
Competência]]=TbRegistroEntradas[[#This Row],[Data do Caixa 
Previsto]],"Vista","Prazo")</f>
        <v>Prazo</v>
      </c>
      <c r="Q7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71" spans="2:17" x14ac:dyDescent="0.25">
      <c r="B71" s="17">
        <v>43154</v>
      </c>
      <c r="C71" s="18">
        <v>43154</v>
      </c>
      <c r="D71" s="18">
        <v>43154</v>
      </c>
      <c r="E71" s="19" t="s">
        <v>23</v>
      </c>
      <c r="F71" s="19" t="s">
        <v>32</v>
      </c>
      <c r="G71" s="19" t="s">
        <v>125</v>
      </c>
      <c r="H71" s="20">
        <v>4322</v>
      </c>
      <c r="I71" s="19">
        <v>2</v>
      </c>
      <c r="J71" s="19">
        <v>2018</v>
      </c>
      <c r="K71">
        <v>2</v>
      </c>
      <c r="L71">
        <v>2018</v>
      </c>
      <c r="M71">
        <v>2</v>
      </c>
      <c r="N71">
        <v>2018</v>
      </c>
      <c r="O71" t="s">
        <v>590</v>
      </c>
      <c r="P71" t="str">
        <f>IF(TbRegistroEntradas[[#This Row],[Data da 
Competência]]=TbRegistroEntradas[[#This Row],[Data do Caixa 
Previsto]],"Vista","Prazo")</f>
        <v>Vista</v>
      </c>
      <c r="Q7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72" spans="2:17" x14ac:dyDescent="0.25">
      <c r="B72" s="17" t="s">
        <v>66</v>
      </c>
      <c r="C72" s="18">
        <v>43156</v>
      </c>
      <c r="D72" s="18">
        <v>43205.753397319932</v>
      </c>
      <c r="E72" s="19" t="s">
        <v>23</v>
      </c>
      <c r="F72" s="19" t="s">
        <v>30</v>
      </c>
      <c r="G72" s="19" t="s">
        <v>126</v>
      </c>
      <c r="H72" s="20">
        <v>3998</v>
      </c>
      <c r="I72" s="19">
        <v>0</v>
      </c>
      <c r="J72" s="19">
        <v>0</v>
      </c>
      <c r="K72">
        <v>2</v>
      </c>
      <c r="L72">
        <v>2018</v>
      </c>
      <c r="M72">
        <v>4</v>
      </c>
      <c r="N72">
        <v>2018</v>
      </c>
      <c r="O72" t="s">
        <v>552</v>
      </c>
      <c r="P72" t="str">
        <f>IF(TbRegistroEntradas[[#This Row],[Data da 
Competência]]=TbRegistroEntradas[[#This Row],[Data do Caixa 
Previsto]],"Vista","Prazo")</f>
        <v>Prazo</v>
      </c>
      <c r="Q7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2306.2466026800685</v>
      </c>
    </row>
    <row r="73" spans="2:17" x14ac:dyDescent="0.25">
      <c r="B73" s="17">
        <v>43246.588095978033</v>
      </c>
      <c r="C73" s="18">
        <v>43158</v>
      </c>
      <c r="D73" s="18">
        <v>43188.829564949629</v>
      </c>
      <c r="E73" s="19" t="s">
        <v>23</v>
      </c>
      <c r="F73" s="19" t="s">
        <v>30</v>
      </c>
      <c r="G73" s="19" t="s">
        <v>127</v>
      </c>
      <c r="H73" s="20">
        <v>3252</v>
      </c>
      <c r="I73" s="19">
        <v>5</v>
      </c>
      <c r="J73" s="19">
        <v>2018</v>
      </c>
      <c r="K73">
        <v>2</v>
      </c>
      <c r="L73">
        <v>2018</v>
      </c>
      <c r="M73">
        <v>3</v>
      </c>
      <c r="N73">
        <v>2018</v>
      </c>
      <c r="O73" t="s">
        <v>590</v>
      </c>
      <c r="P73" t="str">
        <f>IF(TbRegistroEntradas[[#This Row],[Data da 
Competência]]=TbRegistroEntradas[[#This Row],[Data do Caixa 
Previsto]],"Vista","Prazo")</f>
        <v>Prazo</v>
      </c>
      <c r="Q7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57.758531028404832</v>
      </c>
    </row>
    <row r="74" spans="2:17" x14ac:dyDescent="0.25">
      <c r="B74" s="17">
        <v>43169.443907551016</v>
      </c>
      <c r="C74" s="18">
        <v>43160</v>
      </c>
      <c r="D74" s="18">
        <v>43169.443907551016</v>
      </c>
      <c r="E74" s="19" t="s">
        <v>23</v>
      </c>
      <c r="F74" s="19" t="s">
        <v>31</v>
      </c>
      <c r="G74" s="19" t="s">
        <v>128</v>
      </c>
      <c r="H74" s="20">
        <v>3701</v>
      </c>
      <c r="I74" s="19">
        <v>3</v>
      </c>
      <c r="J74" s="19">
        <v>2018</v>
      </c>
      <c r="K74">
        <v>3</v>
      </c>
      <c r="L74">
        <v>2018</v>
      </c>
      <c r="M74">
        <v>3</v>
      </c>
      <c r="N74">
        <v>2018</v>
      </c>
      <c r="O74" t="s">
        <v>590</v>
      </c>
      <c r="P74" t="str">
        <f>IF(TbRegistroEntradas[[#This Row],[Data da 
Competência]]=TbRegistroEntradas[[#This Row],[Data do Caixa 
Previsto]],"Vista","Prazo")</f>
        <v>Prazo</v>
      </c>
      <c r="Q7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75" spans="2:17" x14ac:dyDescent="0.25">
      <c r="B75" s="17" t="s">
        <v>66</v>
      </c>
      <c r="C75" s="18">
        <v>43162</v>
      </c>
      <c r="D75" s="18">
        <v>43202.812742183109</v>
      </c>
      <c r="E75" s="19" t="s">
        <v>23</v>
      </c>
      <c r="F75" s="19" t="s">
        <v>33</v>
      </c>
      <c r="G75" s="19" t="s">
        <v>129</v>
      </c>
      <c r="H75" s="20">
        <v>1977</v>
      </c>
      <c r="I75" s="19">
        <v>0</v>
      </c>
      <c r="J75" s="19">
        <v>0</v>
      </c>
      <c r="K75">
        <v>3</v>
      </c>
      <c r="L75">
        <v>2018</v>
      </c>
      <c r="M75">
        <v>4</v>
      </c>
      <c r="N75">
        <v>2018</v>
      </c>
      <c r="O75" t="s">
        <v>552</v>
      </c>
      <c r="P75" t="str">
        <f>IF(TbRegistroEntradas[[#This Row],[Data da 
Competência]]=TbRegistroEntradas[[#This Row],[Data do Caixa 
Previsto]],"Vista","Prazo")</f>
        <v>Prazo</v>
      </c>
      <c r="Q7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2309.1872578168914</v>
      </c>
    </row>
    <row r="76" spans="2:17" x14ac:dyDescent="0.25">
      <c r="B76" s="17">
        <v>43287.614168362117</v>
      </c>
      <c r="C76" s="18">
        <v>43163</v>
      </c>
      <c r="D76" s="18">
        <v>43211.113627447019</v>
      </c>
      <c r="E76" s="19" t="s">
        <v>23</v>
      </c>
      <c r="F76" s="19" t="s">
        <v>31</v>
      </c>
      <c r="G76" s="19" t="s">
        <v>130</v>
      </c>
      <c r="H76" s="20">
        <v>1217</v>
      </c>
      <c r="I76" s="19">
        <v>7</v>
      </c>
      <c r="J76" s="19">
        <v>2018</v>
      </c>
      <c r="K76">
        <v>3</v>
      </c>
      <c r="L76">
        <v>2018</v>
      </c>
      <c r="M76">
        <v>4</v>
      </c>
      <c r="N76">
        <v>2018</v>
      </c>
      <c r="O76" t="s">
        <v>590</v>
      </c>
      <c r="P76" t="str">
        <f>IF(TbRegistroEntradas[[#This Row],[Data da 
Competência]]=TbRegistroEntradas[[#This Row],[Data do Caixa 
Previsto]],"Vista","Prazo")</f>
        <v>Prazo</v>
      </c>
      <c r="Q7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76.5005409150981</v>
      </c>
    </row>
    <row r="77" spans="2:17" x14ac:dyDescent="0.25">
      <c r="B77" s="17">
        <v>43203.174471123319</v>
      </c>
      <c r="C77" s="18">
        <v>43166</v>
      </c>
      <c r="D77" s="18">
        <v>43203.174471123319</v>
      </c>
      <c r="E77" s="19" t="s">
        <v>23</v>
      </c>
      <c r="F77" s="19" t="s">
        <v>29</v>
      </c>
      <c r="G77" s="19" t="s">
        <v>131</v>
      </c>
      <c r="H77" s="20">
        <v>1660</v>
      </c>
      <c r="I77" s="19">
        <v>4</v>
      </c>
      <c r="J77" s="19">
        <v>2018</v>
      </c>
      <c r="K77">
        <v>3</v>
      </c>
      <c r="L77">
        <v>2018</v>
      </c>
      <c r="M77">
        <v>4</v>
      </c>
      <c r="N77">
        <v>2018</v>
      </c>
      <c r="O77" t="s">
        <v>590</v>
      </c>
      <c r="P77" t="str">
        <f>IF(TbRegistroEntradas[[#This Row],[Data da 
Competência]]=TbRegistroEntradas[[#This Row],[Data do Caixa 
Previsto]],"Vista","Prazo")</f>
        <v>Prazo</v>
      </c>
      <c r="Q7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78" spans="2:17" x14ac:dyDescent="0.25">
      <c r="B78" s="17">
        <v>43169</v>
      </c>
      <c r="C78" s="18">
        <v>43169</v>
      </c>
      <c r="D78" s="18">
        <v>43169</v>
      </c>
      <c r="E78" s="19" t="s">
        <v>23</v>
      </c>
      <c r="F78" s="19" t="s">
        <v>29</v>
      </c>
      <c r="G78" s="19" t="s">
        <v>132</v>
      </c>
      <c r="H78" s="20">
        <v>837</v>
      </c>
      <c r="I78" s="19">
        <v>3</v>
      </c>
      <c r="J78" s="19">
        <v>2018</v>
      </c>
      <c r="K78">
        <v>3</v>
      </c>
      <c r="L78">
        <v>2018</v>
      </c>
      <c r="M78">
        <v>3</v>
      </c>
      <c r="N78">
        <v>2018</v>
      </c>
      <c r="O78" t="s">
        <v>590</v>
      </c>
      <c r="P78" t="str">
        <f>IF(TbRegistroEntradas[[#This Row],[Data da 
Competência]]=TbRegistroEntradas[[#This Row],[Data do Caixa 
Previsto]],"Vista","Prazo")</f>
        <v>Vista</v>
      </c>
      <c r="Q7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79" spans="2:17" x14ac:dyDescent="0.25">
      <c r="B79" s="17">
        <v>43274.948349329374</v>
      </c>
      <c r="C79" s="18">
        <v>43171</v>
      </c>
      <c r="D79" s="18">
        <v>43200.147034627953</v>
      </c>
      <c r="E79" s="19" t="s">
        <v>23</v>
      </c>
      <c r="F79" s="19" t="s">
        <v>32</v>
      </c>
      <c r="G79" s="19" t="s">
        <v>133</v>
      </c>
      <c r="H79" s="20">
        <v>1838</v>
      </c>
      <c r="I79" s="19">
        <v>6</v>
      </c>
      <c r="J79" s="19">
        <v>2018</v>
      </c>
      <c r="K79">
        <v>3</v>
      </c>
      <c r="L79">
        <v>2018</v>
      </c>
      <c r="M79">
        <v>4</v>
      </c>
      <c r="N79">
        <v>2018</v>
      </c>
      <c r="O79" t="s">
        <v>590</v>
      </c>
      <c r="P79" t="str">
        <f>IF(TbRegistroEntradas[[#This Row],[Data da 
Competência]]=TbRegistroEntradas[[#This Row],[Data do Caixa 
Previsto]],"Vista","Prazo")</f>
        <v>Prazo</v>
      </c>
      <c r="Q7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74.801314701420779</v>
      </c>
    </row>
    <row r="80" spans="2:17" x14ac:dyDescent="0.25">
      <c r="B80" s="17">
        <v>43176</v>
      </c>
      <c r="C80" s="18">
        <v>43176</v>
      </c>
      <c r="D80" s="18">
        <v>43176</v>
      </c>
      <c r="E80" s="19" t="s">
        <v>23</v>
      </c>
      <c r="F80" s="19" t="s">
        <v>33</v>
      </c>
      <c r="G80" s="19" t="s">
        <v>134</v>
      </c>
      <c r="H80" s="20">
        <v>4471</v>
      </c>
      <c r="I80" s="19">
        <v>3</v>
      </c>
      <c r="J80" s="19">
        <v>2018</v>
      </c>
      <c r="K80">
        <v>3</v>
      </c>
      <c r="L80">
        <v>2018</v>
      </c>
      <c r="M80">
        <v>3</v>
      </c>
      <c r="N80">
        <v>2018</v>
      </c>
      <c r="O80" t="s">
        <v>590</v>
      </c>
      <c r="P80" t="str">
        <f>IF(TbRegistroEntradas[[#This Row],[Data da 
Competência]]=TbRegistroEntradas[[#This Row],[Data do Caixa 
Previsto]],"Vista","Prazo")</f>
        <v>Vista</v>
      </c>
      <c r="Q8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81" spans="2:17" x14ac:dyDescent="0.25">
      <c r="B81" s="17">
        <v>43177</v>
      </c>
      <c r="C81" s="18">
        <v>43177</v>
      </c>
      <c r="D81" s="18">
        <v>43177</v>
      </c>
      <c r="E81" s="19" t="s">
        <v>23</v>
      </c>
      <c r="F81" s="19" t="s">
        <v>32</v>
      </c>
      <c r="G81" s="19" t="s">
        <v>135</v>
      </c>
      <c r="H81" s="20">
        <v>3540</v>
      </c>
      <c r="I81" s="19">
        <v>3</v>
      </c>
      <c r="J81" s="19">
        <v>2018</v>
      </c>
      <c r="K81">
        <v>3</v>
      </c>
      <c r="L81">
        <v>2018</v>
      </c>
      <c r="M81">
        <v>3</v>
      </c>
      <c r="N81">
        <v>2018</v>
      </c>
      <c r="O81" t="s">
        <v>590</v>
      </c>
      <c r="P81" t="str">
        <f>IF(TbRegistroEntradas[[#This Row],[Data da 
Competência]]=TbRegistroEntradas[[#This Row],[Data do Caixa 
Previsto]],"Vista","Prazo")</f>
        <v>Vista</v>
      </c>
      <c r="Q8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82" spans="2:17" x14ac:dyDescent="0.25">
      <c r="B82" s="17">
        <v>43225.452196527214</v>
      </c>
      <c r="C82" s="18">
        <v>43180</v>
      </c>
      <c r="D82" s="18">
        <v>43180</v>
      </c>
      <c r="E82" s="19" t="s">
        <v>23</v>
      </c>
      <c r="F82" s="19" t="s">
        <v>32</v>
      </c>
      <c r="G82" s="19" t="s">
        <v>136</v>
      </c>
      <c r="H82" s="20">
        <v>4606</v>
      </c>
      <c r="I82" s="19">
        <v>5</v>
      </c>
      <c r="J82" s="19">
        <v>2018</v>
      </c>
      <c r="K82">
        <v>3</v>
      </c>
      <c r="L82">
        <v>2018</v>
      </c>
      <c r="M82">
        <v>3</v>
      </c>
      <c r="N82">
        <v>2018</v>
      </c>
      <c r="O82" t="s">
        <v>590</v>
      </c>
      <c r="P82" t="str">
        <f>IF(TbRegistroEntradas[[#This Row],[Data da 
Competência]]=TbRegistroEntradas[[#This Row],[Data do Caixa 
Previsto]],"Vista","Prazo")</f>
        <v>Vista</v>
      </c>
      <c r="Q8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45.452196527214255</v>
      </c>
    </row>
    <row r="83" spans="2:17" x14ac:dyDescent="0.25">
      <c r="B83" s="17">
        <v>43199.063059084292</v>
      </c>
      <c r="C83" s="18">
        <v>43182</v>
      </c>
      <c r="D83" s="18">
        <v>43199.063059084292</v>
      </c>
      <c r="E83" s="19" t="s">
        <v>23</v>
      </c>
      <c r="F83" s="19" t="s">
        <v>30</v>
      </c>
      <c r="G83" s="19" t="s">
        <v>137</v>
      </c>
      <c r="H83" s="20">
        <v>2388</v>
      </c>
      <c r="I83" s="19">
        <v>4</v>
      </c>
      <c r="J83" s="19">
        <v>2018</v>
      </c>
      <c r="K83">
        <v>3</v>
      </c>
      <c r="L83">
        <v>2018</v>
      </c>
      <c r="M83">
        <v>4</v>
      </c>
      <c r="N83">
        <v>2018</v>
      </c>
      <c r="O83" t="s">
        <v>590</v>
      </c>
      <c r="P83" t="str">
        <f>IF(TbRegistroEntradas[[#This Row],[Data da 
Competência]]=TbRegistroEntradas[[#This Row],[Data do Caixa 
Previsto]],"Vista","Prazo")</f>
        <v>Prazo</v>
      </c>
      <c r="Q8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84" spans="2:17" x14ac:dyDescent="0.25">
      <c r="B84" s="17">
        <v>43187.544050679455</v>
      </c>
      <c r="C84" s="18">
        <v>43184</v>
      </c>
      <c r="D84" s="18">
        <v>43187.544050679455</v>
      </c>
      <c r="E84" s="19" t="s">
        <v>23</v>
      </c>
      <c r="F84" s="19" t="s">
        <v>29</v>
      </c>
      <c r="G84" s="19" t="s">
        <v>138</v>
      </c>
      <c r="H84" s="20">
        <v>2303</v>
      </c>
      <c r="I84" s="19">
        <v>3</v>
      </c>
      <c r="J84" s="19">
        <v>2018</v>
      </c>
      <c r="K84">
        <v>3</v>
      </c>
      <c r="L84">
        <v>2018</v>
      </c>
      <c r="M84">
        <v>3</v>
      </c>
      <c r="N84">
        <v>2018</v>
      </c>
      <c r="O84" t="s">
        <v>590</v>
      </c>
      <c r="P84" t="str">
        <f>IF(TbRegistroEntradas[[#This Row],[Data da 
Competência]]=TbRegistroEntradas[[#This Row],[Data do Caixa 
Previsto]],"Vista","Prazo")</f>
        <v>Prazo</v>
      </c>
      <c r="Q8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85" spans="2:17" x14ac:dyDescent="0.25">
      <c r="B85" s="17">
        <v>43257.290571168443</v>
      </c>
      <c r="C85" s="18">
        <v>43187</v>
      </c>
      <c r="D85" s="18">
        <v>43205.258677559352</v>
      </c>
      <c r="E85" s="19" t="s">
        <v>23</v>
      </c>
      <c r="F85" s="19" t="s">
        <v>33</v>
      </c>
      <c r="G85" s="19" t="s">
        <v>139</v>
      </c>
      <c r="H85" s="20">
        <v>1662</v>
      </c>
      <c r="I85" s="19">
        <v>6</v>
      </c>
      <c r="J85" s="19">
        <v>2018</v>
      </c>
      <c r="K85">
        <v>3</v>
      </c>
      <c r="L85">
        <v>2018</v>
      </c>
      <c r="M85">
        <v>4</v>
      </c>
      <c r="N85">
        <v>2018</v>
      </c>
      <c r="O85" t="s">
        <v>590</v>
      </c>
      <c r="P85" t="str">
        <f>IF(TbRegistroEntradas[[#This Row],[Data da 
Competência]]=TbRegistroEntradas[[#This Row],[Data do Caixa 
Previsto]],"Vista","Prazo")</f>
        <v>Prazo</v>
      </c>
      <c r="Q8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52.03189360909164</v>
      </c>
    </row>
    <row r="86" spans="2:17" x14ac:dyDescent="0.25">
      <c r="B86" s="17">
        <v>43214.579291437891</v>
      </c>
      <c r="C86" s="18">
        <v>43189</v>
      </c>
      <c r="D86" s="18">
        <v>43189</v>
      </c>
      <c r="E86" s="19" t="s">
        <v>23</v>
      </c>
      <c r="F86" s="19" t="s">
        <v>30</v>
      </c>
      <c r="G86" s="19" t="s">
        <v>140</v>
      </c>
      <c r="H86" s="20">
        <v>3241</v>
      </c>
      <c r="I86" s="19">
        <v>4</v>
      </c>
      <c r="J86" s="19">
        <v>2018</v>
      </c>
      <c r="K86">
        <v>3</v>
      </c>
      <c r="L86">
        <v>2018</v>
      </c>
      <c r="M86">
        <v>3</v>
      </c>
      <c r="N86">
        <v>2018</v>
      </c>
      <c r="O86" t="s">
        <v>590</v>
      </c>
      <c r="P86" t="str">
        <f>IF(TbRegistroEntradas[[#This Row],[Data da 
Competência]]=TbRegistroEntradas[[#This Row],[Data do Caixa 
Previsto]],"Vista","Prazo")</f>
        <v>Vista</v>
      </c>
      <c r="Q8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25.579291437890788</v>
      </c>
    </row>
    <row r="87" spans="2:17" x14ac:dyDescent="0.25">
      <c r="B87" s="17">
        <v>43306.825006724808</v>
      </c>
      <c r="C87" s="18">
        <v>43190</v>
      </c>
      <c r="D87" s="18">
        <v>43228.526498585612</v>
      </c>
      <c r="E87" s="19" t="s">
        <v>23</v>
      </c>
      <c r="F87" s="19" t="s">
        <v>33</v>
      </c>
      <c r="G87" s="19" t="s">
        <v>141</v>
      </c>
      <c r="H87" s="20">
        <v>4017</v>
      </c>
      <c r="I87" s="19">
        <v>7</v>
      </c>
      <c r="J87" s="19">
        <v>2018</v>
      </c>
      <c r="K87">
        <v>3</v>
      </c>
      <c r="L87">
        <v>2018</v>
      </c>
      <c r="M87">
        <v>5</v>
      </c>
      <c r="N87">
        <v>2018</v>
      </c>
      <c r="O87" t="s">
        <v>590</v>
      </c>
      <c r="P87" t="str">
        <f>IF(TbRegistroEntradas[[#This Row],[Data da 
Competência]]=TbRegistroEntradas[[#This Row],[Data do Caixa 
Previsto]],"Vista","Prazo")</f>
        <v>Prazo</v>
      </c>
      <c r="Q8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78.298508139196201</v>
      </c>
    </row>
    <row r="88" spans="2:17" x14ac:dyDescent="0.25">
      <c r="B88" s="17">
        <v>43193</v>
      </c>
      <c r="C88" s="18">
        <v>43193</v>
      </c>
      <c r="D88" s="18">
        <v>43193</v>
      </c>
      <c r="E88" s="19" t="s">
        <v>23</v>
      </c>
      <c r="F88" s="19" t="s">
        <v>32</v>
      </c>
      <c r="G88" s="19" t="s">
        <v>142</v>
      </c>
      <c r="H88" s="20">
        <v>3586</v>
      </c>
      <c r="I88" s="19">
        <v>4</v>
      </c>
      <c r="J88" s="19">
        <v>2018</v>
      </c>
      <c r="K88">
        <v>4</v>
      </c>
      <c r="L88">
        <v>2018</v>
      </c>
      <c r="M88">
        <v>4</v>
      </c>
      <c r="N88">
        <v>2018</v>
      </c>
      <c r="O88" t="s">
        <v>590</v>
      </c>
      <c r="P88" t="str">
        <f>IF(TbRegistroEntradas[[#This Row],[Data da 
Competência]]=TbRegistroEntradas[[#This Row],[Data do Caixa 
Previsto]],"Vista","Prazo")</f>
        <v>Vista</v>
      </c>
      <c r="Q8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89" spans="2:17" x14ac:dyDescent="0.25">
      <c r="B89" s="17">
        <v>43196</v>
      </c>
      <c r="C89" s="18">
        <v>43196</v>
      </c>
      <c r="D89" s="18">
        <v>43196</v>
      </c>
      <c r="E89" s="19" t="s">
        <v>23</v>
      </c>
      <c r="F89" s="19" t="s">
        <v>30</v>
      </c>
      <c r="G89" s="19" t="s">
        <v>143</v>
      </c>
      <c r="H89" s="20">
        <v>4467</v>
      </c>
      <c r="I89" s="19">
        <v>4</v>
      </c>
      <c r="J89" s="19">
        <v>2018</v>
      </c>
      <c r="K89">
        <v>4</v>
      </c>
      <c r="L89">
        <v>2018</v>
      </c>
      <c r="M89">
        <v>4</v>
      </c>
      <c r="N89">
        <v>2018</v>
      </c>
      <c r="O89" t="s">
        <v>590</v>
      </c>
      <c r="P89" t="str">
        <f>IF(TbRegistroEntradas[[#This Row],[Data da 
Competência]]=TbRegistroEntradas[[#This Row],[Data do Caixa 
Previsto]],"Vista","Prazo")</f>
        <v>Vista</v>
      </c>
      <c r="Q8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90" spans="2:17" x14ac:dyDescent="0.25">
      <c r="B90" s="17">
        <v>43251.171133907985</v>
      </c>
      <c r="C90" s="18">
        <v>43199</v>
      </c>
      <c r="D90" s="18">
        <v>43251.171133907985</v>
      </c>
      <c r="E90" s="19" t="s">
        <v>23</v>
      </c>
      <c r="F90" s="19" t="s">
        <v>32</v>
      </c>
      <c r="G90" s="19" t="s">
        <v>144</v>
      </c>
      <c r="H90" s="20">
        <v>4262</v>
      </c>
      <c r="I90" s="19">
        <v>5</v>
      </c>
      <c r="J90" s="19">
        <v>2018</v>
      </c>
      <c r="K90">
        <v>4</v>
      </c>
      <c r="L90">
        <v>2018</v>
      </c>
      <c r="M90">
        <v>5</v>
      </c>
      <c r="N90">
        <v>2018</v>
      </c>
      <c r="O90" t="s">
        <v>590</v>
      </c>
      <c r="P90" t="str">
        <f>IF(TbRegistroEntradas[[#This Row],[Data da 
Competência]]=TbRegistroEntradas[[#This Row],[Data do Caixa 
Previsto]],"Vista","Prazo")</f>
        <v>Prazo</v>
      </c>
      <c r="Q9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91" spans="2:17" x14ac:dyDescent="0.25">
      <c r="B91" s="17" t="s">
        <v>66</v>
      </c>
      <c r="C91" s="18">
        <v>43201</v>
      </c>
      <c r="D91" s="18">
        <v>43260.535750034454</v>
      </c>
      <c r="E91" s="19" t="s">
        <v>23</v>
      </c>
      <c r="F91" s="19" t="s">
        <v>32</v>
      </c>
      <c r="G91" s="19" t="s">
        <v>145</v>
      </c>
      <c r="H91" s="20">
        <v>2593</v>
      </c>
      <c r="I91" s="19">
        <v>0</v>
      </c>
      <c r="J91" s="19">
        <v>0</v>
      </c>
      <c r="K91">
        <v>4</v>
      </c>
      <c r="L91">
        <v>2018</v>
      </c>
      <c r="M91">
        <v>6</v>
      </c>
      <c r="N91">
        <v>2018</v>
      </c>
      <c r="O91" t="s">
        <v>552</v>
      </c>
      <c r="P91" t="str">
        <f>IF(TbRegistroEntradas[[#This Row],[Data da 
Competência]]=TbRegistroEntradas[[#This Row],[Data do Caixa 
Previsto]],"Vista","Prazo")</f>
        <v>Prazo</v>
      </c>
      <c r="Q9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2251.4642499655456</v>
      </c>
    </row>
    <row r="92" spans="2:17" x14ac:dyDescent="0.25">
      <c r="B92" s="17">
        <v>43224.851474146271</v>
      </c>
      <c r="C92" s="18">
        <v>43204</v>
      </c>
      <c r="D92" s="18">
        <v>43224.851474146271</v>
      </c>
      <c r="E92" s="19" t="s">
        <v>23</v>
      </c>
      <c r="F92" s="19" t="s">
        <v>32</v>
      </c>
      <c r="G92" s="19" t="s">
        <v>146</v>
      </c>
      <c r="H92" s="20">
        <v>1885</v>
      </c>
      <c r="I92" s="19">
        <v>5</v>
      </c>
      <c r="J92" s="19">
        <v>2018</v>
      </c>
      <c r="K92">
        <v>4</v>
      </c>
      <c r="L92">
        <v>2018</v>
      </c>
      <c r="M92">
        <v>5</v>
      </c>
      <c r="N92">
        <v>2018</v>
      </c>
      <c r="O92" t="s">
        <v>590</v>
      </c>
      <c r="P92" t="str">
        <f>IF(TbRegistroEntradas[[#This Row],[Data da 
Competência]]=TbRegistroEntradas[[#This Row],[Data do Caixa 
Previsto]],"Vista","Prazo")</f>
        <v>Prazo</v>
      </c>
      <c r="Q9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93" spans="2:17" x14ac:dyDescent="0.25">
      <c r="B93" s="17">
        <v>43295.696952017293</v>
      </c>
      <c r="C93" s="18">
        <v>43209</v>
      </c>
      <c r="D93" s="18">
        <v>43209</v>
      </c>
      <c r="E93" s="19" t="s">
        <v>23</v>
      </c>
      <c r="F93" s="19" t="s">
        <v>32</v>
      </c>
      <c r="G93" s="19" t="s">
        <v>147</v>
      </c>
      <c r="H93" s="20">
        <v>2224</v>
      </c>
      <c r="I93" s="19">
        <v>7</v>
      </c>
      <c r="J93" s="19">
        <v>2018</v>
      </c>
      <c r="K93">
        <v>4</v>
      </c>
      <c r="L93">
        <v>2018</v>
      </c>
      <c r="M93">
        <v>4</v>
      </c>
      <c r="N93">
        <v>2018</v>
      </c>
      <c r="O93" t="s">
        <v>590</v>
      </c>
      <c r="P93" t="str">
        <f>IF(TbRegistroEntradas[[#This Row],[Data da 
Competência]]=TbRegistroEntradas[[#This Row],[Data do Caixa 
Previsto]],"Vista","Prazo")</f>
        <v>Vista</v>
      </c>
      <c r="Q9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86.69695201729337</v>
      </c>
    </row>
    <row r="94" spans="2:17" x14ac:dyDescent="0.25">
      <c r="B94" s="17">
        <v>43234.087727619473</v>
      </c>
      <c r="C94" s="18">
        <v>43213</v>
      </c>
      <c r="D94" s="18">
        <v>43234.087727619473</v>
      </c>
      <c r="E94" s="19" t="s">
        <v>23</v>
      </c>
      <c r="F94" s="19" t="s">
        <v>32</v>
      </c>
      <c r="G94" s="19" t="s">
        <v>148</v>
      </c>
      <c r="H94" s="20">
        <v>3223</v>
      </c>
      <c r="I94" s="19">
        <v>5</v>
      </c>
      <c r="J94" s="19">
        <v>2018</v>
      </c>
      <c r="K94">
        <v>4</v>
      </c>
      <c r="L94">
        <v>2018</v>
      </c>
      <c r="M94">
        <v>5</v>
      </c>
      <c r="N94">
        <v>2018</v>
      </c>
      <c r="O94" t="s">
        <v>590</v>
      </c>
      <c r="P94" t="str">
        <f>IF(TbRegistroEntradas[[#This Row],[Data da 
Competência]]=TbRegistroEntradas[[#This Row],[Data do Caixa 
Previsto]],"Vista","Prazo")</f>
        <v>Prazo</v>
      </c>
      <c r="Q9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95" spans="2:17" x14ac:dyDescent="0.25">
      <c r="B95" s="17">
        <v>43216</v>
      </c>
      <c r="C95" s="18">
        <v>43216</v>
      </c>
      <c r="D95" s="18">
        <v>43216</v>
      </c>
      <c r="E95" s="19" t="s">
        <v>23</v>
      </c>
      <c r="F95" s="19" t="s">
        <v>31</v>
      </c>
      <c r="G95" s="19" t="s">
        <v>149</v>
      </c>
      <c r="H95" s="20">
        <v>3446</v>
      </c>
      <c r="I95" s="19">
        <v>4</v>
      </c>
      <c r="J95" s="19">
        <v>2018</v>
      </c>
      <c r="K95">
        <v>4</v>
      </c>
      <c r="L95">
        <v>2018</v>
      </c>
      <c r="M95">
        <v>4</v>
      </c>
      <c r="N95">
        <v>2018</v>
      </c>
      <c r="O95" t="s">
        <v>590</v>
      </c>
      <c r="P95" t="str">
        <f>IF(TbRegistroEntradas[[#This Row],[Data da 
Competência]]=TbRegistroEntradas[[#This Row],[Data do Caixa 
Previsto]],"Vista","Prazo")</f>
        <v>Vista</v>
      </c>
      <c r="Q9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96" spans="2:17" x14ac:dyDescent="0.25">
      <c r="B96" s="17">
        <v>43226.996302594947</v>
      </c>
      <c r="C96" s="18">
        <v>43220</v>
      </c>
      <c r="D96" s="18">
        <v>43220</v>
      </c>
      <c r="E96" s="19" t="s">
        <v>23</v>
      </c>
      <c r="F96" s="19" t="s">
        <v>32</v>
      </c>
      <c r="G96" s="19" t="s">
        <v>150</v>
      </c>
      <c r="H96" s="20">
        <v>4540</v>
      </c>
      <c r="I96" s="19">
        <v>5</v>
      </c>
      <c r="J96" s="19">
        <v>2018</v>
      </c>
      <c r="K96">
        <v>4</v>
      </c>
      <c r="L96">
        <v>2018</v>
      </c>
      <c r="M96">
        <v>4</v>
      </c>
      <c r="N96">
        <v>2018</v>
      </c>
      <c r="O96" t="s">
        <v>590</v>
      </c>
      <c r="P96" t="str">
        <f>IF(TbRegistroEntradas[[#This Row],[Data da 
Competência]]=TbRegistroEntradas[[#This Row],[Data do Caixa 
Previsto]],"Vista","Prazo")</f>
        <v>Vista</v>
      </c>
      <c r="Q9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6.9963025949473376</v>
      </c>
    </row>
    <row r="97" spans="2:17" x14ac:dyDescent="0.25">
      <c r="B97" s="17">
        <v>43283.921086983224</v>
      </c>
      <c r="C97" s="18">
        <v>43228</v>
      </c>
      <c r="D97" s="18">
        <v>43283.921086983224</v>
      </c>
      <c r="E97" s="19" t="s">
        <v>23</v>
      </c>
      <c r="F97" s="19" t="s">
        <v>33</v>
      </c>
      <c r="G97" s="19" t="s">
        <v>151</v>
      </c>
      <c r="H97" s="20">
        <v>3862</v>
      </c>
      <c r="I97" s="19">
        <v>7</v>
      </c>
      <c r="J97" s="19">
        <v>2018</v>
      </c>
      <c r="K97">
        <v>5</v>
      </c>
      <c r="L97">
        <v>2018</v>
      </c>
      <c r="M97">
        <v>7</v>
      </c>
      <c r="N97">
        <v>2018</v>
      </c>
      <c r="O97" t="s">
        <v>590</v>
      </c>
      <c r="P97" t="str">
        <f>IF(TbRegistroEntradas[[#This Row],[Data da 
Competência]]=TbRegistroEntradas[[#This Row],[Data do Caixa 
Previsto]],"Vista","Prazo")</f>
        <v>Prazo</v>
      </c>
      <c r="Q9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98" spans="2:17" x14ac:dyDescent="0.25">
      <c r="B98" s="17">
        <v>43311.771640605511</v>
      </c>
      <c r="C98" s="18">
        <v>43231</v>
      </c>
      <c r="D98" s="18">
        <v>43279.381017407846</v>
      </c>
      <c r="E98" s="19" t="s">
        <v>23</v>
      </c>
      <c r="F98" s="19" t="s">
        <v>31</v>
      </c>
      <c r="G98" s="19" t="s">
        <v>152</v>
      </c>
      <c r="H98" s="20">
        <v>611</v>
      </c>
      <c r="I98" s="19">
        <v>7</v>
      </c>
      <c r="J98" s="19">
        <v>2018</v>
      </c>
      <c r="K98">
        <v>5</v>
      </c>
      <c r="L98">
        <v>2018</v>
      </c>
      <c r="M98">
        <v>6</v>
      </c>
      <c r="N98">
        <v>2018</v>
      </c>
      <c r="O98" t="s">
        <v>590</v>
      </c>
      <c r="P98" t="str">
        <f>IF(TbRegistroEntradas[[#This Row],[Data da 
Competência]]=TbRegistroEntradas[[#This Row],[Data do Caixa 
Previsto]],"Vista","Prazo")</f>
        <v>Prazo</v>
      </c>
      <c r="Q9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32.390623197665263</v>
      </c>
    </row>
    <row r="99" spans="2:17" x14ac:dyDescent="0.25">
      <c r="B99" s="17">
        <v>43233</v>
      </c>
      <c r="C99" s="18">
        <v>43233</v>
      </c>
      <c r="D99" s="18">
        <v>43233</v>
      </c>
      <c r="E99" s="19" t="s">
        <v>23</v>
      </c>
      <c r="F99" s="19" t="s">
        <v>29</v>
      </c>
      <c r="G99" s="19" t="s">
        <v>153</v>
      </c>
      <c r="H99" s="20">
        <v>1486</v>
      </c>
      <c r="I99" s="19">
        <v>5</v>
      </c>
      <c r="J99" s="19">
        <v>2018</v>
      </c>
      <c r="K99">
        <v>5</v>
      </c>
      <c r="L99">
        <v>2018</v>
      </c>
      <c r="M99">
        <v>5</v>
      </c>
      <c r="N99">
        <v>2018</v>
      </c>
      <c r="O99" t="s">
        <v>590</v>
      </c>
      <c r="P99" t="str">
        <f>IF(TbRegistroEntradas[[#This Row],[Data da 
Competência]]=TbRegistroEntradas[[#This Row],[Data do Caixa 
Previsto]],"Vista","Prazo")</f>
        <v>Vista</v>
      </c>
      <c r="Q9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00" spans="2:17" x14ac:dyDescent="0.25">
      <c r="B100" s="17">
        <v>43252.121501784946</v>
      </c>
      <c r="C100" s="18">
        <v>43241</v>
      </c>
      <c r="D100" s="18">
        <v>43252.121501784946</v>
      </c>
      <c r="E100" s="19" t="s">
        <v>23</v>
      </c>
      <c r="F100" s="19" t="s">
        <v>32</v>
      </c>
      <c r="G100" s="19" t="s">
        <v>154</v>
      </c>
      <c r="H100" s="20">
        <v>4850</v>
      </c>
      <c r="I100" s="19">
        <v>6</v>
      </c>
      <c r="J100" s="19">
        <v>2018</v>
      </c>
      <c r="K100">
        <v>5</v>
      </c>
      <c r="L100">
        <v>2018</v>
      </c>
      <c r="M100">
        <v>6</v>
      </c>
      <c r="N100">
        <v>2018</v>
      </c>
      <c r="O100" t="s">
        <v>590</v>
      </c>
      <c r="P100" t="str">
        <f>IF(TbRegistroEntradas[[#This Row],[Data da 
Competência]]=TbRegistroEntradas[[#This Row],[Data do Caixa 
Previsto]],"Vista","Prazo")</f>
        <v>Prazo</v>
      </c>
      <c r="Q10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01" spans="2:17" x14ac:dyDescent="0.25">
      <c r="B101" s="17">
        <v>43275.457463184524</v>
      </c>
      <c r="C101" s="18">
        <v>43244</v>
      </c>
      <c r="D101" s="18">
        <v>43275.457463184524</v>
      </c>
      <c r="E101" s="19" t="s">
        <v>23</v>
      </c>
      <c r="F101" s="19" t="s">
        <v>29</v>
      </c>
      <c r="G101" s="19" t="s">
        <v>93</v>
      </c>
      <c r="H101" s="20">
        <v>3878</v>
      </c>
      <c r="I101" s="19">
        <v>6</v>
      </c>
      <c r="J101" s="19">
        <v>2018</v>
      </c>
      <c r="K101">
        <v>5</v>
      </c>
      <c r="L101">
        <v>2018</v>
      </c>
      <c r="M101">
        <v>6</v>
      </c>
      <c r="N101">
        <v>2018</v>
      </c>
      <c r="O101" t="s">
        <v>590</v>
      </c>
      <c r="P101" t="str">
        <f>IF(TbRegistroEntradas[[#This Row],[Data da 
Competência]]=TbRegistroEntradas[[#This Row],[Data do Caixa 
Previsto]],"Vista","Prazo")</f>
        <v>Prazo</v>
      </c>
      <c r="Q10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02" spans="2:17" x14ac:dyDescent="0.25">
      <c r="B102" s="17">
        <v>43275.663970819842</v>
      </c>
      <c r="C102" s="18">
        <v>43249</v>
      </c>
      <c r="D102" s="18">
        <v>43275.663970819842</v>
      </c>
      <c r="E102" s="19" t="s">
        <v>23</v>
      </c>
      <c r="F102" s="19" t="s">
        <v>29</v>
      </c>
      <c r="G102" s="19" t="s">
        <v>155</v>
      </c>
      <c r="H102" s="20">
        <v>976</v>
      </c>
      <c r="I102" s="19">
        <v>6</v>
      </c>
      <c r="J102" s="19">
        <v>2018</v>
      </c>
      <c r="K102">
        <v>5</v>
      </c>
      <c r="L102">
        <v>2018</v>
      </c>
      <c r="M102">
        <v>6</v>
      </c>
      <c r="N102">
        <v>2018</v>
      </c>
      <c r="O102" t="s">
        <v>590</v>
      </c>
      <c r="P102" t="str">
        <f>IF(TbRegistroEntradas[[#This Row],[Data da 
Competência]]=TbRegistroEntradas[[#This Row],[Data do Caixa 
Previsto]],"Vista","Prazo")</f>
        <v>Prazo</v>
      </c>
      <c r="Q10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03" spans="2:17" x14ac:dyDescent="0.25">
      <c r="B103" s="17">
        <v>43265.40932974538</v>
      </c>
      <c r="C103" s="18">
        <v>43250</v>
      </c>
      <c r="D103" s="18">
        <v>43265.40932974538</v>
      </c>
      <c r="E103" s="19" t="s">
        <v>23</v>
      </c>
      <c r="F103" s="19" t="s">
        <v>33</v>
      </c>
      <c r="G103" s="19" t="s">
        <v>156</v>
      </c>
      <c r="H103" s="20">
        <v>3346</v>
      </c>
      <c r="I103" s="19">
        <v>6</v>
      </c>
      <c r="J103" s="19">
        <v>2018</v>
      </c>
      <c r="K103">
        <v>5</v>
      </c>
      <c r="L103">
        <v>2018</v>
      </c>
      <c r="M103">
        <v>6</v>
      </c>
      <c r="N103">
        <v>2018</v>
      </c>
      <c r="O103" t="s">
        <v>590</v>
      </c>
      <c r="P103" t="str">
        <f>IF(TbRegistroEntradas[[#This Row],[Data da 
Competência]]=TbRegistroEntradas[[#This Row],[Data do Caixa 
Previsto]],"Vista","Prazo")</f>
        <v>Prazo</v>
      </c>
      <c r="Q10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04" spans="2:17" x14ac:dyDescent="0.25">
      <c r="B104" s="17">
        <v>43340.188642379559</v>
      </c>
      <c r="C104" s="18">
        <v>43254</v>
      </c>
      <c r="D104" s="18">
        <v>43313.778330733978</v>
      </c>
      <c r="E104" s="19" t="s">
        <v>23</v>
      </c>
      <c r="F104" s="19" t="s">
        <v>31</v>
      </c>
      <c r="G104" s="19" t="s">
        <v>157</v>
      </c>
      <c r="H104" s="20">
        <v>443</v>
      </c>
      <c r="I104" s="19">
        <v>8</v>
      </c>
      <c r="J104" s="19">
        <v>2018</v>
      </c>
      <c r="K104">
        <v>6</v>
      </c>
      <c r="L104">
        <v>2018</v>
      </c>
      <c r="M104">
        <v>8</v>
      </c>
      <c r="N104">
        <v>2018</v>
      </c>
      <c r="O104" t="s">
        <v>590</v>
      </c>
      <c r="P104" t="str">
        <f>IF(TbRegistroEntradas[[#This Row],[Data da 
Competência]]=TbRegistroEntradas[[#This Row],[Data do Caixa 
Previsto]],"Vista","Prazo")</f>
        <v>Prazo</v>
      </c>
      <c r="Q10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26.410311645580805</v>
      </c>
    </row>
    <row r="105" spans="2:17" x14ac:dyDescent="0.25">
      <c r="B105" s="17">
        <v>43255</v>
      </c>
      <c r="C105" s="18">
        <v>43255</v>
      </c>
      <c r="D105" s="18">
        <v>43255</v>
      </c>
      <c r="E105" s="19" t="s">
        <v>23</v>
      </c>
      <c r="F105" s="19" t="s">
        <v>31</v>
      </c>
      <c r="G105" s="19" t="s">
        <v>158</v>
      </c>
      <c r="H105" s="20">
        <v>2781</v>
      </c>
      <c r="I105" s="19">
        <v>6</v>
      </c>
      <c r="J105" s="19">
        <v>2018</v>
      </c>
      <c r="K105">
        <v>6</v>
      </c>
      <c r="L105">
        <v>2018</v>
      </c>
      <c r="M105">
        <v>6</v>
      </c>
      <c r="N105">
        <v>2018</v>
      </c>
      <c r="O105" t="s">
        <v>590</v>
      </c>
      <c r="P105" t="str">
        <f>IF(TbRegistroEntradas[[#This Row],[Data da 
Competência]]=TbRegistroEntradas[[#This Row],[Data do Caixa 
Previsto]],"Vista","Prazo")</f>
        <v>Vista</v>
      </c>
      <c r="Q10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06" spans="2:17" x14ac:dyDescent="0.25">
      <c r="B106" s="17">
        <v>43267.639792395334</v>
      </c>
      <c r="C106" s="18">
        <v>43256</v>
      </c>
      <c r="D106" s="18">
        <v>43267.639792395334</v>
      </c>
      <c r="E106" s="19" t="s">
        <v>23</v>
      </c>
      <c r="F106" s="19" t="s">
        <v>29</v>
      </c>
      <c r="G106" s="19" t="s">
        <v>159</v>
      </c>
      <c r="H106" s="20">
        <v>1875</v>
      </c>
      <c r="I106" s="19">
        <v>6</v>
      </c>
      <c r="J106" s="19">
        <v>2018</v>
      </c>
      <c r="K106">
        <v>6</v>
      </c>
      <c r="L106">
        <v>2018</v>
      </c>
      <c r="M106">
        <v>6</v>
      </c>
      <c r="N106">
        <v>2018</v>
      </c>
      <c r="O106" t="s">
        <v>590</v>
      </c>
      <c r="P106" t="str">
        <f>IF(TbRegistroEntradas[[#This Row],[Data da 
Competência]]=TbRegistroEntradas[[#This Row],[Data do Caixa 
Previsto]],"Vista","Prazo")</f>
        <v>Prazo</v>
      </c>
      <c r="Q10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07" spans="2:17" x14ac:dyDescent="0.25">
      <c r="B107" s="17">
        <v>43259</v>
      </c>
      <c r="C107" s="18">
        <v>43259</v>
      </c>
      <c r="D107" s="18">
        <v>43259</v>
      </c>
      <c r="E107" s="19" t="s">
        <v>23</v>
      </c>
      <c r="F107" s="19" t="s">
        <v>32</v>
      </c>
      <c r="G107" s="19" t="s">
        <v>160</v>
      </c>
      <c r="H107" s="20">
        <v>3134</v>
      </c>
      <c r="I107" s="19">
        <v>6</v>
      </c>
      <c r="J107" s="19">
        <v>2018</v>
      </c>
      <c r="K107">
        <v>6</v>
      </c>
      <c r="L107">
        <v>2018</v>
      </c>
      <c r="M107">
        <v>6</v>
      </c>
      <c r="N107">
        <v>2018</v>
      </c>
      <c r="O107" t="s">
        <v>590</v>
      </c>
      <c r="P107" t="str">
        <f>IF(TbRegistroEntradas[[#This Row],[Data da 
Competência]]=TbRegistroEntradas[[#This Row],[Data do Caixa 
Previsto]],"Vista","Prazo")</f>
        <v>Vista</v>
      </c>
      <c r="Q10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08" spans="2:17" x14ac:dyDescent="0.25">
      <c r="B108" s="17">
        <v>43276.511490365912</v>
      </c>
      <c r="C108" s="18">
        <v>43261</v>
      </c>
      <c r="D108" s="18">
        <v>43276.511490365912</v>
      </c>
      <c r="E108" s="19" t="s">
        <v>23</v>
      </c>
      <c r="F108" s="19" t="s">
        <v>30</v>
      </c>
      <c r="G108" s="19" t="s">
        <v>161</v>
      </c>
      <c r="H108" s="20">
        <v>2114</v>
      </c>
      <c r="I108" s="19">
        <v>6</v>
      </c>
      <c r="J108" s="19">
        <v>2018</v>
      </c>
      <c r="K108">
        <v>6</v>
      </c>
      <c r="L108">
        <v>2018</v>
      </c>
      <c r="M108">
        <v>6</v>
      </c>
      <c r="N108">
        <v>2018</v>
      </c>
      <c r="O108" t="s">
        <v>590</v>
      </c>
      <c r="P108" t="str">
        <f>IF(TbRegistroEntradas[[#This Row],[Data da 
Competência]]=TbRegistroEntradas[[#This Row],[Data do Caixa 
Previsto]],"Vista","Prazo")</f>
        <v>Prazo</v>
      </c>
      <c r="Q10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09" spans="2:17" x14ac:dyDescent="0.25">
      <c r="B109" s="17">
        <v>43320.151513939236</v>
      </c>
      <c r="C109" s="18">
        <v>43264</v>
      </c>
      <c r="D109" s="18">
        <v>43320.151513939236</v>
      </c>
      <c r="E109" s="19" t="s">
        <v>23</v>
      </c>
      <c r="F109" s="19" t="s">
        <v>29</v>
      </c>
      <c r="G109" s="19" t="s">
        <v>162</v>
      </c>
      <c r="H109" s="20">
        <v>4961</v>
      </c>
      <c r="I109" s="19">
        <v>8</v>
      </c>
      <c r="J109" s="19">
        <v>2018</v>
      </c>
      <c r="K109">
        <v>6</v>
      </c>
      <c r="L109">
        <v>2018</v>
      </c>
      <c r="M109">
        <v>8</v>
      </c>
      <c r="N109">
        <v>2018</v>
      </c>
      <c r="O109" t="s">
        <v>590</v>
      </c>
      <c r="P109" t="str">
        <f>IF(TbRegistroEntradas[[#This Row],[Data da 
Competência]]=TbRegistroEntradas[[#This Row],[Data do Caixa 
Previsto]],"Vista","Prazo")</f>
        <v>Prazo</v>
      </c>
      <c r="Q10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10" spans="2:17" x14ac:dyDescent="0.25">
      <c r="B110" s="17">
        <v>43303.335943391627</v>
      </c>
      <c r="C110" s="18">
        <v>43265</v>
      </c>
      <c r="D110" s="18">
        <v>43303.335943391627</v>
      </c>
      <c r="E110" s="19" t="s">
        <v>23</v>
      </c>
      <c r="F110" s="19" t="s">
        <v>32</v>
      </c>
      <c r="G110" s="19" t="s">
        <v>163</v>
      </c>
      <c r="H110" s="20">
        <v>909</v>
      </c>
      <c r="I110" s="19">
        <v>7</v>
      </c>
      <c r="J110" s="19">
        <v>2018</v>
      </c>
      <c r="K110">
        <v>6</v>
      </c>
      <c r="L110">
        <v>2018</v>
      </c>
      <c r="M110">
        <v>7</v>
      </c>
      <c r="N110">
        <v>2018</v>
      </c>
      <c r="O110" t="s">
        <v>590</v>
      </c>
      <c r="P110" t="str">
        <f>IF(TbRegistroEntradas[[#This Row],[Data da 
Competência]]=TbRegistroEntradas[[#This Row],[Data do Caixa 
Previsto]],"Vista","Prazo")</f>
        <v>Prazo</v>
      </c>
      <c r="Q11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11" spans="2:17" x14ac:dyDescent="0.25">
      <c r="B111" s="17">
        <v>43293.385542692129</v>
      </c>
      <c r="C111" s="18">
        <v>43266</v>
      </c>
      <c r="D111" s="18">
        <v>43293.385542692129</v>
      </c>
      <c r="E111" s="19" t="s">
        <v>23</v>
      </c>
      <c r="F111" s="19" t="s">
        <v>32</v>
      </c>
      <c r="G111" s="19" t="s">
        <v>164</v>
      </c>
      <c r="H111" s="20">
        <v>2197</v>
      </c>
      <c r="I111" s="19">
        <v>7</v>
      </c>
      <c r="J111" s="19">
        <v>2018</v>
      </c>
      <c r="K111">
        <v>6</v>
      </c>
      <c r="L111">
        <v>2018</v>
      </c>
      <c r="M111">
        <v>7</v>
      </c>
      <c r="N111">
        <v>2018</v>
      </c>
      <c r="O111" t="s">
        <v>590</v>
      </c>
      <c r="P111" t="str">
        <f>IF(TbRegistroEntradas[[#This Row],[Data da 
Competência]]=TbRegistroEntradas[[#This Row],[Data do Caixa 
Previsto]],"Vista","Prazo")</f>
        <v>Prazo</v>
      </c>
      <c r="Q11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12" spans="2:17" x14ac:dyDescent="0.25">
      <c r="B112" s="17">
        <v>43268</v>
      </c>
      <c r="C112" s="18">
        <v>43268</v>
      </c>
      <c r="D112" s="18">
        <v>43268</v>
      </c>
      <c r="E112" s="19" t="s">
        <v>23</v>
      </c>
      <c r="F112" s="19" t="s">
        <v>33</v>
      </c>
      <c r="G112" s="19" t="s">
        <v>165</v>
      </c>
      <c r="H112" s="20">
        <v>3045</v>
      </c>
      <c r="I112" s="19">
        <v>6</v>
      </c>
      <c r="J112" s="19">
        <v>2018</v>
      </c>
      <c r="K112">
        <v>6</v>
      </c>
      <c r="L112">
        <v>2018</v>
      </c>
      <c r="M112">
        <v>6</v>
      </c>
      <c r="N112">
        <v>2018</v>
      </c>
      <c r="O112" t="s">
        <v>590</v>
      </c>
      <c r="P112" t="str">
        <f>IF(TbRegistroEntradas[[#This Row],[Data da 
Competência]]=TbRegistroEntradas[[#This Row],[Data do Caixa 
Previsto]],"Vista","Prazo")</f>
        <v>Vista</v>
      </c>
      <c r="Q11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13" spans="2:17" x14ac:dyDescent="0.25">
      <c r="B113" s="17">
        <v>43326.374496804972</v>
      </c>
      <c r="C113" s="18">
        <v>43272</v>
      </c>
      <c r="D113" s="18">
        <v>43309.393451525575</v>
      </c>
      <c r="E113" s="19" t="s">
        <v>23</v>
      </c>
      <c r="F113" s="19" t="s">
        <v>33</v>
      </c>
      <c r="G113" s="19" t="s">
        <v>166</v>
      </c>
      <c r="H113" s="20">
        <v>460</v>
      </c>
      <c r="I113" s="19">
        <v>8</v>
      </c>
      <c r="J113" s="19">
        <v>2018</v>
      </c>
      <c r="K113">
        <v>6</v>
      </c>
      <c r="L113">
        <v>2018</v>
      </c>
      <c r="M113">
        <v>7</v>
      </c>
      <c r="N113">
        <v>2018</v>
      </c>
      <c r="O113" t="s">
        <v>590</v>
      </c>
      <c r="P113" t="str">
        <f>IF(TbRegistroEntradas[[#This Row],[Data da 
Competência]]=TbRegistroEntradas[[#This Row],[Data do Caixa 
Previsto]],"Vista","Prazo")</f>
        <v>Prazo</v>
      </c>
      <c r="Q11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16.981045279397222</v>
      </c>
    </row>
    <row r="114" spans="2:17" x14ac:dyDescent="0.25">
      <c r="B114" s="17">
        <v>43313.637699425337</v>
      </c>
      <c r="C114" s="18">
        <v>43275</v>
      </c>
      <c r="D114" s="18">
        <v>43313.637699425337</v>
      </c>
      <c r="E114" s="19" t="s">
        <v>23</v>
      </c>
      <c r="F114" s="19" t="s">
        <v>33</v>
      </c>
      <c r="G114" s="19" t="s">
        <v>167</v>
      </c>
      <c r="H114" s="20">
        <v>770</v>
      </c>
      <c r="I114" s="19">
        <v>8</v>
      </c>
      <c r="J114" s="19">
        <v>2018</v>
      </c>
      <c r="K114">
        <v>6</v>
      </c>
      <c r="L114">
        <v>2018</v>
      </c>
      <c r="M114">
        <v>8</v>
      </c>
      <c r="N114">
        <v>2018</v>
      </c>
      <c r="O114" t="s">
        <v>590</v>
      </c>
      <c r="P114" t="str">
        <f>IF(TbRegistroEntradas[[#This Row],[Data da 
Competência]]=TbRegistroEntradas[[#This Row],[Data do Caixa 
Previsto]],"Vista","Prazo")</f>
        <v>Prazo</v>
      </c>
      <c r="Q11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15" spans="2:17" x14ac:dyDescent="0.25">
      <c r="B115" s="17">
        <v>43317.738042183715</v>
      </c>
      <c r="C115" s="18">
        <v>43276</v>
      </c>
      <c r="D115" s="18">
        <v>43317.738042183715</v>
      </c>
      <c r="E115" s="19" t="s">
        <v>23</v>
      </c>
      <c r="F115" s="19" t="s">
        <v>32</v>
      </c>
      <c r="G115" s="19" t="s">
        <v>168</v>
      </c>
      <c r="H115" s="20">
        <v>3646</v>
      </c>
      <c r="I115" s="19">
        <v>8</v>
      </c>
      <c r="J115" s="19">
        <v>2018</v>
      </c>
      <c r="K115">
        <v>6</v>
      </c>
      <c r="L115">
        <v>2018</v>
      </c>
      <c r="M115">
        <v>8</v>
      </c>
      <c r="N115">
        <v>2018</v>
      </c>
      <c r="O115" t="s">
        <v>590</v>
      </c>
      <c r="P115" t="str">
        <f>IF(TbRegistroEntradas[[#This Row],[Data da 
Competência]]=TbRegistroEntradas[[#This Row],[Data do Caixa 
Previsto]],"Vista","Prazo")</f>
        <v>Prazo</v>
      </c>
      <c r="Q11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16" spans="2:17" x14ac:dyDescent="0.25">
      <c r="B116" s="17">
        <v>43328.896220051167</v>
      </c>
      <c r="C116" s="18">
        <v>43280</v>
      </c>
      <c r="D116" s="18">
        <v>43328.896220051167</v>
      </c>
      <c r="E116" s="19" t="s">
        <v>23</v>
      </c>
      <c r="F116" s="19" t="s">
        <v>32</v>
      </c>
      <c r="G116" s="19" t="s">
        <v>169</v>
      </c>
      <c r="H116" s="20">
        <v>2376</v>
      </c>
      <c r="I116" s="19">
        <v>8</v>
      </c>
      <c r="J116" s="19">
        <v>2018</v>
      </c>
      <c r="K116">
        <v>6</v>
      </c>
      <c r="L116">
        <v>2018</v>
      </c>
      <c r="M116">
        <v>8</v>
      </c>
      <c r="N116">
        <v>2018</v>
      </c>
      <c r="O116" t="s">
        <v>590</v>
      </c>
      <c r="P116" t="str">
        <f>IF(TbRegistroEntradas[[#This Row],[Data da 
Competência]]=TbRegistroEntradas[[#This Row],[Data do Caixa 
Previsto]],"Vista","Prazo")</f>
        <v>Prazo</v>
      </c>
      <c r="Q11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17" spans="2:17" x14ac:dyDescent="0.25">
      <c r="B117" s="17">
        <v>43398.744454202555</v>
      </c>
      <c r="C117" s="18">
        <v>43284</v>
      </c>
      <c r="D117" s="18">
        <v>43310.362560784597</v>
      </c>
      <c r="E117" s="19" t="s">
        <v>23</v>
      </c>
      <c r="F117" s="19" t="s">
        <v>32</v>
      </c>
      <c r="G117" s="19" t="s">
        <v>170</v>
      </c>
      <c r="H117" s="20">
        <v>3940</v>
      </c>
      <c r="I117" s="19">
        <v>10</v>
      </c>
      <c r="J117" s="19">
        <v>2018</v>
      </c>
      <c r="K117">
        <v>7</v>
      </c>
      <c r="L117">
        <v>2018</v>
      </c>
      <c r="M117">
        <v>7</v>
      </c>
      <c r="N117">
        <v>2018</v>
      </c>
      <c r="O117" t="s">
        <v>590</v>
      </c>
      <c r="P117" t="str">
        <f>IF(TbRegistroEntradas[[#This Row],[Data da 
Competência]]=TbRegistroEntradas[[#This Row],[Data do Caixa 
Previsto]],"Vista","Prazo")</f>
        <v>Prazo</v>
      </c>
      <c r="Q11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88.381893417958054</v>
      </c>
    </row>
    <row r="118" spans="2:17" x14ac:dyDescent="0.25">
      <c r="B118" s="17">
        <v>43343.848263098727</v>
      </c>
      <c r="C118" s="18">
        <v>43285</v>
      </c>
      <c r="D118" s="18">
        <v>43343.848263098727</v>
      </c>
      <c r="E118" s="19" t="s">
        <v>23</v>
      </c>
      <c r="F118" s="19" t="s">
        <v>32</v>
      </c>
      <c r="G118" s="19" t="s">
        <v>171</v>
      </c>
      <c r="H118" s="20">
        <v>1732</v>
      </c>
      <c r="I118" s="19">
        <v>8</v>
      </c>
      <c r="J118" s="19">
        <v>2018</v>
      </c>
      <c r="K118">
        <v>7</v>
      </c>
      <c r="L118">
        <v>2018</v>
      </c>
      <c r="M118">
        <v>8</v>
      </c>
      <c r="N118">
        <v>2018</v>
      </c>
      <c r="O118" t="s">
        <v>590</v>
      </c>
      <c r="P118" t="str">
        <f>IF(TbRegistroEntradas[[#This Row],[Data da 
Competência]]=TbRegistroEntradas[[#This Row],[Data do Caixa 
Previsto]],"Vista","Prazo")</f>
        <v>Prazo</v>
      </c>
      <c r="Q11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19" spans="2:17" x14ac:dyDescent="0.25">
      <c r="B119" s="17">
        <v>43316.086897207155</v>
      </c>
      <c r="C119" s="18">
        <v>43286</v>
      </c>
      <c r="D119" s="18">
        <v>43316.086897207155</v>
      </c>
      <c r="E119" s="19" t="s">
        <v>23</v>
      </c>
      <c r="F119" s="19" t="s">
        <v>31</v>
      </c>
      <c r="G119" s="19" t="s">
        <v>172</v>
      </c>
      <c r="H119" s="20">
        <v>1306</v>
      </c>
      <c r="I119" s="19">
        <v>8</v>
      </c>
      <c r="J119" s="19">
        <v>2018</v>
      </c>
      <c r="K119">
        <v>7</v>
      </c>
      <c r="L119">
        <v>2018</v>
      </c>
      <c r="M119">
        <v>8</v>
      </c>
      <c r="N119">
        <v>2018</v>
      </c>
      <c r="O119" t="s">
        <v>590</v>
      </c>
      <c r="P119" t="str">
        <f>IF(TbRegistroEntradas[[#This Row],[Data da 
Competência]]=TbRegistroEntradas[[#This Row],[Data do Caixa 
Previsto]],"Vista","Prazo")</f>
        <v>Prazo</v>
      </c>
      <c r="Q11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20" spans="2:17" x14ac:dyDescent="0.25">
      <c r="B120" s="17">
        <v>43336.184362990563</v>
      </c>
      <c r="C120" s="18">
        <v>43288</v>
      </c>
      <c r="D120" s="18">
        <v>43336.184362990563</v>
      </c>
      <c r="E120" s="19" t="s">
        <v>23</v>
      </c>
      <c r="F120" s="19" t="s">
        <v>30</v>
      </c>
      <c r="G120" s="19" t="s">
        <v>173</v>
      </c>
      <c r="H120" s="20">
        <v>3954</v>
      </c>
      <c r="I120" s="19">
        <v>8</v>
      </c>
      <c r="J120" s="19">
        <v>2018</v>
      </c>
      <c r="K120">
        <v>7</v>
      </c>
      <c r="L120">
        <v>2018</v>
      </c>
      <c r="M120">
        <v>8</v>
      </c>
      <c r="N120">
        <v>2018</v>
      </c>
      <c r="O120" t="s">
        <v>590</v>
      </c>
      <c r="P120" t="str">
        <f>IF(TbRegistroEntradas[[#This Row],[Data da 
Competência]]=TbRegistroEntradas[[#This Row],[Data do Caixa 
Previsto]],"Vista","Prazo")</f>
        <v>Prazo</v>
      </c>
      <c r="Q12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21" spans="2:17" x14ac:dyDescent="0.25">
      <c r="B121" s="17">
        <v>43323.658986192779</v>
      </c>
      <c r="C121" s="18">
        <v>43292</v>
      </c>
      <c r="D121" s="18">
        <v>43323.658986192779</v>
      </c>
      <c r="E121" s="19" t="s">
        <v>23</v>
      </c>
      <c r="F121" s="19" t="s">
        <v>33</v>
      </c>
      <c r="G121" s="19" t="s">
        <v>174</v>
      </c>
      <c r="H121" s="20">
        <v>4090</v>
      </c>
      <c r="I121" s="19">
        <v>8</v>
      </c>
      <c r="J121" s="19">
        <v>2018</v>
      </c>
      <c r="K121">
        <v>7</v>
      </c>
      <c r="L121">
        <v>2018</v>
      </c>
      <c r="M121">
        <v>8</v>
      </c>
      <c r="N121">
        <v>2018</v>
      </c>
      <c r="O121" t="s">
        <v>590</v>
      </c>
      <c r="P121" t="str">
        <f>IF(TbRegistroEntradas[[#This Row],[Data da 
Competência]]=TbRegistroEntradas[[#This Row],[Data do Caixa 
Previsto]],"Vista","Prazo")</f>
        <v>Prazo</v>
      </c>
      <c r="Q12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22" spans="2:17" x14ac:dyDescent="0.25">
      <c r="B122" s="17">
        <v>43311.051743268465</v>
      </c>
      <c r="C122" s="18">
        <v>43293</v>
      </c>
      <c r="D122" s="18">
        <v>43311.051743268465</v>
      </c>
      <c r="E122" s="19" t="s">
        <v>23</v>
      </c>
      <c r="F122" s="19" t="s">
        <v>29</v>
      </c>
      <c r="G122" s="19" t="s">
        <v>175</v>
      </c>
      <c r="H122" s="20">
        <v>2713</v>
      </c>
      <c r="I122" s="19">
        <v>7</v>
      </c>
      <c r="J122" s="19">
        <v>2018</v>
      </c>
      <c r="K122">
        <v>7</v>
      </c>
      <c r="L122">
        <v>2018</v>
      </c>
      <c r="M122">
        <v>7</v>
      </c>
      <c r="N122">
        <v>2018</v>
      </c>
      <c r="O122" t="s">
        <v>590</v>
      </c>
      <c r="P122" t="str">
        <f>IF(TbRegistroEntradas[[#This Row],[Data da 
Competência]]=TbRegistroEntradas[[#This Row],[Data do Caixa 
Previsto]],"Vista","Prazo")</f>
        <v>Prazo</v>
      </c>
      <c r="Q12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23" spans="2:17" x14ac:dyDescent="0.25">
      <c r="B123" s="17">
        <v>43302.671415134202</v>
      </c>
      <c r="C123" s="18">
        <v>43297</v>
      </c>
      <c r="D123" s="18">
        <v>43302.671415134202</v>
      </c>
      <c r="E123" s="19" t="s">
        <v>23</v>
      </c>
      <c r="F123" s="19" t="s">
        <v>32</v>
      </c>
      <c r="G123" s="19" t="s">
        <v>176</v>
      </c>
      <c r="H123" s="20">
        <v>3482</v>
      </c>
      <c r="I123" s="19">
        <v>7</v>
      </c>
      <c r="J123" s="19">
        <v>2018</v>
      </c>
      <c r="K123">
        <v>7</v>
      </c>
      <c r="L123">
        <v>2018</v>
      </c>
      <c r="M123">
        <v>7</v>
      </c>
      <c r="N123">
        <v>2018</v>
      </c>
      <c r="O123" t="s">
        <v>590</v>
      </c>
      <c r="P123" t="str">
        <f>IF(TbRegistroEntradas[[#This Row],[Data da 
Competência]]=TbRegistroEntradas[[#This Row],[Data do Caixa 
Previsto]],"Vista","Prazo")</f>
        <v>Prazo</v>
      </c>
      <c r="Q12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24" spans="2:17" x14ac:dyDescent="0.25">
      <c r="B124" s="17" t="s">
        <v>66</v>
      </c>
      <c r="C124" s="18">
        <v>43299</v>
      </c>
      <c r="D124" s="18">
        <v>43346.313143570049</v>
      </c>
      <c r="E124" s="19" t="s">
        <v>23</v>
      </c>
      <c r="F124" s="19" t="s">
        <v>32</v>
      </c>
      <c r="G124" s="19" t="s">
        <v>177</v>
      </c>
      <c r="H124" s="20">
        <v>2071</v>
      </c>
      <c r="I124" s="19">
        <v>0</v>
      </c>
      <c r="J124" s="19">
        <v>0</v>
      </c>
      <c r="K124">
        <v>7</v>
      </c>
      <c r="L124">
        <v>2018</v>
      </c>
      <c r="M124">
        <v>9</v>
      </c>
      <c r="N124">
        <v>2018</v>
      </c>
      <c r="O124" t="s">
        <v>552</v>
      </c>
      <c r="P124" t="str">
        <f>IF(TbRegistroEntradas[[#This Row],[Data da 
Competência]]=TbRegistroEntradas[[#This Row],[Data do Caixa 
Previsto]],"Vista","Prazo")</f>
        <v>Prazo</v>
      </c>
      <c r="Q12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2165.6868564299511</v>
      </c>
    </row>
    <row r="125" spans="2:17" x14ac:dyDescent="0.25">
      <c r="B125" s="17" t="s">
        <v>66</v>
      </c>
      <c r="C125" s="18">
        <v>43304</v>
      </c>
      <c r="D125" s="18">
        <v>43304</v>
      </c>
      <c r="E125" s="19" t="s">
        <v>23</v>
      </c>
      <c r="F125" s="19" t="s">
        <v>33</v>
      </c>
      <c r="G125" s="19" t="s">
        <v>178</v>
      </c>
      <c r="H125" s="20">
        <v>4258</v>
      </c>
      <c r="I125" s="19">
        <v>0</v>
      </c>
      <c r="J125" s="19">
        <v>0</v>
      </c>
      <c r="K125">
        <v>7</v>
      </c>
      <c r="L125">
        <v>2018</v>
      </c>
      <c r="M125">
        <v>7</v>
      </c>
      <c r="N125">
        <v>2018</v>
      </c>
      <c r="O125" t="s">
        <v>552</v>
      </c>
      <c r="P125" t="str">
        <f>IF(TbRegistroEntradas[[#This Row],[Data da 
Competência]]=TbRegistroEntradas[[#This Row],[Data do Caixa 
Previsto]],"Vista","Prazo")</f>
        <v>Vista</v>
      </c>
      <c r="Q12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2208</v>
      </c>
    </row>
    <row r="126" spans="2:17" x14ac:dyDescent="0.25">
      <c r="B126" s="17">
        <v>43350.178253053913</v>
      </c>
      <c r="C126" s="18">
        <v>43306</v>
      </c>
      <c r="D126" s="18">
        <v>43350.178253053913</v>
      </c>
      <c r="E126" s="19" t="s">
        <v>23</v>
      </c>
      <c r="F126" s="19" t="s">
        <v>30</v>
      </c>
      <c r="G126" s="19" t="s">
        <v>179</v>
      </c>
      <c r="H126" s="20">
        <v>4383</v>
      </c>
      <c r="I126" s="19">
        <v>9</v>
      </c>
      <c r="J126" s="19">
        <v>2018</v>
      </c>
      <c r="K126">
        <v>7</v>
      </c>
      <c r="L126">
        <v>2018</v>
      </c>
      <c r="M126">
        <v>9</v>
      </c>
      <c r="N126">
        <v>2018</v>
      </c>
      <c r="O126" t="s">
        <v>590</v>
      </c>
      <c r="P126" t="str">
        <f>IF(TbRegistroEntradas[[#This Row],[Data da 
Competência]]=TbRegistroEntradas[[#This Row],[Data do Caixa 
Previsto]],"Vista","Prazo")</f>
        <v>Prazo</v>
      </c>
      <c r="Q12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27" spans="2:17" x14ac:dyDescent="0.25">
      <c r="B127" s="17" t="s">
        <v>66</v>
      </c>
      <c r="C127" s="18">
        <v>43310</v>
      </c>
      <c r="D127" s="18">
        <v>43310</v>
      </c>
      <c r="E127" s="19" t="s">
        <v>23</v>
      </c>
      <c r="F127" s="19" t="s">
        <v>32</v>
      </c>
      <c r="G127" s="19" t="s">
        <v>180</v>
      </c>
      <c r="H127" s="20">
        <v>1369</v>
      </c>
      <c r="I127" s="19">
        <v>0</v>
      </c>
      <c r="J127" s="19">
        <v>0</v>
      </c>
      <c r="K127">
        <v>7</v>
      </c>
      <c r="L127">
        <v>2018</v>
      </c>
      <c r="M127">
        <v>7</v>
      </c>
      <c r="N127">
        <v>2018</v>
      </c>
      <c r="O127" t="s">
        <v>552</v>
      </c>
      <c r="P127" t="str">
        <f>IF(TbRegistroEntradas[[#This Row],[Data da 
Competência]]=TbRegistroEntradas[[#This Row],[Data do Caixa 
Previsto]],"Vista","Prazo")</f>
        <v>Vista</v>
      </c>
      <c r="Q12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2202</v>
      </c>
    </row>
    <row r="128" spans="2:17" x14ac:dyDescent="0.25">
      <c r="B128" s="17">
        <v>43409.843724279854</v>
      </c>
      <c r="C128" s="18">
        <v>43315</v>
      </c>
      <c r="D128" s="18">
        <v>43357.5698549507</v>
      </c>
      <c r="E128" s="19" t="s">
        <v>23</v>
      </c>
      <c r="F128" s="19" t="s">
        <v>32</v>
      </c>
      <c r="G128" s="19" t="s">
        <v>181</v>
      </c>
      <c r="H128" s="20">
        <v>331</v>
      </c>
      <c r="I128" s="19">
        <v>11</v>
      </c>
      <c r="J128" s="19">
        <v>2018</v>
      </c>
      <c r="K128">
        <v>8</v>
      </c>
      <c r="L128">
        <v>2018</v>
      </c>
      <c r="M128">
        <v>9</v>
      </c>
      <c r="N128">
        <v>2018</v>
      </c>
      <c r="O128" t="s">
        <v>590</v>
      </c>
      <c r="P128" t="str">
        <f>IF(TbRegistroEntradas[[#This Row],[Data da 
Competência]]=TbRegistroEntradas[[#This Row],[Data do Caixa 
Previsto]],"Vista","Prazo")</f>
        <v>Prazo</v>
      </c>
      <c r="Q12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52.273869329153968</v>
      </c>
    </row>
    <row r="129" spans="2:17" x14ac:dyDescent="0.25">
      <c r="B129" s="17">
        <v>43368.898087826492</v>
      </c>
      <c r="C129" s="18">
        <v>43318</v>
      </c>
      <c r="D129" s="18">
        <v>43318</v>
      </c>
      <c r="E129" s="19" t="s">
        <v>23</v>
      </c>
      <c r="F129" s="19" t="s">
        <v>32</v>
      </c>
      <c r="G129" s="19" t="s">
        <v>182</v>
      </c>
      <c r="H129" s="20">
        <v>3031</v>
      </c>
      <c r="I129" s="19">
        <v>9</v>
      </c>
      <c r="J129" s="19">
        <v>2018</v>
      </c>
      <c r="K129">
        <v>8</v>
      </c>
      <c r="L129">
        <v>2018</v>
      </c>
      <c r="M129">
        <v>8</v>
      </c>
      <c r="N129">
        <v>2018</v>
      </c>
      <c r="O129" t="s">
        <v>590</v>
      </c>
      <c r="P129" t="str">
        <f>IF(TbRegistroEntradas[[#This Row],[Data da 
Competência]]=TbRegistroEntradas[[#This Row],[Data do Caixa 
Previsto]],"Vista","Prazo")</f>
        <v>Vista</v>
      </c>
      <c r="Q12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50.898087826491974</v>
      </c>
    </row>
    <row r="130" spans="2:17" x14ac:dyDescent="0.25">
      <c r="B130" s="17">
        <v>43341.446775987133</v>
      </c>
      <c r="C130" s="18">
        <v>43321</v>
      </c>
      <c r="D130" s="18">
        <v>43341.446775987133</v>
      </c>
      <c r="E130" s="19" t="s">
        <v>23</v>
      </c>
      <c r="F130" s="19" t="s">
        <v>30</v>
      </c>
      <c r="G130" s="19" t="s">
        <v>183</v>
      </c>
      <c r="H130" s="20">
        <v>1200</v>
      </c>
      <c r="I130" s="19">
        <v>8</v>
      </c>
      <c r="J130" s="19">
        <v>2018</v>
      </c>
      <c r="K130">
        <v>8</v>
      </c>
      <c r="L130">
        <v>2018</v>
      </c>
      <c r="M130">
        <v>8</v>
      </c>
      <c r="N130">
        <v>2018</v>
      </c>
      <c r="O130" t="s">
        <v>590</v>
      </c>
      <c r="P130" t="str">
        <f>IF(TbRegistroEntradas[[#This Row],[Data da 
Competência]]=TbRegistroEntradas[[#This Row],[Data do Caixa 
Previsto]],"Vista","Prazo")</f>
        <v>Prazo</v>
      </c>
      <c r="Q13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31" spans="2:17" x14ac:dyDescent="0.25">
      <c r="B131" s="17">
        <v>43323</v>
      </c>
      <c r="C131" s="18">
        <v>43323</v>
      </c>
      <c r="D131" s="18">
        <v>43323</v>
      </c>
      <c r="E131" s="19" t="s">
        <v>23</v>
      </c>
      <c r="F131" s="19" t="s">
        <v>30</v>
      </c>
      <c r="G131" s="19" t="s">
        <v>184</v>
      </c>
      <c r="H131" s="20">
        <v>405</v>
      </c>
      <c r="I131" s="19">
        <v>8</v>
      </c>
      <c r="J131" s="19">
        <v>2018</v>
      </c>
      <c r="K131">
        <v>8</v>
      </c>
      <c r="L131">
        <v>2018</v>
      </c>
      <c r="M131">
        <v>8</v>
      </c>
      <c r="N131">
        <v>2018</v>
      </c>
      <c r="O131" t="s">
        <v>590</v>
      </c>
      <c r="P131" t="str">
        <f>IF(TbRegistroEntradas[[#This Row],[Data da 
Competência]]=TbRegistroEntradas[[#This Row],[Data do Caixa 
Previsto]],"Vista","Prazo")</f>
        <v>Vista</v>
      </c>
      <c r="Q13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32" spans="2:17" x14ac:dyDescent="0.25">
      <c r="B132" s="17">
        <v>43360.32999077069</v>
      </c>
      <c r="C132" s="18">
        <v>43326</v>
      </c>
      <c r="D132" s="18">
        <v>43360.32999077069</v>
      </c>
      <c r="E132" s="19" t="s">
        <v>23</v>
      </c>
      <c r="F132" s="19" t="s">
        <v>29</v>
      </c>
      <c r="G132" s="19" t="s">
        <v>150</v>
      </c>
      <c r="H132" s="20">
        <v>3080</v>
      </c>
      <c r="I132" s="19">
        <v>9</v>
      </c>
      <c r="J132" s="19">
        <v>2018</v>
      </c>
      <c r="K132">
        <v>8</v>
      </c>
      <c r="L132">
        <v>2018</v>
      </c>
      <c r="M132">
        <v>9</v>
      </c>
      <c r="N132">
        <v>2018</v>
      </c>
      <c r="O132" t="s">
        <v>590</v>
      </c>
      <c r="P132" t="str">
        <f>IF(TbRegistroEntradas[[#This Row],[Data da 
Competência]]=TbRegistroEntradas[[#This Row],[Data do Caixa 
Previsto]],"Vista","Prazo")</f>
        <v>Prazo</v>
      </c>
      <c r="Q13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33" spans="2:17" x14ac:dyDescent="0.25">
      <c r="B133" s="17">
        <v>43329</v>
      </c>
      <c r="C133" s="18">
        <v>43329</v>
      </c>
      <c r="D133" s="18">
        <v>43329</v>
      </c>
      <c r="E133" s="19" t="s">
        <v>23</v>
      </c>
      <c r="F133" s="19" t="s">
        <v>32</v>
      </c>
      <c r="G133" s="19" t="s">
        <v>185</v>
      </c>
      <c r="H133" s="20">
        <v>2137</v>
      </c>
      <c r="I133" s="19">
        <v>8</v>
      </c>
      <c r="J133" s="19">
        <v>2018</v>
      </c>
      <c r="K133">
        <v>8</v>
      </c>
      <c r="L133">
        <v>2018</v>
      </c>
      <c r="M133">
        <v>8</v>
      </c>
      <c r="N133">
        <v>2018</v>
      </c>
      <c r="O133" t="s">
        <v>590</v>
      </c>
      <c r="P133" t="str">
        <f>IF(TbRegistroEntradas[[#This Row],[Data da 
Competência]]=TbRegistroEntradas[[#This Row],[Data do Caixa 
Previsto]],"Vista","Prazo")</f>
        <v>Vista</v>
      </c>
      <c r="Q13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34" spans="2:17" x14ac:dyDescent="0.25">
      <c r="B134" s="17">
        <v>43336</v>
      </c>
      <c r="C134" s="18">
        <v>43336</v>
      </c>
      <c r="D134" s="18">
        <v>43336</v>
      </c>
      <c r="E134" s="19" t="s">
        <v>23</v>
      </c>
      <c r="F134" s="19" t="s">
        <v>33</v>
      </c>
      <c r="G134" s="19" t="s">
        <v>186</v>
      </c>
      <c r="H134" s="20">
        <v>4287</v>
      </c>
      <c r="I134" s="19">
        <v>8</v>
      </c>
      <c r="J134" s="19">
        <v>2018</v>
      </c>
      <c r="K134">
        <v>8</v>
      </c>
      <c r="L134">
        <v>2018</v>
      </c>
      <c r="M134">
        <v>8</v>
      </c>
      <c r="N134">
        <v>2018</v>
      </c>
      <c r="O134" t="s">
        <v>590</v>
      </c>
      <c r="P134" t="str">
        <f>IF(TbRegistroEntradas[[#This Row],[Data da 
Competência]]=TbRegistroEntradas[[#This Row],[Data do Caixa 
Previsto]],"Vista","Prazo")</f>
        <v>Vista</v>
      </c>
      <c r="Q13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35" spans="2:17" x14ac:dyDescent="0.25">
      <c r="B135" s="17">
        <v>43475.322169976134</v>
      </c>
      <c r="C135" s="18">
        <v>43338</v>
      </c>
      <c r="D135" s="18">
        <v>43395.898810917068</v>
      </c>
      <c r="E135" s="19" t="s">
        <v>23</v>
      </c>
      <c r="F135" s="19" t="s">
        <v>33</v>
      </c>
      <c r="G135" s="19" t="s">
        <v>187</v>
      </c>
      <c r="H135" s="20">
        <v>4857</v>
      </c>
      <c r="I135" s="19">
        <v>1</v>
      </c>
      <c r="J135" s="19">
        <v>2019</v>
      </c>
      <c r="K135">
        <v>8</v>
      </c>
      <c r="L135">
        <v>2018</v>
      </c>
      <c r="M135">
        <v>10</v>
      </c>
      <c r="N135">
        <v>2018</v>
      </c>
      <c r="O135" t="s">
        <v>590</v>
      </c>
      <c r="P135" t="str">
        <f>IF(TbRegistroEntradas[[#This Row],[Data da 
Competência]]=TbRegistroEntradas[[#This Row],[Data do Caixa 
Previsto]],"Vista","Prazo")</f>
        <v>Prazo</v>
      </c>
      <c r="Q13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79.42335905906657</v>
      </c>
    </row>
    <row r="136" spans="2:17" x14ac:dyDescent="0.25">
      <c r="B136" s="17">
        <v>43393.910050358987</v>
      </c>
      <c r="C136" s="18">
        <v>43342</v>
      </c>
      <c r="D136" s="18">
        <v>43393.910050358987</v>
      </c>
      <c r="E136" s="19" t="s">
        <v>23</v>
      </c>
      <c r="F136" s="19" t="s">
        <v>32</v>
      </c>
      <c r="G136" s="19" t="s">
        <v>188</v>
      </c>
      <c r="H136" s="20">
        <v>507</v>
      </c>
      <c r="I136" s="19">
        <v>10</v>
      </c>
      <c r="J136" s="19">
        <v>2018</v>
      </c>
      <c r="K136">
        <v>8</v>
      </c>
      <c r="L136">
        <v>2018</v>
      </c>
      <c r="M136">
        <v>10</v>
      </c>
      <c r="N136">
        <v>2018</v>
      </c>
      <c r="O136" t="s">
        <v>590</v>
      </c>
      <c r="P136" t="str">
        <f>IF(TbRegistroEntradas[[#This Row],[Data da 
Competência]]=TbRegistroEntradas[[#This Row],[Data do Caixa 
Previsto]],"Vista","Prazo")</f>
        <v>Prazo</v>
      </c>
      <c r="Q13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37" spans="2:17" x14ac:dyDescent="0.25">
      <c r="B137" s="17">
        <v>43405.581216074686</v>
      </c>
      <c r="C137" s="18">
        <v>43343</v>
      </c>
      <c r="D137" s="18">
        <v>43354.387651420941</v>
      </c>
      <c r="E137" s="19" t="s">
        <v>23</v>
      </c>
      <c r="F137" s="19" t="s">
        <v>30</v>
      </c>
      <c r="G137" s="19" t="s">
        <v>189</v>
      </c>
      <c r="H137" s="20">
        <v>2467</v>
      </c>
      <c r="I137" s="19">
        <v>11</v>
      </c>
      <c r="J137" s="19">
        <v>2018</v>
      </c>
      <c r="K137">
        <v>8</v>
      </c>
      <c r="L137">
        <v>2018</v>
      </c>
      <c r="M137">
        <v>9</v>
      </c>
      <c r="N137">
        <v>2018</v>
      </c>
      <c r="O137" t="s">
        <v>590</v>
      </c>
      <c r="P137" t="str">
        <f>IF(TbRegistroEntradas[[#This Row],[Data da 
Competência]]=TbRegistroEntradas[[#This Row],[Data do Caixa 
Previsto]],"Vista","Prazo")</f>
        <v>Prazo</v>
      </c>
      <c r="Q13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51.193564653745852</v>
      </c>
    </row>
    <row r="138" spans="2:17" x14ac:dyDescent="0.25">
      <c r="B138" s="17">
        <v>43370.663792328756</v>
      </c>
      <c r="C138" s="18">
        <v>43344</v>
      </c>
      <c r="D138" s="18">
        <v>43370.663792328756</v>
      </c>
      <c r="E138" s="19" t="s">
        <v>23</v>
      </c>
      <c r="F138" s="19" t="s">
        <v>32</v>
      </c>
      <c r="G138" s="19" t="s">
        <v>190</v>
      </c>
      <c r="H138" s="20">
        <v>4253</v>
      </c>
      <c r="I138" s="19">
        <v>9</v>
      </c>
      <c r="J138" s="19">
        <v>2018</v>
      </c>
      <c r="K138">
        <v>9</v>
      </c>
      <c r="L138">
        <v>2018</v>
      </c>
      <c r="M138">
        <v>9</v>
      </c>
      <c r="N138">
        <v>2018</v>
      </c>
      <c r="O138" t="s">
        <v>590</v>
      </c>
      <c r="P138" t="str">
        <f>IF(TbRegistroEntradas[[#This Row],[Data da 
Competência]]=TbRegistroEntradas[[#This Row],[Data do Caixa 
Previsto]],"Vista","Prazo")</f>
        <v>Prazo</v>
      </c>
      <c r="Q13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39" spans="2:17" x14ac:dyDescent="0.25">
      <c r="B139" s="17">
        <v>43350</v>
      </c>
      <c r="C139" s="18">
        <v>43350</v>
      </c>
      <c r="D139" s="18">
        <v>43350</v>
      </c>
      <c r="E139" s="19" t="s">
        <v>23</v>
      </c>
      <c r="F139" s="19" t="s">
        <v>33</v>
      </c>
      <c r="G139" s="19" t="s">
        <v>191</v>
      </c>
      <c r="H139" s="20">
        <v>2391</v>
      </c>
      <c r="I139" s="19">
        <v>9</v>
      </c>
      <c r="J139" s="19">
        <v>2018</v>
      </c>
      <c r="K139">
        <v>9</v>
      </c>
      <c r="L139">
        <v>2018</v>
      </c>
      <c r="M139">
        <v>9</v>
      </c>
      <c r="N139">
        <v>2018</v>
      </c>
      <c r="O139" t="s">
        <v>590</v>
      </c>
      <c r="P139" t="str">
        <f>IF(TbRegistroEntradas[[#This Row],[Data da 
Competência]]=TbRegistroEntradas[[#This Row],[Data do Caixa 
Previsto]],"Vista","Prazo")</f>
        <v>Vista</v>
      </c>
      <c r="Q13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40" spans="2:17" x14ac:dyDescent="0.25">
      <c r="B140" s="17">
        <v>43365.799147030826</v>
      </c>
      <c r="C140" s="18">
        <v>43352</v>
      </c>
      <c r="D140" s="18">
        <v>43365.799147030826</v>
      </c>
      <c r="E140" s="19" t="s">
        <v>23</v>
      </c>
      <c r="F140" s="19" t="s">
        <v>32</v>
      </c>
      <c r="G140" s="19" t="s">
        <v>192</v>
      </c>
      <c r="H140" s="20">
        <v>3669</v>
      </c>
      <c r="I140" s="19">
        <v>9</v>
      </c>
      <c r="J140" s="19">
        <v>2018</v>
      </c>
      <c r="K140">
        <v>9</v>
      </c>
      <c r="L140">
        <v>2018</v>
      </c>
      <c r="M140">
        <v>9</v>
      </c>
      <c r="N140">
        <v>2018</v>
      </c>
      <c r="O140" t="s">
        <v>590</v>
      </c>
      <c r="P140" t="str">
        <f>IF(TbRegistroEntradas[[#This Row],[Data da 
Competência]]=TbRegistroEntradas[[#This Row],[Data do Caixa 
Previsto]],"Vista","Prazo")</f>
        <v>Prazo</v>
      </c>
      <c r="Q14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41" spans="2:17" x14ac:dyDescent="0.25">
      <c r="B141" s="17">
        <v>43383.231108677093</v>
      </c>
      <c r="C141" s="18">
        <v>43355</v>
      </c>
      <c r="D141" s="18">
        <v>43383.231108677093</v>
      </c>
      <c r="E141" s="19" t="s">
        <v>23</v>
      </c>
      <c r="F141" s="19" t="s">
        <v>32</v>
      </c>
      <c r="G141" s="19" t="s">
        <v>193</v>
      </c>
      <c r="H141" s="20">
        <v>1207</v>
      </c>
      <c r="I141" s="19">
        <v>10</v>
      </c>
      <c r="J141" s="19">
        <v>2018</v>
      </c>
      <c r="K141">
        <v>9</v>
      </c>
      <c r="L141">
        <v>2018</v>
      </c>
      <c r="M141">
        <v>10</v>
      </c>
      <c r="N141">
        <v>2018</v>
      </c>
      <c r="O141" t="s">
        <v>590</v>
      </c>
      <c r="P141" t="str">
        <f>IF(TbRegistroEntradas[[#This Row],[Data da 
Competência]]=TbRegistroEntradas[[#This Row],[Data do Caixa 
Previsto]],"Vista","Prazo")</f>
        <v>Prazo</v>
      </c>
      <c r="Q14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42" spans="2:17" x14ac:dyDescent="0.25">
      <c r="B142" s="17">
        <v>43412.045933493078</v>
      </c>
      <c r="C142" s="18">
        <v>43361</v>
      </c>
      <c r="D142" s="18">
        <v>43412.045933493078</v>
      </c>
      <c r="E142" s="19" t="s">
        <v>23</v>
      </c>
      <c r="F142" s="19" t="s">
        <v>30</v>
      </c>
      <c r="G142" s="19" t="s">
        <v>194</v>
      </c>
      <c r="H142" s="20">
        <v>2539</v>
      </c>
      <c r="I142" s="19">
        <v>11</v>
      </c>
      <c r="J142" s="19">
        <v>2018</v>
      </c>
      <c r="K142">
        <v>9</v>
      </c>
      <c r="L142">
        <v>2018</v>
      </c>
      <c r="M142">
        <v>11</v>
      </c>
      <c r="N142">
        <v>2018</v>
      </c>
      <c r="O142" t="s">
        <v>590</v>
      </c>
      <c r="P142" t="str">
        <f>IF(TbRegistroEntradas[[#This Row],[Data da 
Competência]]=TbRegistroEntradas[[#This Row],[Data do Caixa 
Previsto]],"Vista","Prazo")</f>
        <v>Prazo</v>
      </c>
      <c r="Q14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43" spans="2:17" x14ac:dyDescent="0.25">
      <c r="B143" s="17">
        <v>43374.505096957248</v>
      </c>
      <c r="C143" s="18">
        <v>43363</v>
      </c>
      <c r="D143" s="18">
        <v>43374.505096957248</v>
      </c>
      <c r="E143" s="19" t="s">
        <v>23</v>
      </c>
      <c r="F143" s="19" t="s">
        <v>31</v>
      </c>
      <c r="G143" s="19" t="s">
        <v>195</v>
      </c>
      <c r="H143" s="20">
        <v>2895</v>
      </c>
      <c r="I143" s="19">
        <v>10</v>
      </c>
      <c r="J143" s="19">
        <v>2018</v>
      </c>
      <c r="K143">
        <v>9</v>
      </c>
      <c r="L143">
        <v>2018</v>
      </c>
      <c r="M143">
        <v>10</v>
      </c>
      <c r="N143">
        <v>2018</v>
      </c>
      <c r="O143" t="s">
        <v>590</v>
      </c>
      <c r="P143" t="str">
        <f>IF(TbRegistroEntradas[[#This Row],[Data da 
Competência]]=TbRegistroEntradas[[#This Row],[Data do Caixa 
Previsto]],"Vista","Prazo")</f>
        <v>Prazo</v>
      </c>
      <c r="Q14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44" spans="2:17" x14ac:dyDescent="0.25">
      <c r="B144" s="17">
        <v>43422.790502051183</v>
      </c>
      <c r="C144" s="18">
        <v>43364</v>
      </c>
      <c r="D144" s="18">
        <v>43364</v>
      </c>
      <c r="E144" s="19" t="s">
        <v>23</v>
      </c>
      <c r="F144" s="19" t="s">
        <v>32</v>
      </c>
      <c r="G144" s="19" t="s">
        <v>196</v>
      </c>
      <c r="H144" s="20">
        <v>2106</v>
      </c>
      <c r="I144" s="19">
        <v>11</v>
      </c>
      <c r="J144" s="19">
        <v>2018</v>
      </c>
      <c r="K144">
        <v>9</v>
      </c>
      <c r="L144">
        <v>2018</v>
      </c>
      <c r="M144">
        <v>9</v>
      </c>
      <c r="N144">
        <v>2018</v>
      </c>
      <c r="O144" t="s">
        <v>590</v>
      </c>
      <c r="P144" t="str">
        <f>IF(TbRegistroEntradas[[#This Row],[Data da 
Competência]]=TbRegistroEntradas[[#This Row],[Data do Caixa 
Previsto]],"Vista","Prazo")</f>
        <v>Vista</v>
      </c>
      <c r="Q14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58.790502051182557</v>
      </c>
    </row>
    <row r="145" spans="2:17" x14ac:dyDescent="0.25">
      <c r="B145" s="17">
        <v>43405.698265794999</v>
      </c>
      <c r="C145" s="18">
        <v>43366</v>
      </c>
      <c r="D145" s="18">
        <v>43405.698265794999</v>
      </c>
      <c r="E145" s="19" t="s">
        <v>23</v>
      </c>
      <c r="F145" s="19" t="s">
        <v>31</v>
      </c>
      <c r="G145" s="19" t="s">
        <v>197</v>
      </c>
      <c r="H145" s="20">
        <v>3742</v>
      </c>
      <c r="I145" s="19">
        <v>11</v>
      </c>
      <c r="J145" s="19">
        <v>2018</v>
      </c>
      <c r="K145">
        <v>9</v>
      </c>
      <c r="L145">
        <v>2018</v>
      </c>
      <c r="M145">
        <v>11</v>
      </c>
      <c r="N145">
        <v>2018</v>
      </c>
      <c r="O145" t="s">
        <v>590</v>
      </c>
      <c r="P145" t="str">
        <f>IF(TbRegistroEntradas[[#This Row],[Data da 
Competência]]=TbRegistroEntradas[[#This Row],[Data do Caixa 
Previsto]],"Vista","Prazo")</f>
        <v>Prazo</v>
      </c>
      <c r="Q14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46" spans="2:17" x14ac:dyDescent="0.25">
      <c r="B146" s="17">
        <v>43369</v>
      </c>
      <c r="C146" s="18">
        <v>43369</v>
      </c>
      <c r="D146" s="18">
        <v>43369</v>
      </c>
      <c r="E146" s="19" t="s">
        <v>23</v>
      </c>
      <c r="F146" s="19" t="s">
        <v>30</v>
      </c>
      <c r="G146" s="19" t="s">
        <v>198</v>
      </c>
      <c r="H146" s="20">
        <v>3222</v>
      </c>
      <c r="I146" s="19">
        <v>9</v>
      </c>
      <c r="J146" s="19">
        <v>2018</v>
      </c>
      <c r="K146">
        <v>9</v>
      </c>
      <c r="L146">
        <v>2018</v>
      </c>
      <c r="M146">
        <v>9</v>
      </c>
      <c r="N146">
        <v>2018</v>
      </c>
      <c r="O146" t="s">
        <v>590</v>
      </c>
      <c r="P146" t="str">
        <f>IF(TbRegistroEntradas[[#This Row],[Data da 
Competência]]=TbRegistroEntradas[[#This Row],[Data do Caixa 
Previsto]],"Vista","Prazo")</f>
        <v>Vista</v>
      </c>
      <c r="Q14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47" spans="2:17" x14ac:dyDescent="0.25">
      <c r="B147" s="17">
        <v>43392.294011107704</v>
      </c>
      <c r="C147" s="18">
        <v>43374</v>
      </c>
      <c r="D147" s="18">
        <v>43392.294011107704</v>
      </c>
      <c r="E147" s="19" t="s">
        <v>23</v>
      </c>
      <c r="F147" s="19" t="s">
        <v>32</v>
      </c>
      <c r="G147" s="19" t="s">
        <v>199</v>
      </c>
      <c r="H147" s="20">
        <v>673</v>
      </c>
      <c r="I147" s="19">
        <v>10</v>
      </c>
      <c r="J147" s="19">
        <v>2018</v>
      </c>
      <c r="K147">
        <v>10</v>
      </c>
      <c r="L147">
        <v>2018</v>
      </c>
      <c r="M147">
        <v>10</v>
      </c>
      <c r="N147">
        <v>2018</v>
      </c>
      <c r="O147" t="s">
        <v>590</v>
      </c>
      <c r="P147" t="str">
        <f>IF(TbRegistroEntradas[[#This Row],[Data da 
Competência]]=TbRegistroEntradas[[#This Row],[Data do Caixa 
Previsto]],"Vista","Prazo")</f>
        <v>Prazo</v>
      </c>
      <c r="Q14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48" spans="2:17" x14ac:dyDescent="0.25">
      <c r="B148" s="17">
        <v>43399.816257310325</v>
      </c>
      <c r="C148" s="18">
        <v>43378</v>
      </c>
      <c r="D148" s="18">
        <v>43399.816257310325</v>
      </c>
      <c r="E148" s="19" t="s">
        <v>23</v>
      </c>
      <c r="F148" s="19" t="s">
        <v>29</v>
      </c>
      <c r="G148" s="19" t="s">
        <v>200</v>
      </c>
      <c r="H148" s="20">
        <v>4922</v>
      </c>
      <c r="I148" s="19">
        <v>10</v>
      </c>
      <c r="J148" s="19">
        <v>2018</v>
      </c>
      <c r="K148">
        <v>10</v>
      </c>
      <c r="L148">
        <v>2018</v>
      </c>
      <c r="M148">
        <v>10</v>
      </c>
      <c r="N148">
        <v>2018</v>
      </c>
      <c r="O148" t="s">
        <v>590</v>
      </c>
      <c r="P148" t="str">
        <f>IF(TbRegistroEntradas[[#This Row],[Data da 
Competência]]=TbRegistroEntradas[[#This Row],[Data do Caixa 
Previsto]],"Vista","Prazo")</f>
        <v>Prazo</v>
      </c>
      <c r="Q14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49" spans="2:17" x14ac:dyDescent="0.25">
      <c r="B149" s="17">
        <v>43432.893680650159</v>
      </c>
      <c r="C149" s="18">
        <v>43382</v>
      </c>
      <c r="D149" s="18">
        <v>43432.893680650159</v>
      </c>
      <c r="E149" s="19" t="s">
        <v>23</v>
      </c>
      <c r="F149" s="19" t="s">
        <v>33</v>
      </c>
      <c r="G149" s="19" t="s">
        <v>201</v>
      </c>
      <c r="H149" s="20">
        <v>1688</v>
      </c>
      <c r="I149" s="19">
        <v>11</v>
      </c>
      <c r="J149" s="19">
        <v>2018</v>
      </c>
      <c r="K149">
        <v>10</v>
      </c>
      <c r="L149">
        <v>2018</v>
      </c>
      <c r="M149">
        <v>11</v>
      </c>
      <c r="N149">
        <v>2018</v>
      </c>
      <c r="O149" t="s">
        <v>590</v>
      </c>
      <c r="P149" t="str">
        <f>IF(TbRegistroEntradas[[#This Row],[Data da 
Competência]]=TbRegistroEntradas[[#This Row],[Data do Caixa 
Previsto]],"Vista","Prazo")</f>
        <v>Prazo</v>
      </c>
      <c r="Q14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50" spans="2:17" x14ac:dyDescent="0.25">
      <c r="B150" s="17">
        <v>43382</v>
      </c>
      <c r="C150" s="18">
        <v>43382</v>
      </c>
      <c r="D150" s="18">
        <v>43382</v>
      </c>
      <c r="E150" s="19" t="s">
        <v>23</v>
      </c>
      <c r="F150" s="19" t="s">
        <v>33</v>
      </c>
      <c r="G150" s="19" t="s">
        <v>202</v>
      </c>
      <c r="H150" s="20">
        <v>979</v>
      </c>
      <c r="I150" s="19">
        <v>10</v>
      </c>
      <c r="J150" s="19">
        <v>2018</v>
      </c>
      <c r="K150">
        <v>10</v>
      </c>
      <c r="L150">
        <v>2018</v>
      </c>
      <c r="M150">
        <v>10</v>
      </c>
      <c r="N150">
        <v>2018</v>
      </c>
      <c r="O150" t="s">
        <v>590</v>
      </c>
      <c r="P150" t="str">
        <f>IF(TbRegistroEntradas[[#This Row],[Data da 
Competência]]=TbRegistroEntradas[[#This Row],[Data do Caixa 
Previsto]],"Vista","Prazo")</f>
        <v>Vista</v>
      </c>
      <c r="Q15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51" spans="2:17" x14ac:dyDescent="0.25">
      <c r="B151" s="17">
        <v>43400.871146361249</v>
      </c>
      <c r="C151" s="18">
        <v>43387</v>
      </c>
      <c r="D151" s="18">
        <v>43400.871146361249</v>
      </c>
      <c r="E151" s="19" t="s">
        <v>23</v>
      </c>
      <c r="F151" s="19" t="s">
        <v>32</v>
      </c>
      <c r="G151" s="19" t="s">
        <v>203</v>
      </c>
      <c r="H151" s="20">
        <v>3744</v>
      </c>
      <c r="I151" s="19">
        <v>10</v>
      </c>
      <c r="J151" s="19">
        <v>2018</v>
      </c>
      <c r="K151">
        <v>10</v>
      </c>
      <c r="L151">
        <v>2018</v>
      </c>
      <c r="M151">
        <v>10</v>
      </c>
      <c r="N151">
        <v>2018</v>
      </c>
      <c r="O151" t="s">
        <v>590</v>
      </c>
      <c r="P151" t="str">
        <f>IF(TbRegistroEntradas[[#This Row],[Data da 
Competência]]=TbRegistroEntradas[[#This Row],[Data do Caixa 
Previsto]],"Vista","Prazo")</f>
        <v>Prazo</v>
      </c>
      <c r="Q15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52" spans="2:17" x14ac:dyDescent="0.25">
      <c r="B152" s="17" t="s">
        <v>66</v>
      </c>
      <c r="C152" s="18">
        <v>43389</v>
      </c>
      <c r="D152" s="18">
        <v>43438.136766228803</v>
      </c>
      <c r="E152" s="19" t="s">
        <v>23</v>
      </c>
      <c r="F152" s="19" t="s">
        <v>33</v>
      </c>
      <c r="G152" s="19" t="s">
        <v>204</v>
      </c>
      <c r="H152" s="20">
        <v>4061</v>
      </c>
      <c r="I152" s="19">
        <v>0</v>
      </c>
      <c r="J152" s="19">
        <v>0</v>
      </c>
      <c r="K152">
        <v>10</v>
      </c>
      <c r="L152">
        <v>2018</v>
      </c>
      <c r="M152">
        <v>12</v>
      </c>
      <c r="N152">
        <v>2018</v>
      </c>
      <c r="O152" t="s">
        <v>552</v>
      </c>
      <c r="P152" t="str">
        <f>IF(TbRegistroEntradas[[#This Row],[Data da 
Competência]]=TbRegistroEntradas[[#This Row],[Data do Caixa 
Previsto]],"Vista","Prazo")</f>
        <v>Prazo</v>
      </c>
      <c r="Q15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2073.863233771197</v>
      </c>
    </row>
    <row r="153" spans="2:17" x14ac:dyDescent="0.25">
      <c r="B153" s="17">
        <v>43435.81232629544</v>
      </c>
      <c r="C153" s="18">
        <v>43394</v>
      </c>
      <c r="D153" s="18">
        <v>43435.81232629544</v>
      </c>
      <c r="E153" s="19" t="s">
        <v>23</v>
      </c>
      <c r="F153" s="19" t="s">
        <v>30</v>
      </c>
      <c r="G153" s="19" t="s">
        <v>205</v>
      </c>
      <c r="H153" s="20">
        <v>4404</v>
      </c>
      <c r="I153" s="19">
        <v>12</v>
      </c>
      <c r="J153" s="19">
        <v>2018</v>
      </c>
      <c r="K153">
        <v>10</v>
      </c>
      <c r="L153">
        <v>2018</v>
      </c>
      <c r="M153">
        <v>12</v>
      </c>
      <c r="N153">
        <v>2018</v>
      </c>
      <c r="O153" t="s">
        <v>590</v>
      </c>
      <c r="P153" t="str">
        <f>IF(TbRegistroEntradas[[#This Row],[Data da 
Competência]]=TbRegistroEntradas[[#This Row],[Data do Caixa 
Previsto]],"Vista","Prazo")</f>
        <v>Prazo</v>
      </c>
      <c r="Q15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54" spans="2:17" x14ac:dyDescent="0.25">
      <c r="B154" s="17">
        <v>43424.725606936045</v>
      </c>
      <c r="C154" s="18">
        <v>43398</v>
      </c>
      <c r="D154" s="18">
        <v>43419.609240604143</v>
      </c>
      <c r="E154" s="19" t="s">
        <v>23</v>
      </c>
      <c r="F154" s="19" t="s">
        <v>32</v>
      </c>
      <c r="G154" s="19" t="s">
        <v>206</v>
      </c>
      <c r="H154" s="20">
        <v>2429</v>
      </c>
      <c r="I154" s="19">
        <v>11</v>
      </c>
      <c r="J154" s="19">
        <v>2018</v>
      </c>
      <c r="K154">
        <v>10</v>
      </c>
      <c r="L154">
        <v>2018</v>
      </c>
      <c r="M154">
        <v>11</v>
      </c>
      <c r="N154">
        <v>2018</v>
      </c>
      <c r="O154" t="s">
        <v>590</v>
      </c>
      <c r="P154" t="str">
        <f>IF(TbRegistroEntradas[[#This Row],[Data da 
Competência]]=TbRegistroEntradas[[#This Row],[Data do Caixa 
Previsto]],"Vista","Prazo")</f>
        <v>Prazo</v>
      </c>
      <c r="Q15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5.1163663319020998</v>
      </c>
    </row>
    <row r="155" spans="2:17" x14ac:dyDescent="0.25">
      <c r="B155" s="17">
        <v>43398</v>
      </c>
      <c r="C155" s="18">
        <v>43398</v>
      </c>
      <c r="D155" s="18">
        <v>43398</v>
      </c>
      <c r="E155" s="19" t="s">
        <v>23</v>
      </c>
      <c r="F155" s="19" t="s">
        <v>30</v>
      </c>
      <c r="G155" s="19" t="s">
        <v>207</v>
      </c>
      <c r="H155" s="20">
        <v>2713</v>
      </c>
      <c r="I155" s="19">
        <v>10</v>
      </c>
      <c r="J155" s="19">
        <v>2018</v>
      </c>
      <c r="K155">
        <v>10</v>
      </c>
      <c r="L155">
        <v>2018</v>
      </c>
      <c r="M155">
        <v>10</v>
      </c>
      <c r="N155">
        <v>2018</v>
      </c>
      <c r="O155" t="s">
        <v>590</v>
      </c>
      <c r="P155" t="str">
        <f>IF(TbRegistroEntradas[[#This Row],[Data da 
Competência]]=TbRegistroEntradas[[#This Row],[Data do Caixa 
Previsto]],"Vista","Prazo")</f>
        <v>Vista</v>
      </c>
      <c r="Q15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56" spans="2:17" x14ac:dyDescent="0.25">
      <c r="B156" s="17" t="s">
        <v>66</v>
      </c>
      <c r="C156" s="18">
        <v>43403</v>
      </c>
      <c r="D156" s="18">
        <v>43403</v>
      </c>
      <c r="E156" s="19" t="s">
        <v>23</v>
      </c>
      <c r="F156" s="19" t="s">
        <v>32</v>
      </c>
      <c r="G156" s="19" t="s">
        <v>208</v>
      </c>
      <c r="H156" s="20">
        <v>3787</v>
      </c>
      <c r="I156" s="19">
        <v>0</v>
      </c>
      <c r="J156" s="19">
        <v>0</v>
      </c>
      <c r="K156">
        <v>10</v>
      </c>
      <c r="L156">
        <v>2018</v>
      </c>
      <c r="M156">
        <v>10</v>
      </c>
      <c r="N156">
        <v>2018</v>
      </c>
      <c r="O156" t="s">
        <v>552</v>
      </c>
      <c r="P156" t="str">
        <f>IF(TbRegistroEntradas[[#This Row],[Data da 
Competência]]=TbRegistroEntradas[[#This Row],[Data do Caixa 
Previsto]],"Vista","Prazo")</f>
        <v>Vista</v>
      </c>
      <c r="Q15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2109</v>
      </c>
    </row>
    <row r="157" spans="2:17" x14ac:dyDescent="0.25">
      <c r="B157" s="17">
        <v>43442.90009272196</v>
      </c>
      <c r="C157" s="18">
        <v>43408</v>
      </c>
      <c r="D157" s="18">
        <v>43442.90009272196</v>
      </c>
      <c r="E157" s="19" t="s">
        <v>23</v>
      </c>
      <c r="F157" s="19" t="s">
        <v>31</v>
      </c>
      <c r="G157" s="19" t="s">
        <v>209</v>
      </c>
      <c r="H157" s="20">
        <v>1820</v>
      </c>
      <c r="I157" s="19">
        <v>12</v>
      </c>
      <c r="J157" s="19">
        <v>2018</v>
      </c>
      <c r="K157">
        <v>11</v>
      </c>
      <c r="L157">
        <v>2018</v>
      </c>
      <c r="M157">
        <v>12</v>
      </c>
      <c r="N157">
        <v>2018</v>
      </c>
      <c r="O157" t="s">
        <v>590</v>
      </c>
      <c r="P157" t="str">
        <f>IF(TbRegistroEntradas[[#This Row],[Data da 
Competência]]=TbRegistroEntradas[[#This Row],[Data do Caixa 
Previsto]],"Vista","Prazo")</f>
        <v>Prazo</v>
      </c>
      <c r="Q15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58" spans="2:17" x14ac:dyDescent="0.25">
      <c r="B158" s="17">
        <v>43431.589825007759</v>
      </c>
      <c r="C158" s="18">
        <v>43412</v>
      </c>
      <c r="D158" s="18">
        <v>43431.589825007759</v>
      </c>
      <c r="E158" s="19" t="s">
        <v>23</v>
      </c>
      <c r="F158" s="19" t="s">
        <v>32</v>
      </c>
      <c r="G158" s="19" t="s">
        <v>210</v>
      </c>
      <c r="H158" s="20">
        <v>4135</v>
      </c>
      <c r="I158" s="19">
        <v>11</v>
      </c>
      <c r="J158" s="19">
        <v>2018</v>
      </c>
      <c r="K158">
        <v>11</v>
      </c>
      <c r="L158">
        <v>2018</v>
      </c>
      <c r="M158">
        <v>11</v>
      </c>
      <c r="N158">
        <v>2018</v>
      </c>
      <c r="O158" t="s">
        <v>590</v>
      </c>
      <c r="P158" t="str">
        <f>IF(TbRegistroEntradas[[#This Row],[Data da 
Competência]]=TbRegistroEntradas[[#This Row],[Data do Caixa 
Previsto]],"Vista","Prazo")</f>
        <v>Prazo</v>
      </c>
      <c r="Q15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59" spans="2:17" x14ac:dyDescent="0.25">
      <c r="B159" s="17">
        <v>43421.091967250024</v>
      </c>
      <c r="C159" s="18">
        <v>43415</v>
      </c>
      <c r="D159" s="18">
        <v>43421.091967250024</v>
      </c>
      <c r="E159" s="19" t="s">
        <v>23</v>
      </c>
      <c r="F159" s="19" t="s">
        <v>32</v>
      </c>
      <c r="G159" s="19" t="s">
        <v>211</v>
      </c>
      <c r="H159" s="20">
        <v>3902</v>
      </c>
      <c r="I159" s="19">
        <v>11</v>
      </c>
      <c r="J159" s="19">
        <v>2018</v>
      </c>
      <c r="K159">
        <v>11</v>
      </c>
      <c r="L159">
        <v>2018</v>
      </c>
      <c r="M159">
        <v>11</v>
      </c>
      <c r="N159">
        <v>2018</v>
      </c>
      <c r="O159" t="s">
        <v>590</v>
      </c>
      <c r="P159" t="str">
        <f>IF(TbRegistroEntradas[[#This Row],[Data da 
Competência]]=TbRegistroEntradas[[#This Row],[Data do Caixa 
Previsto]],"Vista","Prazo")</f>
        <v>Prazo</v>
      </c>
      <c r="Q15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60" spans="2:17" x14ac:dyDescent="0.25">
      <c r="B160" s="17">
        <v>43418</v>
      </c>
      <c r="C160" s="18">
        <v>43418</v>
      </c>
      <c r="D160" s="18">
        <v>43418</v>
      </c>
      <c r="E160" s="19" t="s">
        <v>23</v>
      </c>
      <c r="F160" s="19" t="s">
        <v>32</v>
      </c>
      <c r="G160" s="19" t="s">
        <v>212</v>
      </c>
      <c r="H160" s="20">
        <v>4319</v>
      </c>
      <c r="I160" s="19">
        <v>11</v>
      </c>
      <c r="J160" s="19">
        <v>2018</v>
      </c>
      <c r="K160">
        <v>11</v>
      </c>
      <c r="L160">
        <v>2018</v>
      </c>
      <c r="M160">
        <v>11</v>
      </c>
      <c r="N160">
        <v>2018</v>
      </c>
      <c r="O160" t="s">
        <v>590</v>
      </c>
      <c r="P160" t="str">
        <f>IF(TbRegistroEntradas[[#This Row],[Data da 
Competência]]=TbRegistroEntradas[[#This Row],[Data do Caixa 
Previsto]],"Vista","Prazo")</f>
        <v>Vista</v>
      </c>
      <c r="Q16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61" spans="2:17" x14ac:dyDescent="0.25">
      <c r="B161" s="17">
        <v>43537.554614958019</v>
      </c>
      <c r="C161" s="18">
        <v>43421</v>
      </c>
      <c r="D161" s="18">
        <v>43464.748499618698</v>
      </c>
      <c r="E161" s="19" t="s">
        <v>23</v>
      </c>
      <c r="F161" s="19" t="s">
        <v>30</v>
      </c>
      <c r="G161" s="19" t="s">
        <v>213</v>
      </c>
      <c r="H161" s="20">
        <v>3068</v>
      </c>
      <c r="I161" s="19">
        <v>3</v>
      </c>
      <c r="J161" s="19">
        <v>2019</v>
      </c>
      <c r="K161">
        <v>11</v>
      </c>
      <c r="L161">
        <v>2018</v>
      </c>
      <c r="M161">
        <v>12</v>
      </c>
      <c r="N161">
        <v>2018</v>
      </c>
      <c r="O161" t="s">
        <v>590</v>
      </c>
      <c r="P161" t="str">
        <f>IF(TbRegistroEntradas[[#This Row],[Data da 
Competência]]=TbRegistroEntradas[[#This Row],[Data do Caixa 
Previsto]],"Vista","Prazo")</f>
        <v>Prazo</v>
      </c>
      <c r="Q16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72.806115339320968</v>
      </c>
    </row>
    <row r="162" spans="2:17" x14ac:dyDescent="0.25">
      <c r="B162" s="17">
        <v>43425</v>
      </c>
      <c r="C162" s="18">
        <v>43425</v>
      </c>
      <c r="D162" s="18">
        <v>43425</v>
      </c>
      <c r="E162" s="19" t="s">
        <v>23</v>
      </c>
      <c r="F162" s="19" t="s">
        <v>32</v>
      </c>
      <c r="G162" s="19" t="s">
        <v>214</v>
      </c>
      <c r="H162" s="20">
        <v>1880</v>
      </c>
      <c r="I162" s="19">
        <v>11</v>
      </c>
      <c r="J162" s="19">
        <v>2018</v>
      </c>
      <c r="K162">
        <v>11</v>
      </c>
      <c r="L162">
        <v>2018</v>
      </c>
      <c r="M162">
        <v>11</v>
      </c>
      <c r="N162">
        <v>2018</v>
      </c>
      <c r="O162" t="s">
        <v>590</v>
      </c>
      <c r="P162" t="str">
        <f>IF(TbRegistroEntradas[[#This Row],[Data da 
Competência]]=TbRegistroEntradas[[#This Row],[Data do Caixa 
Previsto]],"Vista","Prazo")</f>
        <v>Vista</v>
      </c>
      <c r="Q16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63" spans="2:17" x14ac:dyDescent="0.25">
      <c r="B163" s="17">
        <v>43465.063381850647</v>
      </c>
      <c r="C163" s="18">
        <v>43427</v>
      </c>
      <c r="D163" s="18">
        <v>43465.063381850647</v>
      </c>
      <c r="E163" s="19" t="s">
        <v>23</v>
      </c>
      <c r="F163" s="19" t="s">
        <v>32</v>
      </c>
      <c r="G163" s="19" t="s">
        <v>215</v>
      </c>
      <c r="H163" s="20">
        <v>1414</v>
      </c>
      <c r="I163" s="19">
        <v>12</v>
      </c>
      <c r="J163" s="19">
        <v>2018</v>
      </c>
      <c r="K163">
        <v>11</v>
      </c>
      <c r="L163">
        <v>2018</v>
      </c>
      <c r="M163">
        <v>12</v>
      </c>
      <c r="N163">
        <v>2018</v>
      </c>
      <c r="O163" t="s">
        <v>590</v>
      </c>
      <c r="P163" t="str">
        <f>IF(TbRegistroEntradas[[#This Row],[Data da 
Competência]]=TbRegistroEntradas[[#This Row],[Data do Caixa 
Previsto]],"Vista","Prazo")</f>
        <v>Prazo</v>
      </c>
      <c r="Q16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64" spans="2:17" x14ac:dyDescent="0.25">
      <c r="B164" s="17">
        <v>43457.507662679294</v>
      </c>
      <c r="C164" s="18">
        <v>43430</v>
      </c>
      <c r="D164" s="18">
        <v>43447.889924144794</v>
      </c>
      <c r="E164" s="19" t="s">
        <v>23</v>
      </c>
      <c r="F164" s="19" t="s">
        <v>29</v>
      </c>
      <c r="G164" s="19" t="s">
        <v>216</v>
      </c>
      <c r="H164" s="20">
        <v>919</v>
      </c>
      <c r="I164" s="19">
        <v>12</v>
      </c>
      <c r="J164" s="19">
        <v>2018</v>
      </c>
      <c r="K164">
        <v>11</v>
      </c>
      <c r="L164">
        <v>2018</v>
      </c>
      <c r="M164">
        <v>12</v>
      </c>
      <c r="N164">
        <v>2018</v>
      </c>
      <c r="O164" t="s">
        <v>590</v>
      </c>
      <c r="P164" t="str">
        <f>IF(TbRegistroEntradas[[#This Row],[Data da 
Competência]]=TbRegistroEntradas[[#This Row],[Data do Caixa 
Previsto]],"Vista","Prazo")</f>
        <v>Prazo</v>
      </c>
      <c r="Q16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9.6177385344999493</v>
      </c>
    </row>
    <row r="165" spans="2:17" x14ac:dyDescent="0.25">
      <c r="B165" s="17">
        <v>43431</v>
      </c>
      <c r="C165" s="18">
        <v>43431</v>
      </c>
      <c r="D165" s="18">
        <v>43431</v>
      </c>
      <c r="E165" s="19" t="s">
        <v>23</v>
      </c>
      <c r="F165" s="19" t="s">
        <v>32</v>
      </c>
      <c r="G165" s="19" t="s">
        <v>217</v>
      </c>
      <c r="H165" s="20">
        <v>4801</v>
      </c>
      <c r="I165" s="19">
        <v>11</v>
      </c>
      <c r="J165" s="19">
        <v>2018</v>
      </c>
      <c r="K165">
        <v>11</v>
      </c>
      <c r="L165">
        <v>2018</v>
      </c>
      <c r="M165">
        <v>11</v>
      </c>
      <c r="N165">
        <v>2018</v>
      </c>
      <c r="O165" t="s">
        <v>590</v>
      </c>
      <c r="P165" t="str">
        <f>IF(TbRegistroEntradas[[#This Row],[Data da 
Competência]]=TbRegistroEntradas[[#This Row],[Data do Caixa 
Previsto]],"Vista","Prazo")</f>
        <v>Vista</v>
      </c>
      <c r="Q16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66" spans="2:17" x14ac:dyDescent="0.25">
      <c r="B166" s="17">
        <v>43434</v>
      </c>
      <c r="C166" s="18">
        <v>43434</v>
      </c>
      <c r="D166" s="18">
        <v>43434</v>
      </c>
      <c r="E166" s="19" t="s">
        <v>23</v>
      </c>
      <c r="F166" s="19" t="s">
        <v>33</v>
      </c>
      <c r="G166" s="19" t="s">
        <v>218</v>
      </c>
      <c r="H166" s="20">
        <v>4639</v>
      </c>
      <c r="I166" s="19">
        <v>11</v>
      </c>
      <c r="J166" s="19">
        <v>2018</v>
      </c>
      <c r="K166">
        <v>11</v>
      </c>
      <c r="L166">
        <v>2018</v>
      </c>
      <c r="M166">
        <v>11</v>
      </c>
      <c r="N166">
        <v>2018</v>
      </c>
      <c r="O166" t="s">
        <v>590</v>
      </c>
      <c r="P166" t="str">
        <f>IF(TbRegistroEntradas[[#This Row],[Data da 
Competência]]=TbRegistroEntradas[[#This Row],[Data do Caixa 
Previsto]],"Vista","Prazo")</f>
        <v>Vista</v>
      </c>
      <c r="Q16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67" spans="2:17" x14ac:dyDescent="0.25">
      <c r="B167" s="17" t="s">
        <v>66</v>
      </c>
      <c r="C167" s="18">
        <v>43440</v>
      </c>
      <c r="D167" s="18">
        <v>43487.390614414791</v>
      </c>
      <c r="E167" s="19" t="s">
        <v>23</v>
      </c>
      <c r="F167" s="19" t="s">
        <v>32</v>
      </c>
      <c r="G167" s="19" t="s">
        <v>219</v>
      </c>
      <c r="H167" s="20">
        <v>1209</v>
      </c>
      <c r="I167" s="19">
        <v>0</v>
      </c>
      <c r="J167" s="19">
        <v>0</v>
      </c>
      <c r="K167">
        <v>12</v>
      </c>
      <c r="L167">
        <v>2018</v>
      </c>
      <c r="M167">
        <v>1</v>
      </c>
      <c r="N167">
        <v>2019</v>
      </c>
      <c r="O167" t="s">
        <v>552</v>
      </c>
      <c r="P167" t="str">
        <f>IF(TbRegistroEntradas[[#This Row],[Data da 
Competência]]=TbRegistroEntradas[[#This Row],[Data do Caixa 
Previsto]],"Vista","Prazo")</f>
        <v>Prazo</v>
      </c>
      <c r="Q16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2024.6093855852087</v>
      </c>
    </row>
    <row r="168" spans="2:17" x14ac:dyDescent="0.25">
      <c r="B168" s="17">
        <v>43560.827825537825</v>
      </c>
      <c r="C168" s="18">
        <v>43444</v>
      </c>
      <c r="D168" s="18">
        <v>43477.170204498791</v>
      </c>
      <c r="E168" s="19" t="s">
        <v>23</v>
      </c>
      <c r="F168" s="19" t="s">
        <v>33</v>
      </c>
      <c r="G168" s="19" t="s">
        <v>220</v>
      </c>
      <c r="H168" s="20">
        <v>483</v>
      </c>
      <c r="I168" s="19">
        <v>4</v>
      </c>
      <c r="J168" s="19">
        <v>2019</v>
      </c>
      <c r="K168">
        <v>12</v>
      </c>
      <c r="L168">
        <v>2018</v>
      </c>
      <c r="M168">
        <v>1</v>
      </c>
      <c r="N168">
        <v>2019</v>
      </c>
      <c r="O168" t="s">
        <v>590</v>
      </c>
      <c r="P168" t="str">
        <f>IF(TbRegistroEntradas[[#This Row],[Data da 
Competência]]=TbRegistroEntradas[[#This Row],[Data do Caixa 
Previsto]],"Vista","Prazo")</f>
        <v>Prazo</v>
      </c>
      <c r="Q16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83.657621039033984</v>
      </c>
    </row>
    <row r="169" spans="2:17" x14ac:dyDescent="0.25">
      <c r="B169" s="17">
        <v>43503.119006949521</v>
      </c>
      <c r="C169" s="18">
        <v>43451</v>
      </c>
      <c r="D169" s="18">
        <v>43469.404646888193</v>
      </c>
      <c r="E169" s="19" t="s">
        <v>23</v>
      </c>
      <c r="F169" s="19" t="s">
        <v>32</v>
      </c>
      <c r="G169" s="19" t="s">
        <v>221</v>
      </c>
      <c r="H169" s="20">
        <v>373</v>
      </c>
      <c r="I169" s="19">
        <v>2</v>
      </c>
      <c r="J169" s="19">
        <v>2019</v>
      </c>
      <c r="K169">
        <v>12</v>
      </c>
      <c r="L169">
        <v>2018</v>
      </c>
      <c r="M169">
        <v>1</v>
      </c>
      <c r="N169">
        <v>2019</v>
      </c>
      <c r="O169" t="s">
        <v>590</v>
      </c>
      <c r="P169" t="str">
        <f>IF(TbRegistroEntradas[[#This Row],[Data da 
Competência]]=TbRegistroEntradas[[#This Row],[Data do Caixa 
Previsto]],"Vista","Prazo")</f>
        <v>Prazo</v>
      </c>
      <c r="Q16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33.71436006132717</v>
      </c>
    </row>
    <row r="170" spans="2:17" x14ac:dyDescent="0.25">
      <c r="B170" s="17">
        <v>43459.694209767709</v>
      </c>
      <c r="C170" s="18">
        <v>43454</v>
      </c>
      <c r="D170" s="18">
        <v>43459.694209767709</v>
      </c>
      <c r="E170" s="19" t="s">
        <v>23</v>
      </c>
      <c r="F170" s="19" t="s">
        <v>30</v>
      </c>
      <c r="G170" s="19" t="s">
        <v>222</v>
      </c>
      <c r="H170" s="20">
        <v>2088</v>
      </c>
      <c r="I170" s="19">
        <v>12</v>
      </c>
      <c r="J170" s="19">
        <v>2018</v>
      </c>
      <c r="K170">
        <v>12</v>
      </c>
      <c r="L170">
        <v>2018</v>
      </c>
      <c r="M170">
        <v>12</v>
      </c>
      <c r="N170">
        <v>2018</v>
      </c>
      <c r="O170" t="s">
        <v>590</v>
      </c>
      <c r="P170" t="str">
        <f>IF(TbRegistroEntradas[[#This Row],[Data da 
Competência]]=TbRegistroEntradas[[#This Row],[Data do Caixa 
Previsto]],"Vista","Prazo")</f>
        <v>Prazo</v>
      </c>
      <c r="Q17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71" spans="2:17" x14ac:dyDescent="0.25">
      <c r="B171" s="17">
        <v>43497.817197182514</v>
      </c>
      <c r="C171" s="18">
        <v>43455</v>
      </c>
      <c r="D171" s="18">
        <v>43497.817197182514</v>
      </c>
      <c r="E171" s="19" t="s">
        <v>23</v>
      </c>
      <c r="F171" s="19" t="s">
        <v>33</v>
      </c>
      <c r="G171" s="19" t="s">
        <v>223</v>
      </c>
      <c r="H171" s="20">
        <v>1168</v>
      </c>
      <c r="I171" s="19">
        <v>2</v>
      </c>
      <c r="J171" s="19">
        <v>2019</v>
      </c>
      <c r="K171">
        <v>12</v>
      </c>
      <c r="L171">
        <v>2018</v>
      </c>
      <c r="M171">
        <v>2</v>
      </c>
      <c r="N171">
        <v>2019</v>
      </c>
      <c r="O171" t="s">
        <v>590</v>
      </c>
      <c r="P171" t="str">
        <f>IF(TbRegistroEntradas[[#This Row],[Data da 
Competência]]=TbRegistroEntradas[[#This Row],[Data do Caixa 
Previsto]],"Vista","Prazo")</f>
        <v>Prazo</v>
      </c>
      <c r="Q17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72" spans="2:17" x14ac:dyDescent="0.25">
      <c r="B172" s="17">
        <v>43457</v>
      </c>
      <c r="C172" s="18">
        <v>43457</v>
      </c>
      <c r="D172" s="18">
        <v>43457</v>
      </c>
      <c r="E172" s="19" t="s">
        <v>23</v>
      </c>
      <c r="F172" s="19" t="s">
        <v>33</v>
      </c>
      <c r="G172" s="19" t="s">
        <v>224</v>
      </c>
      <c r="H172" s="20">
        <v>4429</v>
      </c>
      <c r="I172" s="19">
        <v>12</v>
      </c>
      <c r="J172" s="19">
        <v>2018</v>
      </c>
      <c r="K172">
        <v>12</v>
      </c>
      <c r="L172">
        <v>2018</v>
      </c>
      <c r="M172">
        <v>12</v>
      </c>
      <c r="N172">
        <v>2018</v>
      </c>
      <c r="O172" t="s">
        <v>590</v>
      </c>
      <c r="P172" t="str">
        <f>IF(TbRegistroEntradas[[#This Row],[Data da 
Competência]]=TbRegistroEntradas[[#This Row],[Data do Caixa 
Previsto]],"Vista","Prazo")</f>
        <v>Vista</v>
      </c>
      <c r="Q17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73" spans="2:17" x14ac:dyDescent="0.25">
      <c r="B173" s="17">
        <v>43519.692753371986</v>
      </c>
      <c r="C173" s="18">
        <v>43462</v>
      </c>
      <c r="D173" s="18">
        <v>43519.692753371986</v>
      </c>
      <c r="E173" s="19" t="s">
        <v>23</v>
      </c>
      <c r="F173" s="19" t="s">
        <v>32</v>
      </c>
      <c r="G173" s="19" t="s">
        <v>225</v>
      </c>
      <c r="H173" s="20">
        <v>4955</v>
      </c>
      <c r="I173" s="19">
        <v>2</v>
      </c>
      <c r="J173" s="19">
        <v>2019</v>
      </c>
      <c r="K173">
        <v>12</v>
      </c>
      <c r="L173">
        <v>2018</v>
      </c>
      <c r="M173">
        <v>2</v>
      </c>
      <c r="N173">
        <v>2019</v>
      </c>
      <c r="O173" t="s">
        <v>590</v>
      </c>
      <c r="P173" t="str">
        <f>IF(TbRegistroEntradas[[#This Row],[Data da 
Competência]]=TbRegistroEntradas[[#This Row],[Data do Caixa 
Previsto]],"Vista","Prazo")</f>
        <v>Prazo</v>
      </c>
      <c r="Q17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74" spans="2:17" x14ac:dyDescent="0.25">
      <c r="B174" s="17">
        <v>43483.173836704627</v>
      </c>
      <c r="C174" s="18">
        <v>43465</v>
      </c>
      <c r="D174" s="18">
        <v>43483.090606344922</v>
      </c>
      <c r="E174" s="19" t="s">
        <v>23</v>
      </c>
      <c r="F174" s="19" t="s">
        <v>32</v>
      </c>
      <c r="G174" s="19" t="s">
        <v>226</v>
      </c>
      <c r="H174" s="20">
        <v>3201</v>
      </c>
      <c r="I174" s="19">
        <v>1</v>
      </c>
      <c r="J174" s="19">
        <v>2019</v>
      </c>
      <c r="K174">
        <v>12</v>
      </c>
      <c r="L174">
        <v>2018</v>
      </c>
      <c r="M174">
        <v>1</v>
      </c>
      <c r="N174">
        <v>2019</v>
      </c>
      <c r="O174" t="s">
        <v>590</v>
      </c>
      <c r="P174" t="str">
        <f>IF(TbRegistroEntradas[[#This Row],[Data da 
Competência]]=TbRegistroEntradas[[#This Row],[Data do Caixa 
Previsto]],"Vista","Prazo")</f>
        <v>Prazo</v>
      </c>
      <c r="Q17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8.3230359705339652E-2</v>
      </c>
    </row>
    <row r="175" spans="2:17" x14ac:dyDescent="0.25">
      <c r="B175" s="17">
        <v>43511.69240968494</v>
      </c>
      <c r="C175" s="18">
        <v>43469</v>
      </c>
      <c r="D175" s="18">
        <v>43511.69240968494</v>
      </c>
      <c r="E175" s="19" t="s">
        <v>23</v>
      </c>
      <c r="F175" s="19" t="s">
        <v>31</v>
      </c>
      <c r="G175" s="19" t="s">
        <v>227</v>
      </c>
      <c r="H175" s="20">
        <v>3007</v>
      </c>
      <c r="I175" s="19">
        <v>2</v>
      </c>
      <c r="J175" s="19">
        <v>2019</v>
      </c>
      <c r="K175">
        <v>1</v>
      </c>
      <c r="L175">
        <v>2019</v>
      </c>
      <c r="M175">
        <v>2</v>
      </c>
      <c r="N175">
        <v>2019</v>
      </c>
      <c r="O175" t="s">
        <v>590</v>
      </c>
      <c r="P175" t="str">
        <f>IF(TbRegistroEntradas[[#This Row],[Data da 
Competência]]=TbRegistroEntradas[[#This Row],[Data do Caixa 
Previsto]],"Vista","Prazo")</f>
        <v>Prazo</v>
      </c>
      <c r="Q17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76" spans="2:17" x14ac:dyDescent="0.25">
      <c r="B176" s="17">
        <v>43473</v>
      </c>
      <c r="C176" s="18">
        <v>43473</v>
      </c>
      <c r="D176" s="18">
        <v>43473</v>
      </c>
      <c r="E176" s="19" t="s">
        <v>23</v>
      </c>
      <c r="F176" s="19" t="s">
        <v>33</v>
      </c>
      <c r="G176" s="19" t="s">
        <v>228</v>
      </c>
      <c r="H176" s="20">
        <v>900</v>
      </c>
      <c r="I176" s="19">
        <v>1</v>
      </c>
      <c r="J176" s="19">
        <v>2019</v>
      </c>
      <c r="K176">
        <v>1</v>
      </c>
      <c r="L176">
        <v>2019</v>
      </c>
      <c r="M176">
        <v>1</v>
      </c>
      <c r="N176">
        <v>2019</v>
      </c>
      <c r="O176" t="s">
        <v>590</v>
      </c>
      <c r="P176" t="str">
        <f>IF(TbRegistroEntradas[[#This Row],[Data da 
Competência]]=TbRegistroEntradas[[#This Row],[Data do Caixa 
Previsto]],"Vista","Prazo")</f>
        <v>Vista</v>
      </c>
      <c r="Q17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77" spans="2:17" x14ac:dyDescent="0.25">
      <c r="B177" s="17">
        <v>43478</v>
      </c>
      <c r="C177" s="18">
        <v>43478</v>
      </c>
      <c r="D177" s="18">
        <v>43478</v>
      </c>
      <c r="E177" s="19" t="s">
        <v>23</v>
      </c>
      <c r="F177" s="19" t="s">
        <v>32</v>
      </c>
      <c r="G177" s="19" t="s">
        <v>229</v>
      </c>
      <c r="H177" s="20">
        <v>2970</v>
      </c>
      <c r="I177" s="19">
        <v>1</v>
      </c>
      <c r="J177" s="19">
        <v>2019</v>
      </c>
      <c r="K177">
        <v>1</v>
      </c>
      <c r="L177">
        <v>2019</v>
      </c>
      <c r="M177">
        <v>1</v>
      </c>
      <c r="N177">
        <v>2019</v>
      </c>
      <c r="O177" t="s">
        <v>590</v>
      </c>
      <c r="P177" t="str">
        <f>IF(TbRegistroEntradas[[#This Row],[Data da 
Competência]]=TbRegistroEntradas[[#This Row],[Data do Caixa 
Previsto]],"Vista","Prazo")</f>
        <v>Vista</v>
      </c>
      <c r="Q17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78" spans="2:17" x14ac:dyDescent="0.25">
      <c r="B178" s="17">
        <v>43538.543475375038</v>
      </c>
      <c r="C178" s="18">
        <v>43482</v>
      </c>
      <c r="D178" s="18">
        <v>43538.543475375038</v>
      </c>
      <c r="E178" s="19" t="s">
        <v>23</v>
      </c>
      <c r="F178" s="19" t="s">
        <v>29</v>
      </c>
      <c r="G178" s="19" t="s">
        <v>230</v>
      </c>
      <c r="H178" s="20">
        <v>4993</v>
      </c>
      <c r="I178" s="19">
        <v>3</v>
      </c>
      <c r="J178" s="19">
        <v>2019</v>
      </c>
      <c r="K178">
        <v>1</v>
      </c>
      <c r="L178">
        <v>2019</v>
      </c>
      <c r="M178">
        <v>3</v>
      </c>
      <c r="N178">
        <v>2019</v>
      </c>
      <c r="O178" t="s">
        <v>590</v>
      </c>
      <c r="P178" t="str">
        <f>IF(TbRegistroEntradas[[#This Row],[Data da 
Competência]]=TbRegistroEntradas[[#This Row],[Data do Caixa 
Previsto]],"Vista","Prazo")</f>
        <v>Prazo</v>
      </c>
      <c r="Q17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79" spans="2:17" x14ac:dyDescent="0.25">
      <c r="B179" s="17">
        <v>43485.955494346097</v>
      </c>
      <c r="C179" s="18">
        <v>43485</v>
      </c>
      <c r="D179" s="18">
        <v>43485.955494346097</v>
      </c>
      <c r="E179" s="19" t="s">
        <v>23</v>
      </c>
      <c r="F179" s="19" t="s">
        <v>33</v>
      </c>
      <c r="G179" s="19" t="s">
        <v>231</v>
      </c>
      <c r="H179" s="20">
        <v>1664</v>
      </c>
      <c r="I179" s="19">
        <v>1</v>
      </c>
      <c r="J179" s="19">
        <v>2019</v>
      </c>
      <c r="K179">
        <v>1</v>
      </c>
      <c r="L179">
        <v>2019</v>
      </c>
      <c r="M179">
        <v>1</v>
      </c>
      <c r="N179">
        <v>2019</v>
      </c>
      <c r="O179" t="s">
        <v>590</v>
      </c>
      <c r="P179" t="str">
        <f>IF(TbRegistroEntradas[[#This Row],[Data da 
Competência]]=TbRegistroEntradas[[#This Row],[Data do Caixa 
Previsto]],"Vista","Prazo")</f>
        <v>Prazo</v>
      </c>
      <c r="Q17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80" spans="2:17" x14ac:dyDescent="0.25">
      <c r="B180" s="17" t="s">
        <v>66</v>
      </c>
      <c r="C180" s="18">
        <v>43486</v>
      </c>
      <c r="D180" s="18">
        <v>43522.615238592094</v>
      </c>
      <c r="E180" s="19" t="s">
        <v>23</v>
      </c>
      <c r="F180" s="19" t="s">
        <v>32</v>
      </c>
      <c r="G180" s="19" t="s">
        <v>232</v>
      </c>
      <c r="H180" s="20">
        <v>1815</v>
      </c>
      <c r="I180" s="19">
        <v>0</v>
      </c>
      <c r="J180" s="19">
        <v>0</v>
      </c>
      <c r="K180">
        <v>1</v>
      </c>
      <c r="L180">
        <v>2019</v>
      </c>
      <c r="M180">
        <v>2</v>
      </c>
      <c r="N180">
        <v>2019</v>
      </c>
      <c r="O180" t="s">
        <v>552</v>
      </c>
      <c r="P180" t="str">
        <f>IF(TbRegistroEntradas[[#This Row],[Data da 
Competência]]=TbRegistroEntradas[[#This Row],[Data do Caixa 
Previsto]],"Vista","Prazo")</f>
        <v>Prazo</v>
      </c>
      <c r="Q18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1989.3847614079059</v>
      </c>
    </row>
    <row r="181" spans="2:17" x14ac:dyDescent="0.25">
      <c r="B181" s="17">
        <v>43505.043861470636</v>
      </c>
      <c r="C181" s="18">
        <v>43488</v>
      </c>
      <c r="D181" s="18">
        <v>43505.043861470636</v>
      </c>
      <c r="E181" s="19" t="s">
        <v>23</v>
      </c>
      <c r="F181" s="19" t="s">
        <v>31</v>
      </c>
      <c r="G181" s="19" t="s">
        <v>233</v>
      </c>
      <c r="H181" s="20">
        <v>3752</v>
      </c>
      <c r="I181" s="19">
        <v>2</v>
      </c>
      <c r="J181" s="19">
        <v>2019</v>
      </c>
      <c r="K181">
        <v>1</v>
      </c>
      <c r="L181">
        <v>2019</v>
      </c>
      <c r="M181">
        <v>2</v>
      </c>
      <c r="N181">
        <v>2019</v>
      </c>
      <c r="O181" t="s">
        <v>590</v>
      </c>
      <c r="P181" t="str">
        <f>IF(TbRegistroEntradas[[#This Row],[Data da 
Competência]]=TbRegistroEntradas[[#This Row],[Data do Caixa 
Previsto]],"Vista","Prazo")</f>
        <v>Prazo</v>
      </c>
      <c r="Q18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82" spans="2:17" x14ac:dyDescent="0.25">
      <c r="B182" s="17" t="s">
        <v>66</v>
      </c>
      <c r="C182" s="18">
        <v>43492</v>
      </c>
      <c r="D182" s="18">
        <v>43513.423178401492</v>
      </c>
      <c r="E182" s="19" t="s">
        <v>23</v>
      </c>
      <c r="F182" s="19" t="s">
        <v>32</v>
      </c>
      <c r="G182" s="19" t="s">
        <v>234</v>
      </c>
      <c r="H182" s="20">
        <v>177</v>
      </c>
      <c r="I182" s="19">
        <v>0</v>
      </c>
      <c r="J182" s="19">
        <v>0</v>
      </c>
      <c r="K182">
        <v>1</v>
      </c>
      <c r="L182">
        <v>2019</v>
      </c>
      <c r="M182">
        <v>2</v>
      </c>
      <c r="N182">
        <v>2019</v>
      </c>
      <c r="O182" t="s">
        <v>552</v>
      </c>
      <c r="P182" t="str">
        <f>IF(TbRegistroEntradas[[#This Row],[Data da 
Competência]]=TbRegistroEntradas[[#This Row],[Data do Caixa 
Previsto]],"Vista","Prazo")</f>
        <v>Prazo</v>
      </c>
      <c r="Q18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1998.5768215985081</v>
      </c>
    </row>
    <row r="183" spans="2:17" x14ac:dyDescent="0.25">
      <c r="B183" s="17">
        <v>43494</v>
      </c>
      <c r="C183" s="18">
        <v>43494</v>
      </c>
      <c r="D183" s="18">
        <v>43494</v>
      </c>
      <c r="E183" s="19" t="s">
        <v>23</v>
      </c>
      <c r="F183" s="19" t="s">
        <v>32</v>
      </c>
      <c r="G183" s="19" t="s">
        <v>235</v>
      </c>
      <c r="H183" s="20">
        <v>3619</v>
      </c>
      <c r="I183" s="19">
        <v>1</v>
      </c>
      <c r="J183" s="19">
        <v>2019</v>
      </c>
      <c r="K183">
        <v>1</v>
      </c>
      <c r="L183">
        <v>2019</v>
      </c>
      <c r="M183">
        <v>1</v>
      </c>
      <c r="N183">
        <v>2019</v>
      </c>
      <c r="O183" t="s">
        <v>590</v>
      </c>
      <c r="P183" t="str">
        <f>IF(TbRegistroEntradas[[#This Row],[Data da 
Competência]]=TbRegistroEntradas[[#This Row],[Data do Caixa 
Previsto]],"Vista","Prazo")</f>
        <v>Vista</v>
      </c>
      <c r="Q18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84" spans="2:17" x14ac:dyDescent="0.25">
      <c r="B184" s="17">
        <v>43535.333758130932</v>
      </c>
      <c r="C184" s="18">
        <v>43498</v>
      </c>
      <c r="D184" s="18">
        <v>43534.989762344601</v>
      </c>
      <c r="E184" s="19" t="s">
        <v>23</v>
      </c>
      <c r="F184" s="19" t="s">
        <v>31</v>
      </c>
      <c r="G184" s="19" t="s">
        <v>236</v>
      </c>
      <c r="H184" s="20">
        <v>4030</v>
      </c>
      <c r="I184" s="19">
        <v>3</v>
      </c>
      <c r="J184" s="19">
        <v>2019</v>
      </c>
      <c r="K184">
        <v>2</v>
      </c>
      <c r="L184">
        <v>2019</v>
      </c>
      <c r="M184">
        <v>3</v>
      </c>
      <c r="N184">
        <v>2019</v>
      </c>
      <c r="O184" t="s">
        <v>590</v>
      </c>
      <c r="P184" t="str">
        <f>IF(TbRegistroEntradas[[#This Row],[Data da 
Competência]]=TbRegistroEntradas[[#This Row],[Data do Caixa 
Previsto]],"Vista","Prazo")</f>
        <v>Prazo</v>
      </c>
      <c r="Q18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0.34399578633019701</v>
      </c>
    </row>
    <row r="185" spans="2:17" x14ac:dyDescent="0.25">
      <c r="B185" s="17">
        <v>43512.886043755854</v>
      </c>
      <c r="C185" s="18">
        <v>43501</v>
      </c>
      <c r="D185" s="18">
        <v>43512.886043755854</v>
      </c>
      <c r="E185" s="19" t="s">
        <v>23</v>
      </c>
      <c r="F185" s="19" t="s">
        <v>31</v>
      </c>
      <c r="G185" s="19" t="s">
        <v>237</v>
      </c>
      <c r="H185" s="20">
        <v>4157</v>
      </c>
      <c r="I185" s="19">
        <v>2</v>
      </c>
      <c r="J185" s="19">
        <v>2019</v>
      </c>
      <c r="K185">
        <v>2</v>
      </c>
      <c r="L185">
        <v>2019</v>
      </c>
      <c r="M185">
        <v>2</v>
      </c>
      <c r="N185">
        <v>2019</v>
      </c>
      <c r="O185" t="s">
        <v>590</v>
      </c>
      <c r="P185" t="str">
        <f>IF(TbRegistroEntradas[[#This Row],[Data da 
Competência]]=TbRegistroEntradas[[#This Row],[Data do Caixa 
Previsto]],"Vista","Prazo")</f>
        <v>Prazo</v>
      </c>
      <c r="Q18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86" spans="2:17" x14ac:dyDescent="0.25">
      <c r="B186" s="17">
        <v>43532.824988934779</v>
      </c>
      <c r="C186" s="18">
        <v>43502</v>
      </c>
      <c r="D186" s="18">
        <v>43532.824988934779</v>
      </c>
      <c r="E186" s="19" t="s">
        <v>23</v>
      </c>
      <c r="F186" s="19" t="s">
        <v>30</v>
      </c>
      <c r="G186" s="19" t="s">
        <v>238</v>
      </c>
      <c r="H186" s="20">
        <v>1417</v>
      </c>
      <c r="I186" s="19">
        <v>3</v>
      </c>
      <c r="J186" s="19">
        <v>2019</v>
      </c>
      <c r="K186">
        <v>2</v>
      </c>
      <c r="L186">
        <v>2019</v>
      </c>
      <c r="M186">
        <v>3</v>
      </c>
      <c r="N186">
        <v>2019</v>
      </c>
      <c r="O186" t="s">
        <v>590</v>
      </c>
      <c r="P186" t="str">
        <f>IF(TbRegistroEntradas[[#This Row],[Data da 
Competência]]=TbRegistroEntradas[[#This Row],[Data do Caixa 
Previsto]],"Vista","Prazo")</f>
        <v>Prazo</v>
      </c>
      <c r="Q18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87" spans="2:17" x14ac:dyDescent="0.25">
      <c r="B187" s="17">
        <v>43540.311131757786</v>
      </c>
      <c r="C187" s="18">
        <v>43505</v>
      </c>
      <c r="D187" s="18">
        <v>43540.311131757786</v>
      </c>
      <c r="E187" s="19" t="s">
        <v>23</v>
      </c>
      <c r="F187" s="19" t="s">
        <v>33</v>
      </c>
      <c r="G187" s="19" t="s">
        <v>239</v>
      </c>
      <c r="H187" s="20">
        <v>1117</v>
      </c>
      <c r="I187" s="19">
        <v>3</v>
      </c>
      <c r="J187" s="19">
        <v>2019</v>
      </c>
      <c r="K187">
        <v>2</v>
      </c>
      <c r="L187">
        <v>2019</v>
      </c>
      <c r="M187">
        <v>3</v>
      </c>
      <c r="N187">
        <v>2019</v>
      </c>
      <c r="O187" t="s">
        <v>590</v>
      </c>
      <c r="P187" t="str">
        <f>IF(TbRegistroEntradas[[#This Row],[Data da 
Competência]]=TbRegistroEntradas[[#This Row],[Data do Caixa 
Previsto]],"Vista","Prazo")</f>
        <v>Prazo</v>
      </c>
      <c r="Q18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88" spans="2:17" x14ac:dyDescent="0.25">
      <c r="B188" s="17">
        <v>43541.652544038297</v>
      </c>
      <c r="C188" s="18">
        <v>43506</v>
      </c>
      <c r="D188" s="18">
        <v>43541.652544038297</v>
      </c>
      <c r="E188" s="19" t="s">
        <v>23</v>
      </c>
      <c r="F188" s="19" t="s">
        <v>29</v>
      </c>
      <c r="G188" s="19" t="s">
        <v>240</v>
      </c>
      <c r="H188" s="20">
        <v>4461</v>
      </c>
      <c r="I188" s="19">
        <v>3</v>
      </c>
      <c r="J188" s="19">
        <v>2019</v>
      </c>
      <c r="K188">
        <v>2</v>
      </c>
      <c r="L188">
        <v>2019</v>
      </c>
      <c r="M188">
        <v>3</v>
      </c>
      <c r="N188">
        <v>2019</v>
      </c>
      <c r="O188" t="s">
        <v>590</v>
      </c>
      <c r="P188" t="str">
        <f>IF(TbRegistroEntradas[[#This Row],[Data da 
Competência]]=TbRegistroEntradas[[#This Row],[Data do Caixa 
Previsto]],"Vista","Prazo")</f>
        <v>Prazo</v>
      </c>
      <c r="Q18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89" spans="2:17" x14ac:dyDescent="0.25">
      <c r="B189" s="17">
        <v>43549.598526870293</v>
      </c>
      <c r="C189" s="18">
        <v>43508</v>
      </c>
      <c r="D189" s="18">
        <v>43508</v>
      </c>
      <c r="E189" s="19" t="s">
        <v>23</v>
      </c>
      <c r="F189" s="19" t="s">
        <v>32</v>
      </c>
      <c r="G189" s="19" t="s">
        <v>241</v>
      </c>
      <c r="H189" s="20">
        <v>3732</v>
      </c>
      <c r="I189" s="19">
        <v>3</v>
      </c>
      <c r="J189" s="19">
        <v>2019</v>
      </c>
      <c r="K189">
        <v>2</v>
      </c>
      <c r="L189">
        <v>2019</v>
      </c>
      <c r="M189">
        <v>2</v>
      </c>
      <c r="N189">
        <v>2019</v>
      </c>
      <c r="O189" t="s">
        <v>590</v>
      </c>
      <c r="P189" t="str">
        <f>IF(TbRegistroEntradas[[#This Row],[Data da 
Competência]]=TbRegistroEntradas[[#This Row],[Data do Caixa 
Previsto]],"Vista","Prazo")</f>
        <v>Vista</v>
      </c>
      <c r="Q18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41.598526870293426</v>
      </c>
    </row>
    <row r="190" spans="2:17" x14ac:dyDescent="0.25">
      <c r="B190" s="17">
        <v>43509</v>
      </c>
      <c r="C190" s="18">
        <v>43509</v>
      </c>
      <c r="D190" s="18">
        <v>43509</v>
      </c>
      <c r="E190" s="19" t="s">
        <v>23</v>
      </c>
      <c r="F190" s="19" t="s">
        <v>33</v>
      </c>
      <c r="G190" s="19" t="s">
        <v>242</v>
      </c>
      <c r="H190" s="20">
        <v>2024</v>
      </c>
      <c r="I190" s="19">
        <v>2</v>
      </c>
      <c r="J190" s="19">
        <v>2019</v>
      </c>
      <c r="K190">
        <v>2</v>
      </c>
      <c r="L190">
        <v>2019</v>
      </c>
      <c r="M190">
        <v>2</v>
      </c>
      <c r="N190">
        <v>2019</v>
      </c>
      <c r="O190" t="s">
        <v>590</v>
      </c>
      <c r="P190" t="str">
        <f>IF(TbRegistroEntradas[[#This Row],[Data da 
Competência]]=TbRegistroEntradas[[#This Row],[Data do Caixa 
Previsto]],"Vista","Prazo")</f>
        <v>Vista</v>
      </c>
      <c r="Q19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91" spans="2:17" x14ac:dyDescent="0.25">
      <c r="B191" s="17">
        <v>43512</v>
      </c>
      <c r="C191" s="18">
        <v>43512</v>
      </c>
      <c r="D191" s="18">
        <v>43512</v>
      </c>
      <c r="E191" s="19" t="s">
        <v>23</v>
      </c>
      <c r="F191" s="19" t="s">
        <v>32</v>
      </c>
      <c r="G191" s="19" t="s">
        <v>243</v>
      </c>
      <c r="H191" s="20">
        <v>928</v>
      </c>
      <c r="I191" s="19">
        <v>2</v>
      </c>
      <c r="J191" s="19">
        <v>2019</v>
      </c>
      <c r="K191">
        <v>2</v>
      </c>
      <c r="L191">
        <v>2019</v>
      </c>
      <c r="M191">
        <v>2</v>
      </c>
      <c r="N191">
        <v>2019</v>
      </c>
      <c r="O191" t="s">
        <v>590</v>
      </c>
      <c r="P191" t="str">
        <f>IF(TbRegistroEntradas[[#This Row],[Data da 
Competência]]=TbRegistroEntradas[[#This Row],[Data do Caixa 
Previsto]],"Vista","Prazo")</f>
        <v>Vista</v>
      </c>
      <c r="Q19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92" spans="2:17" x14ac:dyDescent="0.25">
      <c r="B192" s="17">
        <v>43533.185938305287</v>
      </c>
      <c r="C192" s="18">
        <v>43513</v>
      </c>
      <c r="D192" s="18">
        <v>43513</v>
      </c>
      <c r="E192" s="19" t="s">
        <v>23</v>
      </c>
      <c r="F192" s="19" t="s">
        <v>32</v>
      </c>
      <c r="G192" s="19" t="s">
        <v>244</v>
      </c>
      <c r="H192" s="20">
        <v>3557</v>
      </c>
      <c r="I192" s="19">
        <v>3</v>
      </c>
      <c r="J192" s="19">
        <v>2019</v>
      </c>
      <c r="K192">
        <v>2</v>
      </c>
      <c r="L192">
        <v>2019</v>
      </c>
      <c r="M192">
        <v>2</v>
      </c>
      <c r="N192">
        <v>2019</v>
      </c>
      <c r="O192" t="s">
        <v>590</v>
      </c>
      <c r="P192" t="str">
        <f>IF(TbRegistroEntradas[[#This Row],[Data da 
Competência]]=TbRegistroEntradas[[#This Row],[Data do Caixa 
Previsto]],"Vista","Prazo")</f>
        <v>Vista</v>
      </c>
      <c r="Q19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20.185938305286982</v>
      </c>
    </row>
    <row r="193" spans="2:17" x14ac:dyDescent="0.25">
      <c r="B193" s="17">
        <v>43540.820705056554</v>
      </c>
      <c r="C193" s="18">
        <v>43514</v>
      </c>
      <c r="D193" s="18">
        <v>43540.820705056554</v>
      </c>
      <c r="E193" s="19" t="s">
        <v>23</v>
      </c>
      <c r="F193" s="19" t="s">
        <v>33</v>
      </c>
      <c r="G193" s="19" t="s">
        <v>245</v>
      </c>
      <c r="H193" s="20">
        <v>741</v>
      </c>
      <c r="I193" s="19">
        <v>3</v>
      </c>
      <c r="J193" s="19">
        <v>2019</v>
      </c>
      <c r="K193">
        <v>2</v>
      </c>
      <c r="L193">
        <v>2019</v>
      </c>
      <c r="M193">
        <v>3</v>
      </c>
      <c r="N193">
        <v>2019</v>
      </c>
      <c r="O193" t="s">
        <v>590</v>
      </c>
      <c r="P193" t="str">
        <f>IF(TbRegistroEntradas[[#This Row],[Data da 
Competência]]=TbRegistroEntradas[[#This Row],[Data do Caixa 
Previsto]],"Vista","Prazo")</f>
        <v>Prazo</v>
      </c>
      <c r="Q19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94" spans="2:17" x14ac:dyDescent="0.25">
      <c r="B194" s="17">
        <v>43548.222942782464</v>
      </c>
      <c r="C194" s="18">
        <v>43517</v>
      </c>
      <c r="D194" s="18">
        <v>43548.222942782464</v>
      </c>
      <c r="E194" s="19" t="s">
        <v>23</v>
      </c>
      <c r="F194" s="19" t="s">
        <v>33</v>
      </c>
      <c r="G194" s="19" t="s">
        <v>246</v>
      </c>
      <c r="H194" s="20">
        <v>850</v>
      </c>
      <c r="I194" s="19">
        <v>3</v>
      </c>
      <c r="J194" s="19">
        <v>2019</v>
      </c>
      <c r="K194">
        <v>2</v>
      </c>
      <c r="L194">
        <v>2019</v>
      </c>
      <c r="M194">
        <v>3</v>
      </c>
      <c r="N194">
        <v>2019</v>
      </c>
      <c r="O194" t="s">
        <v>590</v>
      </c>
      <c r="P194" t="str">
        <f>IF(TbRegistroEntradas[[#This Row],[Data da 
Competência]]=TbRegistroEntradas[[#This Row],[Data do Caixa 
Previsto]],"Vista","Prazo")</f>
        <v>Prazo</v>
      </c>
      <c r="Q19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95" spans="2:17" x14ac:dyDescent="0.25">
      <c r="B195" s="17">
        <v>43522</v>
      </c>
      <c r="C195" s="18">
        <v>43522</v>
      </c>
      <c r="D195" s="18">
        <v>43522</v>
      </c>
      <c r="E195" s="19" t="s">
        <v>23</v>
      </c>
      <c r="F195" s="19" t="s">
        <v>32</v>
      </c>
      <c r="G195" s="19" t="s">
        <v>247</v>
      </c>
      <c r="H195" s="20">
        <v>4741</v>
      </c>
      <c r="I195" s="19">
        <v>2</v>
      </c>
      <c r="J195" s="19">
        <v>2019</v>
      </c>
      <c r="K195">
        <v>2</v>
      </c>
      <c r="L195">
        <v>2019</v>
      </c>
      <c r="M195">
        <v>2</v>
      </c>
      <c r="N195">
        <v>2019</v>
      </c>
      <c r="O195" t="s">
        <v>590</v>
      </c>
      <c r="P195" t="str">
        <f>IF(TbRegistroEntradas[[#This Row],[Data da 
Competência]]=TbRegistroEntradas[[#This Row],[Data do Caixa 
Previsto]],"Vista","Prazo")</f>
        <v>Vista</v>
      </c>
      <c r="Q19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96" spans="2:17" x14ac:dyDescent="0.25">
      <c r="B196" s="17">
        <v>43525</v>
      </c>
      <c r="C196" s="18">
        <v>43525</v>
      </c>
      <c r="D196" s="18">
        <v>43525</v>
      </c>
      <c r="E196" s="19" t="s">
        <v>23</v>
      </c>
      <c r="F196" s="19" t="s">
        <v>30</v>
      </c>
      <c r="G196" s="19" t="s">
        <v>248</v>
      </c>
      <c r="H196" s="20">
        <v>471</v>
      </c>
      <c r="I196" s="19">
        <v>3</v>
      </c>
      <c r="J196" s="19">
        <v>2019</v>
      </c>
      <c r="K196">
        <v>3</v>
      </c>
      <c r="L196">
        <v>2019</v>
      </c>
      <c r="M196">
        <v>3</v>
      </c>
      <c r="N196">
        <v>2019</v>
      </c>
      <c r="O196" t="s">
        <v>590</v>
      </c>
      <c r="P196" t="str">
        <f>IF(TbRegistroEntradas[[#This Row],[Data da 
Competência]]=TbRegistroEntradas[[#This Row],[Data do Caixa 
Previsto]],"Vista","Prazo")</f>
        <v>Vista</v>
      </c>
      <c r="Q19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97" spans="2:17" x14ac:dyDescent="0.25">
      <c r="B197" s="17">
        <v>43527</v>
      </c>
      <c r="C197" s="18">
        <v>43527</v>
      </c>
      <c r="D197" s="18">
        <v>43527</v>
      </c>
      <c r="E197" s="19" t="s">
        <v>23</v>
      </c>
      <c r="F197" s="19" t="s">
        <v>30</v>
      </c>
      <c r="G197" s="19" t="s">
        <v>249</v>
      </c>
      <c r="H197" s="20">
        <v>517</v>
      </c>
      <c r="I197" s="19">
        <v>3</v>
      </c>
      <c r="J197" s="19">
        <v>2019</v>
      </c>
      <c r="K197">
        <v>3</v>
      </c>
      <c r="L197">
        <v>2019</v>
      </c>
      <c r="M197">
        <v>3</v>
      </c>
      <c r="N197">
        <v>2019</v>
      </c>
      <c r="O197" t="s">
        <v>590</v>
      </c>
      <c r="P197" t="str">
        <f>IF(TbRegistroEntradas[[#This Row],[Data da 
Competência]]=TbRegistroEntradas[[#This Row],[Data do Caixa 
Previsto]],"Vista","Prazo")</f>
        <v>Vista</v>
      </c>
      <c r="Q19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98" spans="2:17" x14ac:dyDescent="0.25">
      <c r="B198" s="17">
        <v>43563.221434488092</v>
      </c>
      <c r="C198" s="18">
        <v>43534</v>
      </c>
      <c r="D198" s="18">
        <v>43563.221434488092</v>
      </c>
      <c r="E198" s="19" t="s">
        <v>23</v>
      </c>
      <c r="F198" s="19" t="s">
        <v>30</v>
      </c>
      <c r="G198" s="19" t="s">
        <v>250</v>
      </c>
      <c r="H198" s="20">
        <v>3034</v>
      </c>
      <c r="I198" s="19">
        <v>4</v>
      </c>
      <c r="J198" s="19">
        <v>2019</v>
      </c>
      <c r="K198">
        <v>3</v>
      </c>
      <c r="L198">
        <v>2019</v>
      </c>
      <c r="M198">
        <v>4</v>
      </c>
      <c r="N198">
        <v>2019</v>
      </c>
      <c r="O198" t="s">
        <v>590</v>
      </c>
      <c r="P198" t="str">
        <f>IF(TbRegistroEntradas[[#This Row],[Data da 
Competência]]=TbRegistroEntradas[[#This Row],[Data do Caixa 
Previsto]],"Vista","Prazo")</f>
        <v>Prazo</v>
      </c>
      <c r="Q19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199" spans="2:17" x14ac:dyDescent="0.25">
      <c r="B199" s="17">
        <v>43578.576921560554</v>
      </c>
      <c r="C199" s="18">
        <v>43537</v>
      </c>
      <c r="D199" s="18">
        <v>43578.576921560554</v>
      </c>
      <c r="E199" s="19" t="s">
        <v>23</v>
      </c>
      <c r="F199" s="19" t="s">
        <v>32</v>
      </c>
      <c r="G199" s="19" t="s">
        <v>251</v>
      </c>
      <c r="H199" s="20">
        <v>3172</v>
      </c>
      <c r="I199" s="19">
        <v>4</v>
      </c>
      <c r="J199" s="19">
        <v>2019</v>
      </c>
      <c r="K199">
        <v>3</v>
      </c>
      <c r="L199">
        <v>2019</v>
      </c>
      <c r="M199">
        <v>4</v>
      </c>
      <c r="N199">
        <v>2019</v>
      </c>
      <c r="O199" t="s">
        <v>590</v>
      </c>
      <c r="P199" t="str">
        <f>IF(TbRegistroEntradas[[#This Row],[Data da 
Competência]]=TbRegistroEntradas[[#This Row],[Data do Caixa 
Previsto]],"Vista","Prazo")</f>
        <v>Prazo</v>
      </c>
      <c r="Q19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00" spans="2:17" x14ac:dyDescent="0.25">
      <c r="B200" s="17">
        <v>43543</v>
      </c>
      <c r="C200" s="18">
        <v>43543</v>
      </c>
      <c r="D200" s="18">
        <v>43543</v>
      </c>
      <c r="E200" s="19" t="s">
        <v>23</v>
      </c>
      <c r="F200" s="19" t="s">
        <v>31</v>
      </c>
      <c r="G200" s="19" t="s">
        <v>252</v>
      </c>
      <c r="H200" s="20">
        <v>2069</v>
      </c>
      <c r="I200" s="19">
        <v>3</v>
      </c>
      <c r="J200" s="19">
        <v>2019</v>
      </c>
      <c r="K200">
        <v>3</v>
      </c>
      <c r="L200">
        <v>2019</v>
      </c>
      <c r="M200">
        <v>3</v>
      </c>
      <c r="N200">
        <v>2019</v>
      </c>
      <c r="O200" t="s">
        <v>590</v>
      </c>
      <c r="P200" t="str">
        <f>IF(TbRegistroEntradas[[#This Row],[Data da 
Competência]]=TbRegistroEntradas[[#This Row],[Data do Caixa 
Previsto]],"Vista","Prazo")</f>
        <v>Vista</v>
      </c>
      <c r="Q20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01" spans="2:17" x14ac:dyDescent="0.25">
      <c r="B201" s="17">
        <v>43545</v>
      </c>
      <c r="C201" s="18">
        <v>43545</v>
      </c>
      <c r="D201" s="18">
        <v>43545</v>
      </c>
      <c r="E201" s="19" t="s">
        <v>23</v>
      </c>
      <c r="F201" s="19" t="s">
        <v>31</v>
      </c>
      <c r="G201" s="19" t="s">
        <v>253</v>
      </c>
      <c r="H201" s="20">
        <v>3849</v>
      </c>
      <c r="I201" s="19">
        <v>3</v>
      </c>
      <c r="J201" s="19">
        <v>2019</v>
      </c>
      <c r="K201">
        <v>3</v>
      </c>
      <c r="L201">
        <v>2019</v>
      </c>
      <c r="M201">
        <v>3</v>
      </c>
      <c r="N201">
        <v>2019</v>
      </c>
      <c r="O201" t="s">
        <v>590</v>
      </c>
      <c r="P201" t="str">
        <f>IF(TbRegistroEntradas[[#This Row],[Data da 
Competência]]=TbRegistroEntradas[[#This Row],[Data do Caixa 
Previsto]],"Vista","Prazo")</f>
        <v>Vista</v>
      </c>
      <c r="Q20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02" spans="2:17" x14ac:dyDescent="0.25">
      <c r="B202" s="17" t="s">
        <v>66</v>
      </c>
      <c r="C202" s="18">
        <v>43551</v>
      </c>
      <c r="D202" s="18">
        <v>43586.046958916726</v>
      </c>
      <c r="E202" s="19" t="s">
        <v>23</v>
      </c>
      <c r="F202" s="19" t="s">
        <v>33</v>
      </c>
      <c r="G202" s="19" t="s">
        <v>254</v>
      </c>
      <c r="H202" s="20">
        <v>4141</v>
      </c>
      <c r="I202" s="19">
        <v>0</v>
      </c>
      <c r="J202" s="19">
        <v>0</v>
      </c>
      <c r="K202">
        <v>3</v>
      </c>
      <c r="L202">
        <v>2019</v>
      </c>
      <c r="M202">
        <v>5</v>
      </c>
      <c r="N202">
        <v>2019</v>
      </c>
      <c r="O202" t="s">
        <v>552</v>
      </c>
      <c r="P202" t="str">
        <f>IF(TbRegistroEntradas[[#This Row],[Data da 
Competência]]=TbRegistroEntradas[[#This Row],[Data do Caixa 
Previsto]],"Vista","Prazo")</f>
        <v>Prazo</v>
      </c>
      <c r="Q20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1925.953041083274</v>
      </c>
    </row>
    <row r="203" spans="2:17" x14ac:dyDescent="0.25">
      <c r="B203" s="17">
        <v>43643.859593934918</v>
      </c>
      <c r="C203" s="18">
        <v>43552</v>
      </c>
      <c r="D203" s="18">
        <v>43586.891175257784</v>
      </c>
      <c r="E203" s="19" t="s">
        <v>23</v>
      </c>
      <c r="F203" s="19" t="s">
        <v>33</v>
      </c>
      <c r="G203" s="19" t="s">
        <v>255</v>
      </c>
      <c r="H203" s="20">
        <v>1348</v>
      </c>
      <c r="I203" s="19">
        <v>6</v>
      </c>
      <c r="J203" s="19">
        <v>2019</v>
      </c>
      <c r="K203">
        <v>3</v>
      </c>
      <c r="L203">
        <v>2019</v>
      </c>
      <c r="M203">
        <v>5</v>
      </c>
      <c r="N203">
        <v>2019</v>
      </c>
      <c r="O203" t="s">
        <v>590</v>
      </c>
      <c r="P203" t="str">
        <f>IF(TbRegistroEntradas[[#This Row],[Data da 
Competência]]=TbRegistroEntradas[[#This Row],[Data do Caixa 
Previsto]],"Vista","Prazo")</f>
        <v>Prazo</v>
      </c>
      <c r="Q20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56.968418677133741</v>
      </c>
    </row>
    <row r="204" spans="2:17" x14ac:dyDescent="0.25">
      <c r="B204" s="17">
        <v>43558</v>
      </c>
      <c r="C204" s="18">
        <v>43558</v>
      </c>
      <c r="D204" s="18">
        <v>43558</v>
      </c>
      <c r="E204" s="19" t="s">
        <v>23</v>
      </c>
      <c r="F204" s="19" t="s">
        <v>32</v>
      </c>
      <c r="G204" s="19" t="s">
        <v>256</v>
      </c>
      <c r="H204" s="20">
        <v>1738</v>
      </c>
      <c r="I204" s="19">
        <v>4</v>
      </c>
      <c r="J204" s="19">
        <v>2019</v>
      </c>
      <c r="K204">
        <v>4</v>
      </c>
      <c r="L204">
        <v>2019</v>
      </c>
      <c r="M204">
        <v>4</v>
      </c>
      <c r="N204">
        <v>2019</v>
      </c>
      <c r="O204" t="s">
        <v>590</v>
      </c>
      <c r="P204" t="str">
        <f>IF(TbRegistroEntradas[[#This Row],[Data da 
Competência]]=TbRegistroEntradas[[#This Row],[Data do Caixa 
Previsto]],"Vista","Prazo")</f>
        <v>Vista</v>
      </c>
      <c r="Q20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05" spans="2:17" x14ac:dyDescent="0.25">
      <c r="B205" s="17">
        <v>43561</v>
      </c>
      <c r="C205" s="18">
        <v>43561</v>
      </c>
      <c r="D205" s="18">
        <v>43561</v>
      </c>
      <c r="E205" s="19" t="s">
        <v>23</v>
      </c>
      <c r="F205" s="19" t="s">
        <v>32</v>
      </c>
      <c r="G205" s="19" t="s">
        <v>257</v>
      </c>
      <c r="H205" s="20">
        <v>732</v>
      </c>
      <c r="I205" s="19">
        <v>4</v>
      </c>
      <c r="J205" s="19">
        <v>2019</v>
      </c>
      <c r="K205">
        <v>4</v>
      </c>
      <c r="L205">
        <v>2019</v>
      </c>
      <c r="M205">
        <v>4</v>
      </c>
      <c r="N205">
        <v>2019</v>
      </c>
      <c r="O205" t="s">
        <v>590</v>
      </c>
      <c r="P205" t="str">
        <f>IF(TbRegistroEntradas[[#This Row],[Data da 
Competência]]=TbRegistroEntradas[[#This Row],[Data do Caixa 
Previsto]],"Vista","Prazo")</f>
        <v>Vista</v>
      </c>
      <c r="Q20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06" spans="2:17" x14ac:dyDescent="0.25">
      <c r="B206" s="17">
        <v>43625.061431141949</v>
      </c>
      <c r="C206" s="18">
        <v>43562</v>
      </c>
      <c r="D206" s="18">
        <v>43586.693447907084</v>
      </c>
      <c r="E206" s="19" t="s">
        <v>23</v>
      </c>
      <c r="F206" s="19" t="s">
        <v>33</v>
      </c>
      <c r="G206" s="19" t="s">
        <v>258</v>
      </c>
      <c r="H206" s="20">
        <v>373</v>
      </c>
      <c r="I206" s="19">
        <v>6</v>
      </c>
      <c r="J206" s="19">
        <v>2019</v>
      </c>
      <c r="K206">
        <v>4</v>
      </c>
      <c r="L206">
        <v>2019</v>
      </c>
      <c r="M206">
        <v>5</v>
      </c>
      <c r="N206">
        <v>2019</v>
      </c>
      <c r="O206" t="s">
        <v>590</v>
      </c>
      <c r="P206" t="str">
        <f>IF(TbRegistroEntradas[[#This Row],[Data da 
Competência]]=TbRegistroEntradas[[#This Row],[Data do Caixa 
Previsto]],"Vista","Prazo")</f>
        <v>Prazo</v>
      </c>
      <c r="Q20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38.367983234864369</v>
      </c>
    </row>
    <row r="207" spans="2:17" x14ac:dyDescent="0.25">
      <c r="B207" s="17">
        <v>43609.201502582175</v>
      </c>
      <c r="C207" s="18">
        <v>43564</v>
      </c>
      <c r="D207" s="18">
        <v>43609.201502582175</v>
      </c>
      <c r="E207" s="19" t="s">
        <v>23</v>
      </c>
      <c r="F207" s="19" t="s">
        <v>30</v>
      </c>
      <c r="G207" s="19" t="s">
        <v>259</v>
      </c>
      <c r="H207" s="20">
        <v>609</v>
      </c>
      <c r="I207" s="19">
        <v>5</v>
      </c>
      <c r="J207" s="19">
        <v>2019</v>
      </c>
      <c r="K207">
        <v>4</v>
      </c>
      <c r="L207">
        <v>2019</v>
      </c>
      <c r="M207">
        <v>5</v>
      </c>
      <c r="N207">
        <v>2019</v>
      </c>
      <c r="O207" t="s">
        <v>590</v>
      </c>
      <c r="P207" t="str">
        <f>IF(TbRegistroEntradas[[#This Row],[Data da 
Competência]]=TbRegistroEntradas[[#This Row],[Data do Caixa 
Previsto]],"Vista","Prazo")</f>
        <v>Prazo</v>
      </c>
      <c r="Q20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08" spans="2:17" x14ac:dyDescent="0.25">
      <c r="B208" s="17">
        <v>43615.075827004257</v>
      </c>
      <c r="C208" s="18">
        <v>43567</v>
      </c>
      <c r="D208" s="18">
        <v>43615.075827004257</v>
      </c>
      <c r="E208" s="19" t="s">
        <v>23</v>
      </c>
      <c r="F208" s="19" t="s">
        <v>32</v>
      </c>
      <c r="G208" s="19" t="s">
        <v>260</v>
      </c>
      <c r="H208" s="20">
        <v>2883</v>
      </c>
      <c r="I208" s="19">
        <v>5</v>
      </c>
      <c r="J208" s="19">
        <v>2019</v>
      </c>
      <c r="K208">
        <v>4</v>
      </c>
      <c r="L208">
        <v>2019</v>
      </c>
      <c r="M208">
        <v>5</v>
      </c>
      <c r="N208">
        <v>2019</v>
      </c>
      <c r="O208" t="s">
        <v>590</v>
      </c>
      <c r="P208" t="str">
        <f>IF(TbRegistroEntradas[[#This Row],[Data da 
Competência]]=TbRegistroEntradas[[#This Row],[Data do Caixa 
Previsto]],"Vista","Prazo")</f>
        <v>Prazo</v>
      </c>
      <c r="Q20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09" spans="2:17" x14ac:dyDescent="0.25">
      <c r="B209" s="17">
        <v>43569</v>
      </c>
      <c r="C209" s="18">
        <v>43569</v>
      </c>
      <c r="D209" s="18">
        <v>43569</v>
      </c>
      <c r="E209" s="19" t="s">
        <v>23</v>
      </c>
      <c r="F209" s="19" t="s">
        <v>30</v>
      </c>
      <c r="G209" s="19" t="s">
        <v>261</v>
      </c>
      <c r="H209" s="20">
        <v>4651</v>
      </c>
      <c r="I209" s="19">
        <v>4</v>
      </c>
      <c r="J209" s="19">
        <v>2019</v>
      </c>
      <c r="K209">
        <v>4</v>
      </c>
      <c r="L209">
        <v>2019</v>
      </c>
      <c r="M209">
        <v>4</v>
      </c>
      <c r="N209">
        <v>2019</v>
      </c>
      <c r="O209" t="s">
        <v>590</v>
      </c>
      <c r="P209" t="str">
        <f>IF(TbRegistroEntradas[[#This Row],[Data da 
Competência]]=TbRegistroEntradas[[#This Row],[Data do Caixa 
Previsto]],"Vista","Prazo")</f>
        <v>Vista</v>
      </c>
      <c r="Q20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10" spans="2:17" x14ac:dyDescent="0.25">
      <c r="B210" s="17" t="s">
        <v>66</v>
      </c>
      <c r="C210" s="18">
        <v>43573</v>
      </c>
      <c r="D210" s="18">
        <v>43579.931861207129</v>
      </c>
      <c r="E210" s="19" t="s">
        <v>23</v>
      </c>
      <c r="F210" s="19" t="s">
        <v>30</v>
      </c>
      <c r="G210" s="19" t="s">
        <v>262</v>
      </c>
      <c r="H210" s="20">
        <v>4797</v>
      </c>
      <c r="I210" s="19">
        <v>0</v>
      </c>
      <c r="J210" s="19">
        <v>0</v>
      </c>
      <c r="K210">
        <v>4</v>
      </c>
      <c r="L210">
        <v>2019</v>
      </c>
      <c r="M210">
        <v>4</v>
      </c>
      <c r="N210">
        <v>2019</v>
      </c>
      <c r="O210" t="s">
        <v>552</v>
      </c>
      <c r="P210" t="str">
        <f>IF(TbRegistroEntradas[[#This Row],[Data da 
Competência]]=TbRegistroEntradas[[#This Row],[Data do Caixa 
Previsto]],"Vista","Prazo")</f>
        <v>Prazo</v>
      </c>
      <c r="Q21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1932.0681387928707</v>
      </c>
    </row>
    <row r="211" spans="2:17" x14ac:dyDescent="0.25">
      <c r="B211" s="17">
        <v>43598.937055888804</v>
      </c>
      <c r="C211" s="18">
        <v>43575</v>
      </c>
      <c r="D211" s="18">
        <v>43598.937055888804</v>
      </c>
      <c r="E211" s="19" t="s">
        <v>23</v>
      </c>
      <c r="F211" s="19" t="s">
        <v>31</v>
      </c>
      <c r="G211" s="19" t="s">
        <v>263</v>
      </c>
      <c r="H211" s="20">
        <v>1620</v>
      </c>
      <c r="I211" s="19">
        <v>5</v>
      </c>
      <c r="J211" s="19">
        <v>2019</v>
      </c>
      <c r="K211">
        <v>4</v>
      </c>
      <c r="L211">
        <v>2019</v>
      </c>
      <c r="M211">
        <v>5</v>
      </c>
      <c r="N211">
        <v>2019</v>
      </c>
      <c r="O211" t="s">
        <v>590</v>
      </c>
      <c r="P211" t="str">
        <f>IF(TbRegistroEntradas[[#This Row],[Data da 
Competência]]=TbRegistroEntradas[[#This Row],[Data do Caixa 
Previsto]],"Vista","Prazo")</f>
        <v>Prazo</v>
      </c>
      <c r="Q21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12" spans="2:17" x14ac:dyDescent="0.25">
      <c r="B212" s="17">
        <v>43683.92551073448</v>
      </c>
      <c r="C212" s="18">
        <v>43582</v>
      </c>
      <c r="D212" s="18">
        <v>43625.868579479997</v>
      </c>
      <c r="E212" s="19" t="s">
        <v>23</v>
      </c>
      <c r="F212" s="19" t="s">
        <v>33</v>
      </c>
      <c r="G212" s="19" t="s">
        <v>264</v>
      </c>
      <c r="H212" s="20">
        <v>245</v>
      </c>
      <c r="I212" s="19">
        <v>8</v>
      </c>
      <c r="J212" s="19">
        <v>2019</v>
      </c>
      <c r="K212">
        <v>4</v>
      </c>
      <c r="L212">
        <v>2019</v>
      </c>
      <c r="M212">
        <v>6</v>
      </c>
      <c r="N212">
        <v>2019</v>
      </c>
      <c r="O212" t="s">
        <v>590</v>
      </c>
      <c r="P212" t="str">
        <f>IF(TbRegistroEntradas[[#This Row],[Data da 
Competência]]=TbRegistroEntradas[[#This Row],[Data do Caixa 
Previsto]],"Vista","Prazo")</f>
        <v>Prazo</v>
      </c>
      <c r="Q21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58.056931254483061</v>
      </c>
    </row>
    <row r="213" spans="2:17" x14ac:dyDescent="0.25">
      <c r="B213" s="17">
        <v>43595.986786318994</v>
      </c>
      <c r="C213" s="18">
        <v>43584</v>
      </c>
      <c r="D213" s="18">
        <v>43595.986786318994</v>
      </c>
      <c r="E213" s="19" t="s">
        <v>23</v>
      </c>
      <c r="F213" s="19" t="s">
        <v>32</v>
      </c>
      <c r="G213" s="19" t="s">
        <v>265</v>
      </c>
      <c r="H213" s="20">
        <v>2091</v>
      </c>
      <c r="I213" s="19">
        <v>5</v>
      </c>
      <c r="J213" s="19">
        <v>2019</v>
      </c>
      <c r="K213">
        <v>4</v>
      </c>
      <c r="L213">
        <v>2019</v>
      </c>
      <c r="M213">
        <v>5</v>
      </c>
      <c r="N213">
        <v>2019</v>
      </c>
      <c r="O213" t="s">
        <v>590</v>
      </c>
      <c r="P213" t="str">
        <f>IF(TbRegistroEntradas[[#This Row],[Data da 
Competência]]=TbRegistroEntradas[[#This Row],[Data do Caixa 
Previsto]],"Vista","Prazo")</f>
        <v>Prazo</v>
      </c>
      <c r="Q21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14" spans="2:17" x14ac:dyDescent="0.25">
      <c r="B214" s="17">
        <v>43594.434933470475</v>
      </c>
      <c r="C214" s="18">
        <v>43585</v>
      </c>
      <c r="D214" s="18">
        <v>43594.434933470475</v>
      </c>
      <c r="E214" s="19" t="s">
        <v>23</v>
      </c>
      <c r="F214" s="19" t="s">
        <v>32</v>
      </c>
      <c r="G214" s="19" t="s">
        <v>266</v>
      </c>
      <c r="H214" s="20">
        <v>3200</v>
      </c>
      <c r="I214" s="19">
        <v>5</v>
      </c>
      <c r="J214" s="19">
        <v>2019</v>
      </c>
      <c r="K214">
        <v>4</v>
      </c>
      <c r="L214">
        <v>2019</v>
      </c>
      <c r="M214">
        <v>5</v>
      </c>
      <c r="N214">
        <v>2019</v>
      </c>
      <c r="O214" t="s">
        <v>590</v>
      </c>
      <c r="P214" t="str">
        <f>IF(TbRegistroEntradas[[#This Row],[Data da 
Competência]]=TbRegistroEntradas[[#This Row],[Data do Caixa 
Previsto]],"Vista","Prazo")</f>
        <v>Prazo</v>
      </c>
      <c r="Q21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15" spans="2:17" x14ac:dyDescent="0.25">
      <c r="B215" s="17">
        <v>43587</v>
      </c>
      <c r="C215" s="18">
        <v>43587</v>
      </c>
      <c r="D215" s="18">
        <v>43587</v>
      </c>
      <c r="E215" s="19" t="s">
        <v>23</v>
      </c>
      <c r="F215" s="19" t="s">
        <v>33</v>
      </c>
      <c r="G215" s="19" t="s">
        <v>267</v>
      </c>
      <c r="H215" s="20">
        <v>583</v>
      </c>
      <c r="I215" s="19">
        <v>5</v>
      </c>
      <c r="J215" s="19">
        <v>2019</v>
      </c>
      <c r="K215">
        <v>5</v>
      </c>
      <c r="L215">
        <v>2019</v>
      </c>
      <c r="M215">
        <v>5</v>
      </c>
      <c r="N215">
        <v>2019</v>
      </c>
      <c r="O215" t="s">
        <v>590</v>
      </c>
      <c r="P215" t="str">
        <f>IF(TbRegistroEntradas[[#This Row],[Data da 
Competência]]=TbRegistroEntradas[[#This Row],[Data do Caixa 
Previsto]],"Vista","Prazo")</f>
        <v>Vista</v>
      </c>
      <c r="Q21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16" spans="2:17" x14ac:dyDescent="0.25">
      <c r="B216" s="17">
        <v>43626.576857263979</v>
      </c>
      <c r="C216" s="18">
        <v>43590</v>
      </c>
      <c r="D216" s="18">
        <v>43626.576857263979</v>
      </c>
      <c r="E216" s="19" t="s">
        <v>23</v>
      </c>
      <c r="F216" s="19" t="s">
        <v>32</v>
      </c>
      <c r="G216" s="19" t="s">
        <v>268</v>
      </c>
      <c r="H216" s="20">
        <v>4505</v>
      </c>
      <c r="I216" s="19">
        <v>6</v>
      </c>
      <c r="J216" s="19">
        <v>2019</v>
      </c>
      <c r="K216">
        <v>5</v>
      </c>
      <c r="L216">
        <v>2019</v>
      </c>
      <c r="M216">
        <v>6</v>
      </c>
      <c r="N216">
        <v>2019</v>
      </c>
      <c r="O216" t="s">
        <v>590</v>
      </c>
      <c r="P216" t="str">
        <f>IF(TbRegistroEntradas[[#This Row],[Data da 
Competência]]=TbRegistroEntradas[[#This Row],[Data do Caixa 
Previsto]],"Vista","Prazo")</f>
        <v>Prazo</v>
      </c>
      <c r="Q21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17" spans="2:17" x14ac:dyDescent="0.25">
      <c r="B217" s="17">
        <v>43592</v>
      </c>
      <c r="C217" s="18">
        <v>43592</v>
      </c>
      <c r="D217" s="18">
        <v>43592</v>
      </c>
      <c r="E217" s="19" t="s">
        <v>23</v>
      </c>
      <c r="F217" s="19" t="s">
        <v>32</v>
      </c>
      <c r="G217" s="19" t="s">
        <v>269</v>
      </c>
      <c r="H217" s="20">
        <v>343</v>
      </c>
      <c r="I217" s="19">
        <v>5</v>
      </c>
      <c r="J217" s="19">
        <v>2019</v>
      </c>
      <c r="K217">
        <v>5</v>
      </c>
      <c r="L217">
        <v>2019</v>
      </c>
      <c r="M217">
        <v>5</v>
      </c>
      <c r="N217">
        <v>2019</v>
      </c>
      <c r="O217" t="s">
        <v>590</v>
      </c>
      <c r="P217" t="str">
        <f>IF(TbRegistroEntradas[[#This Row],[Data da 
Competência]]=TbRegistroEntradas[[#This Row],[Data do Caixa 
Previsto]],"Vista","Prazo")</f>
        <v>Vista</v>
      </c>
      <c r="Q21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18" spans="2:17" x14ac:dyDescent="0.25">
      <c r="B218" s="17">
        <v>43603.679990785502</v>
      </c>
      <c r="C218" s="18">
        <v>43593</v>
      </c>
      <c r="D218" s="18">
        <v>43603.679990785502</v>
      </c>
      <c r="E218" s="19" t="s">
        <v>23</v>
      </c>
      <c r="F218" s="19" t="s">
        <v>30</v>
      </c>
      <c r="G218" s="19" t="s">
        <v>270</v>
      </c>
      <c r="H218" s="20">
        <v>4510</v>
      </c>
      <c r="I218" s="19">
        <v>5</v>
      </c>
      <c r="J218" s="19">
        <v>2019</v>
      </c>
      <c r="K218">
        <v>5</v>
      </c>
      <c r="L218">
        <v>2019</v>
      </c>
      <c r="M218">
        <v>5</v>
      </c>
      <c r="N218">
        <v>2019</v>
      </c>
      <c r="O218" t="s">
        <v>590</v>
      </c>
      <c r="P218" t="str">
        <f>IF(TbRegistroEntradas[[#This Row],[Data da 
Competência]]=TbRegistroEntradas[[#This Row],[Data do Caixa 
Previsto]],"Vista","Prazo")</f>
        <v>Prazo</v>
      </c>
      <c r="Q21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19" spans="2:17" x14ac:dyDescent="0.25">
      <c r="B219" s="17">
        <v>43597</v>
      </c>
      <c r="C219" s="18">
        <v>43597</v>
      </c>
      <c r="D219" s="18">
        <v>43597</v>
      </c>
      <c r="E219" s="19" t="s">
        <v>23</v>
      </c>
      <c r="F219" s="19" t="s">
        <v>32</v>
      </c>
      <c r="G219" s="19" t="s">
        <v>271</v>
      </c>
      <c r="H219" s="20">
        <v>667</v>
      </c>
      <c r="I219" s="19">
        <v>5</v>
      </c>
      <c r="J219" s="19">
        <v>2019</v>
      </c>
      <c r="K219">
        <v>5</v>
      </c>
      <c r="L219">
        <v>2019</v>
      </c>
      <c r="M219">
        <v>5</v>
      </c>
      <c r="N219">
        <v>2019</v>
      </c>
      <c r="O219" t="s">
        <v>590</v>
      </c>
      <c r="P219" t="str">
        <f>IF(TbRegistroEntradas[[#This Row],[Data da 
Competência]]=TbRegistroEntradas[[#This Row],[Data do Caixa 
Previsto]],"Vista","Prazo")</f>
        <v>Vista</v>
      </c>
      <c r="Q21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20" spans="2:17" x14ac:dyDescent="0.25">
      <c r="B220" s="17">
        <v>43631.169319753048</v>
      </c>
      <c r="C220" s="18">
        <v>43600</v>
      </c>
      <c r="D220" s="18">
        <v>43631.169319753048</v>
      </c>
      <c r="E220" s="19" t="s">
        <v>23</v>
      </c>
      <c r="F220" s="19" t="s">
        <v>32</v>
      </c>
      <c r="G220" s="19" t="s">
        <v>272</v>
      </c>
      <c r="H220" s="20">
        <v>1006</v>
      </c>
      <c r="I220" s="19">
        <v>6</v>
      </c>
      <c r="J220" s="19">
        <v>2019</v>
      </c>
      <c r="K220">
        <v>5</v>
      </c>
      <c r="L220">
        <v>2019</v>
      </c>
      <c r="M220">
        <v>6</v>
      </c>
      <c r="N220">
        <v>2019</v>
      </c>
      <c r="O220" t="s">
        <v>590</v>
      </c>
      <c r="P220" t="str">
        <f>IF(TbRegistroEntradas[[#This Row],[Data da 
Competência]]=TbRegistroEntradas[[#This Row],[Data do Caixa 
Previsto]],"Vista","Prazo")</f>
        <v>Prazo</v>
      </c>
      <c r="Q22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21" spans="2:17" x14ac:dyDescent="0.25">
      <c r="B221" s="17">
        <v>43635.878098777197</v>
      </c>
      <c r="C221" s="18">
        <v>43604</v>
      </c>
      <c r="D221" s="18">
        <v>43635.878098777197</v>
      </c>
      <c r="E221" s="19" t="s">
        <v>23</v>
      </c>
      <c r="F221" s="19" t="s">
        <v>33</v>
      </c>
      <c r="G221" s="19" t="s">
        <v>273</v>
      </c>
      <c r="H221" s="20">
        <v>1071</v>
      </c>
      <c r="I221" s="19">
        <v>6</v>
      </c>
      <c r="J221" s="19">
        <v>2019</v>
      </c>
      <c r="K221">
        <v>5</v>
      </c>
      <c r="L221">
        <v>2019</v>
      </c>
      <c r="M221">
        <v>6</v>
      </c>
      <c r="N221">
        <v>2019</v>
      </c>
      <c r="O221" t="s">
        <v>590</v>
      </c>
      <c r="P221" t="str">
        <f>IF(TbRegistroEntradas[[#This Row],[Data da 
Competência]]=TbRegistroEntradas[[#This Row],[Data do Caixa 
Previsto]],"Vista","Prazo")</f>
        <v>Prazo</v>
      </c>
      <c r="Q22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22" spans="2:17" x14ac:dyDescent="0.25">
      <c r="B222" s="17">
        <v>43630.288414733965</v>
      </c>
      <c r="C222" s="18">
        <v>43609</v>
      </c>
      <c r="D222" s="18">
        <v>43630.288414733965</v>
      </c>
      <c r="E222" s="19" t="s">
        <v>23</v>
      </c>
      <c r="F222" s="19" t="s">
        <v>31</v>
      </c>
      <c r="G222" s="19" t="s">
        <v>274</v>
      </c>
      <c r="H222" s="20">
        <v>2194</v>
      </c>
      <c r="I222" s="19">
        <v>6</v>
      </c>
      <c r="J222" s="19">
        <v>2019</v>
      </c>
      <c r="K222">
        <v>5</v>
      </c>
      <c r="L222">
        <v>2019</v>
      </c>
      <c r="M222">
        <v>6</v>
      </c>
      <c r="N222">
        <v>2019</v>
      </c>
      <c r="O222" t="s">
        <v>590</v>
      </c>
      <c r="P222" t="str">
        <f>IF(TbRegistroEntradas[[#This Row],[Data da 
Competência]]=TbRegistroEntradas[[#This Row],[Data do Caixa 
Previsto]],"Vista","Prazo")</f>
        <v>Prazo</v>
      </c>
      <c r="Q22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23" spans="2:17" x14ac:dyDescent="0.25">
      <c r="B223" s="17" t="s">
        <v>66</v>
      </c>
      <c r="C223" s="18">
        <v>43611</v>
      </c>
      <c r="D223" s="18">
        <v>43611.846709635254</v>
      </c>
      <c r="E223" s="19" t="s">
        <v>23</v>
      </c>
      <c r="F223" s="19" t="s">
        <v>32</v>
      </c>
      <c r="G223" s="19" t="s">
        <v>275</v>
      </c>
      <c r="H223" s="20">
        <v>2531</v>
      </c>
      <c r="I223" s="19">
        <v>0</v>
      </c>
      <c r="J223" s="19">
        <v>0</v>
      </c>
      <c r="K223">
        <v>5</v>
      </c>
      <c r="L223">
        <v>2019</v>
      </c>
      <c r="M223">
        <v>5</v>
      </c>
      <c r="N223">
        <v>2019</v>
      </c>
      <c r="O223" t="s">
        <v>552</v>
      </c>
      <c r="P223" t="str">
        <f>IF(TbRegistroEntradas[[#This Row],[Data da 
Competência]]=TbRegistroEntradas[[#This Row],[Data do Caixa 
Previsto]],"Vista","Prazo")</f>
        <v>Prazo</v>
      </c>
      <c r="Q22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1900.1532903647458</v>
      </c>
    </row>
    <row r="224" spans="2:17" x14ac:dyDescent="0.25">
      <c r="B224" s="17">
        <v>43655.218374780801</v>
      </c>
      <c r="C224" s="18">
        <v>43614</v>
      </c>
      <c r="D224" s="18">
        <v>43655.218374780801</v>
      </c>
      <c r="E224" s="19" t="s">
        <v>23</v>
      </c>
      <c r="F224" s="19" t="s">
        <v>30</v>
      </c>
      <c r="G224" s="19" t="s">
        <v>276</v>
      </c>
      <c r="H224" s="20">
        <v>657</v>
      </c>
      <c r="I224" s="19">
        <v>7</v>
      </c>
      <c r="J224" s="19">
        <v>2019</v>
      </c>
      <c r="K224">
        <v>5</v>
      </c>
      <c r="L224">
        <v>2019</v>
      </c>
      <c r="M224">
        <v>7</v>
      </c>
      <c r="N224">
        <v>2019</v>
      </c>
      <c r="O224" t="s">
        <v>590</v>
      </c>
      <c r="P224" t="str">
        <f>IF(TbRegistroEntradas[[#This Row],[Data da 
Competência]]=TbRegistroEntradas[[#This Row],[Data do Caixa 
Previsto]],"Vista","Prazo")</f>
        <v>Prazo</v>
      </c>
      <c r="Q22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25" spans="2:17" x14ac:dyDescent="0.25">
      <c r="B225" s="17" t="s">
        <v>66</v>
      </c>
      <c r="C225" s="18">
        <v>43615</v>
      </c>
      <c r="D225" s="18">
        <v>43648.175451286195</v>
      </c>
      <c r="E225" s="19" t="s">
        <v>23</v>
      </c>
      <c r="F225" s="19" t="s">
        <v>29</v>
      </c>
      <c r="G225" s="19" t="s">
        <v>277</v>
      </c>
      <c r="H225" s="20">
        <v>4535</v>
      </c>
      <c r="I225" s="19">
        <v>0</v>
      </c>
      <c r="J225" s="19">
        <v>0</v>
      </c>
      <c r="K225">
        <v>5</v>
      </c>
      <c r="L225">
        <v>2019</v>
      </c>
      <c r="M225">
        <v>7</v>
      </c>
      <c r="N225">
        <v>2019</v>
      </c>
      <c r="O225" t="s">
        <v>552</v>
      </c>
      <c r="P225" t="str">
        <f>IF(TbRegistroEntradas[[#This Row],[Data da 
Competência]]=TbRegistroEntradas[[#This Row],[Data do Caixa 
Previsto]],"Vista","Prazo")</f>
        <v>Prazo</v>
      </c>
      <c r="Q225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1863.8245487138047</v>
      </c>
    </row>
    <row r="226" spans="2:17" x14ac:dyDescent="0.25">
      <c r="B226" s="17">
        <v>43641.616865332398</v>
      </c>
      <c r="C226" s="18">
        <v>43620</v>
      </c>
      <c r="D226" s="18">
        <v>43641.616865332398</v>
      </c>
      <c r="E226" s="19" t="s">
        <v>23</v>
      </c>
      <c r="F226" s="19" t="s">
        <v>32</v>
      </c>
      <c r="G226" s="19" t="s">
        <v>278</v>
      </c>
      <c r="H226" s="20">
        <v>1848</v>
      </c>
      <c r="I226" s="19">
        <v>6</v>
      </c>
      <c r="J226" s="19">
        <v>2019</v>
      </c>
      <c r="K226">
        <v>6</v>
      </c>
      <c r="L226">
        <v>2019</v>
      </c>
      <c r="M226">
        <v>6</v>
      </c>
      <c r="N226">
        <v>2019</v>
      </c>
      <c r="O226" t="s">
        <v>590</v>
      </c>
      <c r="P226" t="str">
        <f>IF(TbRegistroEntradas[[#This Row],[Data da 
Competência]]=TbRegistroEntradas[[#This Row],[Data do Caixa 
Previsto]],"Vista","Prazo")</f>
        <v>Prazo</v>
      </c>
      <c r="Q226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27" spans="2:17" x14ac:dyDescent="0.25">
      <c r="B227" s="17">
        <v>43649.788116268363</v>
      </c>
      <c r="C227" s="18">
        <v>43625</v>
      </c>
      <c r="D227" s="18">
        <v>43632.847420047961</v>
      </c>
      <c r="E227" s="19" t="s">
        <v>23</v>
      </c>
      <c r="F227" s="19" t="s">
        <v>32</v>
      </c>
      <c r="G227" s="19" t="s">
        <v>279</v>
      </c>
      <c r="H227" s="20">
        <v>191</v>
      </c>
      <c r="I227" s="19">
        <v>7</v>
      </c>
      <c r="J227" s="19">
        <v>2019</v>
      </c>
      <c r="K227">
        <v>6</v>
      </c>
      <c r="L227">
        <v>2019</v>
      </c>
      <c r="M227">
        <v>6</v>
      </c>
      <c r="N227">
        <v>2019</v>
      </c>
      <c r="O227" t="s">
        <v>590</v>
      </c>
      <c r="P227" t="str">
        <f>IF(TbRegistroEntradas[[#This Row],[Data da 
Competência]]=TbRegistroEntradas[[#This Row],[Data do Caixa 
Previsto]],"Vista","Prazo")</f>
        <v>Prazo</v>
      </c>
      <c r="Q227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16.940696220401151</v>
      </c>
    </row>
    <row r="228" spans="2:17" x14ac:dyDescent="0.25">
      <c r="B228" s="17">
        <v>43743.201110258502</v>
      </c>
      <c r="C228" s="18">
        <v>43629</v>
      </c>
      <c r="D228" s="18">
        <v>43668.924870501287</v>
      </c>
      <c r="E228" s="19" t="s">
        <v>23</v>
      </c>
      <c r="F228" s="19" t="s">
        <v>29</v>
      </c>
      <c r="G228" s="19" t="s">
        <v>280</v>
      </c>
      <c r="H228" s="20">
        <v>508</v>
      </c>
      <c r="I228" s="19">
        <v>10</v>
      </c>
      <c r="J228" s="19">
        <v>2019</v>
      </c>
      <c r="K228">
        <v>6</v>
      </c>
      <c r="L228">
        <v>2019</v>
      </c>
      <c r="M228">
        <v>7</v>
      </c>
      <c r="N228">
        <v>2019</v>
      </c>
      <c r="O228" t="s">
        <v>590</v>
      </c>
      <c r="P228" t="str">
        <f>IF(TbRegistroEntradas[[#This Row],[Data da 
Competência]]=TbRegistroEntradas[[#This Row],[Data do Caixa 
Previsto]],"Vista","Prazo")</f>
        <v>Prazo</v>
      </c>
      <c r="Q228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74.27623975721508</v>
      </c>
    </row>
    <row r="229" spans="2:17" x14ac:dyDescent="0.25">
      <c r="B229" s="17" t="s">
        <v>66</v>
      </c>
      <c r="C229" s="18">
        <v>43631</v>
      </c>
      <c r="D229" s="18">
        <v>43631</v>
      </c>
      <c r="E229" s="19" t="s">
        <v>23</v>
      </c>
      <c r="F229" s="19" t="s">
        <v>31</v>
      </c>
      <c r="G229" s="19" t="s">
        <v>281</v>
      </c>
      <c r="H229" s="20">
        <v>1482</v>
      </c>
      <c r="I229" s="19">
        <v>0</v>
      </c>
      <c r="J229" s="19">
        <v>0</v>
      </c>
      <c r="K229">
        <v>6</v>
      </c>
      <c r="L229">
        <v>2019</v>
      </c>
      <c r="M229">
        <v>6</v>
      </c>
      <c r="N229">
        <v>2019</v>
      </c>
      <c r="O229" t="s">
        <v>552</v>
      </c>
      <c r="P229" t="str">
        <f>IF(TbRegistroEntradas[[#This Row],[Data da 
Competência]]=TbRegistroEntradas[[#This Row],[Data do Caixa 
Previsto]],"Vista","Prazo")</f>
        <v>Vista</v>
      </c>
      <c r="Q229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1881</v>
      </c>
    </row>
    <row r="230" spans="2:17" x14ac:dyDescent="0.25">
      <c r="B230" s="17">
        <v>43647.603244851816</v>
      </c>
      <c r="C230" s="18">
        <v>43632</v>
      </c>
      <c r="D230" s="18">
        <v>43647.603244851816</v>
      </c>
      <c r="E230" s="19" t="s">
        <v>23</v>
      </c>
      <c r="F230" s="19" t="s">
        <v>33</v>
      </c>
      <c r="G230" s="19" t="s">
        <v>282</v>
      </c>
      <c r="H230" s="20">
        <v>555</v>
      </c>
      <c r="I230" s="19">
        <v>7</v>
      </c>
      <c r="J230" s="19">
        <v>2019</v>
      </c>
      <c r="K230">
        <v>6</v>
      </c>
      <c r="L230">
        <v>2019</v>
      </c>
      <c r="M230">
        <v>7</v>
      </c>
      <c r="N230">
        <v>2019</v>
      </c>
      <c r="O230" t="s">
        <v>590</v>
      </c>
      <c r="P230" t="str">
        <f>IF(TbRegistroEntradas[[#This Row],[Data da 
Competência]]=TbRegistroEntradas[[#This Row],[Data do Caixa 
Previsto]],"Vista","Prazo")</f>
        <v>Prazo</v>
      </c>
      <c r="Q230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31" spans="2:17" x14ac:dyDescent="0.25">
      <c r="B231" s="17">
        <v>43687.570970311433</v>
      </c>
      <c r="C231" s="18">
        <v>43636</v>
      </c>
      <c r="D231" s="18">
        <v>43687.570970311433</v>
      </c>
      <c r="E231" s="19" t="s">
        <v>23</v>
      </c>
      <c r="F231" s="19" t="s">
        <v>29</v>
      </c>
      <c r="G231" s="19" t="s">
        <v>283</v>
      </c>
      <c r="H231" s="20">
        <v>1906</v>
      </c>
      <c r="I231" s="19">
        <v>8</v>
      </c>
      <c r="J231" s="19">
        <v>2019</v>
      </c>
      <c r="K231">
        <v>6</v>
      </c>
      <c r="L231">
        <v>2019</v>
      </c>
      <c r="M231">
        <v>8</v>
      </c>
      <c r="N231">
        <v>2019</v>
      </c>
      <c r="O231" t="s">
        <v>590</v>
      </c>
      <c r="P231" t="str">
        <f>IF(TbRegistroEntradas[[#This Row],[Data da 
Competência]]=TbRegistroEntradas[[#This Row],[Data do Caixa 
Previsto]],"Vista","Prazo")</f>
        <v>Prazo</v>
      </c>
      <c r="Q231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  <row r="232" spans="2:17" x14ac:dyDescent="0.25">
      <c r="B232" s="17">
        <v>43702.813608475633</v>
      </c>
      <c r="C232" s="18">
        <v>43641</v>
      </c>
      <c r="D232" s="18">
        <v>43645.269692137255</v>
      </c>
      <c r="E232" s="19" t="s">
        <v>23</v>
      </c>
      <c r="F232" s="19" t="s">
        <v>29</v>
      </c>
      <c r="G232" s="19" t="s">
        <v>284</v>
      </c>
      <c r="H232" s="20">
        <v>450</v>
      </c>
      <c r="I232" s="19">
        <v>8</v>
      </c>
      <c r="J232" s="19">
        <v>2019</v>
      </c>
      <c r="K232">
        <v>6</v>
      </c>
      <c r="L232">
        <v>2019</v>
      </c>
      <c r="M232">
        <v>6</v>
      </c>
      <c r="N232">
        <v>2019</v>
      </c>
      <c r="O232" t="s">
        <v>590</v>
      </c>
      <c r="P232" t="str">
        <f>IF(TbRegistroEntradas[[#This Row],[Data da 
Competência]]=TbRegistroEntradas[[#This Row],[Data do Caixa 
Previsto]],"Vista","Prazo")</f>
        <v>Prazo</v>
      </c>
      <c r="Q232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57.54391633837804</v>
      </c>
    </row>
    <row r="233" spans="2:17" x14ac:dyDescent="0.25">
      <c r="B233" s="17">
        <v>43710.361296576302</v>
      </c>
      <c r="C233" s="18">
        <v>43644</v>
      </c>
      <c r="D233" s="18">
        <v>43662.268601302756</v>
      </c>
      <c r="E233" s="19" t="s">
        <v>23</v>
      </c>
      <c r="F233" s="19" t="s">
        <v>32</v>
      </c>
      <c r="G233" s="19" t="s">
        <v>285</v>
      </c>
      <c r="H233" s="20">
        <v>1479</v>
      </c>
      <c r="I233" s="19">
        <v>9</v>
      </c>
      <c r="J233" s="19">
        <v>2019</v>
      </c>
      <c r="K233">
        <v>6</v>
      </c>
      <c r="L233">
        <v>2019</v>
      </c>
      <c r="M233">
        <v>7</v>
      </c>
      <c r="N233">
        <v>2019</v>
      </c>
      <c r="O233" t="s">
        <v>590</v>
      </c>
      <c r="P233" t="str">
        <f>IF(TbRegistroEntradas[[#This Row],[Data da 
Competência]]=TbRegistroEntradas[[#This Row],[Data do Caixa 
Previsto]],"Vista","Prazo")</f>
        <v>Prazo</v>
      </c>
      <c r="Q233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48.092695273546269</v>
      </c>
    </row>
    <row r="234" spans="2:17" x14ac:dyDescent="0.25">
      <c r="B234" s="17">
        <v>43647.81451187309</v>
      </c>
      <c r="C234" s="18">
        <v>43645</v>
      </c>
      <c r="D234" s="18">
        <v>43647.81451187309</v>
      </c>
      <c r="E234" s="19" t="s">
        <v>23</v>
      </c>
      <c r="F234" s="19" t="s">
        <v>32</v>
      </c>
      <c r="G234" s="19" t="s">
        <v>286</v>
      </c>
      <c r="H234" s="20">
        <v>3446</v>
      </c>
      <c r="I234" s="11">
        <v>7</v>
      </c>
      <c r="J234" s="11">
        <v>2019</v>
      </c>
      <c r="K234">
        <v>6</v>
      </c>
      <c r="L234">
        <v>2019</v>
      </c>
      <c r="M234">
        <v>7</v>
      </c>
      <c r="N234">
        <v>2019</v>
      </c>
      <c r="O234" t="s">
        <v>590</v>
      </c>
      <c r="P234" t="str">
        <f>IF(TbRegistroEntradas[[#This Row],[Data da 
Competência]]=TbRegistroEntradas[[#This Row],[Data do Caixa 
Previsto]],"Vista","Prazo")</f>
        <v>Prazo</v>
      </c>
      <c r="Q234" s="132">
        <f ca="1">IF(TbRegistroEntradas[[#This Row],[Data do Caixa 
Realizado]]&lt;&gt;"",IF(TbRegistroEntradas[[#This Row],[Data do Caixa 
Realizado]]&gt;TbRegistroEntradas[[#This Row],[Data do Caixa 
Previsto]],TbRegistroEntradas[[#This Row],[Data do Caixa 
Realizado]]-TbRegistroEntradas[[#This Row],[Data do Caixa 
Previsto]],0),IF(TODAY()&gt;TbRegistroEntradas[[#This Row],[Data do Caixa 
Previsto]],TODAY()-TbRegistroEntradas[[#This Row],[Data do Caixa 
Previsto]],0))</f>
        <v>0</v>
      </c>
    </row>
  </sheetData>
  <conditionalFormatting sqref="O4:O234">
    <cfRule type="cellIs" dxfId="1" priority="1" operator="equal">
      <formula>"Vencida"</formula>
    </cfRule>
    <cfRule type="cellIs" dxfId="0" priority="2" operator="equal">
      <formula>"Não Vencida"</formula>
    </cfRule>
  </conditionalFormatting>
  <dataValidations disablePrompts="1" count="2">
    <dataValidation type="list" allowBlank="1" showInputMessage="1" showErrorMessage="1" sqref="E4:E234" xr:uid="{731FA857-BFBF-4557-B3FF-70ACD8B0F600}">
      <formula1>PCEntradasN1_Nível_1</formula1>
    </dataValidation>
    <dataValidation type="list" allowBlank="1" showInputMessage="1" showErrorMessage="1" sqref="F4:F234" xr:uid="{EA0AE3C0-DFF3-4B23-ADB1-924EE3AC0C5B}">
      <formula1>OFFSET(PcEntradasN2_Nivel_2,MATCH(E4,PcEntradasN2_Nivel_1,0)-1,0,COUNTIF(PcEntradasN2_Nivel_1,E4))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5893-AFA2-43FB-8306-6A64CE4826E5}">
  <dimension ref="A1:O232"/>
  <sheetViews>
    <sheetView showGridLines="0" zoomScale="85" zoomScaleNormal="85" workbookViewId="0">
      <pane ySplit="3" topLeftCell="A4" activePane="bottomLeft" state="frozen"/>
      <selection pane="bottomLeft" activeCell="I1" sqref="I1:XFD1048576"/>
    </sheetView>
  </sheetViews>
  <sheetFormatPr defaultColWidth="0" defaultRowHeight="15" x14ac:dyDescent="0.25"/>
  <cols>
    <col min="1" max="1" width="3.5703125" customWidth="1"/>
    <col min="2" max="2" width="15.7109375" bestFit="1" customWidth="1"/>
    <col min="3" max="3" width="15.5703125" customWidth="1"/>
    <col min="4" max="4" width="14.85546875" customWidth="1"/>
    <col min="5" max="5" width="28.85546875" customWidth="1"/>
    <col min="6" max="6" width="52.7109375" customWidth="1"/>
    <col min="7" max="7" width="46.28515625" customWidth="1"/>
    <col min="8" max="8" width="23.5703125" customWidth="1"/>
    <col min="9" max="9" width="16" hidden="1" customWidth="1"/>
    <col min="10" max="10" width="15.140625" hidden="1" customWidth="1"/>
    <col min="11" max="11" width="21.28515625" hidden="1" customWidth="1"/>
    <col min="12" max="12" width="19.7109375" hidden="1" customWidth="1"/>
    <col min="13" max="13" width="14.85546875" hidden="1" customWidth="1"/>
    <col min="14" max="14" width="14.5703125" hidden="1" customWidth="1"/>
    <col min="15" max="15" width="15.5703125" hidden="1" customWidth="1"/>
    <col min="16" max="16384" width="9.140625" hidden="1"/>
  </cols>
  <sheetData>
    <row r="1" spans="2:15" ht="39.950000000000003" customHeight="1" x14ac:dyDescent="0.25">
      <c r="B1" s="1"/>
      <c r="C1" s="1"/>
      <c r="D1" s="1"/>
      <c r="E1" s="1"/>
      <c r="F1" s="1"/>
      <c r="G1" s="1"/>
      <c r="H1" s="5" t="s">
        <v>11</v>
      </c>
      <c r="I1" s="2"/>
      <c r="J1" s="2"/>
      <c r="K1" s="2"/>
      <c r="L1" s="2"/>
      <c r="M1" s="2"/>
      <c r="N1" s="43"/>
      <c r="O1" s="2"/>
    </row>
    <row r="2" spans="2:15" ht="39.950000000000003" customHeight="1" x14ac:dyDescent="0.25">
      <c r="B2" s="7"/>
      <c r="C2" s="7"/>
      <c r="D2" s="7"/>
      <c r="E2" s="7"/>
      <c r="F2" s="7"/>
      <c r="G2" s="7"/>
      <c r="H2" s="7"/>
      <c r="I2" s="2"/>
      <c r="J2" s="2"/>
      <c r="K2" s="2"/>
      <c r="L2" s="2"/>
      <c r="M2" s="2"/>
      <c r="N2" s="2"/>
    </row>
    <row r="3" spans="2:15" ht="37.5" customHeight="1" x14ac:dyDescent="0.25">
      <c r="B3" s="26" t="s">
        <v>51</v>
      </c>
      <c r="C3" s="24" t="s">
        <v>52</v>
      </c>
      <c r="D3" s="24" t="s">
        <v>53</v>
      </c>
      <c r="E3" s="25" t="s">
        <v>47</v>
      </c>
      <c r="F3" s="25" t="s">
        <v>48</v>
      </c>
      <c r="G3" s="25" t="s">
        <v>49</v>
      </c>
      <c r="H3" s="27" t="s">
        <v>50</v>
      </c>
      <c r="I3" s="25" t="s">
        <v>537</v>
      </c>
      <c r="J3" s="25" t="s">
        <v>538</v>
      </c>
      <c r="K3" s="25" t="s">
        <v>541</v>
      </c>
      <c r="L3" s="25" t="s">
        <v>542</v>
      </c>
      <c r="M3" s="25" t="s">
        <v>548</v>
      </c>
      <c r="N3" s="25" t="s">
        <v>549</v>
      </c>
      <c r="O3" s="25" t="s">
        <v>596</v>
      </c>
    </row>
    <row r="4" spans="2:15" ht="20.100000000000001" customHeight="1" x14ac:dyDescent="0.25">
      <c r="B4" s="17">
        <v>43015.689099944895</v>
      </c>
      <c r="C4" s="18">
        <v>42957</v>
      </c>
      <c r="D4" s="18">
        <v>43015.689099944895</v>
      </c>
      <c r="E4" s="19" t="s">
        <v>34</v>
      </c>
      <c r="F4" s="19" t="s">
        <v>33</v>
      </c>
      <c r="G4" s="19" t="s">
        <v>287</v>
      </c>
      <c r="H4" s="28">
        <v>4021</v>
      </c>
      <c r="I4" s="12">
        <v>10</v>
      </c>
      <c r="J4" s="12">
        <v>2017</v>
      </c>
      <c r="K4">
        <v>8</v>
      </c>
      <c r="L4">
        <v>2017</v>
      </c>
      <c r="M4">
        <v>10</v>
      </c>
      <c r="N4">
        <v>2017</v>
      </c>
      <c r="O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5" spans="2:15" ht="20.100000000000001" customHeight="1" x14ac:dyDescent="0.25">
      <c r="B5" s="17">
        <v>42995.83151981284</v>
      </c>
      <c r="C5" s="18">
        <v>42960</v>
      </c>
      <c r="D5" s="18">
        <v>42995.83151981284</v>
      </c>
      <c r="E5" s="19" t="s">
        <v>34</v>
      </c>
      <c r="F5" s="19" t="s">
        <v>40</v>
      </c>
      <c r="G5" s="19" t="s">
        <v>288</v>
      </c>
      <c r="H5" s="28">
        <v>651</v>
      </c>
      <c r="I5" s="19">
        <v>9</v>
      </c>
      <c r="J5" s="19">
        <v>2017</v>
      </c>
      <c r="K5">
        <v>8</v>
      </c>
      <c r="L5">
        <v>2017</v>
      </c>
      <c r="M5">
        <v>9</v>
      </c>
      <c r="N5">
        <v>2017</v>
      </c>
      <c r="O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6" spans="2:15" ht="20.100000000000001" customHeight="1" x14ac:dyDescent="0.25">
      <c r="B6" s="17">
        <v>42983.821864178215</v>
      </c>
      <c r="C6" s="18">
        <v>42965</v>
      </c>
      <c r="D6" s="18">
        <v>42983.821864178215</v>
      </c>
      <c r="E6" s="19" t="s">
        <v>34</v>
      </c>
      <c r="F6" s="19" t="s">
        <v>33</v>
      </c>
      <c r="G6" s="19" t="s">
        <v>289</v>
      </c>
      <c r="H6" s="28">
        <v>131</v>
      </c>
      <c r="I6" s="19">
        <v>9</v>
      </c>
      <c r="J6" s="19">
        <v>2017</v>
      </c>
      <c r="K6">
        <v>8</v>
      </c>
      <c r="L6">
        <v>2017</v>
      </c>
      <c r="M6">
        <v>9</v>
      </c>
      <c r="N6">
        <v>2017</v>
      </c>
      <c r="O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7" spans="2:15" ht="20.100000000000001" customHeight="1" x14ac:dyDescent="0.25">
      <c r="B7" s="17">
        <v>43004.400385589004</v>
      </c>
      <c r="C7" s="18">
        <v>42970</v>
      </c>
      <c r="D7" s="18">
        <v>43004.400385589004</v>
      </c>
      <c r="E7" s="19" t="s">
        <v>34</v>
      </c>
      <c r="F7" s="19" t="s">
        <v>33</v>
      </c>
      <c r="G7" s="19" t="s">
        <v>290</v>
      </c>
      <c r="H7" s="28">
        <v>803</v>
      </c>
      <c r="I7" s="19">
        <v>9</v>
      </c>
      <c r="J7" s="19">
        <v>2017</v>
      </c>
      <c r="K7">
        <v>8</v>
      </c>
      <c r="L7">
        <v>2017</v>
      </c>
      <c r="M7">
        <v>9</v>
      </c>
      <c r="N7">
        <v>2017</v>
      </c>
      <c r="O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" spans="2:15" ht="20.100000000000001" customHeight="1" x14ac:dyDescent="0.25">
      <c r="B8" s="17">
        <v>43002.058153394239</v>
      </c>
      <c r="C8" s="18">
        <v>42971</v>
      </c>
      <c r="D8" s="18">
        <v>43002.058153394239</v>
      </c>
      <c r="E8" s="19" t="s">
        <v>34</v>
      </c>
      <c r="F8" s="19" t="s">
        <v>40</v>
      </c>
      <c r="G8" s="19" t="s">
        <v>291</v>
      </c>
      <c r="H8" s="28">
        <v>4460</v>
      </c>
      <c r="I8" s="19">
        <v>9</v>
      </c>
      <c r="J8" s="19">
        <v>2017</v>
      </c>
      <c r="K8">
        <v>8</v>
      </c>
      <c r="L8">
        <v>2017</v>
      </c>
      <c r="M8">
        <v>9</v>
      </c>
      <c r="N8">
        <v>2017</v>
      </c>
      <c r="O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9" spans="2:15" ht="20.100000000000001" customHeight="1" x14ac:dyDescent="0.25">
      <c r="B9" s="17">
        <v>42980.358785052202</v>
      </c>
      <c r="C9" s="18">
        <v>42972</v>
      </c>
      <c r="D9" s="18">
        <v>42980.358785052202</v>
      </c>
      <c r="E9" s="19" t="s">
        <v>34</v>
      </c>
      <c r="F9" s="19" t="s">
        <v>30</v>
      </c>
      <c r="G9" s="19" t="s">
        <v>292</v>
      </c>
      <c r="H9" s="28">
        <v>299</v>
      </c>
      <c r="I9" s="19">
        <v>9</v>
      </c>
      <c r="J9" s="19">
        <v>2017</v>
      </c>
      <c r="K9">
        <v>8</v>
      </c>
      <c r="L9">
        <v>2017</v>
      </c>
      <c r="M9">
        <v>9</v>
      </c>
      <c r="N9">
        <v>2017</v>
      </c>
      <c r="O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0" spans="2:15" ht="20.100000000000001" customHeight="1" x14ac:dyDescent="0.25">
      <c r="B10" s="17">
        <v>43014.597468673528</v>
      </c>
      <c r="C10" s="18">
        <v>42976</v>
      </c>
      <c r="D10" s="18">
        <v>43014.597468673528</v>
      </c>
      <c r="E10" s="19" t="s">
        <v>34</v>
      </c>
      <c r="F10" s="19" t="s">
        <v>40</v>
      </c>
      <c r="G10" s="19" t="s">
        <v>293</v>
      </c>
      <c r="H10" s="28">
        <v>618</v>
      </c>
      <c r="I10" s="19">
        <v>10</v>
      </c>
      <c r="J10" s="19">
        <v>2017</v>
      </c>
      <c r="K10">
        <v>8</v>
      </c>
      <c r="L10">
        <v>2017</v>
      </c>
      <c r="M10">
        <v>10</v>
      </c>
      <c r="N10">
        <v>2017</v>
      </c>
      <c r="O1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1" spans="2:15" ht="20.100000000000001" customHeight="1" x14ac:dyDescent="0.25">
      <c r="B11" s="17">
        <v>42990.1117348099</v>
      </c>
      <c r="C11" s="18">
        <v>42979</v>
      </c>
      <c r="D11" s="18">
        <v>42980.556611132772</v>
      </c>
      <c r="E11" s="19" t="s">
        <v>34</v>
      </c>
      <c r="F11" s="19" t="s">
        <v>40</v>
      </c>
      <c r="G11" s="19" t="s">
        <v>113</v>
      </c>
      <c r="H11" s="28">
        <v>2505</v>
      </c>
      <c r="I11" s="19">
        <v>9</v>
      </c>
      <c r="J11" s="19">
        <v>2017</v>
      </c>
      <c r="K11">
        <v>9</v>
      </c>
      <c r="L11">
        <v>2017</v>
      </c>
      <c r="M11">
        <v>9</v>
      </c>
      <c r="N11">
        <v>2017</v>
      </c>
      <c r="O1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9.5551236771279946</v>
      </c>
    </row>
    <row r="12" spans="2:15" ht="20.100000000000001" customHeight="1" x14ac:dyDescent="0.25">
      <c r="B12" s="17">
        <v>42987.417576127409</v>
      </c>
      <c r="C12" s="18">
        <v>42982</v>
      </c>
      <c r="D12" s="18">
        <v>42987.417576127409</v>
      </c>
      <c r="E12" s="19" t="s">
        <v>34</v>
      </c>
      <c r="F12" s="19" t="s">
        <v>33</v>
      </c>
      <c r="G12" s="19" t="s">
        <v>294</v>
      </c>
      <c r="H12" s="28">
        <v>817</v>
      </c>
      <c r="I12" s="19">
        <v>9</v>
      </c>
      <c r="J12" s="19">
        <v>2017</v>
      </c>
      <c r="K12">
        <v>9</v>
      </c>
      <c r="L12">
        <v>2017</v>
      </c>
      <c r="M12">
        <v>9</v>
      </c>
      <c r="N12">
        <v>2017</v>
      </c>
      <c r="O1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3" spans="2:15" ht="20.100000000000001" customHeight="1" x14ac:dyDescent="0.25">
      <c r="B13" s="17" t="s">
        <v>66</v>
      </c>
      <c r="C13" s="18">
        <v>42984</v>
      </c>
      <c r="D13" s="18">
        <v>42984.703005901203</v>
      </c>
      <c r="E13" s="19" t="s">
        <v>34</v>
      </c>
      <c r="F13" s="19" t="s">
        <v>30</v>
      </c>
      <c r="G13" s="19" t="s">
        <v>295</v>
      </c>
      <c r="H13" s="28">
        <v>1565</v>
      </c>
      <c r="I13" s="19">
        <v>0</v>
      </c>
      <c r="J13" s="19">
        <v>0</v>
      </c>
      <c r="K13">
        <v>9</v>
      </c>
      <c r="L13">
        <v>2017</v>
      </c>
      <c r="M13">
        <v>9</v>
      </c>
      <c r="N13">
        <v>2017</v>
      </c>
      <c r="O1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2527.2969940987969</v>
      </c>
    </row>
    <row r="14" spans="2:15" ht="20.100000000000001" customHeight="1" x14ac:dyDescent="0.25">
      <c r="B14" s="17" t="s">
        <v>66</v>
      </c>
      <c r="C14" s="18">
        <v>42990</v>
      </c>
      <c r="D14" s="18">
        <v>43020.233591992961</v>
      </c>
      <c r="E14" s="19" t="s">
        <v>34</v>
      </c>
      <c r="F14" s="19" t="s">
        <v>31</v>
      </c>
      <c r="G14" s="19" t="s">
        <v>296</v>
      </c>
      <c r="H14" s="28">
        <v>1357</v>
      </c>
      <c r="I14" s="19">
        <v>0</v>
      </c>
      <c r="J14" s="19">
        <v>0</v>
      </c>
      <c r="K14">
        <v>9</v>
      </c>
      <c r="L14">
        <v>2017</v>
      </c>
      <c r="M14">
        <v>10</v>
      </c>
      <c r="N14">
        <v>2017</v>
      </c>
      <c r="O1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2491.766408007039</v>
      </c>
    </row>
    <row r="15" spans="2:15" ht="20.100000000000001" customHeight="1" x14ac:dyDescent="0.25">
      <c r="B15" s="17">
        <v>42991</v>
      </c>
      <c r="C15" s="18">
        <v>42991</v>
      </c>
      <c r="D15" s="18">
        <v>42991</v>
      </c>
      <c r="E15" s="19" t="s">
        <v>34</v>
      </c>
      <c r="F15" s="19" t="s">
        <v>31</v>
      </c>
      <c r="G15" s="19" t="s">
        <v>297</v>
      </c>
      <c r="H15" s="28">
        <v>4739</v>
      </c>
      <c r="I15" s="19">
        <v>9</v>
      </c>
      <c r="J15" s="19">
        <v>2017</v>
      </c>
      <c r="K15">
        <v>9</v>
      </c>
      <c r="L15">
        <v>2017</v>
      </c>
      <c r="M15">
        <v>9</v>
      </c>
      <c r="N15">
        <v>2017</v>
      </c>
      <c r="O1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6" spans="2:15" ht="20.100000000000001" customHeight="1" x14ac:dyDescent="0.25">
      <c r="B16" s="17">
        <v>42992</v>
      </c>
      <c r="C16" s="18">
        <v>42992</v>
      </c>
      <c r="D16" s="18">
        <v>42992</v>
      </c>
      <c r="E16" s="19" t="s">
        <v>34</v>
      </c>
      <c r="F16" s="19" t="s">
        <v>33</v>
      </c>
      <c r="G16" s="19" t="s">
        <v>298</v>
      </c>
      <c r="H16" s="28">
        <v>4675</v>
      </c>
      <c r="I16" s="19">
        <v>9</v>
      </c>
      <c r="J16" s="19">
        <v>2017</v>
      </c>
      <c r="K16">
        <v>9</v>
      </c>
      <c r="L16">
        <v>2017</v>
      </c>
      <c r="M16">
        <v>9</v>
      </c>
      <c r="N16">
        <v>2017</v>
      </c>
      <c r="O1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" spans="2:15" ht="20.100000000000001" customHeight="1" x14ac:dyDescent="0.25">
      <c r="B17" s="17">
        <v>43004.132052173023</v>
      </c>
      <c r="C17" s="18">
        <v>42997</v>
      </c>
      <c r="D17" s="18">
        <v>43004.132052173023</v>
      </c>
      <c r="E17" s="19" t="s">
        <v>34</v>
      </c>
      <c r="F17" s="19" t="s">
        <v>40</v>
      </c>
      <c r="G17" s="19" t="s">
        <v>299</v>
      </c>
      <c r="H17" s="28">
        <v>1797</v>
      </c>
      <c r="I17" s="19">
        <v>9</v>
      </c>
      <c r="J17" s="19">
        <v>2017</v>
      </c>
      <c r="K17">
        <v>9</v>
      </c>
      <c r="L17">
        <v>2017</v>
      </c>
      <c r="M17">
        <v>9</v>
      </c>
      <c r="N17">
        <v>2017</v>
      </c>
      <c r="O1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8" spans="2:15" ht="20.100000000000001" customHeight="1" x14ac:dyDescent="0.25">
      <c r="B18" s="17">
        <v>43043.977578613987</v>
      </c>
      <c r="C18" s="18">
        <v>43002</v>
      </c>
      <c r="D18" s="18">
        <v>43043.977578613987</v>
      </c>
      <c r="E18" s="19" t="s">
        <v>34</v>
      </c>
      <c r="F18" s="19" t="s">
        <v>31</v>
      </c>
      <c r="G18" s="19" t="s">
        <v>300</v>
      </c>
      <c r="H18" s="28">
        <v>888</v>
      </c>
      <c r="I18" s="19">
        <v>11</v>
      </c>
      <c r="J18" s="19">
        <v>2017</v>
      </c>
      <c r="K18">
        <v>9</v>
      </c>
      <c r="L18">
        <v>2017</v>
      </c>
      <c r="M18">
        <v>11</v>
      </c>
      <c r="N18">
        <v>2017</v>
      </c>
      <c r="O1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9" spans="2:15" ht="20.100000000000001" customHeight="1" x14ac:dyDescent="0.25">
      <c r="B19" s="17" t="s">
        <v>66</v>
      </c>
      <c r="C19" s="18">
        <v>43003</v>
      </c>
      <c r="D19" s="18">
        <v>43015.898045269183</v>
      </c>
      <c r="E19" s="19" t="s">
        <v>34</v>
      </c>
      <c r="F19" s="19" t="s">
        <v>40</v>
      </c>
      <c r="G19" s="19" t="s">
        <v>301</v>
      </c>
      <c r="H19" s="28">
        <v>2784</v>
      </c>
      <c r="I19" s="19">
        <v>0</v>
      </c>
      <c r="J19" s="19">
        <v>0</v>
      </c>
      <c r="K19">
        <v>9</v>
      </c>
      <c r="L19">
        <v>2017</v>
      </c>
      <c r="M19">
        <v>10</v>
      </c>
      <c r="N19">
        <v>2017</v>
      </c>
      <c r="O1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2496.1019547308169</v>
      </c>
    </row>
    <row r="20" spans="2:15" ht="20.100000000000001" customHeight="1" x14ac:dyDescent="0.25">
      <c r="B20" s="17">
        <v>43010.944524159138</v>
      </c>
      <c r="C20" s="18">
        <v>43003</v>
      </c>
      <c r="D20" s="18">
        <v>43010.944524159138</v>
      </c>
      <c r="E20" s="19" t="s">
        <v>34</v>
      </c>
      <c r="F20" s="19" t="s">
        <v>30</v>
      </c>
      <c r="G20" s="19" t="s">
        <v>302</v>
      </c>
      <c r="H20" s="28">
        <v>707</v>
      </c>
      <c r="I20" s="19">
        <v>10</v>
      </c>
      <c r="J20" s="19">
        <v>2017</v>
      </c>
      <c r="K20">
        <v>9</v>
      </c>
      <c r="L20">
        <v>2017</v>
      </c>
      <c r="M20">
        <v>10</v>
      </c>
      <c r="N20">
        <v>2017</v>
      </c>
      <c r="O2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1" spans="2:15" ht="20.100000000000001" customHeight="1" x14ac:dyDescent="0.25">
      <c r="B21" s="17">
        <v>43042.600768911587</v>
      </c>
      <c r="C21" s="18">
        <v>43006</v>
      </c>
      <c r="D21" s="18">
        <v>43042.600768911587</v>
      </c>
      <c r="E21" s="19" t="s">
        <v>34</v>
      </c>
      <c r="F21" s="19" t="s">
        <v>30</v>
      </c>
      <c r="G21" s="19" t="s">
        <v>303</v>
      </c>
      <c r="H21" s="28">
        <v>229</v>
      </c>
      <c r="I21" s="19">
        <v>11</v>
      </c>
      <c r="J21" s="19">
        <v>2017</v>
      </c>
      <c r="K21">
        <v>9</v>
      </c>
      <c r="L21">
        <v>2017</v>
      </c>
      <c r="M21">
        <v>11</v>
      </c>
      <c r="N21">
        <v>2017</v>
      </c>
      <c r="O2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" spans="2:15" ht="20.100000000000001" customHeight="1" x14ac:dyDescent="0.25">
      <c r="B22" s="17">
        <v>43009</v>
      </c>
      <c r="C22" s="18">
        <v>43009</v>
      </c>
      <c r="D22" s="18">
        <v>43009</v>
      </c>
      <c r="E22" s="19" t="s">
        <v>34</v>
      </c>
      <c r="F22" s="19" t="s">
        <v>40</v>
      </c>
      <c r="G22" s="19" t="s">
        <v>304</v>
      </c>
      <c r="H22" s="28">
        <v>2894</v>
      </c>
      <c r="I22" s="19">
        <v>10</v>
      </c>
      <c r="J22" s="19">
        <v>2017</v>
      </c>
      <c r="K22">
        <v>10</v>
      </c>
      <c r="L22">
        <v>2017</v>
      </c>
      <c r="M22">
        <v>10</v>
      </c>
      <c r="N22">
        <v>2017</v>
      </c>
      <c r="O2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3" spans="2:15" ht="20.100000000000001" customHeight="1" x14ac:dyDescent="0.25">
      <c r="B23" s="17">
        <v>43030.293823546323</v>
      </c>
      <c r="C23" s="18">
        <v>43012</v>
      </c>
      <c r="D23" s="18">
        <v>43030.293823546323</v>
      </c>
      <c r="E23" s="19" t="s">
        <v>34</v>
      </c>
      <c r="F23" s="19" t="s">
        <v>31</v>
      </c>
      <c r="G23" s="19" t="s">
        <v>305</v>
      </c>
      <c r="H23" s="28">
        <v>4516</v>
      </c>
      <c r="I23" s="19">
        <v>10</v>
      </c>
      <c r="J23" s="19">
        <v>2017</v>
      </c>
      <c r="K23">
        <v>10</v>
      </c>
      <c r="L23">
        <v>2017</v>
      </c>
      <c r="M23">
        <v>10</v>
      </c>
      <c r="N23">
        <v>2017</v>
      </c>
      <c r="O2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4" spans="2:15" ht="20.100000000000001" customHeight="1" x14ac:dyDescent="0.25">
      <c r="B24" s="17">
        <v>43031.057901657718</v>
      </c>
      <c r="C24" s="18">
        <v>43014</v>
      </c>
      <c r="D24" s="18">
        <v>43031.057901657718</v>
      </c>
      <c r="E24" s="19" t="s">
        <v>34</v>
      </c>
      <c r="F24" s="19" t="s">
        <v>31</v>
      </c>
      <c r="G24" s="19" t="s">
        <v>306</v>
      </c>
      <c r="H24" s="28">
        <v>885</v>
      </c>
      <c r="I24" s="19">
        <v>10</v>
      </c>
      <c r="J24" s="19">
        <v>2017</v>
      </c>
      <c r="K24">
        <v>10</v>
      </c>
      <c r="L24">
        <v>2017</v>
      </c>
      <c r="M24">
        <v>10</v>
      </c>
      <c r="N24">
        <v>2017</v>
      </c>
      <c r="O2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5" spans="2:15" ht="20.100000000000001" customHeight="1" x14ac:dyDescent="0.25">
      <c r="B25" s="17">
        <v>43046.987199176881</v>
      </c>
      <c r="C25" s="18">
        <v>43017</v>
      </c>
      <c r="D25" s="18">
        <v>43046.987199176881</v>
      </c>
      <c r="E25" s="19" t="s">
        <v>34</v>
      </c>
      <c r="F25" s="19" t="s">
        <v>29</v>
      </c>
      <c r="G25" s="19" t="s">
        <v>307</v>
      </c>
      <c r="H25" s="28">
        <v>1509</v>
      </c>
      <c r="I25" s="19">
        <v>11</v>
      </c>
      <c r="J25" s="19">
        <v>2017</v>
      </c>
      <c r="K25">
        <v>10</v>
      </c>
      <c r="L25">
        <v>2017</v>
      </c>
      <c r="M25">
        <v>11</v>
      </c>
      <c r="N25">
        <v>2017</v>
      </c>
      <c r="O2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6" spans="2:15" x14ac:dyDescent="0.25">
      <c r="B26" s="17">
        <v>43022</v>
      </c>
      <c r="C26" s="18">
        <v>43022</v>
      </c>
      <c r="D26" s="18">
        <v>43022</v>
      </c>
      <c r="E26" s="19" t="s">
        <v>34</v>
      </c>
      <c r="F26" s="19" t="s">
        <v>40</v>
      </c>
      <c r="G26" s="19" t="s">
        <v>308</v>
      </c>
      <c r="H26" s="28">
        <v>145</v>
      </c>
      <c r="I26" s="19">
        <v>10</v>
      </c>
      <c r="J26" s="19">
        <v>2017</v>
      </c>
      <c r="K26">
        <v>10</v>
      </c>
      <c r="L26">
        <v>2017</v>
      </c>
      <c r="M26">
        <v>10</v>
      </c>
      <c r="N26">
        <v>2017</v>
      </c>
      <c r="O2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7" spans="2:15" x14ac:dyDescent="0.25">
      <c r="B27" s="17">
        <v>43031.245493844843</v>
      </c>
      <c r="C27" s="18">
        <v>43024</v>
      </c>
      <c r="D27" s="18">
        <v>43031.245493844843</v>
      </c>
      <c r="E27" s="19" t="s">
        <v>34</v>
      </c>
      <c r="F27" s="19" t="s">
        <v>40</v>
      </c>
      <c r="G27" s="19" t="s">
        <v>309</v>
      </c>
      <c r="H27" s="28">
        <v>1311</v>
      </c>
      <c r="I27" s="19">
        <v>10</v>
      </c>
      <c r="J27" s="19">
        <v>2017</v>
      </c>
      <c r="K27">
        <v>10</v>
      </c>
      <c r="L27">
        <v>2017</v>
      </c>
      <c r="M27">
        <v>10</v>
      </c>
      <c r="N27">
        <v>2017</v>
      </c>
      <c r="O2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8" spans="2:15" x14ac:dyDescent="0.25">
      <c r="B28" s="17">
        <v>43026</v>
      </c>
      <c r="C28" s="18">
        <v>43026</v>
      </c>
      <c r="D28" s="18">
        <v>43026</v>
      </c>
      <c r="E28" s="19" t="s">
        <v>34</v>
      </c>
      <c r="F28" s="19" t="s">
        <v>40</v>
      </c>
      <c r="G28" s="19" t="s">
        <v>310</v>
      </c>
      <c r="H28" s="28">
        <v>4182</v>
      </c>
      <c r="I28" s="19">
        <v>10</v>
      </c>
      <c r="J28" s="19">
        <v>2017</v>
      </c>
      <c r="K28">
        <v>10</v>
      </c>
      <c r="L28">
        <v>2017</v>
      </c>
      <c r="M28">
        <v>10</v>
      </c>
      <c r="N28">
        <v>2017</v>
      </c>
      <c r="O2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9" spans="2:15" x14ac:dyDescent="0.25">
      <c r="B29" s="17">
        <v>43065.365406046469</v>
      </c>
      <c r="C29" s="18">
        <v>43032</v>
      </c>
      <c r="D29" s="18">
        <v>43037.396901300337</v>
      </c>
      <c r="E29" s="19" t="s">
        <v>34</v>
      </c>
      <c r="F29" s="19" t="s">
        <v>30</v>
      </c>
      <c r="G29" s="19" t="s">
        <v>311</v>
      </c>
      <c r="H29" s="28">
        <v>339</v>
      </c>
      <c r="I29" s="19">
        <v>11</v>
      </c>
      <c r="J29" s="19">
        <v>2017</v>
      </c>
      <c r="K29">
        <v>10</v>
      </c>
      <c r="L29">
        <v>2017</v>
      </c>
      <c r="M29">
        <v>10</v>
      </c>
      <c r="N29">
        <v>2017</v>
      </c>
      <c r="O2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27.968504746131657</v>
      </c>
    </row>
    <row r="30" spans="2:15" x14ac:dyDescent="0.25">
      <c r="B30" s="17">
        <v>43071.800904601136</v>
      </c>
      <c r="C30" s="18">
        <v>43037</v>
      </c>
      <c r="D30" s="18">
        <v>43068.17516674153</v>
      </c>
      <c r="E30" s="19" t="s">
        <v>34</v>
      </c>
      <c r="F30" s="19" t="s">
        <v>29</v>
      </c>
      <c r="G30" s="19" t="s">
        <v>312</v>
      </c>
      <c r="H30" s="28">
        <v>1788</v>
      </c>
      <c r="I30" s="19">
        <v>12</v>
      </c>
      <c r="J30" s="19">
        <v>2017</v>
      </c>
      <c r="K30">
        <v>10</v>
      </c>
      <c r="L30">
        <v>2017</v>
      </c>
      <c r="M30">
        <v>11</v>
      </c>
      <c r="N30">
        <v>2017</v>
      </c>
      <c r="O3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3.6257378596055787</v>
      </c>
    </row>
    <row r="31" spans="2:15" x14ac:dyDescent="0.25">
      <c r="B31" s="17">
        <v>43089.045976990965</v>
      </c>
      <c r="C31" s="18">
        <v>43042</v>
      </c>
      <c r="D31" s="18">
        <v>43089.045976990965</v>
      </c>
      <c r="E31" s="19" t="s">
        <v>34</v>
      </c>
      <c r="F31" s="19" t="s">
        <v>31</v>
      </c>
      <c r="G31" s="19" t="s">
        <v>313</v>
      </c>
      <c r="H31" s="28">
        <v>1171</v>
      </c>
      <c r="I31" s="19">
        <v>12</v>
      </c>
      <c r="J31" s="19">
        <v>2017</v>
      </c>
      <c r="K31">
        <v>11</v>
      </c>
      <c r="L31">
        <v>2017</v>
      </c>
      <c r="M31">
        <v>12</v>
      </c>
      <c r="N31">
        <v>2017</v>
      </c>
      <c r="O3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32" spans="2:15" x14ac:dyDescent="0.25">
      <c r="B32" s="17">
        <v>43044</v>
      </c>
      <c r="C32" s="18">
        <v>43044</v>
      </c>
      <c r="D32" s="18">
        <v>43044</v>
      </c>
      <c r="E32" s="19" t="s">
        <v>34</v>
      </c>
      <c r="F32" s="19" t="s">
        <v>40</v>
      </c>
      <c r="G32" s="19" t="s">
        <v>314</v>
      </c>
      <c r="H32" s="28">
        <v>4059</v>
      </c>
      <c r="I32" s="19">
        <v>11</v>
      </c>
      <c r="J32" s="19">
        <v>2017</v>
      </c>
      <c r="K32">
        <v>11</v>
      </c>
      <c r="L32">
        <v>2017</v>
      </c>
      <c r="M32">
        <v>11</v>
      </c>
      <c r="N32">
        <v>2017</v>
      </c>
      <c r="O3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33" spans="2:15" x14ac:dyDescent="0.25">
      <c r="B33" s="17">
        <v>43047</v>
      </c>
      <c r="C33" s="18">
        <v>43047</v>
      </c>
      <c r="D33" s="18">
        <v>43047</v>
      </c>
      <c r="E33" s="19" t="s">
        <v>34</v>
      </c>
      <c r="F33" s="19" t="s">
        <v>33</v>
      </c>
      <c r="G33" s="19" t="s">
        <v>315</v>
      </c>
      <c r="H33" s="28">
        <v>4919</v>
      </c>
      <c r="I33" s="19">
        <v>11</v>
      </c>
      <c r="J33" s="19">
        <v>2017</v>
      </c>
      <c r="K33">
        <v>11</v>
      </c>
      <c r="L33">
        <v>2017</v>
      </c>
      <c r="M33">
        <v>11</v>
      </c>
      <c r="N33">
        <v>2017</v>
      </c>
      <c r="O3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34" spans="2:15" x14ac:dyDescent="0.25">
      <c r="B34" s="17">
        <v>43087.512329668702</v>
      </c>
      <c r="C34" s="18">
        <v>43051</v>
      </c>
      <c r="D34" s="18">
        <v>43087.512329668702</v>
      </c>
      <c r="E34" s="19" t="s">
        <v>34</v>
      </c>
      <c r="F34" s="19" t="s">
        <v>40</v>
      </c>
      <c r="G34" s="19" t="s">
        <v>316</v>
      </c>
      <c r="H34" s="28">
        <v>3224</v>
      </c>
      <c r="I34" s="19">
        <v>12</v>
      </c>
      <c r="J34" s="19">
        <v>2017</v>
      </c>
      <c r="K34">
        <v>11</v>
      </c>
      <c r="L34">
        <v>2017</v>
      </c>
      <c r="M34">
        <v>12</v>
      </c>
      <c r="N34">
        <v>2017</v>
      </c>
      <c r="O3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35" spans="2:15" x14ac:dyDescent="0.25">
      <c r="B35" s="17">
        <v>43095.145797073659</v>
      </c>
      <c r="C35" s="18">
        <v>43054</v>
      </c>
      <c r="D35" s="18">
        <v>43095.145797073659</v>
      </c>
      <c r="E35" s="19" t="s">
        <v>34</v>
      </c>
      <c r="F35" s="19" t="s">
        <v>31</v>
      </c>
      <c r="G35" s="19" t="s">
        <v>317</v>
      </c>
      <c r="H35" s="28">
        <v>3725</v>
      </c>
      <c r="I35" s="19">
        <v>12</v>
      </c>
      <c r="J35" s="19">
        <v>2017</v>
      </c>
      <c r="K35">
        <v>11</v>
      </c>
      <c r="L35">
        <v>2017</v>
      </c>
      <c r="M35">
        <v>12</v>
      </c>
      <c r="N35">
        <v>2017</v>
      </c>
      <c r="O3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36" spans="2:15" x14ac:dyDescent="0.25">
      <c r="B36" s="17">
        <v>43056</v>
      </c>
      <c r="C36" s="18">
        <v>43056</v>
      </c>
      <c r="D36" s="18">
        <v>43056</v>
      </c>
      <c r="E36" s="19" t="s">
        <v>34</v>
      </c>
      <c r="F36" s="19" t="s">
        <v>31</v>
      </c>
      <c r="G36" s="19" t="s">
        <v>318</v>
      </c>
      <c r="H36" s="28">
        <v>312</v>
      </c>
      <c r="I36" s="19">
        <v>11</v>
      </c>
      <c r="J36" s="19">
        <v>2017</v>
      </c>
      <c r="K36">
        <v>11</v>
      </c>
      <c r="L36">
        <v>2017</v>
      </c>
      <c r="M36">
        <v>11</v>
      </c>
      <c r="N36">
        <v>2017</v>
      </c>
      <c r="O3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37" spans="2:15" x14ac:dyDescent="0.25">
      <c r="B37" s="17">
        <v>43112.669025156058</v>
      </c>
      <c r="C37" s="18">
        <v>43057</v>
      </c>
      <c r="D37" s="18">
        <v>43112.669025156058</v>
      </c>
      <c r="E37" s="19" t="s">
        <v>34</v>
      </c>
      <c r="F37" s="19" t="s">
        <v>40</v>
      </c>
      <c r="G37" s="19" t="s">
        <v>319</v>
      </c>
      <c r="H37" s="28">
        <v>4773</v>
      </c>
      <c r="I37" s="19">
        <v>1</v>
      </c>
      <c r="J37" s="19">
        <v>2018</v>
      </c>
      <c r="K37">
        <v>11</v>
      </c>
      <c r="L37">
        <v>2017</v>
      </c>
      <c r="M37">
        <v>1</v>
      </c>
      <c r="N37">
        <v>2018</v>
      </c>
      <c r="O3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38" spans="2:15" x14ac:dyDescent="0.25">
      <c r="B38" s="17">
        <v>43101.699276392093</v>
      </c>
      <c r="C38" s="18">
        <v>43058</v>
      </c>
      <c r="D38" s="18">
        <v>43058</v>
      </c>
      <c r="E38" s="19" t="s">
        <v>34</v>
      </c>
      <c r="F38" s="19" t="s">
        <v>33</v>
      </c>
      <c r="G38" s="19" t="s">
        <v>320</v>
      </c>
      <c r="H38" s="28">
        <v>228</v>
      </c>
      <c r="I38" s="19">
        <v>1</v>
      </c>
      <c r="J38" s="19">
        <v>2018</v>
      </c>
      <c r="K38">
        <v>11</v>
      </c>
      <c r="L38">
        <v>2017</v>
      </c>
      <c r="M38">
        <v>11</v>
      </c>
      <c r="N38">
        <v>2017</v>
      </c>
      <c r="O3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43.699276392093452</v>
      </c>
    </row>
    <row r="39" spans="2:15" x14ac:dyDescent="0.25">
      <c r="B39" s="17">
        <v>43061</v>
      </c>
      <c r="C39" s="18">
        <v>43061</v>
      </c>
      <c r="D39" s="18">
        <v>43061</v>
      </c>
      <c r="E39" s="19" t="s">
        <v>34</v>
      </c>
      <c r="F39" s="19" t="s">
        <v>40</v>
      </c>
      <c r="G39" s="19" t="s">
        <v>321</v>
      </c>
      <c r="H39" s="28">
        <v>450</v>
      </c>
      <c r="I39" s="19">
        <v>11</v>
      </c>
      <c r="J39" s="19">
        <v>2017</v>
      </c>
      <c r="K39">
        <v>11</v>
      </c>
      <c r="L39">
        <v>2017</v>
      </c>
      <c r="M39">
        <v>11</v>
      </c>
      <c r="N39">
        <v>2017</v>
      </c>
      <c r="O3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40" spans="2:15" x14ac:dyDescent="0.25">
      <c r="B40" s="17">
        <v>43103.4086174822</v>
      </c>
      <c r="C40" s="18">
        <v>43062</v>
      </c>
      <c r="D40" s="18">
        <v>43103.4086174822</v>
      </c>
      <c r="E40" s="19" t="s">
        <v>34</v>
      </c>
      <c r="F40" s="19" t="s">
        <v>40</v>
      </c>
      <c r="G40" s="19" t="s">
        <v>322</v>
      </c>
      <c r="H40" s="28">
        <v>1155</v>
      </c>
      <c r="I40" s="19">
        <v>1</v>
      </c>
      <c r="J40" s="19">
        <v>2018</v>
      </c>
      <c r="K40">
        <v>11</v>
      </c>
      <c r="L40">
        <v>2017</v>
      </c>
      <c r="M40">
        <v>1</v>
      </c>
      <c r="N40">
        <v>2018</v>
      </c>
      <c r="O4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41" spans="2:15" x14ac:dyDescent="0.25">
      <c r="B41" s="17">
        <v>43070.024697534791</v>
      </c>
      <c r="C41" s="18">
        <v>43069</v>
      </c>
      <c r="D41" s="18">
        <v>43070.024697534791</v>
      </c>
      <c r="E41" s="19" t="s">
        <v>34</v>
      </c>
      <c r="F41" s="19" t="s">
        <v>40</v>
      </c>
      <c r="G41" s="19" t="s">
        <v>291</v>
      </c>
      <c r="H41" s="28">
        <v>1967</v>
      </c>
      <c r="I41" s="19">
        <v>12</v>
      </c>
      <c r="J41" s="19">
        <v>2017</v>
      </c>
      <c r="K41">
        <v>11</v>
      </c>
      <c r="L41">
        <v>2017</v>
      </c>
      <c r="M41">
        <v>12</v>
      </c>
      <c r="N41">
        <v>2017</v>
      </c>
      <c r="O4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42" spans="2:15" x14ac:dyDescent="0.25">
      <c r="B42" s="17">
        <v>43096.096100611438</v>
      </c>
      <c r="C42" s="18">
        <v>43070</v>
      </c>
      <c r="D42" s="18">
        <v>43096.096100611438</v>
      </c>
      <c r="E42" s="19" t="s">
        <v>34</v>
      </c>
      <c r="F42" s="19" t="s">
        <v>29</v>
      </c>
      <c r="G42" s="19" t="s">
        <v>323</v>
      </c>
      <c r="H42" s="28">
        <v>2741</v>
      </c>
      <c r="I42" s="19">
        <v>12</v>
      </c>
      <c r="J42" s="19">
        <v>2017</v>
      </c>
      <c r="K42">
        <v>12</v>
      </c>
      <c r="L42">
        <v>2017</v>
      </c>
      <c r="M42">
        <v>12</v>
      </c>
      <c r="N42">
        <v>2017</v>
      </c>
      <c r="O4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43" spans="2:15" x14ac:dyDescent="0.25">
      <c r="B43" s="17">
        <v>43125.34551811625</v>
      </c>
      <c r="C43" s="18">
        <v>43071</v>
      </c>
      <c r="D43" s="18">
        <v>43125.34551811625</v>
      </c>
      <c r="E43" s="19" t="s">
        <v>34</v>
      </c>
      <c r="F43" s="19" t="s">
        <v>30</v>
      </c>
      <c r="G43" s="19" t="s">
        <v>324</v>
      </c>
      <c r="H43" s="28">
        <v>1130</v>
      </c>
      <c r="I43" s="19">
        <v>1</v>
      </c>
      <c r="J43" s="19">
        <v>2018</v>
      </c>
      <c r="K43">
        <v>12</v>
      </c>
      <c r="L43">
        <v>2017</v>
      </c>
      <c r="M43">
        <v>1</v>
      </c>
      <c r="N43">
        <v>2018</v>
      </c>
      <c r="O4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44" spans="2:15" x14ac:dyDescent="0.25">
      <c r="B44" s="17">
        <v>43075</v>
      </c>
      <c r="C44" s="18">
        <v>43075</v>
      </c>
      <c r="D44" s="18">
        <v>43075</v>
      </c>
      <c r="E44" s="19" t="s">
        <v>34</v>
      </c>
      <c r="F44" s="19" t="s">
        <v>31</v>
      </c>
      <c r="G44" s="19" t="s">
        <v>325</v>
      </c>
      <c r="H44" s="28">
        <v>4835</v>
      </c>
      <c r="I44" s="19">
        <v>12</v>
      </c>
      <c r="J44" s="19">
        <v>2017</v>
      </c>
      <c r="K44">
        <v>12</v>
      </c>
      <c r="L44">
        <v>2017</v>
      </c>
      <c r="M44">
        <v>12</v>
      </c>
      <c r="N44">
        <v>2017</v>
      </c>
      <c r="O4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45" spans="2:15" x14ac:dyDescent="0.25">
      <c r="B45" s="17">
        <v>43077</v>
      </c>
      <c r="C45" s="18">
        <v>43077</v>
      </c>
      <c r="D45" s="18">
        <v>43077</v>
      </c>
      <c r="E45" s="19" t="s">
        <v>34</v>
      </c>
      <c r="F45" s="19" t="s">
        <v>29</v>
      </c>
      <c r="G45" s="19" t="s">
        <v>287</v>
      </c>
      <c r="H45" s="28">
        <v>1411</v>
      </c>
      <c r="I45" s="19">
        <v>12</v>
      </c>
      <c r="J45" s="19">
        <v>2017</v>
      </c>
      <c r="K45">
        <v>12</v>
      </c>
      <c r="L45">
        <v>2017</v>
      </c>
      <c r="M45">
        <v>12</v>
      </c>
      <c r="N45">
        <v>2017</v>
      </c>
      <c r="O4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46" spans="2:15" x14ac:dyDescent="0.25">
      <c r="B46" s="17">
        <v>43099.632017726879</v>
      </c>
      <c r="C46" s="18">
        <v>43079</v>
      </c>
      <c r="D46" s="18">
        <v>43099.632017726879</v>
      </c>
      <c r="E46" s="19" t="s">
        <v>34</v>
      </c>
      <c r="F46" s="19" t="s">
        <v>40</v>
      </c>
      <c r="G46" s="19" t="s">
        <v>326</v>
      </c>
      <c r="H46" s="28">
        <v>457</v>
      </c>
      <c r="I46" s="19">
        <v>12</v>
      </c>
      <c r="J46" s="19">
        <v>2017</v>
      </c>
      <c r="K46">
        <v>12</v>
      </c>
      <c r="L46">
        <v>2017</v>
      </c>
      <c r="M46">
        <v>12</v>
      </c>
      <c r="N46">
        <v>2017</v>
      </c>
      <c r="O4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47" spans="2:15" x14ac:dyDescent="0.25">
      <c r="B47" s="17" t="s">
        <v>66</v>
      </c>
      <c r="C47" s="18">
        <v>43084</v>
      </c>
      <c r="D47" s="18">
        <v>43142.610706080763</v>
      </c>
      <c r="E47" s="19" t="s">
        <v>34</v>
      </c>
      <c r="F47" s="19" t="s">
        <v>30</v>
      </c>
      <c r="G47" s="19" t="s">
        <v>327</v>
      </c>
      <c r="H47" s="28">
        <v>2623</v>
      </c>
      <c r="I47" s="19">
        <v>0</v>
      </c>
      <c r="J47" s="19">
        <v>0</v>
      </c>
      <c r="K47">
        <v>12</v>
      </c>
      <c r="L47">
        <v>2017</v>
      </c>
      <c r="M47">
        <v>2</v>
      </c>
      <c r="N47">
        <v>2018</v>
      </c>
      <c r="O4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2369.3892939192374</v>
      </c>
    </row>
    <row r="48" spans="2:15" x14ac:dyDescent="0.25">
      <c r="B48" s="17">
        <v>43098.200846805485</v>
      </c>
      <c r="C48" s="18">
        <v>43086</v>
      </c>
      <c r="D48" s="18">
        <v>43098.200846805485</v>
      </c>
      <c r="E48" s="19" t="s">
        <v>34</v>
      </c>
      <c r="F48" s="19" t="s">
        <v>29</v>
      </c>
      <c r="G48" s="19" t="s">
        <v>328</v>
      </c>
      <c r="H48" s="28">
        <v>3440</v>
      </c>
      <c r="I48" s="19">
        <v>12</v>
      </c>
      <c r="J48" s="19">
        <v>2017</v>
      </c>
      <c r="K48">
        <v>12</v>
      </c>
      <c r="L48">
        <v>2017</v>
      </c>
      <c r="M48">
        <v>12</v>
      </c>
      <c r="N48">
        <v>2017</v>
      </c>
      <c r="O4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49" spans="2:15" x14ac:dyDescent="0.25">
      <c r="B49" s="17">
        <v>43111.046742717648</v>
      </c>
      <c r="C49" s="18">
        <v>43089</v>
      </c>
      <c r="D49" s="18">
        <v>43111.046742717648</v>
      </c>
      <c r="E49" s="19" t="s">
        <v>34</v>
      </c>
      <c r="F49" s="19" t="s">
        <v>40</v>
      </c>
      <c r="G49" s="19" t="s">
        <v>329</v>
      </c>
      <c r="H49" s="28">
        <v>3993</v>
      </c>
      <c r="I49" s="19">
        <v>1</v>
      </c>
      <c r="J49" s="19">
        <v>2018</v>
      </c>
      <c r="K49">
        <v>12</v>
      </c>
      <c r="L49">
        <v>2017</v>
      </c>
      <c r="M49">
        <v>1</v>
      </c>
      <c r="N49">
        <v>2018</v>
      </c>
      <c r="O4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50" spans="2:15" x14ac:dyDescent="0.25">
      <c r="B50" s="17">
        <v>43151.424016681376</v>
      </c>
      <c r="C50" s="18">
        <v>43090</v>
      </c>
      <c r="D50" s="18">
        <v>43148.048932403181</v>
      </c>
      <c r="E50" s="19" t="s">
        <v>34</v>
      </c>
      <c r="F50" s="19" t="s">
        <v>40</v>
      </c>
      <c r="G50" s="19" t="s">
        <v>330</v>
      </c>
      <c r="H50" s="28">
        <v>3273</v>
      </c>
      <c r="I50" s="19">
        <v>2</v>
      </c>
      <c r="J50" s="19">
        <v>2018</v>
      </c>
      <c r="K50">
        <v>12</v>
      </c>
      <c r="L50">
        <v>2017</v>
      </c>
      <c r="M50">
        <v>2</v>
      </c>
      <c r="N50">
        <v>2018</v>
      </c>
      <c r="O5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3.3750842781955726</v>
      </c>
    </row>
    <row r="51" spans="2:15" x14ac:dyDescent="0.25">
      <c r="B51" s="17">
        <v>43094</v>
      </c>
      <c r="C51" s="18">
        <v>43094</v>
      </c>
      <c r="D51" s="18">
        <v>43094</v>
      </c>
      <c r="E51" s="19" t="s">
        <v>34</v>
      </c>
      <c r="F51" s="19" t="s">
        <v>29</v>
      </c>
      <c r="G51" s="19" t="s">
        <v>331</v>
      </c>
      <c r="H51" s="28">
        <v>4494</v>
      </c>
      <c r="I51" s="19">
        <v>12</v>
      </c>
      <c r="J51" s="19">
        <v>2017</v>
      </c>
      <c r="K51">
        <v>12</v>
      </c>
      <c r="L51">
        <v>2017</v>
      </c>
      <c r="M51">
        <v>12</v>
      </c>
      <c r="N51">
        <v>2017</v>
      </c>
      <c r="O5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52" spans="2:15" x14ac:dyDescent="0.25">
      <c r="B52" s="17">
        <v>43124.925483598126</v>
      </c>
      <c r="C52" s="18">
        <v>43096</v>
      </c>
      <c r="D52" s="18">
        <v>43124.925483598126</v>
      </c>
      <c r="E52" s="19" t="s">
        <v>34</v>
      </c>
      <c r="F52" s="19" t="s">
        <v>33</v>
      </c>
      <c r="G52" s="19" t="s">
        <v>332</v>
      </c>
      <c r="H52" s="28">
        <v>2511</v>
      </c>
      <c r="I52" s="19">
        <v>1</v>
      </c>
      <c r="J52" s="19">
        <v>2018</v>
      </c>
      <c r="K52">
        <v>12</v>
      </c>
      <c r="L52">
        <v>2017</v>
      </c>
      <c r="M52">
        <v>1</v>
      </c>
      <c r="N52">
        <v>2018</v>
      </c>
      <c r="O5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53" spans="2:15" x14ac:dyDescent="0.25">
      <c r="B53" s="17">
        <v>43098</v>
      </c>
      <c r="C53" s="18">
        <v>43098</v>
      </c>
      <c r="D53" s="18">
        <v>43098</v>
      </c>
      <c r="E53" s="19" t="s">
        <v>34</v>
      </c>
      <c r="F53" s="19" t="s">
        <v>30</v>
      </c>
      <c r="G53" s="19" t="s">
        <v>333</v>
      </c>
      <c r="H53" s="28">
        <v>2015</v>
      </c>
      <c r="I53" s="19">
        <v>12</v>
      </c>
      <c r="J53" s="19">
        <v>2017</v>
      </c>
      <c r="K53">
        <v>12</v>
      </c>
      <c r="L53">
        <v>2017</v>
      </c>
      <c r="M53">
        <v>12</v>
      </c>
      <c r="N53">
        <v>2017</v>
      </c>
      <c r="O5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54" spans="2:15" x14ac:dyDescent="0.25">
      <c r="B54" s="17" t="s">
        <v>66</v>
      </c>
      <c r="C54" s="18">
        <v>43100</v>
      </c>
      <c r="D54" s="18">
        <v>43151.353970851676</v>
      </c>
      <c r="E54" s="19" t="s">
        <v>34</v>
      </c>
      <c r="F54" s="19" t="s">
        <v>31</v>
      </c>
      <c r="G54" s="19" t="s">
        <v>334</v>
      </c>
      <c r="H54" s="28">
        <v>3413</v>
      </c>
      <c r="I54" s="19">
        <v>0</v>
      </c>
      <c r="J54" s="19">
        <v>0</v>
      </c>
      <c r="K54">
        <v>12</v>
      </c>
      <c r="L54">
        <v>2017</v>
      </c>
      <c r="M54">
        <v>2</v>
      </c>
      <c r="N54">
        <v>2018</v>
      </c>
      <c r="O5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2360.6460291483236</v>
      </c>
    </row>
    <row r="55" spans="2:15" x14ac:dyDescent="0.25">
      <c r="B55" s="17">
        <v>43108.84859147996</v>
      </c>
      <c r="C55" s="18">
        <v>43103</v>
      </c>
      <c r="D55" s="18">
        <v>43108.84859147996</v>
      </c>
      <c r="E55" s="19" t="s">
        <v>34</v>
      </c>
      <c r="F55" s="19" t="s">
        <v>33</v>
      </c>
      <c r="G55" s="19" t="s">
        <v>335</v>
      </c>
      <c r="H55" s="28">
        <v>4087</v>
      </c>
      <c r="I55" s="19">
        <v>1</v>
      </c>
      <c r="J55" s="19">
        <v>2018</v>
      </c>
      <c r="K55">
        <v>1</v>
      </c>
      <c r="L55">
        <v>2018</v>
      </c>
      <c r="M55">
        <v>1</v>
      </c>
      <c r="N55">
        <v>2018</v>
      </c>
      <c r="O5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56" spans="2:15" x14ac:dyDescent="0.25">
      <c r="B56" s="17">
        <v>43117.371907988454</v>
      </c>
      <c r="C56" s="18">
        <v>43106</v>
      </c>
      <c r="D56" s="18">
        <v>43117.371907988454</v>
      </c>
      <c r="E56" s="19" t="s">
        <v>34</v>
      </c>
      <c r="F56" s="19" t="s">
        <v>40</v>
      </c>
      <c r="G56" s="19" t="s">
        <v>336</v>
      </c>
      <c r="H56" s="28">
        <v>2441</v>
      </c>
      <c r="I56" s="19">
        <v>1</v>
      </c>
      <c r="J56" s="19">
        <v>2018</v>
      </c>
      <c r="K56">
        <v>1</v>
      </c>
      <c r="L56">
        <v>2018</v>
      </c>
      <c r="M56">
        <v>1</v>
      </c>
      <c r="N56">
        <v>2018</v>
      </c>
      <c r="O5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57" spans="2:15" x14ac:dyDescent="0.25">
      <c r="B57" s="17" t="s">
        <v>66</v>
      </c>
      <c r="C57" s="18">
        <v>43109</v>
      </c>
      <c r="D57" s="18">
        <v>43109</v>
      </c>
      <c r="E57" s="19" t="s">
        <v>34</v>
      </c>
      <c r="F57" s="19" t="s">
        <v>30</v>
      </c>
      <c r="G57" s="19" t="s">
        <v>337</v>
      </c>
      <c r="H57" s="28">
        <v>3598</v>
      </c>
      <c r="I57" s="19">
        <v>0</v>
      </c>
      <c r="J57" s="19">
        <v>0</v>
      </c>
      <c r="K57">
        <v>1</v>
      </c>
      <c r="L57">
        <v>2018</v>
      </c>
      <c r="M57">
        <v>1</v>
      </c>
      <c r="N57">
        <v>2018</v>
      </c>
      <c r="O5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2403</v>
      </c>
    </row>
    <row r="58" spans="2:15" x14ac:dyDescent="0.25">
      <c r="B58" s="17">
        <v>43110</v>
      </c>
      <c r="C58" s="18">
        <v>43110</v>
      </c>
      <c r="D58" s="18">
        <v>43110</v>
      </c>
      <c r="E58" s="19" t="s">
        <v>34</v>
      </c>
      <c r="F58" s="19" t="s">
        <v>40</v>
      </c>
      <c r="G58" s="19" t="s">
        <v>338</v>
      </c>
      <c r="H58" s="28">
        <v>4895</v>
      </c>
      <c r="I58" s="19">
        <v>1</v>
      </c>
      <c r="J58" s="19">
        <v>2018</v>
      </c>
      <c r="K58">
        <v>1</v>
      </c>
      <c r="L58">
        <v>2018</v>
      </c>
      <c r="M58">
        <v>1</v>
      </c>
      <c r="N58">
        <v>2018</v>
      </c>
      <c r="O5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59" spans="2:15" x14ac:dyDescent="0.25">
      <c r="B59" s="17" t="s">
        <v>66</v>
      </c>
      <c r="C59" s="18">
        <v>43112</v>
      </c>
      <c r="D59" s="18">
        <v>43112</v>
      </c>
      <c r="E59" s="19" t="s">
        <v>34</v>
      </c>
      <c r="F59" s="19" t="s">
        <v>40</v>
      </c>
      <c r="G59" s="19" t="s">
        <v>339</v>
      </c>
      <c r="H59" s="28">
        <v>971</v>
      </c>
      <c r="I59" s="19">
        <v>0</v>
      </c>
      <c r="J59" s="19">
        <v>0</v>
      </c>
      <c r="K59">
        <v>1</v>
      </c>
      <c r="L59">
        <v>2018</v>
      </c>
      <c r="M59">
        <v>1</v>
      </c>
      <c r="N59">
        <v>2018</v>
      </c>
      <c r="O5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2400</v>
      </c>
    </row>
    <row r="60" spans="2:15" x14ac:dyDescent="0.25">
      <c r="B60" s="17">
        <v>43137.043955849207</v>
      </c>
      <c r="C60" s="18">
        <v>43113</v>
      </c>
      <c r="D60" s="18">
        <v>43137.043955849207</v>
      </c>
      <c r="E60" s="19" t="s">
        <v>34</v>
      </c>
      <c r="F60" s="19" t="s">
        <v>33</v>
      </c>
      <c r="G60" s="19" t="s">
        <v>340</v>
      </c>
      <c r="H60" s="28">
        <v>556</v>
      </c>
      <c r="I60" s="19">
        <v>2</v>
      </c>
      <c r="J60" s="19">
        <v>2018</v>
      </c>
      <c r="K60">
        <v>1</v>
      </c>
      <c r="L60">
        <v>2018</v>
      </c>
      <c r="M60">
        <v>2</v>
      </c>
      <c r="N60">
        <v>2018</v>
      </c>
      <c r="O6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61" spans="2:15" x14ac:dyDescent="0.25">
      <c r="B61" s="17">
        <v>43144.881827671154</v>
      </c>
      <c r="C61" s="18">
        <v>43114</v>
      </c>
      <c r="D61" s="18">
        <v>43144.881827671154</v>
      </c>
      <c r="E61" s="19" t="s">
        <v>34</v>
      </c>
      <c r="F61" s="19" t="s">
        <v>33</v>
      </c>
      <c r="G61" s="19" t="s">
        <v>341</v>
      </c>
      <c r="H61" s="28">
        <v>1977</v>
      </c>
      <c r="I61" s="19">
        <v>2</v>
      </c>
      <c r="J61" s="19">
        <v>2018</v>
      </c>
      <c r="K61">
        <v>1</v>
      </c>
      <c r="L61">
        <v>2018</v>
      </c>
      <c r="M61">
        <v>2</v>
      </c>
      <c r="N61">
        <v>2018</v>
      </c>
      <c r="O6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62" spans="2:15" x14ac:dyDescent="0.25">
      <c r="B62" s="17">
        <v>43116</v>
      </c>
      <c r="C62" s="18">
        <v>43116</v>
      </c>
      <c r="D62" s="18">
        <v>43116</v>
      </c>
      <c r="E62" s="19" t="s">
        <v>34</v>
      </c>
      <c r="F62" s="19" t="s">
        <v>40</v>
      </c>
      <c r="G62" s="19" t="s">
        <v>294</v>
      </c>
      <c r="H62" s="28">
        <v>2951</v>
      </c>
      <c r="I62" s="19">
        <v>1</v>
      </c>
      <c r="J62" s="19">
        <v>2018</v>
      </c>
      <c r="K62">
        <v>1</v>
      </c>
      <c r="L62">
        <v>2018</v>
      </c>
      <c r="M62">
        <v>1</v>
      </c>
      <c r="N62">
        <v>2018</v>
      </c>
      <c r="O6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63" spans="2:15" x14ac:dyDescent="0.25">
      <c r="B63" s="17">
        <v>43133.162680701178</v>
      </c>
      <c r="C63" s="18">
        <v>43120</v>
      </c>
      <c r="D63" s="18">
        <v>43120</v>
      </c>
      <c r="E63" s="19" t="s">
        <v>34</v>
      </c>
      <c r="F63" s="19" t="s">
        <v>40</v>
      </c>
      <c r="G63" s="19" t="s">
        <v>342</v>
      </c>
      <c r="H63" s="28">
        <v>2535</v>
      </c>
      <c r="I63" s="19">
        <v>2</v>
      </c>
      <c r="J63" s="19">
        <v>2018</v>
      </c>
      <c r="K63">
        <v>1</v>
      </c>
      <c r="L63">
        <v>2018</v>
      </c>
      <c r="M63">
        <v>1</v>
      </c>
      <c r="N63">
        <v>2018</v>
      </c>
      <c r="O6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13.162680701178033</v>
      </c>
    </row>
    <row r="64" spans="2:15" x14ac:dyDescent="0.25">
      <c r="B64" s="17">
        <v>43141.579590343346</v>
      </c>
      <c r="C64" s="18">
        <v>43121</v>
      </c>
      <c r="D64" s="18">
        <v>43141.579590343346</v>
      </c>
      <c r="E64" s="19" t="s">
        <v>34</v>
      </c>
      <c r="F64" s="19" t="s">
        <v>29</v>
      </c>
      <c r="G64" s="19" t="s">
        <v>343</v>
      </c>
      <c r="H64" s="28">
        <v>3057</v>
      </c>
      <c r="I64" s="19">
        <v>2</v>
      </c>
      <c r="J64" s="19">
        <v>2018</v>
      </c>
      <c r="K64">
        <v>1</v>
      </c>
      <c r="L64">
        <v>2018</v>
      </c>
      <c r="M64">
        <v>2</v>
      </c>
      <c r="N64">
        <v>2018</v>
      </c>
      <c r="O6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65" spans="2:15" x14ac:dyDescent="0.25">
      <c r="B65" s="17">
        <v>43140.52607681365</v>
      </c>
      <c r="C65" s="18">
        <v>43123</v>
      </c>
      <c r="D65" s="18">
        <v>43140.52607681365</v>
      </c>
      <c r="E65" s="19" t="s">
        <v>34</v>
      </c>
      <c r="F65" s="19" t="s">
        <v>33</v>
      </c>
      <c r="G65" s="19" t="s">
        <v>344</v>
      </c>
      <c r="H65" s="28">
        <v>3152</v>
      </c>
      <c r="I65" s="19">
        <v>2</v>
      </c>
      <c r="J65" s="19">
        <v>2018</v>
      </c>
      <c r="K65">
        <v>1</v>
      </c>
      <c r="L65">
        <v>2018</v>
      </c>
      <c r="M65">
        <v>2</v>
      </c>
      <c r="N65">
        <v>2018</v>
      </c>
      <c r="O6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66" spans="2:15" x14ac:dyDescent="0.25">
      <c r="B66" s="17" t="s">
        <v>66</v>
      </c>
      <c r="C66" s="18">
        <v>43125</v>
      </c>
      <c r="D66" s="18">
        <v>43125</v>
      </c>
      <c r="E66" s="19" t="s">
        <v>34</v>
      </c>
      <c r="F66" s="19" t="s">
        <v>31</v>
      </c>
      <c r="G66" s="19" t="s">
        <v>345</v>
      </c>
      <c r="H66" s="28">
        <v>2247</v>
      </c>
      <c r="I66" s="19">
        <v>0</v>
      </c>
      <c r="J66" s="19">
        <v>0</v>
      </c>
      <c r="K66">
        <v>1</v>
      </c>
      <c r="L66">
        <v>2018</v>
      </c>
      <c r="M66">
        <v>1</v>
      </c>
      <c r="N66">
        <v>2018</v>
      </c>
      <c r="O6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2387</v>
      </c>
    </row>
    <row r="67" spans="2:15" x14ac:dyDescent="0.25">
      <c r="B67" s="17">
        <v>43178.877965147498</v>
      </c>
      <c r="C67" s="18">
        <v>43127</v>
      </c>
      <c r="D67" s="18">
        <v>43127</v>
      </c>
      <c r="E67" s="19" t="s">
        <v>34</v>
      </c>
      <c r="F67" s="19" t="s">
        <v>30</v>
      </c>
      <c r="G67" s="19" t="s">
        <v>346</v>
      </c>
      <c r="H67" s="28">
        <v>2456</v>
      </c>
      <c r="I67" s="19">
        <v>3</v>
      </c>
      <c r="J67" s="19">
        <v>2018</v>
      </c>
      <c r="K67">
        <v>1</v>
      </c>
      <c r="L67">
        <v>2018</v>
      </c>
      <c r="M67">
        <v>1</v>
      </c>
      <c r="N67">
        <v>2018</v>
      </c>
      <c r="O6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51.877965147497889</v>
      </c>
    </row>
    <row r="68" spans="2:15" x14ac:dyDescent="0.25">
      <c r="B68" s="17">
        <v>43215.696985745286</v>
      </c>
      <c r="C68" s="18">
        <v>43129</v>
      </c>
      <c r="D68" s="18">
        <v>43129</v>
      </c>
      <c r="E68" s="19" t="s">
        <v>34</v>
      </c>
      <c r="F68" s="19" t="s">
        <v>40</v>
      </c>
      <c r="G68" s="19" t="s">
        <v>347</v>
      </c>
      <c r="H68" s="28">
        <v>3801</v>
      </c>
      <c r="I68" s="19">
        <v>4</v>
      </c>
      <c r="J68" s="19">
        <v>2018</v>
      </c>
      <c r="K68">
        <v>1</v>
      </c>
      <c r="L68">
        <v>2018</v>
      </c>
      <c r="M68">
        <v>1</v>
      </c>
      <c r="N68">
        <v>2018</v>
      </c>
      <c r="O6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86.696985745285929</v>
      </c>
    </row>
    <row r="69" spans="2:15" x14ac:dyDescent="0.25">
      <c r="B69" s="17">
        <v>43131</v>
      </c>
      <c r="C69" s="18">
        <v>43131</v>
      </c>
      <c r="D69" s="18">
        <v>43131</v>
      </c>
      <c r="E69" s="19" t="s">
        <v>34</v>
      </c>
      <c r="F69" s="19" t="s">
        <v>33</v>
      </c>
      <c r="G69" s="19" t="s">
        <v>348</v>
      </c>
      <c r="H69" s="28">
        <v>3049</v>
      </c>
      <c r="I69" s="19">
        <v>1</v>
      </c>
      <c r="J69" s="19">
        <v>2018</v>
      </c>
      <c r="K69">
        <v>1</v>
      </c>
      <c r="L69">
        <v>2018</v>
      </c>
      <c r="M69">
        <v>1</v>
      </c>
      <c r="N69">
        <v>2018</v>
      </c>
      <c r="O6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70" spans="2:15" x14ac:dyDescent="0.25">
      <c r="B70" s="17" t="s">
        <v>66</v>
      </c>
      <c r="C70" s="18">
        <v>43135</v>
      </c>
      <c r="D70" s="18">
        <v>43135</v>
      </c>
      <c r="E70" s="19" t="s">
        <v>34</v>
      </c>
      <c r="F70" s="19" t="s">
        <v>29</v>
      </c>
      <c r="G70" s="19" t="s">
        <v>349</v>
      </c>
      <c r="H70" s="28">
        <v>3255</v>
      </c>
      <c r="I70" s="19">
        <v>0</v>
      </c>
      <c r="J70" s="19">
        <v>0</v>
      </c>
      <c r="K70">
        <v>2</v>
      </c>
      <c r="L70">
        <v>2018</v>
      </c>
      <c r="M70">
        <v>2</v>
      </c>
      <c r="N70">
        <v>2018</v>
      </c>
      <c r="O7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2377</v>
      </c>
    </row>
    <row r="71" spans="2:15" x14ac:dyDescent="0.25">
      <c r="B71" s="17">
        <v>43136</v>
      </c>
      <c r="C71" s="18">
        <v>43136</v>
      </c>
      <c r="D71" s="18">
        <v>43136</v>
      </c>
      <c r="E71" s="19" t="s">
        <v>34</v>
      </c>
      <c r="F71" s="19" t="s">
        <v>40</v>
      </c>
      <c r="G71" s="19" t="s">
        <v>350</v>
      </c>
      <c r="H71" s="28">
        <v>2074</v>
      </c>
      <c r="I71" s="19">
        <v>2</v>
      </c>
      <c r="J71" s="19">
        <v>2018</v>
      </c>
      <c r="K71">
        <v>2</v>
      </c>
      <c r="L71">
        <v>2018</v>
      </c>
      <c r="M71">
        <v>2</v>
      </c>
      <c r="N71">
        <v>2018</v>
      </c>
      <c r="O7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72" spans="2:15" x14ac:dyDescent="0.25">
      <c r="B72" s="17">
        <v>43137</v>
      </c>
      <c r="C72" s="18">
        <v>43137</v>
      </c>
      <c r="D72" s="18">
        <v>43137</v>
      </c>
      <c r="E72" s="19" t="s">
        <v>34</v>
      </c>
      <c r="F72" s="19" t="s">
        <v>40</v>
      </c>
      <c r="G72" s="19" t="s">
        <v>351</v>
      </c>
      <c r="H72" s="28">
        <v>3606</v>
      </c>
      <c r="I72" s="19">
        <v>2</v>
      </c>
      <c r="J72" s="19">
        <v>2018</v>
      </c>
      <c r="K72">
        <v>2</v>
      </c>
      <c r="L72">
        <v>2018</v>
      </c>
      <c r="M72">
        <v>2</v>
      </c>
      <c r="N72">
        <v>2018</v>
      </c>
      <c r="O7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73" spans="2:15" x14ac:dyDescent="0.25">
      <c r="B73" s="17">
        <v>43177.329774401594</v>
      </c>
      <c r="C73" s="18">
        <v>43138</v>
      </c>
      <c r="D73" s="18">
        <v>43177.329774401594</v>
      </c>
      <c r="E73" s="19" t="s">
        <v>34</v>
      </c>
      <c r="F73" s="19" t="s">
        <v>30</v>
      </c>
      <c r="G73" s="19" t="s">
        <v>352</v>
      </c>
      <c r="H73" s="28">
        <v>4867</v>
      </c>
      <c r="I73" s="19">
        <v>3</v>
      </c>
      <c r="J73" s="19">
        <v>2018</v>
      </c>
      <c r="K73">
        <v>2</v>
      </c>
      <c r="L73">
        <v>2018</v>
      </c>
      <c r="M73">
        <v>3</v>
      </c>
      <c r="N73">
        <v>2018</v>
      </c>
      <c r="O7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74" spans="2:15" x14ac:dyDescent="0.25">
      <c r="B74" s="17">
        <v>43175.004800342591</v>
      </c>
      <c r="C74" s="18">
        <v>43140</v>
      </c>
      <c r="D74" s="18">
        <v>43175.004800342591</v>
      </c>
      <c r="E74" s="19" t="s">
        <v>34</v>
      </c>
      <c r="F74" s="19" t="s">
        <v>31</v>
      </c>
      <c r="G74" s="19" t="s">
        <v>353</v>
      </c>
      <c r="H74" s="28">
        <v>702</v>
      </c>
      <c r="I74" s="19">
        <v>3</v>
      </c>
      <c r="J74" s="19">
        <v>2018</v>
      </c>
      <c r="K74">
        <v>2</v>
      </c>
      <c r="L74">
        <v>2018</v>
      </c>
      <c r="M74">
        <v>3</v>
      </c>
      <c r="N74">
        <v>2018</v>
      </c>
      <c r="O7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75" spans="2:15" x14ac:dyDescent="0.25">
      <c r="B75" s="17">
        <v>43150.456480487795</v>
      </c>
      <c r="C75" s="18">
        <v>43145</v>
      </c>
      <c r="D75" s="18">
        <v>43150.456480487795</v>
      </c>
      <c r="E75" s="19" t="s">
        <v>34</v>
      </c>
      <c r="F75" s="19" t="s">
        <v>31</v>
      </c>
      <c r="G75" s="19" t="s">
        <v>354</v>
      </c>
      <c r="H75" s="28">
        <v>2801</v>
      </c>
      <c r="I75" s="19">
        <v>2</v>
      </c>
      <c r="J75" s="19">
        <v>2018</v>
      </c>
      <c r="K75">
        <v>2</v>
      </c>
      <c r="L75">
        <v>2018</v>
      </c>
      <c r="M75">
        <v>2</v>
      </c>
      <c r="N75">
        <v>2018</v>
      </c>
      <c r="O7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76" spans="2:15" x14ac:dyDescent="0.25">
      <c r="B76" s="17">
        <v>43219.967883487829</v>
      </c>
      <c r="C76" s="18">
        <v>43146</v>
      </c>
      <c r="D76" s="18">
        <v>43169.778347522966</v>
      </c>
      <c r="E76" s="19" t="s">
        <v>34</v>
      </c>
      <c r="F76" s="19" t="s">
        <v>40</v>
      </c>
      <c r="G76" s="19" t="s">
        <v>355</v>
      </c>
      <c r="H76" s="28">
        <v>4438</v>
      </c>
      <c r="I76" s="19">
        <v>4</v>
      </c>
      <c r="J76" s="19">
        <v>2018</v>
      </c>
      <c r="K76">
        <v>2</v>
      </c>
      <c r="L76">
        <v>2018</v>
      </c>
      <c r="M76">
        <v>3</v>
      </c>
      <c r="N76">
        <v>2018</v>
      </c>
      <c r="O7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50.189535964862444</v>
      </c>
    </row>
    <row r="77" spans="2:15" x14ac:dyDescent="0.25">
      <c r="B77" s="17">
        <v>43198.215136039675</v>
      </c>
      <c r="C77" s="18">
        <v>43151</v>
      </c>
      <c r="D77" s="18">
        <v>43198.215136039675</v>
      </c>
      <c r="E77" s="19" t="s">
        <v>34</v>
      </c>
      <c r="F77" s="19" t="s">
        <v>30</v>
      </c>
      <c r="G77" s="19" t="s">
        <v>356</v>
      </c>
      <c r="H77" s="28">
        <v>3835</v>
      </c>
      <c r="I77" s="19">
        <v>4</v>
      </c>
      <c r="J77" s="19">
        <v>2018</v>
      </c>
      <c r="K77">
        <v>2</v>
      </c>
      <c r="L77">
        <v>2018</v>
      </c>
      <c r="M77">
        <v>4</v>
      </c>
      <c r="N77">
        <v>2018</v>
      </c>
      <c r="O7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78" spans="2:15" x14ac:dyDescent="0.25">
      <c r="B78" s="17">
        <v>43160</v>
      </c>
      <c r="C78" s="18">
        <v>43160</v>
      </c>
      <c r="D78" s="18">
        <v>43160</v>
      </c>
      <c r="E78" s="19" t="s">
        <v>34</v>
      </c>
      <c r="F78" s="19" t="s">
        <v>40</v>
      </c>
      <c r="G78" s="19" t="s">
        <v>357</v>
      </c>
      <c r="H78" s="28">
        <v>3893</v>
      </c>
      <c r="I78" s="19">
        <v>3</v>
      </c>
      <c r="J78" s="19">
        <v>2018</v>
      </c>
      <c r="K78">
        <v>3</v>
      </c>
      <c r="L78">
        <v>2018</v>
      </c>
      <c r="M78">
        <v>3</v>
      </c>
      <c r="N78">
        <v>2018</v>
      </c>
      <c r="O7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79" spans="2:15" x14ac:dyDescent="0.25">
      <c r="B79" s="17">
        <v>43163</v>
      </c>
      <c r="C79" s="18">
        <v>43163</v>
      </c>
      <c r="D79" s="18">
        <v>43163</v>
      </c>
      <c r="E79" s="19" t="s">
        <v>34</v>
      </c>
      <c r="F79" s="19" t="s">
        <v>40</v>
      </c>
      <c r="G79" s="19" t="s">
        <v>221</v>
      </c>
      <c r="H79" s="28">
        <v>1970</v>
      </c>
      <c r="I79" s="19">
        <v>3</v>
      </c>
      <c r="J79" s="19">
        <v>2018</v>
      </c>
      <c r="K79">
        <v>3</v>
      </c>
      <c r="L79">
        <v>2018</v>
      </c>
      <c r="M79">
        <v>3</v>
      </c>
      <c r="N79">
        <v>2018</v>
      </c>
      <c r="O7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0" spans="2:15" x14ac:dyDescent="0.25">
      <c r="B80" s="17">
        <v>43219.347145801272</v>
      </c>
      <c r="C80" s="18">
        <v>43164</v>
      </c>
      <c r="D80" s="18">
        <v>43219.347145801272</v>
      </c>
      <c r="E80" s="19" t="s">
        <v>34</v>
      </c>
      <c r="F80" s="19" t="s">
        <v>31</v>
      </c>
      <c r="G80" s="19" t="s">
        <v>358</v>
      </c>
      <c r="H80" s="28">
        <v>729</v>
      </c>
      <c r="I80" s="19">
        <v>4</v>
      </c>
      <c r="J80" s="19">
        <v>2018</v>
      </c>
      <c r="K80">
        <v>3</v>
      </c>
      <c r="L80">
        <v>2018</v>
      </c>
      <c r="M80">
        <v>4</v>
      </c>
      <c r="N80">
        <v>2018</v>
      </c>
      <c r="O8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1" spans="2:15" x14ac:dyDescent="0.25">
      <c r="B81" s="17">
        <v>43188.959993905235</v>
      </c>
      <c r="C81" s="18">
        <v>43166</v>
      </c>
      <c r="D81" s="18">
        <v>43188.959993905235</v>
      </c>
      <c r="E81" s="19" t="s">
        <v>34</v>
      </c>
      <c r="F81" s="19" t="s">
        <v>30</v>
      </c>
      <c r="G81" s="19" t="s">
        <v>359</v>
      </c>
      <c r="H81" s="28">
        <v>474</v>
      </c>
      <c r="I81" s="19">
        <v>3</v>
      </c>
      <c r="J81" s="19">
        <v>2018</v>
      </c>
      <c r="K81">
        <v>3</v>
      </c>
      <c r="L81">
        <v>2018</v>
      </c>
      <c r="M81">
        <v>3</v>
      </c>
      <c r="N81">
        <v>2018</v>
      </c>
      <c r="O8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2" spans="2:15" x14ac:dyDescent="0.25">
      <c r="B82" s="17">
        <v>43168</v>
      </c>
      <c r="C82" s="18">
        <v>43168</v>
      </c>
      <c r="D82" s="18">
        <v>43168</v>
      </c>
      <c r="E82" s="19" t="s">
        <v>34</v>
      </c>
      <c r="F82" s="19" t="s">
        <v>31</v>
      </c>
      <c r="G82" s="19" t="s">
        <v>360</v>
      </c>
      <c r="H82" s="28">
        <v>3164</v>
      </c>
      <c r="I82" s="19">
        <v>3</v>
      </c>
      <c r="J82" s="19">
        <v>2018</v>
      </c>
      <c r="K82">
        <v>3</v>
      </c>
      <c r="L82">
        <v>2018</v>
      </c>
      <c r="M82">
        <v>3</v>
      </c>
      <c r="N82">
        <v>2018</v>
      </c>
      <c r="O8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3" spans="2:15" x14ac:dyDescent="0.25">
      <c r="B83" s="17">
        <v>43173</v>
      </c>
      <c r="C83" s="18">
        <v>43173</v>
      </c>
      <c r="D83" s="18">
        <v>43173</v>
      </c>
      <c r="E83" s="19" t="s">
        <v>34</v>
      </c>
      <c r="F83" s="19" t="s">
        <v>40</v>
      </c>
      <c r="G83" s="19" t="s">
        <v>361</v>
      </c>
      <c r="H83" s="28">
        <v>3113</v>
      </c>
      <c r="I83" s="19">
        <v>3</v>
      </c>
      <c r="J83" s="19">
        <v>2018</v>
      </c>
      <c r="K83">
        <v>3</v>
      </c>
      <c r="L83">
        <v>2018</v>
      </c>
      <c r="M83">
        <v>3</v>
      </c>
      <c r="N83">
        <v>2018</v>
      </c>
      <c r="O8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4" spans="2:15" x14ac:dyDescent="0.25">
      <c r="B84" s="17">
        <v>43201.571307437043</v>
      </c>
      <c r="C84" s="18">
        <v>43176</v>
      </c>
      <c r="D84" s="18">
        <v>43201.571307437043</v>
      </c>
      <c r="E84" s="19" t="s">
        <v>34</v>
      </c>
      <c r="F84" s="19" t="s">
        <v>29</v>
      </c>
      <c r="G84" s="19" t="s">
        <v>362</v>
      </c>
      <c r="H84" s="28">
        <v>789</v>
      </c>
      <c r="I84" s="19">
        <v>4</v>
      </c>
      <c r="J84" s="19">
        <v>2018</v>
      </c>
      <c r="K84">
        <v>3</v>
      </c>
      <c r="L84">
        <v>2018</v>
      </c>
      <c r="M84">
        <v>4</v>
      </c>
      <c r="N84">
        <v>2018</v>
      </c>
      <c r="O8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5" spans="2:15" x14ac:dyDescent="0.25">
      <c r="B85" s="17">
        <v>43272.38518954863</v>
      </c>
      <c r="C85" s="18">
        <v>43180</v>
      </c>
      <c r="D85" s="18">
        <v>43191.559855343337</v>
      </c>
      <c r="E85" s="19" t="s">
        <v>34</v>
      </c>
      <c r="F85" s="19" t="s">
        <v>29</v>
      </c>
      <c r="G85" s="19" t="s">
        <v>363</v>
      </c>
      <c r="H85" s="28">
        <v>3521</v>
      </c>
      <c r="I85" s="19">
        <v>6</v>
      </c>
      <c r="J85" s="19">
        <v>2018</v>
      </c>
      <c r="K85">
        <v>3</v>
      </c>
      <c r="L85">
        <v>2018</v>
      </c>
      <c r="M85">
        <v>4</v>
      </c>
      <c r="N85">
        <v>2018</v>
      </c>
      <c r="O8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80.825334205292165</v>
      </c>
    </row>
    <row r="86" spans="2:15" x14ac:dyDescent="0.25">
      <c r="B86" s="17">
        <v>43187.734676954671</v>
      </c>
      <c r="C86" s="18">
        <v>43183</v>
      </c>
      <c r="D86" s="18">
        <v>43187.734676954671</v>
      </c>
      <c r="E86" s="19" t="s">
        <v>34</v>
      </c>
      <c r="F86" s="19" t="s">
        <v>40</v>
      </c>
      <c r="G86" s="19" t="s">
        <v>364</v>
      </c>
      <c r="H86" s="28">
        <v>4947</v>
      </c>
      <c r="I86" s="19">
        <v>3</v>
      </c>
      <c r="J86" s="19">
        <v>2018</v>
      </c>
      <c r="K86">
        <v>3</v>
      </c>
      <c r="L86">
        <v>2018</v>
      </c>
      <c r="M86">
        <v>3</v>
      </c>
      <c r="N86">
        <v>2018</v>
      </c>
      <c r="O8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7" spans="2:15" x14ac:dyDescent="0.25">
      <c r="B87" s="17">
        <v>43184</v>
      </c>
      <c r="C87" s="18">
        <v>43184</v>
      </c>
      <c r="D87" s="18">
        <v>43184</v>
      </c>
      <c r="E87" s="19" t="s">
        <v>34</v>
      </c>
      <c r="F87" s="19" t="s">
        <v>29</v>
      </c>
      <c r="G87" s="19" t="s">
        <v>365</v>
      </c>
      <c r="H87" s="28">
        <v>1527</v>
      </c>
      <c r="I87" s="19">
        <v>3</v>
      </c>
      <c r="J87" s="19">
        <v>2018</v>
      </c>
      <c r="K87">
        <v>3</v>
      </c>
      <c r="L87">
        <v>2018</v>
      </c>
      <c r="M87">
        <v>3</v>
      </c>
      <c r="N87">
        <v>2018</v>
      </c>
      <c r="O8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8" spans="2:15" x14ac:dyDescent="0.25">
      <c r="B88" s="17">
        <v>43234.522556233635</v>
      </c>
      <c r="C88" s="18">
        <v>43191</v>
      </c>
      <c r="D88" s="18">
        <v>43234.522556233635</v>
      </c>
      <c r="E88" s="19" t="s">
        <v>34</v>
      </c>
      <c r="F88" s="19" t="s">
        <v>29</v>
      </c>
      <c r="G88" s="19" t="s">
        <v>366</v>
      </c>
      <c r="H88" s="28">
        <v>764</v>
      </c>
      <c r="I88" s="19">
        <v>5</v>
      </c>
      <c r="J88" s="19">
        <v>2018</v>
      </c>
      <c r="K88">
        <v>4</v>
      </c>
      <c r="L88">
        <v>2018</v>
      </c>
      <c r="M88">
        <v>5</v>
      </c>
      <c r="N88">
        <v>2018</v>
      </c>
      <c r="O8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89" spans="2:15" x14ac:dyDescent="0.25">
      <c r="B89" s="17">
        <v>43202.116934975762</v>
      </c>
      <c r="C89" s="18">
        <v>43193</v>
      </c>
      <c r="D89" s="18">
        <v>43202.116934975762</v>
      </c>
      <c r="E89" s="19" t="s">
        <v>34</v>
      </c>
      <c r="F89" s="19" t="s">
        <v>30</v>
      </c>
      <c r="G89" s="19" t="s">
        <v>367</v>
      </c>
      <c r="H89" s="28">
        <v>2463</v>
      </c>
      <c r="I89" s="19">
        <v>4</v>
      </c>
      <c r="J89" s="19">
        <v>2018</v>
      </c>
      <c r="K89">
        <v>4</v>
      </c>
      <c r="L89">
        <v>2018</v>
      </c>
      <c r="M89">
        <v>4</v>
      </c>
      <c r="N89">
        <v>2018</v>
      </c>
      <c r="O8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90" spans="2:15" x14ac:dyDescent="0.25">
      <c r="B90" s="17">
        <v>43195</v>
      </c>
      <c r="C90" s="18">
        <v>43195</v>
      </c>
      <c r="D90" s="18">
        <v>43195</v>
      </c>
      <c r="E90" s="19" t="s">
        <v>34</v>
      </c>
      <c r="F90" s="19" t="s">
        <v>31</v>
      </c>
      <c r="G90" s="19" t="s">
        <v>368</v>
      </c>
      <c r="H90" s="28">
        <v>2111</v>
      </c>
      <c r="I90" s="19">
        <v>4</v>
      </c>
      <c r="J90" s="19">
        <v>2018</v>
      </c>
      <c r="K90">
        <v>4</v>
      </c>
      <c r="L90">
        <v>2018</v>
      </c>
      <c r="M90">
        <v>4</v>
      </c>
      <c r="N90">
        <v>2018</v>
      </c>
      <c r="O9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91" spans="2:15" x14ac:dyDescent="0.25">
      <c r="B91" s="17">
        <v>43196</v>
      </c>
      <c r="C91" s="18">
        <v>43196</v>
      </c>
      <c r="D91" s="18">
        <v>43196</v>
      </c>
      <c r="E91" s="19" t="s">
        <v>34</v>
      </c>
      <c r="F91" s="19" t="s">
        <v>40</v>
      </c>
      <c r="G91" s="19" t="s">
        <v>369</v>
      </c>
      <c r="H91" s="28">
        <v>1144</v>
      </c>
      <c r="I91" s="19">
        <v>4</v>
      </c>
      <c r="J91" s="19">
        <v>2018</v>
      </c>
      <c r="K91">
        <v>4</v>
      </c>
      <c r="L91">
        <v>2018</v>
      </c>
      <c r="M91">
        <v>4</v>
      </c>
      <c r="N91">
        <v>2018</v>
      </c>
      <c r="O9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92" spans="2:15" x14ac:dyDescent="0.25">
      <c r="B92" s="17">
        <v>43240.686796046153</v>
      </c>
      <c r="C92" s="18">
        <v>43200</v>
      </c>
      <c r="D92" s="18">
        <v>43240.686796046153</v>
      </c>
      <c r="E92" s="19" t="s">
        <v>34</v>
      </c>
      <c r="F92" s="19" t="s">
        <v>31</v>
      </c>
      <c r="G92" s="19" t="s">
        <v>370</v>
      </c>
      <c r="H92" s="28">
        <v>597</v>
      </c>
      <c r="I92" s="19">
        <v>5</v>
      </c>
      <c r="J92" s="19">
        <v>2018</v>
      </c>
      <c r="K92">
        <v>4</v>
      </c>
      <c r="L92">
        <v>2018</v>
      </c>
      <c r="M92">
        <v>5</v>
      </c>
      <c r="N92">
        <v>2018</v>
      </c>
      <c r="O9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93" spans="2:15" x14ac:dyDescent="0.25">
      <c r="B93" s="17">
        <v>43206</v>
      </c>
      <c r="C93" s="18">
        <v>43206</v>
      </c>
      <c r="D93" s="18">
        <v>43206</v>
      </c>
      <c r="E93" s="19" t="s">
        <v>34</v>
      </c>
      <c r="F93" s="19" t="s">
        <v>40</v>
      </c>
      <c r="G93" s="19" t="s">
        <v>371</v>
      </c>
      <c r="H93" s="28">
        <v>3445</v>
      </c>
      <c r="I93" s="19">
        <v>4</v>
      </c>
      <c r="J93" s="19">
        <v>2018</v>
      </c>
      <c r="K93">
        <v>4</v>
      </c>
      <c r="L93">
        <v>2018</v>
      </c>
      <c r="M93">
        <v>4</v>
      </c>
      <c r="N93">
        <v>2018</v>
      </c>
      <c r="O9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94" spans="2:15" x14ac:dyDescent="0.25">
      <c r="B94" s="17" t="s">
        <v>66</v>
      </c>
      <c r="C94" s="18">
        <v>43212</v>
      </c>
      <c r="D94" s="18">
        <v>43222.305289041076</v>
      </c>
      <c r="E94" s="19" t="s">
        <v>34</v>
      </c>
      <c r="F94" s="19" t="s">
        <v>29</v>
      </c>
      <c r="G94" s="19" t="s">
        <v>372</v>
      </c>
      <c r="H94" s="28">
        <v>1996</v>
      </c>
      <c r="I94" s="19">
        <v>0</v>
      </c>
      <c r="J94" s="19">
        <v>0</v>
      </c>
      <c r="K94">
        <v>4</v>
      </c>
      <c r="L94">
        <v>2018</v>
      </c>
      <c r="M94">
        <v>5</v>
      </c>
      <c r="N94">
        <v>2018</v>
      </c>
      <c r="O9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2289.6947109589237</v>
      </c>
    </row>
    <row r="95" spans="2:15" x14ac:dyDescent="0.25">
      <c r="B95" s="17">
        <v>43218</v>
      </c>
      <c r="C95" s="18">
        <v>43218</v>
      </c>
      <c r="D95" s="18">
        <v>43218</v>
      </c>
      <c r="E95" s="19" t="s">
        <v>34</v>
      </c>
      <c r="F95" s="19" t="s">
        <v>31</v>
      </c>
      <c r="G95" s="19" t="s">
        <v>373</v>
      </c>
      <c r="H95" s="28">
        <v>1254</v>
      </c>
      <c r="I95" s="19">
        <v>4</v>
      </c>
      <c r="J95" s="19">
        <v>2018</v>
      </c>
      <c r="K95">
        <v>4</v>
      </c>
      <c r="L95">
        <v>2018</v>
      </c>
      <c r="M95">
        <v>4</v>
      </c>
      <c r="N95">
        <v>2018</v>
      </c>
      <c r="O9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96" spans="2:15" x14ac:dyDescent="0.25">
      <c r="B96" s="17">
        <v>43223.806256091018</v>
      </c>
      <c r="C96" s="18">
        <v>43219</v>
      </c>
      <c r="D96" s="18">
        <v>43223.806256091018</v>
      </c>
      <c r="E96" s="19" t="s">
        <v>34</v>
      </c>
      <c r="F96" s="19" t="s">
        <v>31</v>
      </c>
      <c r="G96" s="19" t="s">
        <v>374</v>
      </c>
      <c r="H96" s="28">
        <v>905</v>
      </c>
      <c r="I96" s="19">
        <v>5</v>
      </c>
      <c r="J96" s="19">
        <v>2018</v>
      </c>
      <c r="K96">
        <v>4</v>
      </c>
      <c r="L96">
        <v>2018</v>
      </c>
      <c r="M96">
        <v>5</v>
      </c>
      <c r="N96">
        <v>2018</v>
      </c>
      <c r="O9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97" spans="2:15" x14ac:dyDescent="0.25">
      <c r="B97" s="17" t="s">
        <v>66</v>
      </c>
      <c r="C97" s="18">
        <v>43222</v>
      </c>
      <c r="D97" s="18">
        <v>43251.616600040084</v>
      </c>
      <c r="E97" s="19" t="s">
        <v>34</v>
      </c>
      <c r="F97" s="19" t="s">
        <v>30</v>
      </c>
      <c r="G97" s="19" t="s">
        <v>375</v>
      </c>
      <c r="H97" s="28">
        <v>2975</v>
      </c>
      <c r="I97" s="19">
        <v>0</v>
      </c>
      <c r="J97" s="19">
        <v>0</v>
      </c>
      <c r="K97">
        <v>5</v>
      </c>
      <c r="L97">
        <v>2018</v>
      </c>
      <c r="M97">
        <v>5</v>
      </c>
      <c r="N97">
        <v>2018</v>
      </c>
      <c r="O9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2260.3833999599156</v>
      </c>
    </row>
    <row r="98" spans="2:15" x14ac:dyDescent="0.25">
      <c r="B98" s="17" t="s">
        <v>66</v>
      </c>
      <c r="C98" s="18">
        <v>43223</v>
      </c>
      <c r="D98" s="18">
        <v>43228.679133753983</v>
      </c>
      <c r="E98" s="19" t="s">
        <v>34</v>
      </c>
      <c r="F98" s="19" t="s">
        <v>40</v>
      </c>
      <c r="G98" s="19" t="s">
        <v>376</v>
      </c>
      <c r="H98" s="28">
        <v>4807</v>
      </c>
      <c r="I98" s="19">
        <v>0</v>
      </c>
      <c r="J98" s="19">
        <v>0</v>
      </c>
      <c r="K98">
        <v>5</v>
      </c>
      <c r="L98">
        <v>2018</v>
      </c>
      <c r="M98">
        <v>5</v>
      </c>
      <c r="N98">
        <v>2018</v>
      </c>
      <c r="O9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2283.3208662460165</v>
      </c>
    </row>
    <row r="99" spans="2:15" x14ac:dyDescent="0.25">
      <c r="B99" s="17">
        <v>43264.296949259209</v>
      </c>
      <c r="C99" s="18">
        <v>43230</v>
      </c>
      <c r="D99" s="18">
        <v>43264.296949259209</v>
      </c>
      <c r="E99" s="19" t="s">
        <v>34</v>
      </c>
      <c r="F99" s="19" t="s">
        <v>29</v>
      </c>
      <c r="G99" s="19" t="s">
        <v>377</v>
      </c>
      <c r="H99" s="28">
        <v>1882</v>
      </c>
      <c r="I99" s="19">
        <v>6</v>
      </c>
      <c r="J99" s="19">
        <v>2018</v>
      </c>
      <c r="K99">
        <v>5</v>
      </c>
      <c r="L99">
        <v>2018</v>
      </c>
      <c r="M99">
        <v>6</v>
      </c>
      <c r="N99">
        <v>2018</v>
      </c>
      <c r="O9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00" spans="2:15" x14ac:dyDescent="0.25">
      <c r="B100" s="17">
        <v>43278.791757178202</v>
      </c>
      <c r="C100" s="18">
        <v>43235</v>
      </c>
      <c r="D100" s="18">
        <v>43278.791757178202</v>
      </c>
      <c r="E100" s="19" t="s">
        <v>34</v>
      </c>
      <c r="F100" s="19" t="s">
        <v>33</v>
      </c>
      <c r="G100" s="19" t="s">
        <v>378</v>
      </c>
      <c r="H100" s="28">
        <v>3932</v>
      </c>
      <c r="I100" s="19">
        <v>6</v>
      </c>
      <c r="J100" s="19">
        <v>2018</v>
      </c>
      <c r="K100">
        <v>5</v>
      </c>
      <c r="L100">
        <v>2018</v>
      </c>
      <c r="M100">
        <v>6</v>
      </c>
      <c r="N100">
        <v>2018</v>
      </c>
      <c r="O10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01" spans="2:15" x14ac:dyDescent="0.25">
      <c r="B101" s="17">
        <v>43238</v>
      </c>
      <c r="C101" s="18">
        <v>43238</v>
      </c>
      <c r="D101" s="18">
        <v>43238</v>
      </c>
      <c r="E101" s="19" t="s">
        <v>34</v>
      </c>
      <c r="F101" s="19" t="s">
        <v>40</v>
      </c>
      <c r="G101" s="19" t="s">
        <v>379</v>
      </c>
      <c r="H101" s="28">
        <v>701</v>
      </c>
      <c r="I101" s="19">
        <v>5</v>
      </c>
      <c r="J101" s="19">
        <v>2018</v>
      </c>
      <c r="K101">
        <v>5</v>
      </c>
      <c r="L101">
        <v>2018</v>
      </c>
      <c r="M101">
        <v>5</v>
      </c>
      <c r="N101">
        <v>2018</v>
      </c>
      <c r="O10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02" spans="2:15" x14ac:dyDescent="0.25">
      <c r="B102" s="17" t="s">
        <v>66</v>
      </c>
      <c r="C102" s="18">
        <v>43239</v>
      </c>
      <c r="D102" s="18">
        <v>43278.250305144895</v>
      </c>
      <c r="E102" s="19" t="s">
        <v>34</v>
      </c>
      <c r="F102" s="19" t="s">
        <v>40</v>
      </c>
      <c r="G102" s="19" t="s">
        <v>380</v>
      </c>
      <c r="H102" s="28">
        <v>2651</v>
      </c>
      <c r="I102" s="19">
        <v>0</v>
      </c>
      <c r="J102" s="19">
        <v>0</v>
      </c>
      <c r="K102">
        <v>5</v>
      </c>
      <c r="L102">
        <v>2018</v>
      </c>
      <c r="M102">
        <v>6</v>
      </c>
      <c r="N102">
        <v>2018</v>
      </c>
      <c r="O10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2233.7496948551052</v>
      </c>
    </row>
    <row r="103" spans="2:15" x14ac:dyDescent="0.25">
      <c r="B103" s="17">
        <v>43282.817543595353</v>
      </c>
      <c r="C103" s="18">
        <v>43246</v>
      </c>
      <c r="D103" s="18">
        <v>43282.817543595353</v>
      </c>
      <c r="E103" s="19" t="s">
        <v>34</v>
      </c>
      <c r="F103" s="19" t="s">
        <v>40</v>
      </c>
      <c r="G103" s="19" t="s">
        <v>381</v>
      </c>
      <c r="H103" s="28">
        <v>3792</v>
      </c>
      <c r="I103" s="19">
        <v>7</v>
      </c>
      <c r="J103" s="19">
        <v>2018</v>
      </c>
      <c r="K103">
        <v>5</v>
      </c>
      <c r="L103">
        <v>2018</v>
      </c>
      <c r="M103">
        <v>7</v>
      </c>
      <c r="N103">
        <v>2018</v>
      </c>
      <c r="O10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04" spans="2:15" x14ac:dyDescent="0.25">
      <c r="B104" s="17">
        <v>43306.553383849692</v>
      </c>
      <c r="C104" s="18">
        <v>43248</v>
      </c>
      <c r="D104" s="18">
        <v>43306.553383849692</v>
      </c>
      <c r="E104" s="19" t="s">
        <v>34</v>
      </c>
      <c r="F104" s="19" t="s">
        <v>33</v>
      </c>
      <c r="G104" s="19" t="s">
        <v>382</v>
      </c>
      <c r="H104" s="28">
        <v>611</v>
      </c>
      <c r="I104" s="19">
        <v>7</v>
      </c>
      <c r="J104" s="19">
        <v>2018</v>
      </c>
      <c r="K104">
        <v>5</v>
      </c>
      <c r="L104">
        <v>2018</v>
      </c>
      <c r="M104">
        <v>7</v>
      </c>
      <c r="N104">
        <v>2018</v>
      </c>
      <c r="O10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05" spans="2:15" x14ac:dyDescent="0.25">
      <c r="B105" s="17">
        <v>43292.621992013512</v>
      </c>
      <c r="C105" s="18">
        <v>43251</v>
      </c>
      <c r="D105" s="18">
        <v>43292.621992013512</v>
      </c>
      <c r="E105" s="19" t="s">
        <v>34</v>
      </c>
      <c r="F105" s="19" t="s">
        <v>30</v>
      </c>
      <c r="G105" s="19" t="s">
        <v>383</v>
      </c>
      <c r="H105" s="28">
        <v>3431</v>
      </c>
      <c r="I105" s="19">
        <v>7</v>
      </c>
      <c r="J105" s="19">
        <v>2018</v>
      </c>
      <c r="K105">
        <v>5</v>
      </c>
      <c r="L105">
        <v>2018</v>
      </c>
      <c r="M105">
        <v>7</v>
      </c>
      <c r="N105">
        <v>2018</v>
      </c>
      <c r="O10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06" spans="2:15" x14ac:dyDescent="0.25">
      <c r="B106" s="17" t="s">
        <v>66</v>
      </c>
      <c r="C106" s="18">
        <v>43253</v>
      </c>
      <c r="D106" s="18">
        <v>43253</v>
      </c>
      <c r="E106" s="19" t="s">
        <v>34</v>
      </c>
      <c r="F106" s="19" t="s">
        <v>40</v>
      </c>
      <c r="G106" s="19" t="s">
        <v>384</v>
      </c>
      <c r="H106" s="28">
        <v>3670</v>
      </c>
      <c r="I106" s="19">
        <v>0</v>
      </c>
      <c r="J106" s="19">
        <v>0</v>
      </c>
      <c r="K106">
        <v>6</v>
      </c>
      <c r="L106">
        <v>2018</v>
      </c>
      <c r="M106">
        <v>6</v>
      </c>
      <c r="N106">
        <v>2018</v>
      </c>
      <c r="O10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2259</v>
      </c>
    </row>
    <row r="107" spans="2:15" x14ac:dyDescent="0.25">
      <c r="B107" s="17">
        <v>43259.6666754662</v>
      </c>
      <c r="C107" s="18">
        <v>43255</v>
      </c>
      <c r="D107" s="18">
        <v>43259.6666754662</v>
      </c>
      <c r="E107" s="19" t="s">
        <v>34</v>
      </c>
      <c r="F107" s="19" t="s">
        <v>40</v>
      </c>
      <c r="G107" s="19" t="s">
        <v>385</v>
      </c>
      <c r="H107" s="28">
        <v>4320</v>
      </c>
      <c r="I107" s="19">
        <v>6</v>
      </c>
      <c r="J107" s="19">
        <v>2018</v>
      </c>
      <c r="K107">
        <v>6</v>
      </c>
      <c r="L107">
        <v>2018</v>
      </c>
      <c r="M107">
        <v>6</v>
      </c>
      <c r="N107">
        <v>2018</v>
      </c>
      <c r="O10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08" spans="2:15" x14ac:dyDescent="0.25">
      <c r="B108" s="17">
        <v>43256</v>
      </c>
      <c r="C108" s="18">
        <v>43256</v>
      </c>
      <c r="D108" s="18">
        <v>43256</v>
      </c>
      <c r="E108" s="19" t="s">
        <v>34</v>
      </c>
      <c r="F108" s="19" t="s">
        <v>30</v>
      </c>
      <c r="G108" s="19" t="s">
        <v>386</v>
      </c>
      <c r="H108" s="28">
        <v>1809</v>
      </c>
      <c r="I108" s="19">
        <v>6</v>
      </c>
      <c r="J108" s="19">
        <v>2018</v>
      </c>
      <c r="K108">
        <v>6</v>
      </c>
      <c r="L108">
        <v>2018</v>
      </c>
      <c r="M108">
        <v>6</v>
      </c>
      <c r="N108">
        <v>2018</v>
      </c>
      <c r="O10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09" spans="2:15" x14ac:dyDescent="0.25">
      <c r="B109" s="17">
        <v>43306.811336210056</v>
      </c>
      <c r="C109" s="18">
        <v>43258</v>
      </c>
      <c r="D109" s="18">
        <v>43306.811336210056</v>
      </c>
      <c r="E109" s="19" t="s">
        <v>34</v>
      </c>
      <c r="F109" s="19" t="s">
        <v>40</v>
      </c>
      <c r="G109" s="19" t="s">
        <v>387</v>
      </c>
      <c r="H109" s="28">
        <v>667</v>
      </c>
      <c r="I109" s="19">
        <v>7</v>
      </c>
      <c r="J109" s="19">
        <v>2018</v>
      </c>
      <c r="K109">
        <v>6</v>
      </c>
      <c r="L109">
        <v>2018</v>
      </c>
      <c r="M109">
        <v>7</v>
      </c>
      <c r="N109">
        <v>2018</v>
      </c>
      <c r="O10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10" spans="2:15" x14ac:dyDescent="0.25">
      <c r="B110" s="17">
        <v>43262</v>
      </c>
      <c r="C110" s="18">
        <v>43262</v>
      </c>
      <c r="D110" s="18">
        <v>43262</v>
      </c>
      <c r="E110" s="19" t="s">
        <v>34</v>
      </c>
      <c r="F110" s="19" t="s">
        <v>29</v>
      </c>
      <c r="G110" s="19" t="s">
        <v>388</v>
      </c>
      <c r="H110" s="28">
        <v>1613</v>
      </c>
      <c r="I110" s="19">
        <v>6</v>
      </c>
      <c r="J110" s="19">
        <v>2018</v>
      </c>
      <c r="K110">
        <v>6</v>
      </c>
      <c r="L110">
        <v>2018</v>
      </c>
      <c r="M110">
        <v>6</v>
      </c>
      <c r="N110">
        <v>2018</v>
      </c>
      <c r="O11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11" spans="2:15" x14ac:dyDescent="0.25">
      <c r="B111" s="17">
        <v>43309.241793705783</v>
      </c>
      <c r="C111" s="18">
        <v>43268</v>
      </c>
      <c r="D111" s="18">
        <v>43309.241793705783</v>
      </c>
      <c r="E111" s="19" t="s">
        <v>34</v>
      </c>
      <c r="F111" s="19" t="s">
        <v>33</v>
      </c>
      <c r="G111" s="19" t="s">
        <v>389</v>
      </c>
      <c r="H111" s="28">
        <v>3756</v>
      </c>
      <c r="I111" s="19">
        <v>7</v>
      </c>
      <c r="J111" s="19">
        <v>2018</v>
      </c>
      <c r="K111">
        <v>6</v>
      </c>
      <c r="L111">
        <v>2018</v>
      </c>
      <c r="M111">
        <v>7</v>
      </c>
      <c r="N111">
        <v>2018</v>
      </c>
      <c r="O11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12" spans="2:15" x14ac:dyDescent="0.25">
      <c r="B112" s="17">
        <v>43271</v>
      </c>
      <c r="C112" s="18">
        <v>43271</v>
      </c>
      <c r="D112" s="18">
        <v>43271</v>
      </c>
      <c r="E112" s="19" t="s">
        <v>34</v>
      </c>
      <c r="F112" s="19" t="s">
        <v>30</v>
      </c>
      <c r="G112" s="19" t="s">
        <v>390</v>
      </c>
      <c r="H112" s="28">
        <v>3672</v>
      </c>
      <c r="I112" s="19">
        <v>6</v>
      </c>
      <c r="J112" s="19">
        <v>2018</v>
      </c>
      <c r="K112">
        <v>6</v>
      </c>
      <c r="L112">
        <v>2018</v>
      </c>
      <c r="M112">
        <v>6</v>
      </c>
      <c r="N112">
        <v>2018</v>
      </c>
      <c r="O11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13" spans="2:15" x14ac:dyDescent="0.25">
      <c r="B113" s="17" t="s">
        <v>66</v>
      </c>
      <c r="C113" s="18">
        <v>43277</v>
      </c>
      <c r="D113" s="18">
        <v>43288.040879967026</v>
      </c>
      <c r="E113" s="19" t="s">
        <v>34</v>
      </c>
      <c r="F113" s="19" t="s">
        <v>40</v>
      </c>
      <c r="G113" s="19" t="s">
        <v>391</v>
      </c>
      <c r="H113" s="28">
        <v>658</v>
      </c>
      <c r="I113" s="19">
        <v>0</v>
      </c>
      <c r="J113" s="19">
        <v>0</v>
      </c>
      <c r="K113">
        <v>6</v>
      </c>
      <c r="L113">
        <v>2018</v>
      </c>
      <c r="M113">
        <v>7</v>
      </c>
      <c r="N113">
        <v>2018</v>
      </c>
      <c r="O11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2223.9591200329742</v>
      </c>
    </row>
    <row r="114" spans="2:15" x14ac:dyDescent="0.25">
      <c r="B114" s="17">
        <v>43336.432893175937</v>
      </c>
      <c r="C114" s="18">
        <v>43280</v>
      </c>
      <c r="D114" s="18">
        <v>43336.432893175937</v>
      </c>
      <c r="E114" s="19" t="s">
        <v>34</v>
      </c>
      <c r="F114" s="19" t="s">
        <v>30</v>
      </c>
      <c r="G114" s="19" t="s">
        <v>392</v>
      </c>
      <c r="H114" s="28">
        <v>4762</v>
      </c>
      <c r="I114" s="19">
        <v>8</v>
      </c>
      <c r="J114" s="19">
        <v>2018</v>
      </c>
      <c r="K114">
        <v>6</v>
      </c>
      <c r="L114">
        <v>2018</v>
      </c>
      <c r="M114">
        <v>8</v>
      </c>
      <c r="N114">
        <v>2018</v>
      </c>
      <c r="O11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15" spans="2:15" x14ac:dyDescent="0.25">
      <c r="B115" s="17">
        <v>43290.700268540626</v>
      </c>
      <c r="C115" s="18">
        <v>43283</v>
      </c>
      <c r="D115" s="18">
        <v>43290.700268540626</v>
      </c>
      <c r="E115" s="19" t="s">
        <v>34</v>
      </c>
      <c r="F115" s="19" t="s">
        <v>33</v>
      </c>
      <c r="G115" s="19" t="s">
        <v>393</v>
      </c>
      <c r="H115" s="28">
        <v>2186</v>
      </c>
      <c r="I115" s="19">
        <v>7</v>
      </c>
      <c r="J115" s="19">
        <v>2018</v>
      </c>
      <c r="K115">
        <v>7</v>
      </c>
      <c r="L115">
        <v>2018</v>
      </c>
      <c r="M115">
        <v>7</v>
      </c>
      <c r="N115">
        <v>2018</v>
      </c>
      <c r="O11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16" spans="2:15" x14ac:dyDescent="0.25">
      <c r="B116" s="17" t="s">
        <v>66</v>
      </c>
      <c r="C116" s="18">
        <v>43284</v>
      </c>
      <c r="D116" s="18">
        <v>43305.188654160578</v>
      </c>
      <c r="E116" s="19" t="s">
        <v>34</v>
      </c>
      <c r="F116" s="19" t="s">
        <v>30</v>
      </c>
      <c r="G116" s="19" t="s">
        <v>394</v>
      </c>
      <c r="H116" s="28">
        <v>3411</v>
      </c>
      <c r="I116" s="19">
        <v>0</v>
      </c>
      <c r="J116" s="19">
        <v>0</v>
      </c>
      <c r="K116">
        <v>7</v>
      </c>
      <c r="L116">
        <v>2018</v>
      </c>
      <c r="M116">
        <v>7</v>
      </c>
      <c r="N116">
        <v>2018</v>
      </c>
      <c r="O11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2206.8113458394218</v>
      </c>
    </row>
    <row r="117" spans="2:15" x14ac:dyDescent="0.25">
      <c r="B117" s="17">
        <v>43305.434626119764</v>
      </c>
      <c r="C117" s="18">
        <v>43289</v>
      </c>
      <c r="D117" s="18">
        <v>43305.434626119764</v>
      </c>
      <c r="E117" s="19" t="s">
        <v>34</v>
      </c>
      <c r="F117" s="19" t="s">
        <v>30</v>
      </c>
      <c r="G117" s="19" t="s">
        <v>395</v>
      </c>
      <c r="H117" s="28">
        <v>2524</v>
      </c>
      <c r="I117" s="19">
        <v>7</v>
      </c>
      <c r="J117" s="19">
        <v>2018</v>
      </c>
      <c r="K117">
        <v>7</v>
      </c>
      <c r="L117">
        <v>2018</v>
      </c>
      <c r="M117">
        <v>7</v>
      </c>
      <c r="N117">
        <v>2018</v>
      </c>
      <c r="O11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18" spans="2:15" x14ac:dyDescent="0.25">
      <c r="B118" s="17">
        <v>43313.176696691356</v>
      </c>
      <c r="C118" s="18">
        <v>43291</v>
      </c>
      <c r="D118" s="18">
        <v>43313.176696691356</v>
      </c>
      <c r="E118" s="19" t="s">
        <v>34</v>
      </c>
      <c r="F118" s="19" t="s">
        <v>33</v>
      </c>
      <c r="G118" s="19" t="s">
        <v>396</v>
      </c>
      <c r="H118" s="28">
        <v>1709</v>
      </c>
      <c r="I118" s="19">
        <v>8</v>
      </c>
      <c r="J118" s="19">
        <v>2018</v>
      </c>
      <c r="K118">
        <v>7</v>
      </c>
      <c r="L118">
        <v>2018</v>
      </c>
      <c r="M118">
        <v>8</v>
      </c>
      <c r="N118">
        <v>2018</v>
      </c>
      <c r="O11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19" spans="2:15" x14ac:dyDescent="0.25">
      <c r="B119" s="17">
        <v>43296</v>
      </c>
      <c r="C119" s="18">
        <v>43296</v>
      </c>
      <c r="D119" s="18">
        <v>43296</v>
      </c>
      <c r="E119" s="19" t="s">
        <v>34</v>
      </c>
      <c r="F119" s="19" t="s">
        <v>40</v>
      </c>
      <c r="G119" s="19" t="s">
        <v>397</v>
      </c>
      <c r="H119" s="28">
        <v>3181</v>
      </c>
      <c r="I119" s="19">
        <v>7</v>
      </c>
      <c r="J119" s="19">
        <v>2018</v>
      </c>
      <c r="K119">
        <v>7</v>
      </c>
      <c r="L119">
        <v>2018</v>
      </c>
      <c r="M119">
        <v>7</v>
      </c>
      <c r="N119">
        <v>2018</v>
      </c>
      <c r="O11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20" spans="2:15" x14ac:dyDescent="0.25">
      <c r="B120" s="17">
        <v>43350.047656635885</v>
      </c>
      <c r="C120" s="18">
        <v>43297</v>
      </c>
      <c r="D120" s="18">
        <v>43297</v>
      </c>
      <c r="E120" s="19" t="s">
        <v>34</v>
      </c>
      <c r="F120" s="19" t="s">
        <v>31</v>
      </c>
      <c r="G120" s="19" t="s">
        <v>398</v>
      </c>
      <c r="H120" s="28">
        <v>1108</v>
      </c>
      <c r="I120" s="19">
        <v>9</v>
      </c>
      <c r="J120" s="19">
        <v>2018</v>
      </c>
      <c r="K120">
        <v>7</v>
      </c>
      <c r="L120">
        <v>2018</v>
      </c>
      <c r="M120">
        <v>7</v>
      </c>
      <c r="N120">
        <v>2018</v>
      </c>
      <c r="O12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53.047656635884778</v>
      </c>
    </row>
    <row r="121" spans="2:15" x14ac:dyDescent="0.25">
      <c r="B121" s="17" t="s">
        <v>66</v>
      </c>
      <c r="C121" s="18">
        <v>43298</v>
      </c>
      <c r="D121" s="18">
        <v>43298</v>
      </c>
      <c r="E121" s="19" t="s">
        <v>34</v>
      </c>
      <c r="F121" s="19" t="s">
        <v>40</v>
      </c>
      <c r="G121" s="19" t="s">
        <v>399</v>
      </c>
      <c r="H121" s="28">
        <v>2777</v>
      </c>
      <c r="I121" s="19">
        <v>0</v>
      </c>
      <c r="J121" s="19">
        <v>0</v>
      </c>
      <c r="K121">
        <v>7</v>
      </c>
      <c r="L121">
        <v>2018</v>
      </c>
      <c r="M121">
        <v>7</v>
      </c>
      <c r="N121">
        <v>2018</v>
      </c>
      <c r="O12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2214</v>
      </c>
    </row>
    <row r="122" spans="2:15" x14ac:dyDescent="0.25">
      <c r="B122" s="17">
        <v>43357.040894197533</v>
      </c>
      <c r="C122" s="18">
        <v>43300</v>
      </c>
      <c r="D122" s="18">
        <v>43357.040894197533</v>
      </c>
      <c r="E122" s="19" t="s">
        <v>34</v>
      </c>
      <c r="F122" s="19" t="s">
        <v>33</v>
      </c>
      <c r="G122" s="19" t="s">
        <v>400</v>
      </c>
      <c r="H122" s="28">
        <v>3793</v>
      </c>
      <c r="I122" s="19">
        <v>9</v>
      </c>
      <c r="J122" s="19">
        <v>2018</v>
      </c>
      <c r="K122">
        <v>7</v>
      </c>
      <c r="L122">
        <v>2018</v>
      </c>
      <c r="M122">
        <v>9</v>
      </c>
      <c r="N122">
        <v>2018</v>
      </c>
      <c r="O12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23" spans="2:15" x14ac:dyDescent="0.25">
      <c r="B123" s="17">
        <v>43324.888843781351</v>
      </c>
      <c r="C123" s="18">
        <v>43302</v>
      </c>
      <c r="D123" s="18">
        <v>43324.888843781351</v>
      </c>
      <c r="E123" s="19" t="s">
        <v>34</v>
      </c>
      <c r="F123" s="19" t="s">
        <v>30</v>
      </c>
      <c r="G123" s="19" t="s">
        <v>401</v>
      </c>
      <c r="H123" s="28">
        <v>4217</v>
      </c>
      <c r="I123" s="19">
        <v>8</v>
      </c>
      <c r="J123" s="19">
        <v>2018</v>
      </c>
      <c r="K123">
        <v>7</v>
      </c>
      <c r="L123">
        <v>2018</v>
      </c>
      <c r="M123">
        <v>8</v>
      </c>
      <c r="N123">
        <v>2018</v>
      </c>
      <c r="O12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24" spans="2:15" x14ac:dyDescent="0.25">
      <c r="B124" s="17">
        <v>43309</v>
      </c>
      <c r="C124" s="18">
        <v>43309</v>
      </c>
      <c r="D124" s="18">
        <v>43309</v>
      </c>
      <c r="E124" s="19" t="s">
        <v>34</v>
      </c>
      <c r="F124" s="19" t="s">
        <v>40</v>
      </c>
      <c r="G124" s="19" t="s">
        <v>402</v>
      </c>
      <c r="H124" s="28">
        <v>4850</v>
      </c>
      <c r="I124" s="19">
        <v>7</v>
      </c>
      <c r="J124" s="19">
        <v>2018</v>
      </c>
      <c r="K124">
        <v>7</v>
      </c>
      <c r="L124">
        <v>2018</v>
      </c>
      <c r="M124">
        <v>7</v>
      </c>
      <c r="N124">
        <v>2018</v>
      </c>
      <c r="O12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25" spans="2:15" x14ac:dyDescent="0.25">
      <c r="B125" s="17">
        <v>43311</v>
      </c>
      <c r="C125" s="18">
        <v>43311</v>
      </c>
      <c r="D125" s="18">
        <v>43311</v>
      </c>
      <c r="E125" s="19" t="s">
        <v>34</v>
      </c>
      <c r="F125" s="19" t="s">
        <v>30</v>
      </c>
      <c r="G125" s="19" t="s">
        <v>403</v>
      </c>
      <c r="H125" s="28">
        <v>4309</v>
      </c>
      <c r="I125" s="19">
        <v>7</v>
      </c>
      <c r="J125" s="19">
        <v>2018</v>
      </c>
      <c r="K125">
        <v>7</v>
      </c>
      <c r="L125">
        <v>2018</v>
      </c>
      <c r="M125">
        <v>7</v>
      </c>
      <c r="N125">
        <v>2018</v>
      </c>
      <c r="O12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26" spans="2:15" x14ac:dyDescent="0.25">
      <c r="B126" s="17">
        <v>43314.576092684139</v>
      </c>
      <c r="C126" s="18">
        <v>43313</v>
      </c>
      <c r="D126" s="18">
        <v>43314.576092684139</v>
      </c>
      <c r="E126" s="19" t="s">
        <v>34</v>
      </c>
      <c r="F126" s="19" t="s">
        <v>31</v>
      </c>
      <c r="G126" s="19" t="s">
        <v>404</v>
      </c>
      <c r="H126" s="28">
        <v>4462</v>
      </c>
      <c r="I126" s="19">
        <v>8</v>
      </c>
      <c r="J126" s="19">
        <v>2018</v>
      </c>
      <c r="K126">
        <v>8</v>
      </c>
      <c r="L126">
        <v>2018</v>
      </c>
      <c r="M126">
        <v>8</v>
      </c>
      <c r="N126">
        <v>2018</v>
      </c>
      <c r="O12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27" spans="2:15" x14ac:dyDescent="0.25">
      <c r="B127" s="17">
        <v>43375.491443107414</v>
      </c>
      <c r="C127" s="18">
        <v>43319</v>
      </c>
      <c r="D127" s="18">
        <v>43375.491443107414</v>
      </c>
      <c r="E127" s="19" t="s">
        <v>34</v>
      </c>
      <c r="F127" s="19" t="s">
        <v>29</v>
      </c>
      <c r="G127" s="19" t="s">
        <v>405</v>
      </c>
      <c r="H127" s="28">
        <v>4947</v>
      </c>
      <c r="I127" s="19">
        <v>10</v>
      </c>
      <c r="J127" s="19">
        <v>2018</v>
      </c>
      <c r="K127">
        <v>8</v>
      </c>
      <c r="L127">
        <v>2018</v>
      </c>
      <c r="M127">
        <v>10</v>
      </c>
      <c r="N127">
        <v>2018</v>
      </c>
      <c r="O12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28" spans="2:15" x14ac:dyDescent="0.25">
      <c r="B128" s="17">
        <v>43368.704862392784</v>
      </c>
      <c r="C128" s="18">
        <v>43322</v>
      </c>
      <c r="D128" s="18">
        <v>43368.704862392784</v>
      </c>
      <c r="E128" s="19" t="s">
        <v>34</v>
      </c>
      <c r="F128" s="19" t="s">
        <v>33</v>
      </c>
      <c r="G128" s="19" t="s">
        <v>406</v>
      </c>
      <c r="H128" s="28">
        <v>902</v>
      </c>
      <c r="I128" s="19">
        <v>9</v>
      </c>
      <c r="J128" s="19">
        <v>2018</v>
      </c>
      <c r="K128">
        <v>8</v>
      </c>
      <c r="L128">
        <v>2018</v>
      </c>
      <c r="M128">
        <v>9</v>
      </c>
      <c r="N128">
        <v>2018</v>
      </c>
      <c r="O12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29" spans="2:15" x14ac:dyDescent="0.25">
      <c r="B129" s="17">
        <v>43366.872016051886</v>
      </c>
      <c r="C129" s="18">
        <v>43324</v>
      </c>
      <c r="D129" s="18">
        <v>43366.872016051886</v>
      </c>
      <c r="E129" s="19" t="s">
        <v>34</v>
      </c>
      <c r="F129" s="19" t="s">
        <v>29</v>
      </c>
      <c r="G129" s="19" t="s">
        <v>407</v>
      </c>
      <c r="H129" s="28">
        <v>432</v>
      </c>
      <c r="I129" s="19">
        <v>9</v>
      </c>
      <c r="J129" s="19">
        <v>2018</v>
      </c>
      <c r="K129">
        <v>8</v>
      </c>
      <c r="L129">
        <v>2018</v>
      </c>
      <c r="M129">
        <v>9</v>
      </c>
      <c r="N129">
        <v>2018</v>
      </c>
      <c r="O12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30" spans="2:15" x14ac:dyDescent="0.25">
      <c r="B130" s="17">
        <v>43356.956112414089</v>
      </c>
      <c r="C130" s="18">
        <v>43327</v>
      </c>
      <c r="D130" s="18">
        <v>43356.956112414089</v>
      </c>
      <c r="E130" s="19" t="s">
        <v>34</v>
      </c>
      <c r="F130" s="19" t="s">
        <v>30</v>
      </c>
      <c r="G130" s="19" t="s">
        <v>408</v>
      </c>
      <c r="H130" s="28">
        <v>4084</v>
      </c>
      <c r="I130" s="19">
        <v>9</v>
      </c>
      <c r="J130" s="19">
        <v>2018</v>
      </c>
      <c r="K130">
        <v>8</v>
      </c>
      <c r="L130">
        <v>2018</v>
      </c>
      <c r="M130">
        <v>9</v>
      </c>
      <c r="N130">
        <v>2018</v>
      </c>
      <c r="O13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31" spans="2:15" x14ac:dyDescent="0.25">
      <c r="B131" s="17">
        <v>43359.016635810432</v>
      </c>
      <c r="C131" s="18">
        <v>43334</v>
      </c>
      <c r="D131" s="18">
        <v>43359.016635810432</v>
      </c>
      <c r="E131" s="19" t="s">
        <v>34</v>
      </c>
      <c r="F131" s="19" t="s">
        <v>40</v>
      </c>
      <c r="G131" s="19" t="s">
        <v>409</v>
      </c>
      <c r="H131" s="28">
        <v>1054</v>
      </c>
      <c r="I131" s="19">
        <v>9</v>
      </c>
      <c r="J131" s="19">
        <v>2018</v>
      </c>
      <c r="K131">
        <v>8</v>
      </c>
      <c r="L131">
        <v>2018</v>
      </c>
      <c r="M131">
        <v>9</v>
      </c>
      <c r="N131">
        <v>2018</v>
      </c>
      <c r="O13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32" spans="2:15" x14ac:dyDescent="0.25">
      <c r="B132" s="17">
        <v>43352.077398814596</v>
      </c>
      <c r="C132" s="18">
        <v>43335</v>
      </c>
      <c r="D132" s="18">
        <v>43352.077398814596</v>
      </c>
      <c r="E132" s="19" t="s">
        <v>34</v>
      </c>
      <c r="F132" s="19" t="s">
        <v>29</v>
      </c>
      <c r="G132" s="19" t="s">
        <v>410</v>
      </c>
      <c r="H132" s="28">
        <v>4608</v>
      </c>
      <c r="I132" s="19">
        <v>9</v>
      </c>
      <c r="J132" s="19">
        <v>2018</v>
      </c>
      <c r="K132">
        <v>8</v>
      </c>
      <c r="L132">
        <v>2018</v>
      </c>
      <c r="M132">
        <v>9</v>
      </c>
      <c r="N132">
        <v>2018</v>
      </c>
      <c r="O13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33" spans="2:15" x14ac:dyDescent="0.25">
      <c r="B133" s="17">
        <v>43340</v>
      </c>
      <c r="C133" s="18">
        <v>43340</v>
      </c>
      <c r="D133" s="18">
        <v>43340</v>
      </c>
      <c r="E133" s="19" t="s">
        <v>34</v>
      </c>
      <c r="F133" s="19" t="s">
        <v>33</v>
      </c>
      <c r="G133" s="19" t="s">
        <v>411</v>
      </c>
      <c r="H133" s="28">
        <v>1238</v>
      </c>
      <c r="I133" s="19">
        <v>8</v>
      </c>
      <c r="J133" s="19">
        <v>2018</v>
      </c>
      <c r="K133">
        <v>8</v>
      </c>
      <c r="L133">
        <v>2018</v>
      </c>
      <c r="M133">
        <v>8</v>
      </c>
      <c r="N133">
        <v>2018</v>
      </c>
      <c r="O13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34" spans="2:15" x14ac:dyDescent="0.25">
      <c r="B134" s="17">
        <v>43370.729955212279</v>
      </c>
      <c r="C134" s="18">
        <v>43346</v>
      </c>
      <c r="D134" s="18">
        <v>43370.729955212279</v>
      </c>
      <c r="E134" s="19" t="s">
        <v>34</v>
      </c>
      <c r="F134" s="19" t="s">
        <v>40</v>
      </c>
      <c r="G134" s="19" t="s">
        <v>412</v>
      </c>
      <c r="H134" s="28">
        <v>1342</v>
      </c>
      <c r="I134" s="19">
        <v>9</v>
      </c>
      <c r="J134" s="19">
        <v>2018</v>
      </c>
      <c r="K134">
        <v>9</v>
      </c>
      <c r="L134">
        <v>2018</v>
      </c>
      <c r="M134">
        <v>9</v>
      </c>
      <c r="N134">
        <v>2018</v>
      </c>
      <c r="O13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35" spans="2:15" x14ac:dyDescent="0.25">
      <c r="B135" s="17">
        <v>43402.779511524925</v>
      </c>
      <c r="C135" s="18">
        <v>43350</v>
      </c>
      <c r="D135" s="18">
        <v>43402.779511524925</v>
      </c>
      <c r="E135" s="19" t="s">
        <v>34</v>
      </c>
      <c r="F135" s="19" t="s">
        <v>29</v>
      </c>
      <c r="G135" s="19" t="s">
        <v>413</v>
      </c>
      <c r="H135" s="28">
        <v>2936</v>
      </c>
      <c r="I135" s="19">
        <v>10</v>
      </c>
      <c r="J135" s="19">
        <v>2018</v>
      </c>
      <c r="K135">
        <v>9</v>
      </c>
      <c r="L135">
        <v>2018</v>
      </c>
      <c r="M135">
        <v>10</v>
      </c>
      <c r="N135">
        <v>2018</v>
      </c>
      <c r="O13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36" spans="2:15" x14ac:dyDescent="0.25">
      <c r="B136" s="17">
        <v>43381.142100455778</v>
      </c>
      <c r="C136" s="18">
        <v>43351</v>
      </c>
      <c r="D136" s="18">
        <v>43381.142100455778</v>
      </c>
      <c r="E136" s="19" t="s">
        <v>34</v>
      </c>
      <c r="F136" s="19" t="s">
        <v>40</v>
      </c>
      <c r="G136" s="19" t="s">
        <v>414</v>
      </c>
      <c r="H136" s="28">
        <v>875</v>
      </c>
      <c r="I136" s="19">
        <v>10</v>
      </c>
      <c r="J136" s="19">
        <v>2018</v>
      </c>
      <c r="K136">
        <v>9</v>
      </c>
      <c r="L136">
        <v>2018</v>
      </c>
      <c r="M136">
        <v>10</v>
      </c>
      <c r="N136">
        <v>2018</v>
      </c>
      <c r="O13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37" spans="2:15" x14ac:dyDescent="0.25">
      <c r="B137" s="17" t="s">
        <v>66</v>
      </c>
      <c r="C137" s="18">
        <v>43353</v>
      </c>
      <c r="D137" s="18">
        <v>43353</v>
      </c>
      <c r="E137" s="19" t="s">
        <v>34</v>
      </c>
      <c r="F137" s="19" t="s">
        <v>31</v>
      </c>
      <c r="G137" s="19" t="s">
        <v>415</v>
      </c>
      <c r="H137" s="28">
        <v>159</v>
      </c>
      <c r="I137" s="19">
        <v>0</v>
      </c>
      <c r="J137" s="19">
        <v>0</v>
      </c>
      <c r="K137">
        <v>9</v>
      </c>
      <c r="L137">
        <v>2018</v>
      </c>
      <c r="M137">
        <v>9</v>
      </c>
      <c r="N137">
        <v>2018</v>
      </c>
      <c r="O13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2159</v>
      </c>
    </row>
    <row r="138" spans="2:15" x14ac:dyDescent="0.25">
      <c r="B138" s="17" t="s">
        <v>66</v>
      </c>
      <c r="C138" s="18">
        <v>43358</v>
      </c>
      <c r="D138" s="18">
        <v>43358</v>
      </c>
      <c r="E138" s="19" t="s">
        <v>34</v>
      </c>
      <c r="F138" s="19" t="s">
        <v>40</v>
      </c>
      <c r="G138" s="19" t="s">
        <v>416</v>
      </c>
      <c r="H138" s="28">
        <v>2933</v>
      </c>
      <c r="I138" s="19">
        <v>0</v>
      </c>
      <c r="J138" s="19">
        <v>0</v>
      </c>
      <c r="K138">
        <v>9</v>
      </c>
      <c r="L138">
        <v>2018</v>
      </c>
      <c r="M138">
        <v>9</v>
      </c>
      <c r="N138">
        <v>2018</v>
      </c>
      <c r="O13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2154</v>
      </c>
    </row>
    <row r="139" spans="2:15" x14ac:dyDescent="0.25">
      <c r="B139" s="17">
        <v>43405.129639238316</v>
      </c>
      <c r="C139" s="18">
        <v>43358</v>
      </c>
      <c r="D139" s="18">
        <v>43405.129639238316</v>
      </c>
      <c r="E139" s="19" t="s">
        <v>34</v>
      </c>
      <c r="F139" s="19" t="s">
        <v>40</v>
      </c>
      <c r="G139" s="19" t="s">
        <v>417</v>
      </c>
      <c r="H139" s="28">
        <v>4944</v>
      </c>
      <c r="I139" s="19">
        <v>11</v>
      </c>
      <c r="J139" s="19">
        <v>2018</v>
      </c>
      <c r="K139">
        <v>9</v>
      </c>
      <c r="L139">
        <v>2018</v>
      </c>
      <c r="M139">
        <v>11</v>
      </c>
      <c r="N139">
        <v>2018</v>
      </c>
      <c r="O13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40" spans="2:15" x14ac:dyDescent="0.25">
      <c r="B140" s="17">
        <v>43377.659993656314</v>
      </c>
      <c r="C140" s="18">
        <v>43362</v>
      </c>
      <c r="D140" s="18">
        <v>43377.659993656314</v>
      </c>
      <c r="E140" s="19" t="s">
        <v>34</v>
      </c>
      <c r="F140" s="19" t="s">
        <v>33</v>
      </c>
      <c r="G140" s="19" t="s">
        <v>418</v>
      </c>
      <c r="H140" s="28">
        <v>4173</v>
      </c>
      <c r="I140" s="19">
        <v>10</v>
      </c>
      <c r="J140" s="19">
        <v>2018</v>
      </c>
      <c r="K140">
        <v>9</v>
      </c>
      <c r="L140">
        <v>2018</v>
      </c>
      <c r="M140">
        <v>10</v>
      </c>
      <c r="N140">
        <v>2018</v>
      </c>
      <c r="O14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41" spans="2:15" x14ac:dyDescent="0.25">
      <c r="B141" s="17">
        <v>43375.186046774324</v>
      </c>
      <c r="C141" s="18">
        <v>43367</v>
      </c>
      <c r="D141" s="18">
        <v>43375.186046774324</v>
      </c>
      <c r="E141" s="19" t="s">
        <v>34</v>
      </c>
      <c r="F141" s="19" t="s">
        <v>29</v>
      </c>
      <c r="G141" s="19" t="s">
        <v>419</v>
      </c>
      <c r="H141" s="28">
        <v>2065</v>
      </c>
      <c r="I141" s="19">
        <v>10</v>
      </c>
      <c r="J141" s="19">
        <v>2018</v>
      </c>
      <c r="K141">
        <v>9</v>
      </c>
      <c r="L141">
        <v>2018</v>
      </c>
      <c r="M141">
        <v>10</v>
      </c>
      <c r="N141">
        <v>2018</v>
      </c>
      <c r="O14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42" spans="2:15" x14ac:dyDescent="0.25">
      <c r="B142" s="17">
        <v>43422.470077078746</v>
      </c>
      <c r="C142" s="18">
        <v>43371</v>
      </c>
      <c r="D142" s="18">
        <v>43422.470077078746</v>
      </c>
      <c r="E142" s="19" t="s">
        <v>34</v>
      </c>
      <c r="F142" s="19" t="s">
        <v>30</v>
      </c>
      <c r="G142" s="19" t="s">
        <v>420</v>
      </c>
      <c r="H142" s="28">
        <v>521</v>
      </c>
      <c r="I142" s="19">
        <v>11</v>
      </c>
      <c r="J142" s="19">
        <v>2018</v>
      </c>
      <c r="K142">
        <v>9</v>
      </c>
      <c r="L142">
        <v>2018</v>
      </c>
      <c r="M142">
        <v>11</v>
      </c>
      <c r="N142">
        <v>2018</v>
      </c>
      <c r="O14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43" spans="2:15" x14ac:dyDescent="0.25">
      <c r="B143" s="17" t="s">
        <v>66</v>
      </c>
      <c r="C143" s="18">
        <v>43374</v>
      </c>
      <c r="D143" s="18">
        <v>43417.82681558784</v>
      </c>
      <c r="E143" s="19" t="s">
        <v>34</v>
      </c>
      <c r="F143" s="19" t="s">
        <v>30</v>
      </c>
      <c r="G143" s="19" t="s">
        <v>421</v>
      </c>
      <c r="H143" s="28">
        <v>819</v>
      </c>
      <c r="I143" s="19">
        <v>0</v>
      </c>
      <c r="J143" s="19">
        <v>0</v>
      </c>
      <c r="K143">
        <v>10</v>
      </c>
      <c r="L143">
        <v>2018</v>
      </c>
      <c r="M143">
        <v>11</v>
      </c>
      <c r="N143">
        <v>2018</v>
      </c>
      <c r="O14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2094.1731844121605</v>
      </c>
    </row>
    <row r="144" spans="2:15" x14ac:dyDescent="0.25">
      <c r="B144" s="17">
        <v>43377</v>
      </c>
      <c r="C144" s="18">
        <v>43377</v>
      </c>
      <c r="D144" s="18">
        <v>43377</v>
      </c>
      <c r="E144" s="19" t="s">
        <v>34</v>
      </c>
      <c r="F144" s="19" t="s">
        <v>33</v>
      </c>
      <c r="G144" s="19" t="s">
        <v>422</v>
      </c>
      <c r="H144" s="28">
        <v>1260</v>
      </c>
      <c r="I144" s="19">
        <v>10</v>
      </c>
      <c r="J144" s="19">
        <v>2018</v>
      </c>
      <c r="K144">
        <v>10</v>
      </c>
      <c r="L144">
        <v>2018</v>
      </c>
      <c r="M144">
        <v>10</v>
      </c>
      <c r="N144">
        <v>2018</v>
      </c>
      <c r="O14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45" spans="2:15" x14ac:dyDescent="0.25">
      <c r="B145" s="17">
        <v>43389.890057350683</v>
      </c>
      <c r="C145" s="18">
        <v>43383</v>
      </c>
      <c r="D145" s="18">
        <v>43389.890057350683</v>
      </c>
      <c r="E145" s="19" t="s">
        <v>34</v>
      </c>
      <c r="F145" s="19" t="s">
        <v>29</v>
      </c>
      <c r="G145" s="19" t="s">
        <v>423</v>
      </c>
      <c r="H145" s="28">
        <v>2998</v>
      </c>
      <c r="I145" s="19">
        <v>10</v>
      </c>
      <c r="J145" s="19">
        <v>2018</v>
      </c>
      <c r="K145">
        <v>10</v>
      </c>
      <c r="L145">
        <v>2018</v>
      </c>
      <c r="M145">
        <v>10</v>
      </c>
      <c r="N145">
        <v>2018</v>
      </c>
      <c r="O14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46" spans="2:15" x14ac:dyDescent="0.25">
      <c r="B146" s="17">
        <v>43468.066031322633</v>
      </c>
      <c r="C146" s="18">
        <v>43385</v>
      </c>
      <c r="D146" s="18">
        <v>43404.046693214259</v>
      </c>
      <c r="E146" s="19" t="s">
        <v>34</v>
      </c>
      <c r="F146" s="19" t="s">
        <v>29</v>
      </c>
      <c r="G146" s="19" t="s">
        <v>424</v>
      </c>
      <c r="H146" s="28">
        <v>4287</v>
      </c>
      <c r="I146" s="19">
        <v>1</v>
      </c>
      <c r="J146" s="19">
        <v>2019</v>
      </c>
      <c r="K146">
        <v>10</v>
      </c>
      <c r="L146">
        <v>2018</v>
      </c>
      <c r="M146">
        <v>10</v>
      </c>
      <c r="N146">
        <v>2018</v>
      </c>
      <c r="O14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64.019338108373631</v>
      </c>
    </row>
    <row r="147" spans="2:15" x14ac:dyDescent="0.25">
      <c r="B147" s="17">
        <v>43448.34684142108</v>
      </c>
      <c r="C147" s="18">
        <v>43387</v>
      </c>
      <c r="D147" s="18">
        <v>43387</v>
      </c>
      <c r="E147" s="19" t="s">
        <v>34</v>
      </c>
      <c r="F147" s="19" t="s">
        <v>31</v>
      </c>
      <c r="G147" s="19" t="s">
        <v>425</v>
      </c>
      <c r="H147" s="28">
        <v>2015</v>
      </c>
      <c r="I147" s="19">
        <v>12</v>
      </c>
      <c r="J147" s="19">
        <v>2018</v>
      </c>
      <c r="K147">
        <v>10</v>
      </c>
      <c r="L147">
        <v>2018</v>
      </c>
      <c r="M147">
        <v>10</v>
      </c>
      <c r="N147">
        <v>2018</v>
      </c>
      <c r="O14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61.346841421080171</v>
      </c>
    </row>
    <row r="148" spans="2:15" x14ac:dyDescent="0.25">
      <c r="B148" s="17">
        <v>43449.211879770926</v>
      </c>
      <c r="C148" s="18">
        <v>43393</v>
      </c>
      <c r="D148" s="18">
        <v>43449.211879770926</v>
      </c>
      <c r="E148" s="19" t="s">
        <v>34</v>
      </c>
      <c r="F148" s="19" t="s">
        <v>31</v>
      </c>
      <c r="G148" s="19" t="s">
        <v>426</v>
      </c>
      <c r="H148" s="28">
        <v>3369</v>
      </c>
      <c r="I148" s="19">
        <v>12</v>
      </c>
      <c r="J148" s="19">
        <v>2018</v>
      </c>
      <c r="K148">
        <v>10</v>
      </c>
      <c r="L148">
        <v>2018</v>
      </c>
      <c r="M148">
        <v>12</v>
      </c>
      <c r="N148">
        <v>2018</v>
      </c>
      <c r="O14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49" spans="2:15" x14ac:dyDescent="0.25">
      <c r="B149" s="17">
        <v>43394</v>
      </c>
      <c r="C149" s="18">
        <v>43394</v>
      </c>
      <c r="D149" s="18">
        <v>43394</v>
      </c>
      <c r="E149" s="19" t="s">
        <v>34</v>
      </c>
      <c r="F149" s="19" t="s">
        <v>40</v>
      </c>
      <c r="G149" s="19" t="s">
        <v>427</v>
      </c>
      <c r="H149" s="28">
        <v>4851</v>
      </c>
      <c r="I149" s="19">
        <v>10</v>
      </c>
      <c r="J149" s="19">
        <v>2018</v>
      </c>
      <c r="K149">
        <v>10</v>
      </c>
      <c r="L149">
        <v>2018</v>
      </c>
      <c r="M149">
        <v>10</v>
      </c>
      <c r="N149">
        <v>2018</v>
      </c>
      <c r="O14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50" spans="2:15" x14ac:dyDescent="0.25">
      <c r="B150" s="17">
        <v>43449.013472196442</v>
      </c>
      <c r="C150" s="18">
        <v>43398</v>
      </c>
      <c r="D150" s="18">
        <v>43449.013472196442</v>
      </c>
      <c r="E150" s="19" t="s">
        <v>34</v>
      </c>
      <c r="F150" s="19" t="s">
        <v>40</v>
      </c>
      <c r="G150" s="19" t="s">
        <v>428</v>
      </c>
      <c r="H150" s="28">
        <v>2178</v>
      </c>
      <c r="I150" s="19">
        <v>12</v>
      </c>
      <c r="J150" s="19">
        <v>2018</v>
      </c>
      <c r="K150">
        <v>10</v>
      </c>
      <c r="L150">
        <v>2018</v>
      </c>
      <c r="M150">
        <v>12</v>
      </c>
      <c r="N150">
        <v>2018</v>
      </c>
      <c r="O15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51" spans="2:15" x14ac:dyDescent="0.25">
      <c r="B151" s="17">
        <v>43424.062053727328</v>
      </c>
      <c r="C151" s="18">
        <v>43400</v>
      </c>
      <c r="D151" s="18">
        <v>43424.062053727328</v>
      </c>
      <c r="E151" s="19" t="s">
        <v>34</v>
      </c>
      <c r="F151" s="19" t="s">
        <v>31</v>
      </c>
      <c r="G151" s="19" t="s">
        <v>429</v>
      </c>
      <c r="H151" s="28">
        <v>4052</v>
      </c>
      <c r="I151" s="19">
        <v>11</v>
      </c>
      <c r="J151" s="19">
        <v>2018</v>
      </c>
      <c r="K151">
        <v>10</v>
      </c>
      <c r="L151">
        <v>2018</v>
      </c>
      <c r="M151">
        <v>11</v>
      </c>
      <c r="N151">
        <v>2018</v>
      </c>
      <c r="O15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52" spans="2:15" x14ac:dyDescent="0.25">
      <c r="B152" s="17">
        <v>43403</v>
      </c>
      <c r="C152" s="18">
        <v>43403</v>
      </c>
      <c r="D152" s="18">
        <v>43403</v>
      </c>
      <c r="E152" s="19" t="s">
        <v>34</v>
      </c>
      <c r="F152" s="19" t="s">
        <v>29</v>
      </c>
      <c r="G152" s="19" t="s">
        <v>430</v>
      </c>
      <c r="H152" s="28">
        <v>2864</v>
      </c>
      <c r="I152" s="19">
        <v>10</v>
      </c>
      <c r="J152" s="19">
        <v>2018</v>
      </c>
      <c r="K152">
        <v>10</v>
      </c>
      <c r="L152">
        <v>2018</v>
      </c>
      <c r="M152">
        <v>10</v>
      </c>
      <c r="N152">
        <v>2018</v>
      </c>
      <c r="O15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53" spans="2:15" x14ac:dyDescent="0.25">
      <c r="B153" s="17">
        <v>43461.891878681301</v>
      </c>
      <c r="C153" s="18">
        <v>43405</v>
      </c>
      <c r="D153" s="18">
        <v>43461.891878681301</v>
      </c>
      <c r="E153" s="19" t="s">
        <v>34</v>
      </c>
      <c r="F153" s="19" t="s">
        <v>40</v>
      </c>
      <c r="G153" s="19" t="s">
        <v>431</v>
      </c>
      <c r="H153" s="28">
        <v>2425</v>
      </c>
      <c r="I153" s="19">
        <v>12</v>
      </c>
      <c r="J153" s="19">
        <v>2018</v>
      </c>
      <c r="K153">
        <v>11</v>
      </c>
      <c r="L153">
        <v>2018</v>
      </c>
      <c r="M153">
        <v>12</v>
      </c>
      <c r="N153">
        <v>2018</v>
      </c>
      <c r="O15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54" spans="2:15" x14ac:dyDescent="0.25">
      <c r="B154" s="17">
        <v>43466.552162254069</v>
      </c>
      <c r="C154" s="18">
        <v>43407</v>
      </c>
      <c r="D154" s="18">
        <v>43466.552162254069</v>
      </c>
      <c r="E154" s="19" t="s">
        <v>34</v>
      </c>
      <c r="F154" s="19" t="s">
        <v>29</v>
      </c>
      <c r="G154" s="19" t="s">
        <v>349</v>
      </c>
      <c r="H154" s="28">
        <v>1542</v>
      </c>
      <c r="I154" s="19">
        <v>1</v>
      </c>
      <c r="J154" s="19">
        <v>2019</v>
      </c>
      <c r="K154">
        <v>11</v>
      </c>
      <c r="L154">
        <v>2018</v>
      </c>
      <c r="M154">
        <v>1</v>
      </c>
      <c r="N154">
        <v>2019</v>
      </c>
      <c r="O15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55" spans="2:15" x14ac:dyDescent="0.25">
      <c r="B155" s="17">
        <v>43446.7351960983</v>
      </c>
      <c r="C155" s="18">
        <v>43412</v>
      </c>
      <c r="D155" s="18">
        <v>43446.7351960983</v>
      </c>
      <c r="E155" s="19" t="s">
        <v>34</v>
      </c>
      <c r="F155" s="19" t="s">
        <v>40</v>
      </c>
      <c r="G155" s="19" t="s">
        <v>432</v>
      </c>
      <c r="H155" s="28">
        <v>1736</v>
      </c>
      <c r="I155" s="19">
        <v>12</v>
      </c>
      <c r="J155" s="19">
        <v>2018</v>
      </c>
      <c r="K155">
        <v>11</v>
      </c>
      <c r="L155">
        <v>2018</v>
      </c>
      <c r="M155">
        <v>12</v>
      </c>
      <c r="N155">
        <v>2018</v>
      </c>
      <c r="O15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56" spans="2:15" x14ac:dyDescent="0.25">
      <c r="B156" s="17">
        <v>43485.522469391675</v>
      </c>
      <c r="C156" s="18">
        <v>43415</v>
      </c>
      <c r="D156" s="18">
        <v>43474.679630611819</v>
      </c>
      <c r="E156" s="19" t="s">
        <v>34</v>
      </c>
      <c r="F156" s="19" t="s">
        <v>30</v>
      </c>
      <c r="G156" s="19" t="s">
        <v>433</v>
      </c>
      <c r="H156" s="28">
        <v>1628</v>
      </c>
      <c r="I156" s="19">
        <v>1</v>
      </c>
      <c r="J156" s="19">
        <v>2019</v>
      </c>
      <c r="K156">
        <v>11</v>
      </c>
      <c r="L156">
        <v>2018</v>
      </c>
      <c r="M156">
        <v>1</v>
      </c>
      <c r="N156">
        <v>2019</v>
      </c>
      <c r="O15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10.842838779855811</v>
      </c>
    </row>
    <row r="157" spans="2:15" x14ac:dyDescent="0.25">
      <c r="B157" s="17" t="s">
        <v>66</v>
      </c>
      <c r="C157" s="18">
        <v>43417</v>
      </c>
      <c r="D157" s="18">
        <v>43417</v>
      </c>
      <c r="E157" s="19" t="s">
        <v>34</v>
      </c>
      <c r="F157" s="19" t="s">
        <v>40</v>
      </c>
      <c r="G157" s="19" t="s">
        <v>434</v>
      </c>
      <c r="H157" s="28">
        <v>3853</v>
      </c>
      <c r="I157" s="19">
        <v>0</v>
      </c>
      <c r="J157" s="19">
        <v>0</v>
      </c>
      <c r="K157">
        <v>11</v>
      </c>
      <c r="L157">
        <v>2018</v>
      </c>
      <c r="M157">
        <v>11</v>
      </c>
      <c r="N157">
        <v>2018</v>
      </c>
      <c r="O15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2095</v>
      </c>
    </row>
    <row r="158" spans="2:15" x14ac:dyDescent="0.25">
      <c r="B158" s="17">
        <v>43451.20401159949</v>
      </c>
      <c r="C158" s="18">
        <v>43421</v>
      </c>
      <c r="D158" s="18">
        <v>43451.20401159949</v>
      </c>
      <c r="E158" s="19" t="s">
        <v>34</v>
      </c>
      <c r="F158" s="19" t="s">
        <v>30</v>
      </c>
      <c r="G158" s="19" t="s">
        <v>435</v>
      </c>
      <c r="H158" s="28">
        <v>883</v>
      </c>
      <c r="I158" s="19">
        <v>12</v>
      </c>
      <c r="J158" s="19">
        <v>2018</v>
      </c>
      <c r="K158">
        <v>11</v>
      </c>
      <c r="L158">
        <v>2018</v>
      </c>
      <c r="M158">
        <v>12</v>
      </c>
      <c r="N158">
        <v>2018</v>
      </c>
      <c r="O15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59" spans="2:15" x14ac:dyDescent="0.25">
      <c r="B159" s="17">
        <v>43431.962708370338</v>
      </c>
      <c r="C159" s="18">
        <v>43421</v>
      </c>
      <c r="D159" s="18">
        <v>43421</v>
      </c>
      <c r="E159" s="19" t="s">
        <v>34</v>
      </c>
      <c r="F159" s="19" t="s">
        <v>40</v>
      </c>
      <c r="G159" s="19" t="s">
        <v>436</v>
      </c>
      <c r="H159" s="28">
        <v>976</v>
      </c>
      <c r="I159" s="19">
        <v>11</v>
      </c>
      <c r="J159" s="19">
        <v>2018</v>
      </c>
      <c r="K159">
        <v>11</v>
      </c>
      <c r="L159">
        <v>2018</v>
      </c>
      <c r="M159">
        <v>11</v>
      </c>
      <c r="N159">
        <v>2018</v>
      </c>
      <c r="O15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10.962708370338078</v>
      </c>
    </row>
    <row r="160" spans="2:15" x14ac:dyDescent="0.25">
      <c r="B160" s="17">
        <v>43424</v>
      </c>
      <c r="C160" s="18">
        <v>43424</v>
      </c>
      <c r="D160" s="18">
        <v>43424</v>
      </c>
      <c r="E160" s="19" t="s">
        <v>34</v>
      </c>
      <c r="F160" s="19" t="s">
        <v>30</v>
      </c>
      <c r="G160" s="19" t="s">
        <v>437</v>
      </c>
      <c r="H160" s="28">
        <v>2663</v>
      </c>
      <c r="I160" s="19">
        <v>11</v>
      </c>
      <c r="J160" s="19">
        <v>2018</v>
      </c>
      <c r="K160">
        <v>11</v>
      </c>
      <c r="L160">
        <v>2018</v>
      </c>
      <c r="M160">
        <v>11</v>
      </c>
      <c r="N160">
        <v>2018</v>
      </c>
      <c r="O16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61" spans="2:15" x14ac:dyDescent="0.25">
      <c r="B161" s="17">
        <v>43430.953637786966</v>
      </c>
      <c r="C161" s="18">
        <v>43430</v>
      </c>
      <c r="D161" s="18">
        <v>43430.953637786966</v>
      </c>
      <c r="E161" s="19" t="s">
        <v>34</v>
      </c>
      <c r="F161" s="19" t="s">
        <v>40</v>
      </c>
      <c r="G161" s="19" t="s">
        <v>438</v>
      </c>
      <c r="H161" s="28">
        <v>4888</v>
      </c>
      <c r="I161" s="19">
        <v>11</v>
      </c>
      <c r="J161" s="19">
        <v>2018</v>
      </c>
      <c r="K161">
        <v>11</v>
      </c>
      <c r="L161">
        <v>2018</v>
      </c>
      <c r="M161">
        <v>11</v>
      </c>
      <c r="N161">
        <v>2018</v>
      </c>
      <c r="O16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62" spans="2:15" x14ac:dyDescent="0.25">
      <c r="B162" s="17">
        <v>43433</v>
      </c>
      <c r="C162" s="18">
        <v>43433</v>
      </c>
      <c r="D162" s="18">
        <v>43433</v>
      </c>
      <c r="E162" s="19" t="s">
        <v>34</v>
      </c>
      <c r="F162" s="19" t="s">
        <v>30</v>
      </c>
      <c r="G162" s="19" t="s">
        <v>439</v>
      </c>
      <c r="H162" s="28">
        <v>2030</v>
      </c>
      <c r="I162" s="19">
        <v>11</v>
      </c>
      <c r="J162" s="19">
        <v>2018</v>
      </c>
      <c r="K162">
        <v>11</v>
      </c>
      <c r="L162">
        <v>2018</v>
      </c>
      <c r="M162">
        <v>11</v>
      </c>
      <c r="N162">
        <v>2018</v>
      </c>
      <c r="O16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63" spans="2:15" x14ac:dyDescent="0.25">
      <c r="B163" s="17">
        <v>43485.820929970221</v>
      </c>
      <c r="C163" s="18">
        <v>43436</v>
      </c>
      <c r="D163" s="18">
        <v>43485.820929970221</v>
      </c>
      <c r="E163" s="19" t="s">
        <v>34</v>
      </c>
      <c r="F163" s="19" t="s">
        <v>40</v>
      </c>
      <c r="G163" s="19" t="s">
        <v>440</v>
      </c>
      <c r="H163" s="28">
        <v>2117</v>
      </c>
      <c r="I163" s="19">
        <v>1</v>
      </c>
      <c r="J163" s="19">
        <v>2019</v>
      </c>
      <c r="K163">
        <v>12</v>
      </c>
      <c r="L163">
        <v>2018</v>
      </c>
      <c r="M163">
        <v>1</v>
      </c>
      <c r="N163">
        <v>2019</v>
      </c>
      <c r="O16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64" spans="2:15" x14ac:dyDescent="0.25">
      <c r="B164" s="17">
        <v>43494.750065134205</v>
      </c>
      <c r="C164" s="18">
        <v>43438</v>
      </c>
      <c r="D164" s="18">
        <v>43494.750065134205</v>
      </c>
      <c r="E164" s="19" t="s">
        <v>34</v>
      </c>
      <c r="F164" s="19" t="s">
        <v>40</v>
      </c>
      <c r="G164" s="19" t="s">
        <v>441</v>
      </c>
      <c r="H164" s="28">
        <v>1236</v>
      </c>
      <c r="I164" s="19">
        <v>1</v>
      </c>
      <c r="J164" s="19">
        <v>2019</v>
      </c>
      <c r="K164">
        <v>12</v>
      </c>
      <c r="L164">
        <v>2018</v>
      </c>
      <c r="M164">
        <v>1</v>
      </c>
      <c r="N164">
        <v>2019</v>
      </c>
      <c r="O16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65" spans="2:15" x14ac:dyDescent="0.25">
      <c r="B165" s="17">
        <v>43465.7468934922</v>
      </c>
      <c r="C165" s="18">
        <v>43443</v>
      </c>
      <c r="D165" s="18">
        <v>43465.7468934922</v>
      </c>
      <c r="E165" s="19" t="s">
        <v>34</v>
      </c>
      <c r="F165" s="19" t="s">
        <v>40</v>
      </c>
      <c r="G165" s="19" t="s">
        <v>442</v>
      </c>
      <c r="H165" s="28">
        <v>426</v>
      </c>
      <c r="I165" s="19">
        <v>12</v>
      </c>
      <c r="J165" s="19">
        <v>2018</v>
      </c>
      <c r="K165">
        <v>12</v>
      </c>
      <c r="L165">
        <v>2018</v>
      </c>
      <c r="M165">
        <v>12</v>
      </c>
      <c r="N165">
        <v>2018</v>
      </c>
      <c r="O16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66" spans="2:15" x14ac:dyDescent="0.25">
      <c r="B166" s="17">
        <v>43444</v>
      </c>
      <c r="C166" s="18">
        <v>43444</v>
      </c>
      <c r="D166" s="18">
        <v>43444</v>
      </c>
      <c r="E166" s="19" t="s">
        <v>34</v>
      </c>
      <c r="F166" s="19" t="s">
        <v>29</v>
      </c>
      <c r="G166" s="19" t="s">
        <v>443</v>
      </c>
      <c r="H166" s="28">
        <v>3956</v>
      </c>
      <c r="I166" s="19">
        <v>12</v>
      </c>
      <c r="J166" s="19">
        <v>2018</v>
      </c>
      <c r="K166">
        <v>12</v>
      </c>
      <c r="L166">
        <v>2018</v>
      </c>
      <c r="M166">
        <v>12</v>
      </c>
      <c r="N166">
        <v>2018</v>
      </c>
      <c r="O16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67" spans="2:15" x14ac:dyDescent="0.25">
      <c r="B167" s="17" t="s">
        <v>66</v>
      </c>
      <c r="C167" s="18">
        <v>43448</v>
      </c>
      <c r="D167" s="18">
        <v>43480.746977784853</v>
      </c>
      <c r="E167" s="19" t="s">
        <v>34</v>
      </c>
      <c r="F167" s="19" t="s">
        <v>40</v>
      </c>
      <c r="G167" s="19" t="s">
        <v>444</v>
      </c>
      <c r="H167" s="28">
        <v>3042</v>
      </c>
      <c r="I167" s="19">
        <v>0</v>
      </c>
      <c r="J167" s="19">
        <v>0</v>
      </c>
      <c r="K167">
        <v>12</v>
      </c>
      <c r="L167">
        <v>2018</v>
      </c>
      <c r="M167">
        <v>1</v>
      </c>
      <c r="N167">
        <v>2019</v>
      </c>
      <c r="O16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2031.2530222151472</v>
      </c>
    </row>
    <row r="168" spans="2:15" x14ac:dyDescent="0.25">
      <c r="B168" s="17">
        <v>43449</v>
      </c>
      <c r="C168" s="18">
        <v>43449</v>
      </c>
      <c r="D168" s="18">
        <v>43449</v>
      </c>
      <c r="E168" s="19" t="s">
        <v>34</v>
      </c>
      <c r="F168" s="19" t="s">
        <v>40</v>
      </c>
      <c r="G168" s="19" t="s">
        <v>445</v>
      </c>
      <c r="H168" s="28">
        <v>1434</v>
      </c>
      <c r="I168" s="19">
        <v>12</v>
      </c>
      <c r="J168" s="19">
        <v>2018</v>
      </c>
      <c r="K168">
        <v>12</v>
      </c>
      <c r="L168">
        <v>2018</v>
      </c>
      <c r="M168">
        <v>12</v>
      </c>
      <c r="N168">
        <v>2018</v>
      </c>
      <c r="O16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69" spans="2:15" x14ac:dyDescent="0.25">
      <c r="B169" s="17">
        <v>43487.188431641203</v>
      </c>
      <c r="C169" s="18">
        <v>43452</v>
      </c>
      <c r="D169" s="18">
        <v>43487.188431641203</v>
      </c>
      <c r="E169" s="19" t="s">
        <v>34</v>
      </c>
      <c r="F169" s="19" t="s">
        <v>33</v>
      </c>
      <c r="G169" s="19" t="s">
        <v>446</v>
      </c>
      <c r="H169" s="28">
        <v>1782</v>
      </c>
      <c r="I169" s="19">
        <v>1</v>
      </c>
      <c r="J169" s="19">
        <v>2019</v>
      </c>
      <c r="K169">
        <v>12</v>
      </c>
      <c r="L169">
        <v>2018</v>
      </c>
      <c r="M169">
        <v>1</v>
      </c>
      <c r="N169">
        <v>2019</v>
      </c>
      <c r="O16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0" spans="2:15" x14ac:dyDescent="0.25">
      <c r="B170" s="17">
        <v>43514.403187421965</v>
      </c>
      <c r="C170" s="18">
        <v>43459</v>
      </c>
      <c r="D170" s="18">
        <v>43514.403187421965</v>
      </c>
      <c r="E170" s="19" t="s">
        <v>34</v>
      </c>
      <c r="F170" s="19" t="s">
        <v>40</v>
      </c>
      <c r="G170" s="19" t="s">
        <v>447</v>
      </c>
      <c r="H170" s="28">
        <v>365</v>
      </c>
      <c r="I170" s="19">
        <v>2</v>
      </c>
      <c r="J170" s="19">
        <v>2019</v>
      </c>
      <c r="K170">
        <v>12</v>
      </c>
      <c r="L170">
        <v>2018</v>
      </c>
      <c r="M170">
        <v>2</v>
      </c>
      <c r="N170">
        <v>2019</v>
      </c>
      <c r="O17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1" spans="2:15" x14ac:dyDescent="0.25">
      <c r="B171" s="17">
        <v>43491.679228472654</v>
      </c>
      <c r="C171" s="18">
        <v>43461</v>
      </c>
      <c r="D171" s="18">
        <v>43491.679228472654</v>
      </c>
      <c r="E171" s="19" t="s">
        <v>34</v>
      </c>
      <c r="F171" s="19" t="s">
        <v>40</v>
      </c>
      <c r="G171" s="19" t="s">
        <v>448</v>
      </c>
      <c r="H171" s="28">
        <v>2757</v>
      </c>
      <c r="I171" s="19">
        <v>1</v>
      </c>
      <c r="J171" s="19">
        <v>2019</v>
      </c>
      <c r="K171">
        <v>12</v>
      </c>
      <c r="L171">
        <v>2018</v>
      </c>
      <c r="M171">
        <v>1</v>
      </c>
      <c r="N171">
        <v>2019</v>
      </c>
      <c r="O17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2" spans="2:15" x14ac:dyDescent="0.25">
      <c r="B172" s="17">
        <v>43515.206907104708</v>
      </c>
      <c r="C172" s="18">
        <v>43464</v>
      </c>
      <c r="D172" s="18">
        <v>43515.206907104708</v>
      </c>
      <c r="E172" s="19" t="s">
        <v>34</v>
      </c>
      <c r="F172" s="19" t="s">
        <v>33</v>
      </c>
      <c r="G172" s="19" t="s">
        <v>449</v>
      </c>
      <c r="H172" s="28">
        <v>2112</v>
      </c>
      <c r="I172" s="19">
        <v>2</v>
      </c>
      <c r="J172" s="19">
        <v>2019</v>
      </c>
      <c r="K172">
        <v>12</v>
      </c>
      <c r="L172">
        <v>2018</v>
      </c>
      <c r="M172">
        <v>2</v>
      </c>
      <c r="N172">
        <v>2019</v>
      </c>
      <c r="O17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3" spans="2:15" x14ac:dyDescent="0.25">
      <c r="B173" s="17">
        <v>43467</v>
      </c>
      <c r="C173" s="18">
        <v>43467</v>
      </c>
      <c r="D173" s="18">
        <v>43467</v>
      </c>
      <c r="E173" s="19" t="s">
        <v>34</v>
      </c>
      <c r="F173" s="19" t="s">
        <v>33</v>
      </c>
      <c r="G173" s="19" t="s">
        <v>450</v>
      </c>
      <c r="H173" s="28">
        <v>2190</v>
      </c>
      <c r="I173" s="19">
        <v>1</v>
      </c>
      <c r="J173" s="19">
        <v>2019</v>
      </c>
      <c r="K173">
        <v>1</v>
      </c>
      <c r="L173">
        <v>2019</v>
      </c>
      <c r="M173">
        <v>1</v>
      </c>
      <c r="N173">
        <v>2019</v>
      </c>
      <c r="O17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4" spans="2:15" x14ac:dyDescent="0.25">
      <c r="B174" s="17">
        <v>43485.642328387614</v>
      </c>
      <c r="C174" s="18">
        <v>43469</v>
      </c>
      <c r="D174" s="18">
        <v>43485.642328387614</v>
      </c>
      <c r="E174" s="19" t="s">
        <v>34</v>
      </c>
      <c r="F174" s="19" t="s">
        <v>40</v>
      </c>
      <c r="G174" s="19" t="s">
        <v>451</v>
      </c>
      <c r="H174" s="28">
        <v>2998</v>
      </c>
      <c r="I174" s="19">
        <v>1</v>
      </c>
      <c r="J174" s="19">
        <v>2019</v>
      </c>
      <c r="K174">
        <v>1</v>
      </c>
      <c r="L174">
        <v>2019</v>
      </c>
      <c r="M174">
        <v>1</v>
      </c>
      <c r="N174">
        <v>2019</v>
      </c>
      <c r="O17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5" spans="2:15" x14ac:dyDescent="0.25">
      <c r="B175" s="17">
        <v>43501.032672097659</v>
      </c>
      <c r="C175" s="18">
        <v>43476</v>
      </c>
      <c r="D175" s="18">
        <v>43501.032672097659</v>
      </c>
      <c r="E175" s="19" t="s">
        <v>34</v>
      </c>
      <c r="F175" s="19" t="s">
        <v>40</v>
      </c>
      <c r="G175" s="19" t="s">
        <v>452</v>
      </c>
      <c r="H175" s="28">
        <v>3808</v>
      </c>
      <c r="I175" s="19">
        <v>2</v>
      </c>
      <c r="J175" s="19">
        <v>2019</v>
      </c>
      <c r="K175">
        <v>1</v>
      </c>
      <c r="L175">
        <v>2019</v>
      </c>
      <c r="M175">
        <v>2</v>
      </c>
      <c r="N175">
        <v>2019</v>
      </c>
      <c r="O17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6" spans="2:15" x14ac:dyDescent="0.25">
      <c r="B176" s="17">
        <v>43569.069332262581</v>
      </c>
      <c r="C176" s="18">
        <v>43479</v>
      </c>
      <c r="D176" s="18">
        <v>43495.478907818499</v>
      </c>
      <c r="E176" s="19" t="s">
        <v>34</v>
      </c>
      <c r="F176" s="19" t="s">
        <v>40</v>
      </c>
      <c r="G176" s="19" t="s">
        <v>453</v>
      </c>
      <c r="H176" s="28">
        <v>4928</v>
      </c>
      <c r="I176" s="19">
        <v>4</v>
      </c>
      <c r="J176" s="19">
        <v>2019</v>
      </c>
      <c r="K176">
        <v>1</v>
      </c>
      <c r="L176">
        <v>2019</v>
      </c>
      <c r="M176">
        <v>1</v>
      </c>
      <c r="N176">
        <v>2019</v>
      </c>
      <c r="O17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73.590424444082601</v>
      </c>
    </row>
    <row r="177" spans="2:15" x14ac:dyDescent="0.25">
      <c r="B177" s="17">
        <v>43482</v>
      </c>
      <c r="C177" s="18">
        <v>43482</v>
      </c>
      <c r="D177" s="18">
        <v>43482</v>
      </c>
      <c r="E177" s="19" t="s">
        <v>34</v>
      </c>
      <c r="F177" s="19" t="s">
        <v>33</v>
      </c>
      <c r="G177" s="19" t="s">
        <v>454</v>
      </c>
      <c r="H177" s="28">
        <v>4179</v>
      </c>
      <c r="I177" s="19">
        <v>1</v>
      </c>
      <c r="J177" s="19">
        <v>2019</v>
      </c>
      <c r="K177">
        <v>1</v>
      </c>
      <c r="L177">
        <v>2019</v>
      </c>
      <c r="M177">
        <v>1</v>
      </c>
      <c r="N177">
        <v>2019</v>
      </c>
      <c r="O17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8" spans="2:15" x14ac:dyDescent="0.25">
      <c r="B178" s="17">
        <v>43499.993512821027</v>
      </c>
      <c r="C178" s="18">
        <v>43484</v>
      </c>
      <c r="D178" s="18">
        <v>43499.993512821027</v>
      </c>
      <c r="E178" s="19" t="s">
        <v>34</v>
      </c>
      <c r="F178" s="19" t="s">
        <v>29</v>
      </c>
      <c r="G178" s="19" t="s">
        <v>455</v>
      </c>
      <c r="H178" s="28">
        <v>4896</v>
      </c>
      <c r="I178" s="19">
        <v>2</v>
      </c>
      <c r="J178" s="19">
        <v>2019</v>
      </c>
      <c r="K178">
        <v>1</v>
      </c>
      <c r="L178">
        <v>2019</v>
      </c>
      <c r="M178">
        <v>2</v>
      </c>
      <c r="N178">
        <v>2019</v>
      </c>
      <c r="O17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79" spans="2:15" x14ac:dyDescent="0.25">
      <c r="B179" s="17">
        <v>43487</v>
      </c>
      <c r="C179" s="18">
        <v>43487</v>
      </c>
      <c r="D179" s="18">
        <v>43487</v>
      </c>
      <c r="E179" s="19" t="s">
        <v>34</v>
      </c>
      <c r="F179" s="19" t="s">
        <v>33</v>
      </c>
      <c r="G179" s="19" t="s">
        <v>371</v>
      </c>
      <c r="H179" s="28">
        <v>4092</v>
      </c>
      <c r="I179" s="19">
        <v>1</v>
      </c>
      <c r="J179" s="19">
        <v>2019</v>
      </c>
      <c r="K179">
        <v>1</v>
      </c>
      <c r="L179">
        <v>2019</v>
      </c>
      <c r="M179">
        <v>1</v>
      </c>
      <c r="N179">
        <v>2019</v>
      </c>
      <c r="O17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80" spans="2:15" x14ac:dyDescent="0.25">
      <c r="B180" s="17">
        <v>43492</v>
      </c>
      <c r="C180" s="18">
        <v>43492</v>
      </c>
      <c r="D180" s="18">
        <v>43492</v>
      </c>
      <c r="E180" s="19" t="s">
        <v>34</v>
      </c>
      <c r="F180" s="19" t="s">
        <v>40</v>
      </c>
      <c r="G180" s="19" t="s">
        <v>456</v>
      </c>
      <c r="H180" s="28">
        <v>2956</v>
      </c>
      <c r="I180" s="19">
        <v>1</v>
      </c>
      <c r="J180" s="19">
        <v>2019</v>
      </c>
      <c r="K180">
        <v>1</v>
      </c>
      <c r="L180">
        <v>2019</v>
      </c>
      <c r="M180">
        <v>1</v>
      </c>
      <c r="N180">
        <v>2019</v>
      </c>
      <c r="O18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81" spans="2:15" x14ac:dyDescent="0.25">
      <c r="B181" s="17" t="s">
        <v>66</v>
      </c>
      <c r="C181" s="18">
        <v>43496</v>
      </c>
      <c r="D181" s="18">
        <v>43509.777939985303</v>
      </c>
      <c r="E181" s="19" t="s">
        <v>34</v>
      </c>
      <c r="F181" s="19" t="s">
        <v>33</v>
      </c>
      <c r="G181" s="19" t="s">
        <v>457</v>
      </c>
      <c r="H181" s="28">
        <v>533</v>
      </c>
      <c r="I181" s="19">
        <v>0</v>
      </c>
      <c r="J181" s="19">
        <v>0</v>
      </c>
      <c r="K181">
        <v>1</v>
      </c>
      <c r="L181">
        <v>2019</v>
      </c>
      <c r="M181">
        <v>2</v>
      </c>
      <c r="N181">
        <v>2019</v>
      </c>
      <c r="O18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2002.2220600146975</v>
      </c>
    </row>
    <row r="182" spans="2:15" x14ac:dyDescent="0.25">
      <c r="B182" s="17">
        <v>43520.73063092697</v>
      </c>
      <c r="C182" s="18">
        <v>43497</v>
      </c>
      <c r="D182" s="18">
        <v>43520.73063092697</v>
      </c>
      <c r="E182" s="19" t="s">
        <v>34</v>
      </c>
      <c r="F182" s="19" t="s">
        <v>30</v>
      </c>
      <c r="G182" s="19" t="s">
        <v>458</v>
      </c>
      <c r="H182" s="28">
        <v>3519</v>
      </c>
      <c r="I182" s="19">
        <v>2</v>
      </c>
      <c r="J182" s="19">
        <v>2019</v>
      </c>
      <c r="K182">
        <v>2</v>
      </c>
      <c r="L182">
        <v>2019</v>
      </c>
      <c r="M182">
        <v>2</v>
      </c>
      <c r="N182">
        <v>2019</v>
      </c>
      <c r="O18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83" spans="2:15" x14ac:dyDescent="0.25">
      <c r="B183" s="17">
        <v>43499</v>
      </c>
      <c r="C183" s="18">
        <v>43499</v>
      </c>
      <c r="D183" s="18">
        <v>43499</v>
      </c>
      <c r="E183" s="19" t="s">
        <v>34</v>
      </c>
      <c r="F183" s="19" t="s">
        <v>29</v>
      </c>
      <c r="G183" s="19" t="s">
        <v>459</v>
      </c>
      <c r="H183" s="28">
        <v>757</v>
      </c>
      <c r="I183" s="19">
        <v>2</v>
      </c>
      <c r="J183" s="19">
        <v>2019</v>
      </c>
      <c r="K183">
        <v>2</v>
      </c>
      <c r="L183">
        <v>2019</v>
      </c>
      <c r="M183">
        <v>2</v>
      </c>
      <c r="N183">
        <v>2019</v>
      </c>
      <c r="O18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84" spans="2:15" x14ac:dyDescent="0.25">
      <c r="B184" s="17" t="s">
        <v>66</v>
      </c>
      <c r="C184" s="18">
        <v>43503</v>
      </c>
      <c r="D184" s="18">
        <v>43503</v>
      </c>
      <c r="E184" s="19" t="s">
        <v>34</v>
      </c>
      <c r="F184" s="19" t="s">
        <v>40</v>
      </c>
      <c r="G184" s="19" t="s">
        <v>460</v>
      </c>
      <c r="H184" s="28">
        <v>2688</v>
      </c>
      <c r="I184" s="19">
        <v>0</v>
      </c>
      <c r="J184" s="19">
        <v>0</v>
      </c>
      <c r="K184">
        <v>2</v>
      </c>
      <c r="L184">
        <v>2019</v>
      </c>
      <c r="M184">
        <v>2</v>
      </c>
      <c r="N184">
        <v>2019</v>
      </c>
      <c r="O18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2009</v>
      </c>
    </row>
    <row r="185" spans="2:15" x14ac:dyDescent="0.25">
      <c r="B185" s="17">
        <v>43505</v>
      </c>
      <c r="C185" s="18">
        <v>43505</v>
      </c>
      <c r="D185" s="18">
        <v>43505</v>
      </c>
      <c r="E185" s="19" t="s">
        <v>34</v>
      </c>
      <c r="F185" s="19" t="s">
        <v>31</v>
      </c>
      <c r="G185" s="19" t="s">
        <v>461</v>
      </c>
      <c r="H185" s="28">
        <v>340</v>
      </c>
      <c r="I185" s="19">
        <v>2</v>
      </c>
      <c r="J185" s="19">
        <v>2019</v>
      </c>
      <c r="K185">
        <v>2</v>
      </c>
      <c r="L185">
        <v>2019</v>
      </c>
      <c r="M185">
        <v>2</v>
      </c>
      <c r="N185">
        <v>2019</v>
      </c>
      <c r="O18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86" spans="2:15" x14ac:dyDescent="0.25">
      <c r="B186" s="17">
        <v>43508.592568137858</v>
      </c>
      <c r="C186" s="18">
        <v>43506</v>
      </c>
      <c r="D186" s="18">
        <v>43508.592568137858</v>
      </c>
      <c r="E186" s="19" t="s">
        <v>34</v>
      </c>
      <c r="F186" s="19" t="s">
        <v>31</v>
      </c>
      <c r="G186" s="19" t="s">
        <v>462</v>
      </c>
      <c r="H186" s="28">
        <v>4204</v>
      </c>
      <c r="I186" s="19">
        <v>2</v>
      </c>
      <c r="J186" s="19">
        <v>2019</v>
      </c>
      <c r="K186">
        <v>2</v>
      </c>
      <c r="L186">
        <v>2019</v>
      </c>
      <c r="M186">
        <v>2</v>
      </c>
      <c r="N186">
        <v>2019</v>
      </c>
      <c r="O18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87" spans="2:15" x14ac:dyDescent="0.25">
      <c r="B187" s="17">
        <v>43555.285152896111</v>
      </c>
      <c r="C187" s="18">
        <v>43508</v>
      </c>
      <c r="D187" s="18">
        <v>43555.285152896111</v>
      </c>
      <c r="E187" s="19" t="s">
        <v>34</v>
      </c>
      <c r="F187" s="19" t="s">
        <v>30</v>
      </c>
      <c r="G187" s="19" t="s">
        <v>463</v>
      </c>
      <c r="H187" s="28">
        <v>3695</v>
      </c>
      <c r="I187" s="19">
        <v>3</v>
      </c>
      <c r="J187" s="19">
        <v>2019</v>
      </c>
      <c r="K187">
        <v>2</v>
      </c>
      <c r="L187">
        <v>2019</v>
      </c>
      <c r="M187">
        <v>3</v>
      </c>
      <c r="N187">
        <v>2019</v>
      </c>
      <c r="O18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88" spans="2:15" x14ac:dyDescent="0.25">
      <c r="B188" s="17">
        <v>43517</v>
      </c>
      <c r="C188" s="18">
        <v>43517</v>
      </c>
      <c r="D188" s="18">
        <v>43517</v>
      </c>
      <c r="E188" s="19" t="s">
        <v>34</v>
      </c>
      <c r="F188" s="19" t="s">
        <v>33</v>
      </c>
      <c r="G188" s="19" t="s">
        <v>464</v>
      </c>
      <c r="H188" s="28">
        <v>4148</v>
      </c>
      <c r="I188" s="19">
        <v>2</v>
      </c>
      <c r="J188" s="19">
        <v>2019</v>
      </c>
      <c r="K188">
        <v>2</v>
      </c>
      <c r="L188">
        <v>2019</v>
      </c>
      <c r="M188">
        <v>2</v>
      </c>
      <c r="N188">
        <v>2019</v>
      </c>
      <c r="O18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89" spans="2:15" x14ac:dyDescent="0.25">
      <c r="B189" s="17" t="s">
        <v>66</v>
      </c>
      <c r="C189" s="18">
        <v>43521</v>
      </c>
      <c r="D189" s="18">
        <v>43521</v>
      </c>
      <c r="E189" s="19" t="s">
        <v>34</v>
      </c>
      <c r="F189" s="19" t="s">
        <v>40</v>
      </c>
      <c r="G189" s="19" t="s">
        <v>465</v>
      </c>
      <c r="H189" s="28">
        <v>4303</v>
      </c>
      <c r="I189" s="19">
        <v>0</v>
      </c>
      <c r="J189" s="19">
        <v>0</v>
      </c>
      <c r="K189">
        <v>2</v>
      </c>
      <c r="L189">
        <v>2019</v>
      </c>
      <c r="M189">
        <v>2</v>
      </c>
      <c r="N189">
        <v>2019</v>
      </c>
      <c r="O18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1991</v>
      </c>
    </row>
    <row r="190" spans="2:15" x14ac:dyDescent="0.25">
      <c r="B190" s="17">
        <v>43531.738180250693</v>
      </c>
      <c r="C190" s="18">
        <v>43523</v>
      </c>
      <c r="D190" s="18">
        <v>43531.738180250693</v>
      </c>
      <c r="E190" s="19" t="s">
        <v>34</v>
      </c>
      <c r="F190" s="19" t="s">
        <v>31</v>
      </c>
      <c r="G190" s="19" t="s">
        <v>466</v>
      </c>
      <c r="H190" s="28">
        <v>2674</v>
      </c>
      <c r="I190" s="19">
        <v>3</v>
      </c>
      <c r="J190" s="19">
        <v>2019</v>
      </c>
      <c r="K190">
        <v>2</v>
      </c>
      <c r="L190">
        <v>2019</v>
      </c>
      <c r="M190">
        <v>3</v>
      </c>
      <c r="N190">
        <v>2019</v>
      </c>
      <c r="O19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91" spans="2:15" x14ac:dyDescent="0.25">
      <c r="B191" s="17">
        <v>43569.835590824536</v>
      </c>
      <c r="C191" s="18">
        <v>43526</v>
      </c>
      <c r="D191" s="18">
        <v>43569.835590824536</v>
      </c>
      <c r="E191" s="19" t="s">
        <v>34</v>
      </c>
      <c r="F191" s="19" t="s">
        <v>29</v>
      </c>
      <c r="G191" s="19" t="s">
        <v>467</v>
      </c>
      <c r="H191" s="28">
        <v>1720</v>
      </c>
      <c r="I191" s="19">
        <v>4</v>
      </c>
      <c r="J191" s="19">
        <v>2019</v>
      </c>
      <c r="K191">
        <v>3</v>
      </c>
      <c r="L191">
        <v>2019</v>
      </c>
      <c r="M191">
        <v>4</v>
      </c>
      <c r="N191">
        <v>2019</v>
      </c>
      <c r="O19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92" spans="2:15" x14ac:dyDescent="0.25">
      <c r="B192" s="17">
        <v>43567.757979105008</v>
      </c>
      <c r="C192" s="18">
        <v>43530</v>
      </c>
      <c r="D192" s="18">
        <v>43567.757979105008</v>
      </c>
      <c r="E192" s="19" t="s">
        <v>34</v>
      </c>
      <c r="F192" s="19" t="s">
        <v>29</v>
      </c>
      <c r="G192" s="19" t="s">
        <v>468</v>
      </c>
      <c r="H192" s="28">
        <v>1854</v>
      </c>
      <c r="I192" s="19">
        <v>4</v>
      </c>
      <c r="J192" s="19">
        <v>2019</v>
      </c>
      <c r="K192">
        <v>3</v>
      </c>
      <c r="L192">
        <v>2019</v>
      </c>
      <c r="M192">
        <v>4</v>
      </c>
      <c r="N192">
        <v>2019</v>
      </c>
      <c r="O19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93" spans="2:15" x14ac:dyDescent="0.25">
      <c r="B193" s="17">
        <v>43532</v>
      </c>
      <c r="C193" s="18">
        <v>43532</v>
      </c>
      <c r="D193" s="18">
        <v>43532</v>
      </c>
      <c r="E193" s="19" t="s">
        <v>34</v>
      </c>
      <c r="F193" s="19" t="s">
        <v>40</v>
      </c>
      <c r="G193" s="19" t="s">
        <v>469</v>
      </c>
      <c r="H193" s="28">
        <v>2568</v>
      </c>
      <c r="I193" s="19">
        <v>3</v>
      </c>
      <c r="J193" s="19">
        <v>2019</v>
      </c>
      <c r="K193">
        <v>3</v>
      </c>
      <c r="L193">
        <v>2019</v>
      </c>
      <c r="M193">
        <v>3</v>
      </c>
      <c r="N193">
        <v>2019</v>
      </c>
      <c r="O19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94" spans="2:15" x14ac:dyDescent="0.25">
      <c r="B194" s="17" t="s">
        <v>66</v>
      </c>
      <c r="C194" s="18">
        <v>43532</v>
      </c>
      <c r="D194" s="18">
        <v>43572.596134843683</v>
      </c>
      <c r="E194" s="19" t="s">
        <v>34</v>
      </c>
      <c r="F194" s="19" t="s">
        <v>40</v>
      </c>
      <c r="G194" s="19" t="s">
        <v>470</v>
      </c>
      <c r="H194" s="28">
        <v>3690</v>
      </c>
      <c r="I194" s="19">
        <v>0</v>
      </c>
      <c r="J194" s="19">
        <v>0</v>
      </c>
      <c r="K194">
        <v>3</v>
      </c>
      <c r="L194">
        <v>2019</v>
      </c>
      <c r="M194">
        <v>4</v>
      </c>
      <c r="N194">
        <v>2019</v>
      </c>
      <c r="O19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1939.4038651563169</v>
      </c>
    </row>
    <row r="195" spans="2:15" x14ac:dyDescent="0.25">
      <c r="B195" s="17">
        <v>43570.539022448429</v>
      </c>
      <c r="C195" s="18">
        <v>43534</v>
      </c>
      <c r="D195" s="18">
        <v>43570.539022448429</v>
      </c>
      <c r="E195" s="19" t="s">
        <v>34</v>
      </c>
      <c r="F195" s="19" t="s">
        <v>33</v>
      </c>
      <c r="G195" s="19" t="s">
        <v>471</v>
      </c>
      <c r="H195" s="28">
        <v>3746</v>
      </c>
      <c r="I195" s="19">
        <v>4</v>
      </c>
      <c r="J195" s="19">
        <v>2019</v>
      </c>
      <c r="K195">
        <v>3</v>
      </c>
      <c r="L195">
        <v>2019</v>
      </c>
      <c r="M195">
        <v>4</v>
      </c>
      <c r="N195">
        <v>2019</v>
      </c>
      <c r="O19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96" spans="2:15" x14ac:dyDescent="0.25">
      <c r="B196" s="17">
        <v>43536</v>
      </c>
      <c r="C196" s="18">
        <v>43536</v>
      </c>
      <c r="D196" s="18">
        <v>43536</v>
      </c>
      <c r="E196" s="19" t="s">
        <v>34</v>
      </c>
      <c r="F196" s="19" t="s">
        <v>29</v>
      </c>
      <c r="G196" s="19" t="s">
        <v>472</v>
      </c>
      <c r="H196" s="28">
        <v>4360</v>
      </c>
      <c r="I196" s="19">
        <v>3</v>
      </c>
      <c r="J196" s="19">
        <v>2019</v>
      </c>
      <c r="K196">
        <v>3</v>
      </c>
      <c r="L196">
        <v>2019</v>
      </c>
      <c r="M196">
        <v>3</v>
      </c>
      <c r="N196">
        <v>2019</v>
      </c>
      <c r="O19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97" spans="2:15" x14ac:dyDescent="0.25">
      <c r="B197" s="17">
        <v>43576.376924808807</v>
      </c>
      <c r="C197" s="18">
        <v>43537</v>
      </c>
      <c r="D197" s="18">
        <v>43576.376924808807</v>
      </c>
      <c r="E197" s="19" t="s">
        <v>34</v>
      </c>
      <c r="F197" s="19" t="s">
        <v>33</v>
      </c>
      <c r="G197" s="19" t="s">
        <v>473</v>
      </c>
      <c r="H197" s="28">
        <v>1753</v>
      </c>
      <c r="I197" s="19">
        <v>4</v>
      </c>
      <c r="J197" s="19">
        <v>2019</v>
      </c>
      <c r="K197">
        <v>3</v>
      </c>
      <c r="L197">
        <v>2019</v>
      </c>
      <c r="M197">
        <v>4</v>
      </c>
      <c r="N197">
        <v>2019</v>
      </c>
      <c r="O19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98" spans="2:15" x14ac:dyDescent="0.25">
      <c r="B198" s="17">
        <v>43543.657350348039</v>
      </c>
      <c r="C198" s="18">
        <v>43540</v>
      </c>
      <c r="D198" s="18">
        <v>43543.657350348039</v>
      </c>
      <c r="E198" s="19" t="s">
        <v>34</v>
      </c>
      <c r="F198" s="19" t="s">
        <v>29</v>
      </c>
      <c r="G198" s="19" t="s">
        <v>474</v>
      </c>
      <c r="H198" s="28">
        <v>1421</v>
      </c>
      <c r="I198" s="19">
        <v>3</v>
      </c>
      <c r="J198" s="19">
        <v>2019</v>
      </c>
      <c r="K198">
        <v>3</v>
      </c>
      <c r="L198">
        <v>2019</v>
      </c>
      <c r="M198">
        <v>3</v>
      </c>
      <c r="N198">
        <v>2019</v>
      </c>
      <c r="O19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199" spans="2:15" x14ac:dyDescent="0.25">
      <c r="B199" s="17">
        <v>43543</v>
      </c>
      <c r="C199" s="18">
        <v>43543</v>
      </c>
      <c r="D199" s="18">
        <v>43543</v>
      </c>
      <c r="E199" s="19" t="s">
        <v>34</v>
      </c>
      <c r="F199" s="19" t="s">
        <v>33</v>
      </c>
      <c r="G199" s="19" t="s">
        <v>475</v>
      </c>
      <c r="H199" s="28">
        <v>3565</v>
      </c>
      <c r="I199" s="19">
        <v>3</v>
      </c>
      <c r="J199" s="19">
        <v>2019</v>
      </c>
      <c r="K199">
        <v>3</v>
      </c>
      <c r="L199">
        <v>2019</v>
      </c>
      <c r="M199">
        <v>3</v>
      </c>
      <c r="N199">
        <v>2019</v>
      </c>
      <c r="O19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00" spans="2:15" x14ac:dyDescent="0.25">
      <c r="B200" s="17">
        <v>43586.481925868669</v>
      </c>
      <c r="C200" s="18">
        <v>43546</v>
      </c>
      <c r="D200" s="18">
        <v>43586.481925868669</v>
      </c>
      <c r="E200" s="19" t="s">
        <v>34</v>
      </c>
      <c r="F200" s="19" t="s">
        <v>40</v>
      </c>
      <c r="G200" s="19" t="s">
        <v>476</v>
      </c>
      <c r="H200" s="28">
        <v>1961</v>
      </c>
      <c r="I200" s="19">
        <v>5</v>
      </c>
      <c r="J200" s="19">
        <v>2019</v>
      </c>
      <c r="K200">
        <v>3</v>
      </c>
      <c r="L200">
        <v>2019</v>
      </c>
      <c r="M200">
        <v>5</v>
      </c>
      <c r="N200">
        <v>2019</v>
      </c>
      <c r="O20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01" spans="2:15" x14ac:dyDescent="0.25">
      <c r="B201" s="17">
        <v>43551</v>
      </c>
      <c r="C201" s="18">
        <v>43551</v>
      </c>
      <c r="D201" s="18">
        <v>43551</v>
      </c>
      <c r="E201" s="19" t="s">
        <v>34</v>
      </c>
      <c r="F201" s="19" t="s">
        <v>31</v>
      </c>
      <c r="G201" s="19" t="s">
        <v>477</v>
      </c>
      <c r="H201" s="28">
        <v>4854</v>
      </c>
      <c r="I201" s="19">
        <v>3</v>
      </c>
      <c r="J201" s="19">
        <v>2019</v>
      </c>
      <c r="K201">
        <v>3</v>
      </c>
      <c r="L201">
        <v>2019</v>
      </c>
      <c r="M201">
        <v>3</v>
      </c>
      <c r="N201">
        <v>2019</v>
      </c>
      <c r="O20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02" spans="2:15" x14ac:dyDescent="0.25">
      <c r="B202" s="17">
        <v>43557</v>
      </c>
      <c r="C202" s="18">
        <v>43557</v>
      </c>
      <c r="D202" s="18">
        <v>43557</v>
      </c>
      <c r="E202" s="19" t="s">
        <v>34</v>
      </c>
      <c r="F202" s="19" t="s">
        <v>29</v>
      </c>
      <c r="G202" s="19" t="s">
        <v>478</v>
      </c>
      <c r="H202" s="28">
        <v>3453</v>
      </c>
      <c r="I202" s="19">
        <v>4</v>
      </c>
      <c r="J202" s="19">
        <v>2019</v>
      </c>
      <c r="K202">
        <v>4</v>
      </c>
      <c r="L202">
        <v>2019</v>
      </c>
      <c r="M202">
        <v>4</v>
      </c>
      <c r="N202">
        <v>2019</v>
      </c>
      <c r="O20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03" spans="2:15" x14ac:dyDescent="0.25">
      <c r="B203" s="17">
        <v>43560.81847105785</v>
      </c>
      <c r="C203" s="18">
        <v>43558</v>
      </c>
      <c r="D203" s="18">
        <v>43560.81847105785</v>
      </c>
      <c r="E203" s="19" t="s">
        <v>34</v>
      </c>
      <c r="F203" s="19" t="s">
        <v>40</v>
      </c>
      <c r="G203" s="19" t="s">
        <v>479</v>
      </c>
      <c r="H203" s="28">
        <v>3341</v>
      </c>
      <c r="I203" s="19">
        <v>4</v>
      </c>
      <c r="J203" s="19">
        <v>2019</v>
      </c>
      <c r="K203">
        <v>4</v>
      </c>
      <c r="L203">
        <v>2019</v>
      </c>
      <c r="M203">
        <v>4</v>
      </c>
      <c r="N203">
        <v>2019</v>
      </c>
      <c r="O20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04" spans="2:15" x14ac:dyDescent="0.25">
      <c r="B204" s="17" t="s">
        <v>66</v>
      </c>
      <c r="C204" s="18">
        <v>43561</v>
      </c>
      <c r="D204" s="18">
        <v>43605.865431208142</v>
      </c>
      <c r="E204" s="19" t="s">
        <v>34</v>
      </c>
      <c r="F204" s="19" t="s">
        <v>31</v>
      </c>
      <c r="G204" s="19" t="s">
        <v>480</v>
      </c>
      <c r="H204" s="28">
        <v>2707</v>
      </c>
      <c r="I204" s="19">
        <v>0</v>
      </c>
      <c r="J204" s="19">
        <v>0</v>
      </c>
      <c r="K204">
        <v>4</v>
      </c>
      <c r="L204">
        <v>2019</v>
      </c>
      <c r="M204">
        <v>5</v>
      </c>
      <c r="N204">
        <v>2019</v>
      </c>
      <c r="O20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1906.1345687918583</v>
      </c>
    </row>
    <row r="205" spans="2:15" x14ac:dyDescent="0.25">
      <c r="B205" s="17">
        <v>43647.725633532762</v>
      </c>
      <c r="C205" s="18">
        <v>43563</v>
      </c>
      <c r="D205" s="18">
        <v>43603.683759744941</v>
      </c>
      <c r="E205" s="19" t="s">
        <v>34</v>
      </c>
      <c r="F205" s="19" t="s">
        <v>40</v>
      </c>
      <c r="G205" s="19" t="s">
        <v>481</v>
      </c>
      <c r="H205" s="28">
        <v>1582</v>
      </c>
      <c r="I205" s="19">
        <v>7</v>
      </c>
      <c r="J205" s="19">
        <v>2019</v>
      </c>
      <c r="K205">
        <v>4</v>
      </c>
      <c r="L205">
        <v>2019</v>
      </c>
      <c r="M205">
        <v>5</v>
      </c>
      <c r="N205">
        <v>2019</v>
      </c>
      <c r="O20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44.041873787820805</v>
      </c>
    </row>
    <row r="206" spans="2:15" x14ac:dyDescent="0.25">
      <c r="B206" s="17">
        <v>43578.622411172735</v>
      </c>
      <c r="C206" s="18">
        <v>43565</v>
      </c>
      <c r="D206" s="18">
        <v>43565</v>
      </c>
      <c r="E206" s="19" t="s">
        <v>34</v>
      </c>
      <c r="F206" s="19" t="s">
        <v>40</v>
      </c>
      <c r="G206" s="19" t="s">
        <v>482</v>
      </c>
      <c r="H206" s="28">
        <v>3889</v>
      </c>
      <c r="I206" s="19">
        <v>4</v>
      </c>
      <c r="J206" s="19">
        <v>2019</v>
      </c>
      <c r="K206">
        <v>4</v>
      </c>
      <c r="L206">
        <v>2019</v>
      </c>
      <c r="M206">
        <v>4</v>
      </c>
      <c r="N206">
        <v>2019</v>
      </c>
      <c r="O20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13.622411172735156</v>
      </c>
    </row>
    <row r="207" spans="2:15" x14ac:dyDescent="0.25">
      <c r="B207" s="17">
        <v>43584.569223583399</v>
      </c>
      <c r="C207" s="18">
        <v>43569</v>
      </c>
      <c r="D207" s="18">
        <v>43584.569223583399</v>
      </c>
      <c r="E207" s="19" t="s">
        <v>34</v>
      </c>
      <c r="F207" s="19" t="s">
        <v>40</v>
      </c>
      <c r="G207" s="19" t="s">
        <v>483</v>
      </c>
      <c r="H207" s="28">
        <v>2303</v>
      </c>
      <c r="I207" s="19">
        <v>4</v>
      </c>
      <c r="J207" s="19">
        <v>2019</v>
      </c>
      <c r="K207">
        <v>4</v>
      </c>
      <c r="L207">
        <v>2019</v>
      </c>
      <c r="M207">
        <v>4</v>
      </c>
      <c r="N207">
        <v>2019</v>
      </c>
      <c r="O20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08" spans="2:15" x14ac:dyDescent="0.25">
      <c r="B208" s="17">
        <v>43572</v>
      </c>
      <c r="C208" s="18">
        <v>43572</v>
      </c>
      <c r="D208" s="18">
        <v>43572</v>
      </c>
      <c r="E208" s="19" t="s">
        <v>34</v>
      </c>
      <c r="F208" s="19" t="s">
        <v>30</v>
      </c>
      <c r="G208" s="19" t="s">
        <v>484</v>
      </c>
      <c r="H208" s="28">
        <v>802</v>
      </c>
      <c r="I208" s="19">
        <v>4</v>
      </c>
      <c r="J208" s="19">
        <v>2019</v>
      </c>
      <c r="K208">
        <v>4</v>
      </c>
      <c r="L208">
        <v>2019</v>
      </c>
      <c r="M208">
        <v>4</v>
      </c>
      <c r="N208">
        <v>2019</v>
      </c>
      <c r="O20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09" spans="2:15" x14ac:dyDescent="0.25">
      <c r="B209" s="17" t="s">
        <v>66</v>
      </c>
      <c r="C209" s="18">
        <v>43574</v>
      </c>
      <c r="D209" s="18">
        <v>43589.233184767916</v>
      </c>
      <c r="E209" s="19" t="s">
        <v>34</v>
      </c>
      <c r="F209" s="19" t="s">
        <v>40</v>
      </c>
      <c r="G209" s="19" t="s">
        <v>485</v>
      </c>
      <c r="H209" s="28">
        <v>4513</v>
      </c>
      <c r="I209" s="19">
        <v>0</v>
      </c>
      <c r="J209" s="19">
        <v>0</v>
      </c>
      <c r="K209">
        <v>4</v>
      </c>
      <c r="L209">
        <v>2019</v>
      </c>
      <c r="M209">
        <v>5</v>
      </c>
      <c r="N209">
        <v>2019</v>
      </c>
      <c r="O20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1922.7668152320839</v>
      </c>
    </row>
    <row r="210" spans="2:15" x14ac:dyDescent="0.25">
      <c r="B210" s="17">
        <v>43586.8659361682</v>
      </c>
      <c r="C210" s="18">
        <v>43576</v>
      </c>
      <c r="D210" s="18">
        <v>43586.8659361682</v>
      </c>
      <c r="E210" s="19" t="s">
        <v>34</v>
      </c>
      <c r="F210" s="19" t="s">
        <v>40</v>
      </c>
      <c r="G210" s="19" t="s">
        <v>486</v>
      </c>
      <c r="H210" s="28">
        <v>3908</v>
      </c>
      <c r="I210" s="19">
        <v>5</v>
      </c>
      <c r="J210" s="19">
        <v>2019</v>
      </c>
      <c r="K210">
        <v>4</v>
      </c>
      <c r="L210">
        <v>2019</v>
      </c>
      <c r="M210">
        <v>5</v>
      </c>
      <c r="N210">
        <v>2019</v>
      </c>
      <c r="O21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11" spans="2:15" x14ac:dyDescent="0.25">
      <c r="B211" s="17">
        <v>43661.061374331257</v>
      </c>
      <c r="C211" s="18">
        <v>43580</v>
      </c>
      <c r="D211" s="18">
        <v>43635.027119606828</v>
      </c>
      <c r="E211" s="19" t="s">
        <v>34</v>
      </c>
      <c r="F211" s="19" t="s">
        <v>40</v>
      </c>
      <c r="G211" s="19" t="s">
        <v>487</v>
      </c>
      <c r="H211" s="28">
        <v>156</v>
      </c>
      <c r="I211" s="19">
        <v>7</v>
      </c>
      <c r="J211" s="19">
        <v>2019</v>
      </c>
      <c r="K211">
        <v>4</v>
      </c>
      <c r="L211">
        <v>2019</v>
      </c>
      <c r="M211">
        <v>6</v>
      </c>
      <c r="N211">
        <v>2019</v>
      </c>
      <c r="O21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26.034254724429047</v>
      </c>
    </row>
    <row r="212" spans="2:15" x14ac:dyDescent="0.25">
      <c r="B212" s="17">
        <v>43622.113483825102</v>
      </c>
      <c r="C212" s="18">
        <v>43582</v>
      </c>
      <c r="D212" s="18">
        <v>43622.113483825102</v>
      </c>
      <c r="E212" s="19" t="s">
        <v>34</v>
      </c>
      <c r="F212" s="19" t="s">
        <v>30</v>
      </c>
      <c r="G212" s="19" t="s">
        <v>488</v>
      </c>
      <c r="H212" s="28">
        <v>457</v>
      </c>
      <c r="I212" s="19">
        <v>6</v>
      </c>
      <c r="J212" s="19">
        <v>2019</v>
      </c>
      <c r="K212">
        <v>4</v>
      </c>
      <c r="L212">
        <v>2019</v>
      </c>
      <c r="M212">
        <v>6</v>
      </c>
      <c r="N212">
        <v>2019</v>
      </c>
      <c r="O21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13" spans="2:15" x14ac:dyDescent="0.25">
      <c r="B213" s="17">
        <v>43624.026611669258</v>
      </c>
      <c r="C213" s="18">
        <v>43588</v>
      </c>
      <c r="D213" s="18">
        <v>43624.026611669258</v>
      </c>
      <c r="E213" s="19" t="s">
        <v>34</v>
      </c>
      <c r="F213" s="19" t="s">
        <v>40</v>
      </c>
      <c r="G213" s="19" t="s">
        <v>489</v>
      </c>
      <c r="H213" s="28">
        <v>3536</v>
      </c>
      <c r="I213" s="19">
        <v>6</v>
      </c>
      <c r="J213" s="19">
        <v>2019</v>
      </c>
      <c r="K213">
        <v>5</v>
      </c>
      <c r="L213">
        <v>2019</v>
      </c>
      <c r="M213">
        <v>6</v>
      </c>
      <c r="N213">
        <v>2019</v>
      </c>
      <c r="O21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14" spans="2:15" x14ac:dyDescent="0.25">
      <c r="B214" s="17">
        <v>43595.700139752473</v>
      </c>
      <c r="C214" s="18">
        <v>43590</v>
      </c>
      <c r="D214" s="18">
        <v>43595.700139752473</v>
      </c>
      <c r="E214" s="19" t="s">
        <v>34</v>
      </c>
      <c r="F214" s="19" t="s">
        <v>40</v>
      </c>
      <c r="G214" s="19" t="s">
        <v>490</v>
      </c>
      <c r="H214" s="28">
        <v>1809</v>
      </c>
      <c r="I214" s="19">
        <v>5</v>
      </c>
      <c r="J214" s="19">
        <v>2019</v>
      </c>
      <c r="K214">
        <v>5</v>
      </c>
      <c r="L214">
        <v>2019</v>
      </c>
      <c r="M214">
        <v>5</v>
      </c>
      <c r="N214">
        <v>2019</v>
      </c>
      <c r="O21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15" spans="2:15" x14ac:dyDescent="0.25">
      <c r="B215" s="17">
        <v>43613.712962366597</v>
      </c>
      <c r="C215" s="18">
        <v>43591</v>
      </c>
      <c r="D215" s="18">
        <v>43613.712962366597</v>
      </c>
      <c r="E215" s="19" t="s">
        <v>34</v>
      </c>
      <c r="F215" s="19" t="s">
        <v>30</v>
      </c>
      <c r="G215" s="19" t="s">
        <v>491</v>
      </c>
      <c r="H215" s="28">
        <v>4172</v>
      </c>
      <c r="I215" s="19">
        <v>5</v>
      </c>
      <c r="J215" s="19">
        <v>2019</v>
      </c>
      <c r="K215">
        <v>5</v>
      </c>
      <c r="L215">
        <v>2019</v>
      </c>
      <c r="M215">
        <v>5</v>
      </c>
      <c r="N215">
        <v>2019</v>
      </c>
      <c r="O21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16" spans="2:15" x14ac:dyDescent="0.25">
      <c r="B216" s="17">
        <v>43623.498752151929</v>
      </c>
      <c r="C216" s="18">
        <v>43592</v>
      </c>
      <c r="D216" s="18">
        <v>43623.498752151929</v>
      </c>
      <c r="E216" s="19" t="s">
        <v>34</v>
      </c>
      <c r="F216" s="19" t="s">
        <v>30</v>
      </c>
      <c r="G216" s="19" t="s">
        <v>492</v>
      </c>
      <c r="H216" s="28">
        <v>3827</v>
      </c>
      <c r="I216" s="19">
        <v>6</v>
      </c>
      <c r="J216" s="19">
        <v>2019</v>
      </c>
      <c r="K216">
        <v>5</v>
      </c>
      <c r="L216">
        <v>2019</v>
      </c>
      <c r="M216">
        <v>6</v>
      </c>
      <c r="N216">
        <v>2019</v>
      </c>
      <c r="O21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17" spans="2:15" x14ac:dyDescent="0.25">
      <c r="B217" s="17">
        <v>43645.188079108193</v>
      </c>
      <c r="C217" s="18">
        <v>43594</v>
      </c>
      <c r="D217" s="18">
        <v>43645.188079108193</v>
      </c>
      <c r="E217" s="19" t="s">
        <v>34</v>
      </c>
      <c r="F217" s="19" t="s">
        <v>30</v>
      </c>
      <c r="G217" s="19" t="s">
        <v>493</v>
      </c>
      <c r="H217" s="28">
        <v>1700</v>
      </c>
      <c r="I217" s="19">
        <v>6</v>
      </c>
      <c r="J217" s="19">
        <v>2019</v>
      </c>
      <c r="K217">
        <v>5</v>
      </c>
      <c r="L217">
        <v>2019</v>
      </c>
      <c r="M217">
        <v>6</v>
      </c>
      <c r="N217">
        <v>2019</v>
      </c>
      <c r="O21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18" spans="2:15" x14ac:dyDescent="0.25">
      <c r="B218" s="17">
        <v>43614.76373708652</v>
      </c>
      <c r="C218" s="18">
        <v>43595</v>
      </c>
      <c r="D218" s="18">
        <v>43614.76373708652</v>
      </c>
      <c r="E218" s="19" t="s">
        <v>34</v>
      </c>
      <c r="F218" s="19" t="s">
        <v>30</v>
      </c>
      <c r="G218" s="19" t="s">
        <v>494</v>
      </c>
      <c r="H218" s="28">
        <v>2090</v>
      </c>
      <c r="I218" s="19">
        <v>5</v>
      </c>
      <c r="J218" s="19">
        <v>2019</v>
      </c>
      <c r="K218">
        <v>5</v>
      </c>
      <c r="L218">
        <v>2019</v>
      </c>
      <c r="M218">
        <v>5</v>
      </c>
      <c r="N218">
        <v>2019</v>
      </c>
      <c r="O21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19" spans="2:15" x14ac:dyDescent="0.25">
      <c r="B219" s="17">
        <v>43598</v>
      </c>
      <c r="C219" s="18">
        <v>43598</v>
      </c>
      <c r="D219" s="18">
        <v>43598</v>
      </c>
      <c r="E219" s="19" t="s">
        <v>34</v>
      </c>
      <c r="F219" s="19" t="s">
        <v>33</v>
      </c>
      <c r="G219" s="19" t="s">
        <v>495</v>
      </c>
      <c r="H219" s="28">
        <v>3230</v>
      </c>
      <c r="I219" s="19">
        <v>5</v>
      </c>
      <c r="J219" s="19">
        <v>2019</v>
      </c>
      <c r="K219">
        <v>5</v>
      </c>
      <c r="L219">
        <v>2019</v>
      </c>
      <c r="M219">
        <v>5</v>
      </c>
      <c r="N219">
        <v>2019</v>
      </c>
      <c r="O21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0" spans="2:15" x14ac:dyDescent="0.25">
      <c r="B220" s="17">
        <v>43601</v>
      </c>
      <c r="C220" s="18">
        <v>43601</v>
      </c>
      <c r="D220" s="18">
        <v>43601</v>
      </c>
      <c r="E220" s="19" t="s">
        <v>34</v>
      </c>
      <c r="F220" s="19" t="s">
        <v>40</v>
      </c>
      <c r="G220" s="19" t="s">
        <v>496</v>
      </c>
      <c r="H220" s="28">
        <v>4030</v>
      </c>
      <c r="I220" s="19">
        <v>5</v>
      </c>
      <c r="J220" s="19">
        <v>2019</v>
      </c>
      <c r="K220">
        <v>5</v>
      </c>
      <c r="L220">
        <v>2019</v>
      </c>
      <c r="M220">
        <v>5</v>
      </c>
      <c r="N220">
        <v>2019</v>
      </c>
      <c r="O22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1" spans="2:15" x14ac:dyDescent="0.25">
      <c r="B221" s="17">
        <v>43604</v>
      </c>
      <c r="C221" s="18">
        <v>43604</v>
      </c>
      <c r="D221" s="18">
        <v>43604</v>
      </c>
      <c r="E221" s="19" t="s">
        <v>34</v>
      </c>
      <c r="F221" s="19" t="s">
        <v>33</v>
      </c>
      <c r="G221" s="19" t="s">
        <v>497</v>
      </c>
      <c r="H221" s="28">
        <v>1367</v>
      </c>
      <c r="I221" s="19">
        <v>5</v>
      </c>
      <c r="J221" s="19">
        <v>2019</v>
      </c>
      <c r="K221">
        <v>5</v>
      </c>
      <c r="L221">
        <v>2019</v>
      </c>
      <c r="M221">
        <v>5</v>
      </c>
      <c r="N221">
        <v>2019</v>
      </c>
      <c r="O22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2" spans="2:15" x14ac:dyDescent="0.25">
      <c r="B222" s="17">
        <v>43626.228578403905</v>
      </c>
      <c r="C222" s="18">
        <v>43607</v>
      </c>
      <c r="D222" s="18">
        <v>43626.228578403905</v>
      </c>
      <c r="E222" s="19" t="s">
        <v>34</v>
      </c>
      <c r="F222" s="19" t="s">
        <v>40</v>
      </c>
      <c r="G222" s="19" t="s">
        <v>498</v>
      </c>
      <c r="H222" s="28">
        <v>3945</v>
      </c>
      <c r="I222" s="19">
        <v>6</v>
      </c>
      <c r="J222" s="19">
        <v>2019</v>
      </c>
      <c r="K222">
        <v>5</v>
      </c>
      <c r="L222">
        <v>2019</v>
      </c>
      <c r="M222">
        <v>6</v>
      </c>
      <c r="N222">
        <v>2019</v>
      </c>
      <c r="O22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3" spans="2:15" x14ac:dyDescent="0.25">
      <c r="B223" s="17">
        <v>43610</v>
      </c>
      <c r="C223" s="18">
        <v>43610</v>
      </c>
      <c r="D223" s="18">
        <v>43610</v>
      </c>
      <c r="E223" s="19" t="s">
        <v>34</v>
      </c>
      <c r="F223" s="19" t="s">
        <v>29</v>
      </c>
      <c r="G223" s="19" t="s">
        <v>499</v>
      </c>
      <c r="H223" s="28">
        <v>4518</v>
      </c>
      <c r="I223" s="19">
        <v>5</v>
      </c>
      <c r="J223" s="19">
        <v>2019</v>
      </c>
      <c r="K223">
        <v>5</v>
      </c>
      <c r="L223">
        <v>2019</v>
      </c>
      <c r="M223">
        <v>5</v>
      </c>
      <c r="N223">
        <v>2019</v>
      </c>
      <c r="O223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4" spans="2:15" x14ac:dyDescent="0.25">
      <c r="B224" s="17" t="s">
        <v>66</v>
      </c>
      <c r="C224" s="18">
        <v>43614</v>
      </c>
      <c r="D224" s="18">
        <v>43645.508154061761</v>
      </c>
      <c r="E224" s="19" t="s">
        <v>34</v>
      </c>
      <c r="F224" s="19" t="s">
        <v>40</v>
      </c>
      <c r="G224" s="19" t="s">
        <v>343</v>
      </c>
      <c r="H224" s="28">
        <v>3086</v>
      </c>
      <c r="I224" s="19">
        <v>0</v>
      </c>
      <c r="J224" s="19">
        <v>0</v>
      </c>
      <c r="K224">
        <v>5</v>
      </c>
      <c r="L224">
        <v>2019</v>
      </c>
      <c r="M224">
        <v>6</v>
      </c>
      <c r="N224">
        <v>2019</v>
      </c>
      <c r="O224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1866.4918459382388</v>
      </c>
    </row>
    <row r="225" spans="2:15" x14ac:dyDescent="0.25">
      <c r="B225" s="17">
        <v>43628.969362987358</v>
      </c>
      <c r="C225" s="18">
        <v>43619</v>
      </c>
      <c r="D225" s="18">
        <v>43628.969362987358</v>
      </c>
      <c r="E225" s="19" t="s">
        <v>34</v>
      </c>
      <c r="F225" s="19" t="s">
        <v>30</v>
      </c>
      <c r="G225" s="19" t="s">
        <v>500</v>
      </c>
      <c r="H225" s="28">
        <v>297</v>
      </c>
      <c r="I225" s="19">
        <v>6</v>
      </c>
      <c r="J225" s="19">
        <v>2019</v>
      </c>
      <c r="K225">
        <v>6</v>
      </c>
      <c r="L225">
        <v>2019</v>
      </c>
      <c r="M225">
        <v>6</v>
      </c>
      <c r="N225">
        <v>2019</v>
      </c>
      <c r="O225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6" spans="2:15" x14ac:dyDescent="0.25">
      <c r="B226" s="17">
        <v>43639.192651531121</v>
      </c>
      <c r="C226" s="18">
        <v>43623</v>
      </c>
      <c r="D226" s="18">
        <v>43639.192651531121</v>
      </c>
      <c r="E226" s="19" t="s">
        <v>34</v>
      </c>
      <c r="F226" s="19" t="s">
        <v>33</v>
      </c>
      <c r="G226" s="19" t="s">
        <v>501</v>
      </c>
      <c r="H226" s="28">
        <v>3226</v>
      </c>
      <c r="I226" s="19">
        <v>6</v>
      </c>
      <c r="J226" s="19">
        <v>2019</v>
      </c>
      <c r="K226">
        <v>6</v>
      </c>
      <c r="L226">
        <v>2019</v>
      </c>
      <c r="M226">
        <v>6</v>
      </c>
      <c r="N226">
        <v>2019</v>
      </c>
      <c r="O226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7" spans="2:15" x14ac:dyDescent="0.25">
      <c r="B227" s="17">
        <v>43625</v>
      </c>
      <c r="C227" s="18">
        <v>43625</v>
      </c>
      <c r="D227" s="18">
        <v>43625</v>
      </c>
      <c r="E227" s="19" t="s">
        <v>34</v>
      </c>
      <c r="F227" s="19" t="s">
        <v>40</v>
      </c>
      <c r="G227" s="19" t="s">
        <v>502</v>
      </c>
      <c r="H227" s="28">
        <v>2338</v>
      </c>
      <c r="I227" s="19">
        <v>6</v>
      </c>
      <c r="J227" s="19">
        <v>2019</v>
      </c>
      <c r="K227">
        <v>6</v>
      </c>
      <c r="L227">
        <v>2019</v>
      </c>
      <c r="M227">
        <v>6</v>
      </c>
      <c r="N227">
        <v>2019</v>
      </c>
      <c r="O227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8" spans="2:15" x14ac:dyDescent="0.25">
      <c r="B228" s="17">
        <v>43664.662454163976</v>
      </c>
      <c r="C228" s="18">
        <v>43632</v>
      </c>
      <c r="D228" s="18">
        <v>43664.662454163976</v>
      </c>
      <c r="E228" s="19" t="s">
        <v>34</v>
      </c>
      <c r="F228" s="19" t="s">
        <v>33</v>
      </c>
      <c r="G228" s="19" t="s">
        <v>503</v>
      </c>
      <c r="H228" s="28">
        <v>3773</v>
      </c>
      <c r="I228" s="19">
        <v>7</v>
      </c>
      <c r="J228" s="19">
        <v>2019</v>
      </c>
      <c r="K228">
        <v>6</v>
      </c>
      <c r="L228">
        <v>2019</v>
      </c>
      <c r="M228">
        <v>7</v>
      </c>
      <c r="N228">
        <v>2019</v>
      </c>
      <c r="O228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29" spans="2:15" x14ac:dyDescent="0.25">
      <c r="B229" s="17" t="s">
        <v>66</v>
      </c>
      <c r="C229" s="18">
        <v>43635</v>
      </c>
      <c r="D229" s="18">
        <v>43686.085509883509</v>
      </c>
      <c r="E229" s="19" t="s">
        <v>34</v>
      </c>
      <c r="F229" s="19" t="s">
        <v>33</v>
      </c>
      <c r="G229" s="19" t="s">
        <v>504</v>
      </c>
      <c r="H229" s="28">
        <v>2759</v>
      </c>
      <c r="I229" s="19">
        <v>0</v>
      </c>
      <c r="J229" s="19">
        <v>0</v>
      </c>
      <c r="K229">
        <v>6</v>
      </c>
      <c r="L229">
        <v>2019</v>
      </c>
      <c r="M229">
        <v>8</v>
      </c>
      <c r="N229">
        <v>2019</v>
      </c>
      <c r="O229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1825.9144901164909</v>
      </c>
    </row>
    <row r="230" spans="2:15" x14ac:dyDescent="0.25">
      <c r="B230" s="17">
        <v>43637</v>
      </c>
      <c r="C230" s="18">
        <v>43637</v>
      </c>
      <c r="D230" s="18">
        <v>43637</v>
      </c>
      <c r="E230" s="19" t="s">
        <v>34</v>
      </c>
      <c r="F230" s="19" t="s">
        <v>33</v>
      </c>
      <c r="G230" s="19" t="s">
        <v>505</v>
      </c>
      <c r="H230" s="28">
        <v>1425</v>
      </c>
      <c r="I230" s="19">
        <v>6</v>
      </c>
      <c r="J230" s="19">
        <v>2019</v>
      </c>
      <c r="K230">
        <v>6</v>
      </c>
      <c r="L230">
        <v>2019</v>
      </c>
      <c r="M230">
        <v>6</v>
      </c>
      <c r="N230">
        <v>2019</v>
      </c>
      <c r="O230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31" spans="2:15" x14ac:dyDescent="0.25">
      <c r="B231" s="17">
        <v>43639</v>
      </c>
      <c r="C231" s="18">
        <v>43639</v>
      </c>
      <c r="D231" s="18">
        <v>43639</v>
      </c>
      <c r="E231" s="19" t="s">
        <v>34</v>
      </c>
      <c r="F231" s="19" t="s">
        <v>33</v>
      </c>
      <c r="G231" s="19" t="s">
        <v>506</v>
      </c>
      <c r="H231" s="28">
        <v>332</v>
      </c>
      <c r="I231" s="19">
        <v>6</v>
      </c>
      <c r="J231" s="19">
        <v>2019</v>
      </c>
      <c r="K231">
        <v>6</v>
      </c>
      <c r="L231">
        <v>2019</v>
      </c>
      <c r="M231">
        <v>6</v>
      </c>
      <c r="N231">
        <v>2019</v>
      </c>
      <c r="O231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  <row r="232" spans="2:15" x14ac:dyDescent="0.25">
      <c r="B232" s="17">
        <v>43653.195660130521</v>
      </c>
      <c r="C232" s="18">
        <v>43646</v>
      </c>
      <c r="D232" s="18">
        <v>43653.195660130521</v>
      </c>
      <c r="E232" s="19" t="s">
        <v>34</v>
      </c>
      <c r="F232" s="19" t="s">
        <v>40</v>
      </c>
      <c r="G232" s="19" t="s">
        <v>507</v>
      </c>
      <c r="H232" s="28">
        <v>2819</v>
      </c>
      <c r="I232" s="11">
        <v>7</v>
      </c>
      <c r="J232" s="11">
        <v>2019</v>
      </c>
      <c r="K232">
        <v>6</v>
      </c>
      <c r="L232">
        <v>2019</v>
      </c>
      <c r="M232">
        <v>7</v>
      </c>
      <c r="N232">
        <v>2019</v>
      </c>
      <c r="O232" s="133">
        <f ca="1">IF(TbRegistroSaidas[[#This Row],[Data do Caixa 
Realizado]]&lt;&gt;"",IF(TbRegistroSaidas[[#This Row],[Data do Caixa 
Realizado]]&gt;TbRegistroSaidas[[#This Row],[Data do Caixa 
Previsto]],TbRegistroSaidas[[#This Row],[Data do Caixa 
Realizado]]-TbRegistroSaidas[[#This Row],[Data do Caixa 
Previsto]],0),IF(TODAY()&gt;TbRegistroSaidas[[#This Row],[Data do Caixa 
Previsto]],TODAY()-TbRegistroSaidas[[#This Row],[Data do Caixa 
Previsto]],0))</f>
        <v>0</v>
      </c>
    </row>
  </sheetData>
  <dataValidations disablePrompts="1" count="2">
    <dataValidation type="list" allowBlank="1" showInputMessage="1" showErrorMessage="1" sqref="E4:E232" xr:uid="{873DF66D-AE48-4557-A1DB-3662F29054B5}">
      <formula1>PcSaidasN1_Nivel_1</formula1>
    </dataValidation>
    <dataValidation type="list" allowBlank="1" showInputMessage="1" showErrorMessage="1" sqref="F4:F232" xr:uid="{CCFC222C-A8EA-4616-822A-104F9D8C205A}">
      <formula1>OFFSET(PcSaidasN2_Nivel_2,MATCH(E4,PcSaidasN2_Nivel_1,0)-1,0,COUNTIF(PcSaidasN2_Nivel_1,E4))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4BB8-4EAA-4ACA-8AAD-014E51047803}">
  <dimension ref="A1:O37"/>
  <sheetViews>
    <sheetView showGridLines="0" showRowColHeaders="0" topLeftCell="A2" zoomScale="130" zoomScaleNormal="130" workbookViewId="0">
      <selection activeCell="C3" sqref="C3"/>
    </sheetView>
  </sheetViews>
  <sheetFormatPr defaultColWidth="0" defaultRowHeight="15" x14ac:dyDescent="0.25"/>
  <cols>
    <col min="1" max="1" width="3.5703125" customWidth="1"/>
    <col min="2" max="2" width="24" customWidth="1"/>
    <col min="3" max="3" width="15.5703125" customWidth="1"/>
    <col min="4" max="14" width="11.7109375" customWidth="1"/>
    <col min="15" max="15" width="3.5703125" customWidth="1"/>
    <col min="16" max="16384" width="9.140625" hidden="1"/>
  </cols>
  <sheetData>
    <row r="1" spans="2:15" ht="39.950000000000003" customHeight="1" x14ac:dyDescent="0.25">
      <c r="B1" s="1"/>
      <c r="C1" s="1"/>
      <c r="D1" s="1"/>
      <c r="E1" s="1"/>
      <c r="F1" s="1"/>
      <c r="G1" s="1"/>
      <c r="H1" s="1"/>
      <c r="I1" s="145" t="s">
        <v>12</v>
      </c>
      <c r="J1" s="145"/>
      <c r="K1" s="145"/>
      <c r="L1" s="145"/>
      <c r="M1" s="145"/>
      <c r="N1" s="145"/>
      <c r="O1" s="2"/>
    </row>
    <row r="2" spans="2:15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5" ht="20.100000000000001" customHeight="1" x14ac:dyDescent="0.25">
      <c r="B3" s="9" t="s">
        <v>509</v>
      </c>
      <c r="C3" s="139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5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5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5" ht="20.100000000000001" customHeight="1" x14ac:dyDescent="0.25">
      <c r="B6" s="39" t="s">
        <v>510</v>
      </c>
    </row>
    <row r="7" spans="2:15" ht="20.100000000000001" customHeight="1" x14ac:dyDescent="0.25">
      <c r="B7" s="48" t="s">
        <v>511</v>
      </c>
      <c r="C7" s="49" t="s">
        <v>512</v>
      </c>
      <c r="D7" s="49" t="s">
        <v>513</v>
      </c>
      <c r="E7" s="49" t="s">
        <v>514</v>
      </c>
      <c r="F7" s="49" t="s">
        <v>515</v>
      </c>
      <c r="G7" s="49" t="s">
        <v>516</v>
      </c>
      <c r="H7" s="49" t="s">
        <v>517</v>
      </c>
      <c r="I7" s="49" t="s">
        <v>518</v>
      </c>
      <c r="J7" s="49" t="s">
        <v>519</v>
      </c>
      <c r="K7" s="49" t="s">
        <v>520</v>
      </c>
      <c r="L7" s="49" t="s">
        <v>521</v>
      </c>
      <c r="M7" s="49" t="s">
        <v>522</v>
      </c>
      <c r="N7" s="50" t="s">
        <v>523</v>
      </c>
    </row>
    <row r="8" spans="2:15" ht="20.100000000000001" customHeight="1" x14ac:dyDescent="0.25">
      <c r="B8" s="37" t="s">
        <v>526</v>
      </c>
      <c r="C8" s="44">
        <f>SUMIFS(TbRegistroEntradas[Valor],TbRegistroEntradas[Ano Caixa],"&lt;"&amp;$C$3,TbRegistroEntradas[Ano Caixa],"&lt;&gt;0")-SUMIFS(TbRegistroSaidas[Valor],TbRegistroSaidas[Ano Caixa],"&lt;"&amp;$C$3,TbRegistroSaidas[Ano Caixa],"&lt;&gt;0")</f>
        <v>-1041</v>
      </c>
      <c r="D8" s="44">
        <f>C11</f>
        <v>966</v>
      </c>
      <c r="E8" s="44">
        <f t="shared" ref="E8:N8" si="0">D11</f>
        <v>5553</v>
      </c>
      <c r="F8" s="44">
        <f t="shared" si="0"/>
        <v>-7</v>
      </c>
      <c r="G8" s="44">
        <f t="shared" si="0"/>
        <v>1894</v>
      </c>
      <c r="H8" s="44">
        <f t="shared" si="0"/>
        <v>22181</v>
      </c>
      <c r="I8" s="44">
        <f t="shared" si="0"/>
        <v>30931</v>
      </c>
      <c r="J8" s="44">
        <f t="shared" si="0"/>
        <v>22856</v>
      </c>
      <c r="K8" s="44">
        <f t="shared" si="0"/>
        <v>38235</v>
      </c>
      <c r="L8" s="44">
        <f t="shared" si="0"/>
        <v>44941</v>
      </c>
      <c r="M8" s="44">
        <f t="shared" si="0"/>
        <v>39552</v>
      </c>
      <c r="N8" s="45">
        <f t="shared" si="0"/>
        <v>58456</v>
      </c>
    </row>
    <row r="9" spans="2:15" ht="20.100000000000001" customHeight="1" x14ac:dyDescent="0.25">
      <c r="B9" s="37" t="s">
        <v>527</v>
      </c>
      <c r="C9" s="44">
        <f>SUMIFS(TbRegistroEntradas[Valor],TbRegistroEntradas[Mês Caixa],C5,TbRegistroEntradas[Ano Caixa],$C$3)</f>
        <v>33220</v>
      </c>
      <c r="D9" s="44">
        <f>SUMIFS(TbRegistroEntradas[Valor],TbRegistroEntradas[Mês Caixa],D5,TbRegistroEntradas[Ano Caixa],$C$3)</f>
        <v>27618</v>
      </c>
      <c r="E9" s="44">
        <f>SUMIFS(TbRegistroEntradas[Valor],TbRegistroEntradas[Mês Caixa],E5,TbRegistroEntradas[Ano Caixa],$C$3)</f>
        <v>21553</v>
      </c>
      <c r="F9" s="44">
        <f>SUMIFS(TbRegistroEntradas[Valor],TbRegistroEntradas[Mês Caixa],F5,TbRegistroEntradas[Ano Caixa],$C$3)</f>
        <v>25910</v>
      </c>
      <c r="G9" s="44">
        <f>SUMIFS(TbRegistroEntradas[Valor],TbRegistroEntradas[Mês Caixa],G5,TbRegistroEntradas[Ano Caixa],$C$3)</f>
        <v>23254</v>
      </c>
      <c r="H9" s="44">
        <f>SUMIFS(TbRegistroEntradas[Valor],TbRegistroEntradas[Mês Caixa],H5,TbRegistroEntradas[Ano Caixa],$C$3)</f>
        <v>29499</v>
      </c>
      <c r="I9" s="44">
        <f>SUMIFS(TbRegistroEntradas[Valor],TbRegistroEntradas[Mês Caixa],I5,TbRegistroEntradas[Ano Caixa],$C$3)</f>
        <v>21232</v>
      </c>
      <c r="J9" s="44">
        <f>SUMIFS(TbRegistroEntradas[Valor],TbRegistroEntradas[Mês Caixa],J5,TbRegistroEntradas[Ano Caixa],$C$3)</f>
        <v>31767</v>
      </c>
      <c r="K9" s="44">
        <f>SUMIFS(TbRegistroEntradas[Valor],TbRegistroEntradas[Mês Caixa],K5,TbRegistroEntradas[Ano Caixa],$C$3)</f>
        <v>24029</v>
      </c>
      <c r="L9" s="44">
        <f>SUMIFS(TbRegistroEntradas[Valor],TbRegistroEntradas[Mês Caixa],L5,TbRegistroEntradas[Ano Caixa],$C$3)</f>
        <v>21580</v>
      </c>
      <c r="M9" s="44">
        <f>SUMIFS(TbRegistroEntradas[Valor],TbRegistroEntradas[Mês Caixa],M5,TbRegistroEntradas[Ano Caixa],$C$3)</f>
        <v>38978</v>
      </c>
      <c r="N9" s="45">
        <f>SUMIFS(TbRegistroEntradas[Valor],TbRegistroEntradas[Mês Caixa],N5,TbRegistroEntradas[Ano Caixa],$C$3)</f>
        <v>15074</v>
      </c>
    </row>
    <row r="10" spans="2:15" ht="20.100000000000001" customHeight="1" x14ac:dyDescent="0.25">
      <c r="B10" s="37" t="s">
        <v>528</v>
      </c>
      <c r="C10" s="44">
        <f>SUMIFS(TbRegistroSaidas[Valor],TbRegistroSaidas[Mês Caixa],C5,TbRegistroSaidas[Ano Caixa],$C$3)</f>
        <v>31213</v>
      </c>
      <c r="D10" s="44">
        <f>SUMIFS(TbRegistroSaidas[Valor],TbRegistroSaidas[Mês Caixa],D5,TbRegistroSaidas[Ano Caixa],$C$3)</f>
        <v>23031</v>
      </c>
      <c r="E10" s="44">
        <f>SUMIFS(TbRegistroSaidas[Valor],TbRegistroSaidas[Mês Caixa],E5,TbRegistroSaidas[Ano Caixa],$C$3)</f>
        <v>27113</v>
      </c>
      <c r="F10" s="44">
        <f>SUMIFS(TbRegistroSaidas[Valor],TbRegistroSaidas[Mês Caixa],F5,TbRegistroSaidas[Ano Caixa],$C$3)</f>
        <v>24009</v>
      </c>
      <c r="G10" s="44">
        <f>SUMIFS(TbRegistroSaidas[Valor],TbRegistroSaidas[Mês Caixa],G5,TbRegistroSaidas[Ano Caixa],$C$3)</f>
        <v>2967</v>
      </c>
      <c r="H10" s="44">
        <f>SUMIFS(TbRegistroSaidas[Valor],TbRegistroSaidas[Mês Caixa],H5,TbRegistroSaidas[Ano Caixa],$C$3)</f>
        <v>20749</v>
      </c>
      <c r="I10" s="44">
        <f>SUMIFS(TbRegistroSaidas[Valor],TbRegistroSaidas[Mês Caixa],I5,TbRegistroSaidas[Ano Caixa],$C$3)</f>
        <v>29307</v>
      </c>
      <c r="J10" s="44">
        <f>SUMIFS(TbRegistroSaidas[Valor],TbRegistroSaidas[Mês Caixa],J5,TbRegistroSaidas[Ano Caixa],$C$3)</f>
        <v>16388</v>
      </c>
      <c r="K10" s="44">
        <f>SUMIFS(TbRegistroSaidas[Valor],TbRegistroSaidas[Mês Caixa],K5,TbRegistroSaidas[Ano Caixa],$C$3)</f>
        <v>17323</v>
      </c>
      <c r="L10" s="44">
        <f>SUMIFS(TbRegistroSaidas[Valor],TbRegistroSaidas[Mês Caixa],L5,TbRegistroSaidas[Ano Caixa],$C$3)</f>
        <v>26969</v>
      </c>
      <c r="M10" s="44">
        <f>SUMIFS(TbRegistroSaidas[Valor],TbRegistroSaidas[Mês Caixa],M5,TbRegistroSaidas[Ano Caixa],$C$3)</f>
        <v>20074</v>
      </c>
      <c r="N10" s="45">
        <f>SUMIFS(TbRegistroSaidas[Valor],TbRegistroSaidas[Mês Caixa],N5,TbRegistroSaidas[Ano Caixa],$C$3)</f>
        <v>18422</v>
      </c>
    </row>
    <row r="11" spans="2:15" ht="20.100000000000001" customHeight="1" x14ac:dyDescent="0.25">
      <c r="B11" s="38" t="s">
        <v>529</v>
      </c>
      <c r="C11" s="46">
        <f>C8+C9-C10</f>
        <v>966</v>
      </c>
      <c r="D11" s="46">
        <f t="shared" ref="D11:N11" si="1">D8+D9-D10</f>
        <v>5553</v>
      </c>
      <c r="E11" s="46">
        <f t="shared" si="1"/>
        <v>-7</v>
      </c>
      <c r="F11" s="46">
        <f t="shared" si="1"/>
        <v>1894</v>
      </c>
      <c r="G11" s="46">
        <f t="shared" si="1"/>
        <v>22181</v>
      </c>
      <c r="H11" s="46">
        <f t="shared" si="1"/>
        <v>30931</v>
      </c>
      <c r="I11" s="46">
        <f t="shared" si="1"/>
        <v>22856</v>
      </c>
      <c r="J11" s="46">
        <f t="shared" si="1"/>
        <v>38235</v>
      </c>
      <c r="K11" s="46">
        <f t="shared" si="1"/>
        <v>44941</v>
      </c>
      <c r="L11" s="46">
        <f t="shared" si="1"/>
        <v>39552</v>
      </c>
      <c r="M11" s="46">
        <f t="shared" si="1"/>
        <v>58456</v>
      </c>
      <c r="N11" s="47">
        <f t="shared" si="1"/>
        <v>55108</v>
      </c>
    </row>
    <row r="12" spans="2:15" ht="20.100000000000001" customHeight="1" x14ac:dyDescent="0.25"/>
    <row r="13" spans="2:15" ht="20.100000000000001" customHeight="1" x14ac:dyDescent="0.25">
      <c r="B13" s="39" t="s">
        <v>530</v>
      </c>
    </row>
    <row r="14" spans="2:15" ht="20.100000000000001" customHeight="1" x14ac:dyDescent="0.25">
      <c r="B14" s="48" t="s">
        <v>511</v>
      </c>
      <c r="C14" s="49" t="s">
        <v>512</v>
      </c>
      <c r="D14" s="49" t="s">
        <v>513</v>
      </c>
      <c r="E14" s="49" t="s">
        <v>514</v>
      </c>
      <c r="F14" s="49" t="s">
        <v>515</v>
      </c>
      <c r="G14" s="49" t="s">
        <v>516</v>
      </c>
      <c r="H14" s="49" t="s">
        <v>517</v>
      </c>
      <c r="I14" s="49" t="s">
        <v>518</v>
      </c>
      <c r="J14" s="49" t="s">
        <v>519</v>
      </c>
      <c r="K14" s="49" t="s">
        <v>520</v>
      </c>
      <c r="L14" s="49" t="s">
        <v>521</v>
      </c>
      <c r="M14" s="49" t="s">
        <v>522</v>
      </c>
      <c r="N14" s="50" t="s">
        <v>523</v>
      </c>
    </row>
    <row r="15" spans="2:15" ht="20.100000000000001" customHeight="1" x14ac:dyDescent="0.25">
      <c r="B15" s="37" t="s">
        <v>526</v>
      </c>
      <c r="C15" s="44">
        <f>SUMIFS(TbRegistroEntradas[Valor],TbRegistroEntradas[Ano Competência],"&lt;"&amp;C3,TbRegistroEntradas[Ano Competência],"&lt;&gt;0")-SUMIFS(TbRegistroSaidas[Valor],TbRegistroSaidas[Ano Competencia],"&lt;"&amp;C3,TbRegistroSaidas[Ano Competencia],"&lt;&gt;0")</f>
        <v>23943</v>
      </c>
      <c r="D15" s="44">
        <f>C18</f>
        <v>2752</v>
      </c>
      <c r="E15" s="44">
        <f t="shared" ref="E15:N15" si="2">D18</f>
        <v>1935</v>
      </c>
      <c r="F15" s="44">
        <f t="shared" si="2"/>
        <v>15266</v>
      </c>
      <c r="G15" s="44">
        <f t="shared" si="2"/>
        <v>30813</v>
      </c>
      <c r="H15" s="44">
        <f t="shared" si="2"/>
        <v>25040</v>
      </c>
      <c r="I15" s="44">
        <f t="shared" si="2"/>
        <v>28824</v>
      </c>
      <c r="J15" s="44">
        <f t="shared" si="2"/>
        <v>28057</v>
      </c>
      <c r="K15" s="44">
        <f t="shared" si="2"/>
        <v>28632</v>
      </c>
      <c r="L15" s="44">
        <f t="shared" si="2"/>
        <v>34708</v>
      </c>
      <c r="M15" s="44">
        <f t="shared" si="2"/>
        <v>35415</v>
      </c>
      <c r="N15" s="45">
        <f t="shared" si="2"/>
        <v>43688</v>
      </c>
    </row>
    <row r="16" spans="2:15" ht="20.100000000000001" customHeight="1" x14ac:dyDescent="0.25">
      <c r="B16" s="37" t="s">
        <v>527</v>
      </c>
      <c r="C16" s="44">
        <f>SUMIFS(TbRegistroEntradas[Valor],TbRegistroEntradas[Mes Competência],C5,TbRegistroEntradas[Ano Competência],$C$3,TbRegistroEntradas[Mes Competência],"&lt;&gt;0")</f>
        <v>20582</v>
      </c>
      <c r="D16" s="44">
        <f>SUMIFS(TbRegistroEntradas[Valor],TbRegistroEntradas[Mes Competência],D5,TbRegistroEntradas[Ano Competência],$C$3,TbRegistroEntradas[Mes Competência],"&lt;&gt;0")</f>
        <v>24761</v>
      </c>
      <c r="E16" s="44">
        <f>SUMIFS(TbRegistroEntradas[Valor],TbRegistroEntradas[Mes Competência],E5,TbRegistroEntradas[Ano Competência],$C$3,TbRegistroEntradas[Mes Competência],"&lt;&gt;0")</f>
        <v>37458</v>
      </c>
      <c r="F16" s="44">
        <f>SUMIFS(TbRegistroEntradas[Valor],TbRegistroEntradas[Mes Competência],F5,TbRegistroEntradas[Ano Competência],$C$3,TbRegistroEntradas[Mes Competência],"&lt;&gt;0")</f>
        <v>30226</v>
      </c>
      <c r="G16" s="44">
        <f>SUMIFS(TbRegistroEntradas[Valor],TbRegistroEntradas[Mes Competência],G5,TbRegistroEntradas[Ano Competência],$C$3,TbRegistroEntradas[Mes Competência],"&lt;&gt;0")</f>
        <v>19009</v>
      </c>
      <c r="H16" s="44">
        <f>SUMIFS(TbRegistroEntradas[Valor],TbRegistroEntradas[Mes Competência],H5,TbRegistroEntradas[Ano Competência],$C$3,TbRegistroEntradas[Mes Competência],"&lt;&gt;0")</f>
        <v>28711</v>
      </c>
      <c r="I16" s="44">
        <f>SUMIFS(TbRegistroEntradas[Valor],TbRegistroEntradas[Mes Competência],I5,TbRegistroEntradas[Ano Competência],$C$3,TbRegistroEntradas[Mes Competência],"&lt;&gt;0")</f>
        <v>33298</v>
      </c>
      <c r="J16" s="44">
        <f>SUMIFS(TbRegistroEntradas[Valor],TbRegistroEntradas[Mes Competência],J5,TbRegistroEntradas[Ano Competência],$C$3,TbRegistroEntradas[Mes Competência],"&lt;&gt;0")</f>
        <v>22302</v>
      </c>
      <c r="K16" s="44">
        <f>SUMIFS(TbRegistroEntradas[Valor],TbRegistroEntradas[Mes Competência],K5,TbRegistroEntradas[Ano Competência],$C$3,TbRegistroEntradas[Mes Competência],"&lt;&gt;0")</f>
        <v>26024</v>
      </c>
      <c r="L16" s="44">
        <f>SUMIFS(TbRegistroEntradas[Valor],TbRegistroEntradas[Mes Competência],L5,TbRegistroEntradas[Ano Competência],$C$3,TbRegistroEntradas[Mes Competência],"&lt;&gt;0")</f>
        <v>29400</v>
      </c>
      <c r="M16" s="44">
        <f>SUMIFS(TbRegistroEntradas[Valor],TbRegistroEntradas[Mes Competência],M5,TbRegistroEntradas[Ano Competência],$C$3,TbRegistroEntradas[Mes Competência],"&lt;&gt;0")</f>
        <v>30897</v>
      </c>
      <c r="N16" s="45">
        <f>SUMIFS(TbRegistroEntradas[Valor],TbRegistroEntradas[Mes Competência],N5,TbRegistroEntradas[Ano Competência],$C$3,TbRegistroEntradas[Mes Competência],"&lt;&gt;0")</f>
        <v>17906</v>
      </c>
    </row>
    <row r="17" spans="2:14" ht="20.100000000000001" customHeight="1" x14ac:dyDescent="0.25">
      <c r="B17" s="37" t="s">
        <v>528</v>
      </c>
      <c r="C17" s="44">
        <f>SUMIFS(TbRegistroSaidas[Valor],TbRegistroSaidas[Mes competencia],C5,TbRegistroSaidas[Ano Competencia],$C$3,TbRegistroSaidas[Mes competencia],"&lt;&gt;0")</f>
        <v>41773</v>
      </c>
      <c r="D17" s="44">
        <f>SUMIFS(TbRegistroSaidas[Valor],TbRegistroSaidas[Mes competencia],D5,TbRegistroSaidas[Ano Competencia],$C$3,TbRegistroSaidas[Mes competencia],"&lt;&gt;0")</f>
        <v>25578</v>
      </c>
      <c r="E17" s="44">
        <f>SUMIFS(TbRegistroSaidas[Valor],TbRegistroSaidas[Mes competencia],E5,TbRegistroSaidas[Ano Competencia],$C$3,TbRegistroSaidas[Mes competencia],"&lt;&gt;0")</f>
        <v>24127</v>
      </c>
      <c r="F17" s="44">
        <f>SUMIFS(TbRegistroSaidas[Valor],TbRegistroSaidas[Mes competencia],F5,TbRegistroSaidas[Ano Competencia],$C$3,TbRegistroSaidas[Mes competencia],"&lt;&gt;0")</f>
        <v>14679</v>
      </c>
      <c r="G17" s="44">
        <f>SUMIFS(TbRegistroSaidas[Valor],TbRegistroSaidas[Mes competencia],G5,TbRegistroSaidas[Ano Competencia],$C$3,TbRegistroSaidas[Mes competencia],"&lt;&gt;0")</f>
        <v>24782</v>
      </c>
      <c r="H17" s="44">
        <f>SUMIFS(TbRegistroSaidas[Valor],TbRegistroSaidas[Mes competencia],H5,TbRegistroSaidas[Ano Competencia],$C$3,TbRegistroSaidas[Mes competencia],"&lt;&gt;0")</f>
        <v>24927</v>
      </c>
      <c r="I17" s="44">
        <f>SUMIFS(TbRegistroSaidas[Valor],TbRegistroSaidas[Mes competencia],I5,TbRegistroSaidas[Ano Competencia],$C$3,TbRegistroSaidas[Mes competencia],"&lt;&gt;0")</f>
        <v>34065</v>
      </c>
      <c r="J17" s="44">
        <f>SUMIFS(TbRegistroSaidas[Valor],TbRegistroSaidas[Mes competencia],J5,TbRegistroSaidas[Ano Competencia],$C$3,TbRegistroSaidas[Mes competencia],"&lt;&gt;0")</f>
        <v>21727</v>
      </c>
      <c r="K17" s="44">
        <f>SUMIFS(TbRegistroSaidas[Valor],TbRegistroSaidas[Mes competencia],K5,TbRegistroSaidas[Ano Competencia],$C$3,TbRegistroSaidas[Mes competencia],"&lt;&gt;0")</f>
        <v>19948</v>
      </c>
      <c r="L17" s="44">
        <f>SUMIFS(TbRegistroSaidas[Valor],TbRegistroSaidas[Mes competencia],L5,TbRegistroSaidas[Ano Competencia],$C$3,TbRegistroSaidas[Mes competencia],"&lt;&gt;0")</f>
        <v>28693</v>
      </c>
      <c r="M17" s="44">
        <f>SUMIFS(TbRegistroSaidas[Valor],TbRegistroSaidas[Mes competencia],M5,TbRegistroSaidas[Ano Competencia],$C$3,TbRegistroSaidas[Mes competencia],"&lt;&gt;0")</f>
        <v>22624</v>
      </c>
      <c r="N17" s="45">
        <f>SUMIFS(TbRegistroSaidas[Valor],TbRegistroSaidas[Mes competencia],N5,TbRegistroSaidas[Ano Competencia],$C$3,TbRegistroSaidas[Mes competencia],"&lt;&gt;0")</f>
        <v>19227</v>
      </c>
    </row>
    <row r="18" spans="2:14" ht="20.100000000000001" customHeight="1" x14ac:dyDescent="0.25">
      <c r="B18" s="38" t="s">
        <v>529</v>
      </c>
      <c r="C18" s="46">
        <f>C15+C16-C17</f>
        <v>2752</v>
      </c>
      <c r="D18" s="46">
        <f t="shared" ref="D18:N18" si="3">D15+D16-D17</f>
        <v>1935</v>
      </c>
      <c r="E18" s="46">
        <f t="shared" si="3"/>
        <v>15266</v>
      </c>
      <c r="F18" s="46">
        <f t="shared" si="3"/>
        <v>30813</v>
      </c>
      <c r="G18" s="46">
        <f t="shared" si="3"/>
        <v>25040</v>
      </c>
      <c r="H18" s="46">
        <f t="shared" si="3"/>
        <v>28824</v>
      </c>
      <c r="I18" s="46">
        <f t="shared" si="3"/>
        <v>28057</v>
      </c>
      <c r="J18" s="46">
        <f t="shared" si="3"/>
        <v>28632</v>
      </c>
      <c r="K18" s="46">
        <f t="shared" si="3"/>
        <v>34708</v>
      </c>
      <c r="L18" s="46">
        <f t="shared" si="3"/>
        <v>35415</v>
      </c>
      <c r="M18" s="46">
        <f t="shared" si="3"/>
        <v>43688</v>
      </c>
      <c r="N18" s="47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39" t="s">
        <v>531</v>
      </c>
      <c r="C20" s="8"/>
      <c r="D20" s="8"/>
    </row>
    <row r="21" spans="2:14" ht="20.100000000000001" customHeight="1" x14ac:dyDescent="0.25">
      <c r="B21" s="36" t="s">
        <v>511</v>
      </c>
      <c r="C21" s="36" t="s">
        <v>512</v>
      </c>
      <c r="D21" s="36" t="s">
        <v>513</v>
      </c>
      <c r="E21" s="36" t="s">
        <v>514</v>
      </c>
      <c r="F21" s="36" t="s">
        <v>515</v>
      </c>
      <c r="G21" s="36" t="s">
        <v>516</v>
      </c>
      <c r="H21" s="36" t="s">
        <v>517</v>
      </c>
      <c r="I21" s="36" t="s">
        <v>518</v>
      </c>
      <c r="J21" s="36" t="s">
        <v>519</v>
      </c>
      <c r="K21" s="36" t="s">
        <v>520</v>
      </c>
      <c r="L21" s="36" t="s">
        <v>521</v>
      </c>
      <c r="M21" s="36" t="s">
        <v>522</v>
      </c>
      <c r="N21" s="36" t="s">
        <v>523</v>
      </c>
    </row>
    <row r="22" spans="2:14" ht="20.100000000000001" customHeight="1" x14ac:dyDescent="0.25">
      <c r="B22" s="37" t="s">
        <v>532</v>
      </c>
      <c r="C22" s="44">
        <f>C16</f>
        <v>20582</v>
      </c>
      <c r="D22" s="44">
        <f t="shared" ref="D22:N22" si="4">D16</f>
        <v>24761</v>
      </c>
      <c r="E22" s="44">
        <f t="shared" si="4"/>
        <v>37458</v>
      </c>
      <c r="F22" s="44">
        <f t="shared" si="4"/>
        <v>30226</v>
      </c>
      <c r="G22" s="44">
        <f t="shared" si="4"/>
        <v>19009</v>
      </c>
      <c r="H22" s="44">
        <f t="shared" si="4"/>
        <v>28711</v>
      </c>
      <c r="I22" s="44">
        <f t="shared" si="4"/>
        <v>33298</v>
      </c>
      <c r="J22" s="44">
        <f t="shared" si="4"/>
        <v>22302</v>
      </c>
      <c r="K22" s="44">
        <f t="shared" si="4"/>
        <v>26024</v>
      </c>
      <c r="L22" s="44">
        <f t="shared" si="4"/>
        <v>29400</v>
      </c>
      <c r="M22" s="44">
        <f t="shared" si="4"/>
        <v>30897</v>
      </c>
      <c r="N22" s="44">
        <f t="shared" si="4"/>
        <v>17906</v>
      </c>
    </row>
    <row r="23" spans="2:14" ht="20.100000000000001" customHeight="1" x14ac:dyDescent="0.25">
      <c r="B23" s="37" t="s">
        <v>533</v>
      </c>
      <c r="C23" s="44">
        <f>C17</f>
        <v>41773</v>
      </c>
      <c r="D23" s="44">
        <f t="shared" ref="D23:N23" si="5">D17</f>
        <v>25578</v>
      </c>
      <c r="E23" s="44">
        <f t="shared" si="5"/>
        <v>24127</v>
      </c>
      <c r="F23" s="44">
        <f t="shared" si="5"/>
        <v>14679</v>
      </c>
      <c r="G23" s="44">
        <f t="shared" si="5"/>
        <v>24782</v>
      </c>
      <c r="H23" s="44">
        <f t="shared" si="5"/>
        <v>24927</v>
      </c>
      <c r="I23" s="44">
        <f t="shared" si="5"/>
        <v>34065</v>
      </c>
      <c r="J23" s="44">
        <f t="shared" si="5"/>
        <v>21727</v>
      </c>
      <c r="K23" s="44">
        <f t="shared" si="5"/>
        <v>19948</v>
      </c>
      <c r="L23" s="44">
        <f t="shared" si="5"/>
        <v>28693</v>
      </c>
      <c r="M23" s="44">
        <f t="shared" si="5"/>
        <v>22624</v>
      </c>
      <c r="N23" s="44">
        <f t="shared" si="5"/>
        <v>19227</v>
      </c>
    </row>
    <row r="24" spans="2:14" ht="20.100000000000001" customHeight="1" x14ac:dyDescent="0.25">
      <c r="B24" s="41" t="s">
        <v>534</v>
      </c>
      <c r="C24" s="51">
        <f>IF(C22-C23&lt;0,0,C22-C23)</f>
        <v>0</v>
      </c>
      <c r="D24" s="51">
        <f t="shared" ref="D24:N24" si="6">IF(D22-D23&lt;0,0,D22-D23)</f>
        <v>0</v>
      </c>
      <c r="E24" s="51">
        <f t="shared" si="6"/>
        <v>13331</v>
      </c>
      <c r="F24" s="51">
        <f t="shared" si="6"/>
        <v>15547</v>
      </c>
      <c r="G24" s="51">
        <f t="shared" si="6"/>
        <v>0</v>
      </c>
      <c r="H24" s="51">
        <f t="shared" si="6"/>
        <v>3784</v>
      </c>
      <c r="I24" s="51">
        <f t="shared" si="6"/>
        <v>0</v>
      </c>
      <c r="J24" s="51">
        <f t="shared" si="6"/>
        <v>575</v>
      </c>
      <c r="K24" s="51">
        <f t="shared" si="6"/>
        <v>6076</v>
      </c>
      <c r="L24" s="51">
        <f t="shared" si="6"/>
        <v>707</v>
      </c>
      <c r="M24" s="51">
        <f t="shared" si="6"/>
        <v>8273</v>
      </c>
      <c r="N24" s="51">
        <f t="shared" si="6"/>
        <v>0</v>
      </c>
    </row>
    <row r="25" spans="2:14" ht="20.100000000000001" customHeight="1" x14ac:dyDescent="0.25">
      <c r="B25" s="40" t="s">
        <v>535</v>
      </c>
      <c r="C25" s="52">
        <f>IF(C22-C23&gt;0,0,C22-C23)</f>
        <v>-21191</v>
      </c>
      <c r="D25" s="52">
        <f t="shared" ref="D25:N25" si="7">IF(D22-D23&gt;0,0,D22-D23)</f>
        <v>-817</v>
      </c>
      <c r="E25" s="52">
        <f t="shared" si="7"/>
        <v>0</v>
      </c>
      <c r="F25" s="52">
        <f t="shared" si="7"/>
        <v>0</v>
      </c>
      <c r="G25" s="52">
        <f t="shared" si="7"/>
        <v>-5773</v>
      </c>
      <c r="H25" s="52">
        <f t="shared" si="7"/>
        <v>0</v>
      </c>
      <c r="I25" s="52">
        <f t="shared" si="7"/>
        <v>-767</v>
      </c>
      <c r="J25" s="52">
        <f t="shared" si="7"/>
        <v>0</v>
      </c>
      <c r="K25" s="52">
        <f t="shared" si="7"/>
        <v>0</v>
      </c>
      <c r="L25" s="52">
        <f t="shared" si="7"/>
        <v>0</v>
      </c>
      <c r="M25" s="52">
        <f t="shared" si="7"/>
        <v>0</v>
      </c>
      <c r="N25" s="52">
        <f t="shared" si="7"/>
        <v>-1321</v>
      </c>
    </row>
    <row r="26" spans="2:14" ht="20.100000000000001" customHeight="1" x14ac:dyDescent="0.25">
      <c r="B26" s="40" t="s">
        <v>536</v>
      </c>
      <c r="C26" s="52">
        <f>C22-C23</f>
        <v>-21191</v>
      </c>
      <c r="D26" s="52">
        <f>D22-D23+C26</f>
        <v>-22008</v>
      </c>
      <c r="E26" s="52">
        <f t="shared" ref="E26:N26" si="8">E22-E23+D26</f>
        <v>-8677</v>
      </c>
      <c r="F26" s="52">
        <f t="shared" si="8"/>
        <v>6870</v>
      </c>
      <c r="G26" s="52">
        <f t="shared" si="8"/>
        <v>1097</v>
      </c>
      <c r="H26" s="52">
        <f t="shared" si="8"/>
        <v>4881</v>
      </c>
      <c r="I26" s="52">
        <f t="shared" si="8"/>
        <v>4114</v>
      </c>
      <c r="J26" s="52">
        <f t="shared" si="8"/>
        <v>4689</v>
      </c>
      <c r="K26" s="52">
        <f t="shared" si="8"/>
        <v>10765</v>
      </c>
      <c r="L26" s="52">
        <f t="shared" si="8"/>
        <v>11472</v>
      </c>
      <c r="M26" s="52">
        <f t="shared" si="8"/>
        <v>19745</v>
      </c>
      <c r="N26" s="52">
        <f t="shared" si="8"/>
        <v>18424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</sheetData>
  <sheetProtection sheet="1" objects="1" scenarios="1" selectLockedCells="1"/>
  <mergeCells count="1">
    <mergeCell ref="I1:N1"/>
  </mergeCells>
  <phoneticPr fontId="15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Inicio</vt:lpstr>
      <vt:lpstr>Matrix</vt:lpstr>
      <vt:lpstr>PcEntradasN1</vt:lpstr>
      <vt:lpstr>PcEntradasN2</vt:lpstr>
      <vt:lpstr>PcSaidasN1</vt:lpstr>
      <vt:lpstr>PcSaidasN2</vt:lpstr>
      <vt:lpstr>RegistroEntradas</vt:lpstr>
      <vt:lpstr>RegistroSaidas</vt:lpstr>
      <vt:lpstr>FluxoDeCaixa</vt:lpstr>
      <vt:lpstr>DetalhamentoReceita</vt:lpstr>
      <vt:lpstr>DetalhamentoDespesa</vt:lpstr>
      <vt:lpstr>ContasAPagar</vt:lpstr>
      <vt:lpstr>ContasAReceber</vt:lpstr>
      <vt:lpstr>ContasReceberVencidas</vt:lpstr>
      <vt:lpstr>DashBoardFinanceiroAnual</vt:lpstr>
      <vt:lpstr>DashBoardFinanceiroAnualD</vt:lpstr>
      <vt:lpstr>PCEntradasN1_Nível_1</vt:lpstr>
      <vt:lpstr>PcEntradasN2_Nivel_1</vt:lpstr>
      <vt:lpstr>PcEntradasN2_Nivel_2</vt:lpstr>
      <vt:lpstr>PcSaidasN1_Nivel_1</vt:lpstr>
      <vt:lpstr>PcSaidasN2_Nivel_1</vt:lpstr>
      <vt:lpstr>PcSaidasN2_Nivel_2</vt:lpstr>
      <vt:lpstr>PcSaidasNivel_1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de Lima Fernandes</dc:creator>
  <cp:lastModifiedBy>Kaique de Lima Fernandes</cp:lastModifiedBy>
  <dcterms:created xsi:type="dcterms:W3CDTF">2024-08-07T16:44:22Z</dcterms:created>
  <dcterms:modified xsi:type="dcterms:W3CDTF">2024-08-08T22:35:01Z</dcterms:modified>
</cp:coreProperties>
</file>