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lfre\Desktop\Kairos-Calcul\01-Analisis\04-DiagramaGantt\Diagrama de gantt y recursos\"/>
    </mc:Choice>
  </mc:AlternateContent>
  <xr:revisionPtr revIDLastSave="0" documentId="13_ncr:1_{9B4B8385-F0C8-42A8-94AA-205BE9E179E3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MARZO" sheetId="2" r:id="rId1"/>
    <sheet name="ABRIL" sheetId="3" r:id="rId2"/>
    <sheet name="MAYO" sheetId="4" r:id="rId3"/>
    <sheet name="TOTAL" sheetId="5" r:id="rId4"/>
    <sheet name="Computador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6" i="2"/>
  <c r="E6" i="2" s="1"/>
  <c r="D7" i="2"/>
  <c r="E7" i="2" s="1"/>
  <c r="G8" i="2" s="1"/>
  <c r="D8" i="2"/>
  <c r="E8" i="2" s="1"/>
  <c r="D9" i="2"/>
  <c r="E9" i="2" s="1"/>
  <c r="G9" i="2" s="1"/>
  <c r="F6" i="2" l="1"/>
  <c r="G6" i="2"/>
  <c r="F9" i="2"/>
  <c r="F7" i="2"/>
  <c r="G7" i="2"/>
  <c r="F8" i="2"/>
  <c r="D10" i="2"/>
  <c r="E5" i="2"/>
  <c r="D9" i="5"/>
  <c r="E9" i="5" s="1"/>
  <c r="D6" i="5"/>
  <c r="E6" i="5" s="1"/>
  <c r="D9" i="4"/>
  <c r="E9" i="4" s="1"/>
  <c r="D9" i="3"/>
  <c r="E9" i="3" s="1"/>
  <c r="D7" i="4"/>
  <c r="E7" i="4" s="1"/>
  <c r="D8" i="4"/>
  <c r="E8" i="4" s="1"/>
  <c r="D10" i="4"/>
  <c r="E10" i="4" s="1"/>
  <c r="D6" i="4"/>
  <c r="E6" i="4" s="1"/>
  <c r="D8" i="3"/>
  <c r="E8" i="3" s="1"/>
  <c r="G6" i="5" l="1"/>
  <c r="F6" i="5"/>
  <c r="G7" i="4"/>
  <c r="F7" i="4"/>
  <c r="G6" i="4"/>
  <c r="F6" i="4"/>
  <c r="F8" i="4"/>
  <c r="G9" i="4"/>
  <c r="G8" i="4"/>
  <c r="F9" i="4"/>
  <c r="G10" i="4"/>
  <c r="F10" i="4"/>
  <c r="F8" i="3"/>
  <c r="F9" i="3"/>
  <c r="G9" i="3"/>
  <c r="G8" i="3"/>
  <c r="E10" i="2"/>
  <c r="D14" i="2" s="1"/>
  <c r="G5" i="2"/>
  <c r="F5" i="2"/>
  <c r="H8" i="2"/>
  <c r="I8" i="2" s="1"/>
  <c r="D11" i="4"/>
  <c r="D4" i="6"/>
  <c r="D5" i="6" s="1"/>
  <c r="D6" i="6" s="1"/>
  <c r="H6" i="2" l="1"/>
  <c r="I6" i="2" s="1"/>
  <c r="H7" i="2"/>
  <c r="I7" i="2" s="1"/>
  <c r="H9" i="2"/>
  <c r="I9" i="2" s="1"/>
  <c r="H8" i="3"/>
  <c r="I8" i="3" s="1"/>
  <c r="D10" i="5"/>
  <c r="E10" i="5" s="1"/>
  <c r="D8" i="5"/>
  <c r="E8" i="5" s="1"/>
  <c r="D7" i="5"/>
  <c r="E7" i="5" s="1"/>
  <c r="D10" i="3"/>
  <c r="E10" i="3" s="1"/>
  <c r="D7" i="3"/>
  <c r="E7" i="3" s="1"/>
  <c r="D6" i="3"/>
  <c r="E6" i="3" s="1"/>
  <c r="G7" i="5" l="1"/>
  <c r="F7" i="5"/>
  <c r="F8" i="5"/>
  <c r="G8" i="5"/>
  <c r="G9" i="5"/>
  <c r="F9" i="5"/>
  <c r="F10" i="5"/>
  <c r="G10" i="5"/>
  <c r="F10" i="3"/>
  <c r="G10" i="3"/>
  <c r="G7" i="3"/>
  <c r="F7" i="3"/>
  <c r="G6" i="3"/>
  <c r="F6" i="3"/>
  <c r="H9" i="3"/>
  <c r="I9" i="3" s="1"/>
  <c r="D11" i="5"/>
  <c r="D11" i="3"/>
  <c r="H9" i="5" l="1"/>
  <c r="I9" i="5" s="1"/>
  <c r="H6" i="5"/>
  <c r="E11" i="5"/>
  <c r="D15" i="5" s="1"/>
  <c r="H8" i="4"/>
  <c r="I8" i="4" s="1"/>
  <c r="H9" i="4"/>
  <c r="I9" i="4" s="1"/>
  <c r="H7" i="3"/>
  <c r="I7" i="3" s="1"/>
  <c r="H10" i="4"/>
  <c r="I10" i="4" s="1"/>
  <c r="H7" i="4"/>
  <c r="I7" i="4" s="1"/>
  <c r="G11" i="3"/>
  <c r="E11" i="3"/>
  <c r="H7" i="5"/>
  <c r="I7" i="5" s="1"/>
  <c r="H10" i="5"/>
  <c r="I10" i="5" s="1"/>
  <c r="G11" i="5"/>
  <c r="E11" i="4"/>
  <c r="D15" i="4" s="1"/>
  <c r="J15" i="3" l="1"/>
  <c r="D15" i="3"/>
  <c r="F11" i="5"/>
  <c r="H8" i="5"/>
  <c r="I8" i="5" s="1"/>
  <c r="J15" i="5"/>
  <c r="M18" i="5" s="1"/>
  <c r="F11" i="3"/>
  <c r="G11" i="4"/>
  <c r="F17" i="3"/>
  <c r="H10" i="3"/>
  <c r="I10" i="3" s="1"/>
  <c r="H6" i="3"/>
  <c r="I6" i="3" s="1"/>
  <c r="I6" i="5"/>
  <c r="M17" i="5"/>
  <c r="M19" i="5"/>
  <c r="D23" i="5"/>
  <c r="F18" i="5"/>
  <c r="F26" i="5"/>
  <c r="F27" i="5" s="1"/>
  <c r="F17" i="5"/>
  <c r="J15" i="4"/>
  <c r="F11" i="4"/>
  <c r="H6" i="4"/>
  <c r="M17" i="3"/>
  <c r="M18" i="3"/>
  <c r="M16" i="3"/>
  <c r="F26" i="3"/>
  <c r="F27" i="3" s="1"/>
  <c r="H5" i="2"/>
  <c r="I5" i="2" s="1"/>
  <c r="F10" i="2"/>
  <c r="G10" i="2"/>
  <c r="F16" i="2"/>
  <c r="J14" i="2"/>
  <c r="M15" i="2" s="1"/>
  <c r="I11" i="5" l="1"/>
  <c r="M19" i="3"/>
  <c r="M20" i="3" s="1"/>
  <c r="F18" i="3"/>
  <c r="F19" i="3" s="1"/>
  <c r="D22" i="2"/>
  <c r="H11" i="5"/>
  <c r="M16" i="5"/>
  <c r="M20" i="5" s="1"/>
  <c r="D23" i="3"/>
  <c r="I11" i="3"/>
  <c r="H11" i="3"/>
  <c r="F19" i="5"/>
  <c r="H11" i="4"/>
  <c r="I6" i="4"/>
  <c r="I11" i="4" s="1"/>
  <c r="M17" i="4"/>
  <c r="M18" i="4"/>
  <c r="M16" i="4"/>
  <c r="M19" i="4"/>
  <c r="F18" i="4"/>
  <c r="F26" i="4"/>
  <c r="F27" i="4" s="1"/>
  <c r="F17" i="4"/>
  <c r="D23" i="4"/>
  <c r="I10" i="2"/>
  <c r="F25" i="2"/>
  <c r="F26" i="2" s="1"/>
  <c r="H10" i="2"/>
  <c r="F17" i="2"/>
  <c r="M18" i="2"/>
  <c r="M16" i="2"/>
  <c r="M17" i="2"/>
  <c r="F19" i="4" l="1"/>
  <c r="M20" i="4"/>
  <c r="F18" i="2"/>
  <c r="M19" i="2"/>
</calcChain>
</file>

<file path=xl/sharedStrings.xml><?xml version="1.0" encoding="utf-8"?>
<sst xmlns="http://schemas.openxmlformats.org/spreadsheetml/2006/main" count="146" uniqueCount="39">
  <si>
    <t xml:space="preserve">NOMBRE </t>
  </si>
  <si>
    <t>Auxilio de transporte</t>
  </si>
  <si>
    <t>SUELDO BASICO</t>
  </si>
  <si>
    <t>DIAS TRAB</t>
  </si>
  <si>
    <t>DEVENGADO</t>
  </si>
  <si>
    <t>TOTAL DEVENGADO</t>
  </si>
  <si>
    <t>DEDUCCIONES</t>
  </si>
  <si>
    <t>TOTAL DEDUCCION</t>
  </si>
  <si>
    <t>NETO A PAGAR</t>
  </si>
  <si>
    <t>BASICO</t>
  </si>
  <si>
    <t>SALUD</t>
  </si>
  <si>
    <t>PENSION</t>
  </si>
  <si>
    <t>APORTES SEGURIDAD SOCIAL</t>
  </si>
  <si>
    <t>PROVISIÓN PARA PRESTACIONES  SOCIALES</t>
  </si>
  <si>
    <t>VALOR</t>
  </si>
  <si>
    <t>CESANTIAS</t>
  </si>
  <si>
    <t>INT./CESANT</t>
  </si>
  <si>
    <t>PRIMA</t>
  </si>
  <si>
    <t>VACACIONES</t>
  </si>
  <si>
    <t>APORTES PARAFISCALES</t>
  </si>
  <si>
    <t>SENA</t>
  </si>
  <si>
    <t>ICBF</t>
  </si>
  <si>
    <t>CAJA COMPENSACIÓN</t>
  </si>
  <si>
    <t>A</t>
  </si>
  <si>
    <t>B</t>
  </si>
  <si>
    <t>C</t>
  </si>
  <si>
    <t>D</t>
  </si>
  <si>
    <t>TOTAL</t>
  </si>
  <si>
    <t>salario mínimo del año</t>
  </si>
  <si>
    <t>RIESGOS LABORALES</t>
  </si>
  <si>
    <t>DEVENGOS</t>
  </si>
  <si>
    <t xml:space="preserve"> </t>
  </si>
  <si>
    <t>Computador</t>
  </si>
  <si>
    <t>Precio</t>
  </si>
  <si>
    <t>Años</t>
  </si>
  <si>
    <t>Meses</t>
  </si>
  <si>
    <t>total</t>
  </si>
  <si>
    <t>Horas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</si>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</sst>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\ _€;[Red]#,##0\ _€"/>
    <numFmt numFmtId="165" formatCode="0.0%"/>
    <numFmt numFmtId="166" formatCode="_-* #,##0\ _€_-;\-* #,##0\ _€_-;_-* &quot;-&quot;??\ _€_-;_-@_-"/>
    <numFmt numFmtId="167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b/>
      <sz val="12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164" fontId="4" fillId="3" borderId="0" xfId="0" applyNumberFormat="1" applyFont="1" applyFill="1"/>
    <xf numFmtId="164" fontId="4" fillId="3" borderId="0" xfId="0" applyNumberFormat="1" applyFont="1" applyFill="1" applyAlignment="1">
      <alignment vertical="center" wrapText="1"/>
    </xf>
    <xf numFmtId="164" fontId="4" fillId="3" borderId="11" xfId="0" applyNumberFormat="1" applyFont="1" applyFill="1" applyBorder="1" applyAlignment="1">
      <alignment horizontal="center" vertical="center" wrapText="1"/>
    </xf>
    <xf numFmtId="164" fontId="4" fillId="3" borderId="13" xfId="0" applyNumberFormat="1" applyFont="1" applyFill="1" applyBorder="1" applyAlignment="1">
      <alignment horizontal="center" vertical="center" wrapText="1"/>
    </xf>
    <xf numFmtId="164" fontId="4" fillId="5" borderId="11" xfId="0" applyNumberFormat="1" applyFont="1" applyFill="1" applyBorder="1" applyAlignment="1">
      <alignment horizontal="center" vertical="center"/>
    </xf>
    <xf numFmtId="164" fontId="4" fillId="5" borderId="7" xfId="0" applyNumberFormat="1" applyFont="1" applyFill="1" applyBorder="1" applyAlignment="1">
      <alignment horizontal="center" vertical="center"/>
    </xf>
    <xf numFmtId="164" fontId="4" fillId="5" borderId="29" xfId="0" applyNumberFormat="1" applyFont="1" applyFill="1" applyBorder="1" applyAlignment="1">
      <alignment horizontal="center" vertical="center"/>
    </xf>
    <xf numFmtId="164" fontId="4" fillId="3" borderId="11" xfId="0" applyNumberFormat="1" applyFont="1" applyFill="1" applyBorder="1" applyAlignment="1">
      <alignment vertical="center"/>
    </xf>
    <xf numFmtId="164" fontId="4" fillId="3" borderId="13" xfId="0" applyNumberFormat="1" applyFont="1" applyFill="1" applyBorder="1" applyAlignment="1">
      <alignment vertical="center"/>
    </xf>
    <xf numFmtId="164" fontId="4" fillId="3" borderId="37" xfId="0" applyNumberFormat="1" applyFont="1" applyFill="1" applyBorder="1" applyAlignment="1">
      <alignment vertical="center"/>
    </xf>
    <xf numFmtId="164" fontId="4" fillId="3" borderId="0" xfId="0" applyNumberFormat="1" applyFont="1" applyFill="1" applyAlignment="1">
      <alignment vertical="center"/>
    </xf>
    <xf numFmtId="164" fontId="4" fillId="3" borderId="34" xfId="0" applyNumberFormat="1" applyFont="1" applyFill="1" applyBorder="1" applyAlignment="1">
      <alignment vertical="center"/>
    </xf>
    <xf numFmtId="164" fontId="4" fillId="3" borderId="30" xfId="0" applyNumberFormat="1" applyFont="1" applyFill="1" applyBorder="1" applyAlignment="1">
      <alignment vertical="center"/>
    </xf>
    <xf numFmtId="164" fontId="4" fillId="3" borderId="38" xfId="0" applyNumberFormat="1" applyFont="1" applyFill="1" applyBorder="1" applyAlignment="1">
      <alignment vertical="center"/>
    </xf>
    <xf numFmtId="164" fontId="4" fillId="6" borderId="31" xfId="0" applyNumberFormat="1" applyFont="1" applyFill="1" applyBorder="1" applyAlignment="1">
      <alignment vertical="center"/>
    </xf>
    <xf numFmtId="164" fontId="4" fillId="6" borderId="32" xfId="0" applyNumberFormat="1" applyFont="1" applyFill="1" applyBorder="1" applyAlignment="1">
      <alignment vertical="center"/>
    </xf>
    <xf numFmtId="164" fontId="4" fillId="6" borderId="1" xfId="0" applyNumberFormat="1" applyFont="1" applyFill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0" fontId="4" fillId="3" borderId="0" xfId="0" applyFont="1" applyFill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3" borderId="39" xfId="0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4" fillId="3" borderId="7" xfId="1" applyNumberFormat="1" applyFont="1" applyFill="1" applyBorder="1" applyAlignment="1">
      <alignment horizontal="center" vertical="center" wrapText="1"/>
    </xf>
    <xf numFmtId="10" fontId="4" fillId="3" borderId="12" xfId="0" applyNumberFormat="1" applyFont="1" applyFill="1" applyBorder="1" applyAlignment="1">
      <alignment horizontal="center" vertical="center" wrapText="1"/>
    </xf>
    <xf numFmtId="166" fontId="4" fillId="3" borderId="13" xfId="1" applyNumberFormat="1" applyFont="1" applyFill="1" applyBorder="1" applyAlignment="1">
      <alignment horizontal="center" vertical="center" wrapText="1"/>
    </xf>
    <xf numFmtId="9" fontId="4" fillId="3" borderId="7" xfId="0" applyNumberFormat="1" applyFont="1" applyFill="1" applyBorder="1" applyAlignment="1">
      <alignment horizontal="center" vertical="center" wrapText="1"/>
    </xf>
    <xf numFmtId="167" fontId="4" fillId="2" borderId="14" xfId="0" applyNumberFormat="1" applyFont="1" applyFill="1" applyBorder="1" applyAlignment="1">
      <alignment horizontal="center" vertical="center" wrapText="1"/>
    </xf>
    <xf numFmtId="166" fontId="4" fillId="3" borderId="14" xfId="1" applyNumberFormat="1" applyFont="1" applyFill="1" applyBorder="1" applyAlignment="1">
      <alignment horizontal="center" vertical="center" wrapText="1"/>
    </xf>
    <xf numFmtId="10" fontId="4" fillId="3" borderId="7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/>
    </xf>
    <xf numFmtId="167" fontId="4" fillId="0" borderId="0" xfId="0" applyNumberFormat="1" applyFont="1" applyAlignment="1">
      <alignment horizontal="center" vertical="center" wrapText="1"/>
    </xf>
    <xf numFmtId="166" fontId="5" fillId="3" borderId="1" xfId="1" applyNumberFormat="1" applyFont="1" applyFill="1" applyBorder="1" applyAlignment="1">
      <alignment horizontal="center" vertical="center" wrapText="1"/>
    </xf>
    <xf numFmtId="10" fontId="4" fillId="3" borderId="14" xfId="0" applyNumberFormat="1" applyFont="1" applyFill="1" applyBorder="1" applyAlignment="1">
      <alignment horizontal="center" vertical="center" wrapText="1"/>
    </xf>
    <xf numFmtId="166" fontId="4" fillId="3" borderId="15" xfId="1" applyNumberFormat="1" applyFont="1" applyFill="1" applyBorder="1" applyAlignment="1">
      <alignment horizontal="center" vertical="center" wrapText="1"/>
    </xf>
    <xf numFmtId="166" fontId="4" fillId="3" borderId="0" xfId="1" applyNumberFormat="1" applyFont="1" applyFill="1" applyAlignment="1">
      <alignment horizontal="center" vertical="center" wrapText="1"/>
    </xf>
    <xf numFmtId="164" fontId="5" fillId="3" borderId="1" xfId="0" applyNumberFormat="1" applyFont="1" applyFill="1" applyBorder="1" applyAlignment="1">
      <alignment vertical="center"/>
    </xf>
    <xf numFmtId="0" fontId="4" fillId="3" borderId="21" xfId="0" applyFont="1" applyFill="1" applyBorder="1" applyAlignment="1">
      <alignment horizontal="center" vertical="center" wrapText="1"/>
    </xf>
    <xf numFmtId="9" fontId="4" fillId="3" borderId="12" xfId="0" applyNumberFormat="1" applyFont="1" applyFill="1" applyBorder="1" applyAlignment="1">
      <alignment horizontal="center" vertical="center" wrapText="1"/>
    </xf>
    <xf numFmtId="164" fontId="4" fillId="3" borderId="0" xfId="0" applyNumberFormat="1" applyFont="1" applyFill="1" applyAlignment="1">
      <alignment horizontal="center"/>
    </xf>
    <xf numFmtId="9" fontId="4" fillId="3" borderId="14" xfId="0" applyNumberFormat="1" applyFont="1" applyFill="1" applyBorder="1" applyAlignment="1">
      <alignment horizontal="center" vertical="center" wrapText="1"/>
    </xf>
    <xf numFmtId="164" fontId="5" fillId="3" borderId="1" xfId="0" applyNumberFormat="1" applyFont="1" applyFill="1" applyBorder="1"/>
    <xf numFmtId="164" fontId="4" fillId="5" borderId="10" xfId="0" applyNumberFormat="1" applyFont="1" applyFill="1" applyBorder="1"/>
    <xf numFmtId="164" fontId="4" fillId="5" borderId="15" xfId="0" applyNumberFormat="1" applyFont="1" applyFill="1" applyBorder="1"/>
    <xf numFmtId="164" fontId="5" fillId="0" borderId="0" xfId="0" applyNumberFormat="1" applyFont="1" applyAlignment="1">
      <alignment horizontal="left" vertical="center"/>
    </xf>
    <xf numFmtId="164" fontId="6" fillId="3" borderId="0" xfId="0" applyNumberFormat="1" applyFont="1" applyFill="1"/>
    <xf numFmtId="164" fontId="6" fillId="3" borderId="0" xfId="0" applyNumberFormat="1" applyFont="1" applyFill="1" applyAlignment="1">
      <alignment horizontal="center"/>
    </xf>
    <xf numFmtId="164" fontId="6" fillId="5" borderId="10" xfId="0" applyNumberFormat="1" applyFont="1" applyFill="1" applyBorder="1"/>
    <xf numFmtId="164" fontId="6" fillId="5" borderId="15" xfId="0" applyNumberFormat="1" applyFont="1" applyFill="1" applyBorder="1"/>
    <xf numFmtId="164" fontId="7" fillId="3" borderId="0" xfId="0" applyNumberFormat="1" applyFont="1" applyFill="1" applyAlignment="1">
      <alignment vertical="center" wrapText="1"/>
    </xf>
    <xf numFmtId="164" fontId="7" fillId="3" borderId="11" xfId="0" applyNumberFormat="1" applyFont="1" applyFill="1" applyBorder="1" applyAlignment="1">
      <alignment horizontal="center" vertical="center" wrapText="1"/>
    </xf>
    <xf numFmtId="164" fontId="7" fillId="3" borderId="13" xfId="0" applyNumberFormat="1" applyFont="1" applyFill="1" applyBorder="1" applyAlignment="1">
      <alignment horizontal="center" vertical="center" wrapText="1"/>
    </xf>
    <xf numFmtId="164" fontId="6" fillId="5" borderId="11" xfId="0" applyNumberFormat="1" applyFont="1" applyFill="1" applyBorder="1" applyAlignment="1">
      <alignment horizontal="center" vertical="center"/>
    </xf>
    <xf numFmtId="164" fontId="6" fillId="5" borderId="7" xfId="0" applyNumberFormat="1" applyFont="1" applyFill="1" applyBorder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3" borderId="11" xfId="0" applyNumberFormat="1" applyFont="1" applyFill="1" applyBorder="1" applyAlignment="1">
      <alignment vertical="center"/>
    </xf>
    <xf numFmtId="164" fontId="6" fillId="3" borderId="13" xfId="0" applyNumberFormat="1" applyFont="1" applyFill="1" applyBorder="1" applyAlignment="1">
      <alignment vertical="center"/>
    </xf>
    <xf numFmtId="164" fontId="6" fillId="3" borderId="37" xfId="0" applyNumberFormat="1" applyFont="1" applyFill="1" applyBorder="1" applyAlignment="1">
      <alignment vertical="center"/>
    </xf>
    <xf numFmtId="164" fontId="6" fillId="3" borderId="0" xfId="0" applyNumberFormat="1" applyFont="1" applyFill="1" applyAlignment="1">
      <alignment vertical="center"/>
    </xf>
    <xf numFmtId="164" fontId="6" fillId="3" borderId="34" xfId="0" applyNumberFormat="1" applyFont="1" applyFill="1" applyBorder="1" applyAlignment="1">
      <alignment vertical="center"/>
    </xf>
    <xf numFmtId="164" fontId="6" fillId="3" borderId="30" xfId="0" applyNumberFormat="1" applyFont="1" applyFill="1" applyBorder="1" applyAlignment="1">
      <alignment vertical="center"/>
    </xf>
    <xf numFmtId="164" fontId="6" fillId="3" borderId="38" xfId="0" applyNumberFormat="1" applyFont="1" applyFill="1" applyBorder="1" applyAlignment="1">
      <alignment vertical="center"/>
    </xf>
    <xf numFmtId="164" fontId="6" fillId="6" borderId="31" xfId="0" applyNumberFormat="1" applyFont="1" applyFill="1" applyBorder="1" applyAlignment="1">
      <alignment vertical="center"/>
    </xf>
    <xf numFmtId="164" fontId="6" fillId="6" borderId="32" xfId="0" applyNumberFormat="1" applyFont="1" applyFill="1" applyBorder="1" applyAlignment="1">
      <alignment vertical="center"/>
    </xf>
    <xf numFmtId="164" fontId="6" fillId="6" borderId="1" xfId="0" applyNumberFormat="1" applyFont="1" applyFill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6" fillId="0" borderId="0" xfId="0" applyNumberFormat="1" applyFont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165" fontId="6" fillId="3" borderId="12" xfId="0" applyNumberFormat="1" applyFont="1" applyFill="1" applyBorder="1" applyAlignment="1">
      <alignment horizontal="center" vertical="center" wrapText="1"/>
    </xf>
    <xf numFmtId="166" fontId="6" fillId="3" borderId="7" xfId="1" applyNumberFormat="1" applyFont="1" applyFill="1" applyBorder="1" applyAlignment="1">
      <alignment horizontal="center" vertical="center" wrapText="1"/>
    </xf>
    <xf numFmtId="10" fontId="6" fillId="3" borderId="12" xfId="0" applyNumberFormat="1" applyFont="1" applyFill="1" applyBorder="1" applyAlignment="1">
      <alignment horizontal="center" vertical="center" wrapText="1"/>
    </xf>
    <xf numFmtId="166" fontId="6" fillId="3" borderId="13" xfId="1" applyNumberFormat="1" applyFont="1" applyFill="1" applyBorder="1" applyAlignment="1">
      <alignment horizontal="center" vertical="center" wrapText="1"/>
    </xf>
    <xf numFmtId="9" fontId="6" fillId="3" borderId="7" xfId="0" applyNumberFormat="1" applyFont="1" applyFill="1" applyBorder="1" applyAlignment="1">
      <alignment horizontal="center" vertical="center" wrapText="1"/>
    </xf>
    <xf numFmtId="166" fontId="6" fillId="3" borderId="14" xfId="1" applyNumberFormat="1" applyFont="1" applyFill="1" applyBorder="1" applyAlignment="1">
      <alignment horizontal="center" vertical="center" wrapText="1"/>
    </xf>
    <xf numFmtId="10" fontId="6" fillId="3" borderId="7" xfId="0" applyNumberFormat="1" applyFont="1" applyFill="1" applyBorder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/>
    </xf>
    <xf numFmtId="167" fontId="6" fillId="0" borderId="0" xfId="0" applyNumberFormat="1" applyFont="1" applyAlignment="1">
      <alignment horizontal="center" vertical="center" wrapText="1"/>
    </xf>
    <xf numFmtId="166" fontId="7" fillId="3" borderId="1" xfId="1" applyNumberFormat="1" applyFont="1" applyFill="1" applyBorder="1" applyAlignment="1">
      <alignment horizontal="center" vertical="center" wrapText="1"/>
    </xf>
    <xf numFmtId="10" fontId="6" fillId="3" borderId="14" xfId="0" applyNumberFormat="1" applyFont="1" applyFill="1" applyBorder="1" applyAlignment="1">
      <alignment horizontal="center" vertical="center" wrapText="1"/>
    </xf>
    <xf numFmtId="166" fontId="6" fillId="3" borderId="15" xfId="1" applyNumberFormat="1" applyFont="1" applyFill="1" applyBorder="1" applyAlignment="1">
      <alignment horizontal="center" vertical="center" wrapText="1"/>
    </xf>
    <xf numFmtId="166" fontId="6" fillId="3" borderId="0" xfId="1" applyNumberFormat="1" applyFont="1" applyFill="1" applyAlignment="1">
      <alignment horizontal="center" vertical="center" wrapText="1"/>
    </xf>
    <xf numFmtId="164" fontId="7" fillId="3" borderId="1" xfId="0" applyNumberFormat="1" applyFont="1" applyFill="1" applyBorder="1" applyAlignment="1">
      <alignment vertical="center"/>
    </xf>
    <xf numFmtId="0" fontId="6" fillId="3" borderId="21" xfId="0" applyFont="1" applyFill="1" applyBorder="1" applyAlignment="1">
      <alignment horizontal="center" vertical="center" wrapText="1"/>
    </xf>
    <xf numFmtId="9" fontId="6" fillId="3" borderId="12" xfId="0" applyNumberFormat="1" applyFont="1" applyFill="1" applyBorder="1" applyAlignment="1">
      <alignment horizontal="center" vertical="center" wrapText="1"/>
    </xf>
    <xf numFmtId="9" fontId="6" fillId="3" borderId="14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/>
    <xf numFmtId="167" fontId="6" fillId="0" borderId="14" xfId="0" applyNumberFormat="1" applyFont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164" fontId="4" fillId="9" borderId="0" xfId="0" applyNumberFormat="1" applyFont="1" applyFill="1" applyAlignment="1">
      <alignment vertical="center" wrapText="1"/>
    </xf>
    <xf numFmtId="164" fontId="4" fillId="3" borderId="9" xfId="0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25" xfId="0" applyFont="1" applyFill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center" vertical="center" wrapText="1"/>
    </xf>
    <xf numFmtId="164" fontId="4" fillId="3" borderId="41" xfId="0" applyNumberFormat="1" applyFont="1" applyFill="1" applyBorder="1" applyAlignment="1">
      <alignment horizontal="center" vertical="center" wrapText="1"/>
    </xf>
    <xf numFmtId="164" fontId="7" fillId="3" borderId="4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164" fontId="4" fillId="3" borderId="24" xfId="0" applyNumberFormat="1" applyFont="1" applyFill="1" applyBorder="1" applyAlignment="1">
      <alignment horizontal="center" vertical="center" wrapText="1"/>
    </xf>
    <xf numFmtId="164" fontId="4" fillId="3" borderId="33" xfId="0" applyNumberFormat="1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164" fontId="5" fillId="3" borderId="2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164" fontId="5" fillId="3" borderId="28" xfId="0" applyNumberFormat="1" applyFont="1" applyFill="1" applyBorder="1" applyAlignment="1">
      <alignment horizontal="center" vertical="center"/>
    </xf>
    <xf numFmtId="164" fontId="4" fillId="3" borderId="35" xfId="0" applyNumberFormat="1" applyFont="1" applyFill="1" applyBorder="1" applyAlignment="1">
      <alignment horizontal="center" vertical="center" wrapText="1"/>
    </xf>
    <xf numFmtId="164" fontId="4" fillId="3" borderId="36" xfId="0" applyNumberFormat="1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164" fontId="4" fillId="4" borderId="18" xfId="0" applyNumberFormat="1" applyFont="1" applyFill="1" applyBorder="1" applyAlignment="1">
      <alignment horizontal="center" vertical="center" wrapText="1"/>
    </xf>
    <xf numFmtId="164" fontId="4" fillId="4" borderId="19" xfId="0" applyNumberFormat="1" applyFont="1" applyFill="1" applyBorder="1" applyAlignment="1">
      <alignment horizontal="center" vertical="center" wrapText="1"/>
    </xf>
    <xf numFmtId="164" fontId="4" fillId="4" borderId="20" xfId="0" applyNumberFormat="1" applyFont="1" applyFill="1" applyBorder="1" applyAlignment="1">
      <alignment horizontal="center" vertical="center" wrapText="1"/>
    </xf>
    <xf numFmtId="164" fontId="4" fillId="4" borderId="4" xfId="0" applyNumberFormat="1" applyFont="1" applyFill="1" applyBorder="1" applyAlignment="1">
      <alignment horizontal="center" vertical="center" wrapText="1"/>
    </xf>
    <xf numFmtId="164" fontId="4" fillId="4" borderId="6" xfId="0" applyNumberFormat="1" applyFont="1" applyFill="1" applyBorder="1" applyAlignment="1">
      <alignment horizontal="center" vertical="center" wrapText="1"/>
    </xf>
    <xf numFmtId="0" fontId="4" fillId="3" borderId="22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164" fontId="4" fillId="3" borderId="16" xfId="0" applyNumberFormat="1" applyFont="1" applyFill="1" applyBorder="1" applyAlignment="1">
      <alignment horizontal="left" vertical="center"/>
    </xf>
    <xf numFmtId="164" fontId="4" fillId="3" borderId="17" xfId="0" applyNumberFormat="1" applyFont="1" applyFill="1" applyBorder="1" applyAlignment="1">
      <alignment horizontal="left" vertical="center"/>
    </xf>
    <xf numFmtId="164" fontId="3" fillId="3" borderId="8" xfId="0" applyNumberFormat="1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 vertical="center"/>
    </xf>
    <xf numFmtId="164" fontId="4" fillId="3" borderId="14" xfId="0" applyNumberFormat="1" applyFont="1" applyFill="1" applyBorder="1" applyAlignment="1">
      <alignment horizontal="center" vertical="center"/>
    </xf>
    <xf numFmtId="164" fontId="3" fillId="3" borderId="23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4" fillId="3" borderId="22" xfId="0" applyNumberFormat="1" applyFont="1" applyFill="1" applyBorder="1" applyAlignment="1">
      <alignment horizontal="center" vertical="center" wrapText="1"/>
    </xf>
    <xf numFmtId="164" fontId="4" fillId="3" borderId="11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4" fontId="4" fillId="3" borderId="7" xfId="0" applyNumberFormat="1" applyFont="1" applyFill="1" applyBorder="1" applyAlignment="1">
      <alignment horizontal="center" vertical="center" wrapText="1"/>
    </xf>
    <xf numFmtId="164" fontId="4" fillId="3" borderId="40" xfId="0" applyNumberFormat="1" applyFont="1" applyFill="1" applyBorder="1" applyAlignment="1">
      <alignment horizontal="center" vertical="center" wrapText="1"/>
    </xf>
    <xf numFmtId="164" fontId="4" fillId="3" borderId="27" xfId="0" applyNumberFormat="1" applyFont="1" applyFill="1" applyBorder="1" applyAlignment="1">
      <alignment horizontal="center" vertical="center" wrapText="1"/>
    </xf>
    <xf numFmtId="164" fontId="5" fillId="3" borderId="16" xfId="0" applyNumberFormat="1" applyFont="1" applyFill="1" applyBorder="1" applyAlignment="1">
      <alignment horizontal="left" vertical="center"/>
    </xf>
    <xf numFmtId="164" fontId="5" fillId="3" borderId="17" xfId="0" applyNumberFormat="1" applyFont="1" applyFill="1" applyBorder="1" applyAlignment="1">
      <alignment horizontal="left" vertical="center"/>
    </xf>
    <xf numFmtId="164" fontId="6" fillId="4" borderId="18" xfId="0" applyNumberFormat="1" applyFont="1" applyFill="1" applyBorder="1" applyAlignment="1">
      <alignment horizontal="center" vertical="center" wrapText="1"/>
    </xf>
    <xf numFmtId="164" fontId="6" fillId="4" borderId="19" xfId="0" applyNumberFormat="1" applyFont="1" applyFill="1" applyBorder="1" applyAlignment="1">
      <alignment horizontal="center" vertical="center" wrapText="1"/>
    </xf>
    <xf numFmtId="164" fontId="6" fillId="4" borderId="20" xfId="0" applyNumberFormat="1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164" fontId="7" fillId="3" borderId="28" xfId="0" applyNumberFormat="1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164" fontId="6" fillId="4" borderId="4" xfId="0" applyNumberFormat="1" applyFont="1" applyFill="1" applyBorder="1" applyAlignment="1">
      <alignment horizontal="center" vertical="center" wrapText="1"/>
    </xf>
    <xf numFmtId="164" fontId="6" fillId="4" borderId="6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164" fontId="7" fillId="3" borderId="33" xfId="0" applyNumberFormat="1" applyFont="1" applyFill="1" applyBorder="1" applyAlignment="1">
      <alignment horizontal="center" vertical="center" wrapText="1"/>
    </xf>
    <xf numFmtId="164" fontId="7" fillId="3" borderId="35" xfId="0" applyNumberFormat="1" applyFont="1" applyFill="1" applyBorder="1" applyAlignment="1">
      <alignment horizontal="center" vertical="center" wrapText="1"/>
    </xf>
    <xf numFmtId="164" fontId="7" fillId="3" borderId="36" xfId="0" applyNumberFormat="1" applyFont="1" applyFill="1" applyBorder="1" applyAlignment="1">
      <alignment horizontal="center" vertical="center" wrapText="1"/>
    </xf>
    <xf numFmtId="164" fontId="7" fillId="3" borderId="24" xfId="0" applyNumberFormat="1" applyFont="1" applyFill="1" applyBorder="1" applyAlignment="1">
      <alignment horizontal="center" vertical="center" wrapText="1"/>
    </xf>
    <xf numFmtId="164" fontId="6" fillId="3" borderId="16" xfId="0" applyNumberFormat="1" applyFont="1" applyFill="1" applyBorder="1" applyAlignment="1">
      <alignment horizontal="left" vertical="center"/>
    </xf>
    <xf numFmtId="164" fontId="6" fillId="3" borderId="17" xfId="0" applyNumberFormat="1" applyFont="1" applyFill="1" applyBorder="1" applyAlignment="1">
      <alignment horizontal="left" vertical="center"/>
    </xf>
    <xf numFmtId="164" fontId="2" fillId="3" borderId="8" xfId="0" applyNumberFormat="1" applyFont="1" applyFill="1" applyBorder="1" applyAlignment="1">
      <alignment horizontal="center"/>
    </xf>
    <xf numFmtId="164" fontId="2" fillId="3" borderId="9" xfId="0" applyNumberFormat="1" applyFont="1" applyFill="1" applyBorder="1" applyAlignment="1">
      <alignment horizontal="center"/>
    </xf>
    <xf numFmtId="164" fontId="6" fillId="3" borderId="9" xfId="0" applyNumberFormat="1" applyFont="1" applyFill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7" fillId="3" borderId="22" xfId="0" applyNumberFormat="1" applyFont="1" applyFill="1" applyBorder="1" applyAlignment="1">
      <alignment horizontal="center" vertical="center" wrapText="1"/>
    </xf>
    <xf numFmtId="164" fontId="7" fillId="3" borderId="11" xfId="0" applyNumberFormat="1" applyFont="1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164" fontId="7" fillId="3" borderId="7" xfId="0" applyNumberFormat="1" applyFont="1" applyFill="1" applyBorder="1" applyAlignment="1">
      <alignment horizontal="center" vertical="center" wrapText="1"/>
    </xf>
    <xf numFmtId="164" fontId="7" fillId="3" borderId="40" xfId="0" applyNumberFormat="1" applyFont="1" applyFill="1" applyBorder="1" applyAlignment="1">
      <alignment horizontal="center" vertical="center" wrapText="1"/>
    </xf>
    <xf numFmtId="164" fontId="7" fillId="3" borderId="27" xfId="0" applyNumberFormat="1" applyFont="1" applyFill="1" applyBorder="1" applyAlignment="1">
      <alignment horizontal="center" vertical="center" wrapText="1"/>
    </xf>
    <xf numFmtId="0" fontId="8" fillId="7" borderId="18" xfId="0" applyFont="1" applyFill="1" applyBorder="1" applyAlignment="1">
      <alignment horizontal="center"/>
    </xf>
    <xf numFmtId="0" fontId="8" fillId="7" borderId="19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showGridLines="0" topLeftCell="A7" workbookViewId="0">
      <selection activeCell="G14" sqref="G14"/>
    </sheetView>
  </sheetViews>
  <sheetFormatPr baseColWidth="10" defaultColWidth="13.140625" defaultRowHeight="15.75" x14ac:dyDescent="0.25"/>
  <cols>
    <col min="1" max="2" width="13.140625" style="1"/>
    <col min="3" max="3" width="13.140625" style="41"/>
    <col min="4" max="10" width="13.140625" style="1"/>
    <col min="11" max="11" width="23.7109375" style="1" customWidth="1"/>
    <col min="12" max="16384" width="13.140625" style="1"/>
  </cols>
  <sheetData>
    <row r="1" spans="1:13" ht="16.5" thickBot="1" x14ac:dyDescent="0.3"/>
    <row r="2" spans="1:13" ht="16.5" thickBot="1" x14ac:dyDescent="0.3">
      <c r="A2" s="136" t="s">
        <v>28</v>
      </c>
      <c r="B2" s="137"/>
      <c r="C2" s="99">
        <v>2019</v>
      </c>
      <c r="D2" s="44">
        <v>828116</v>
      </c>
    </row>
    <row r="3" spans="1:13" s="2" customFormat="1" ht="12.75" customHeight="1" x14ac:dyDescent="0.25">
      <c r="A3" s="142" t="s">
        <v>0</v>
      </c>
      <c r="B3" s="144" t="s">
        <v>2</v>
      </c>
      <c r="C3" s="146" t="s">
        <v>3</v>
      </c>
      <c r="D3" s="105" t="s">
        <v>4</v>
      </c>
      <c r="E3" s="123" t="s">
        <v>5</v>
      </c>
      <c r="F3" s="115" t="s">
        <v>6</v>
      </c>
      <c r="G3" s="116"/>
      <c r="H3" s="123" t="s">
        <v>7</v>
      </c>
      <c r="I3" s="123" t="s">
        <v>8</v>
      </c>
      <c r="J3" s="2" t="s">
        <v>31</v>
      </c>
      <c r="K3" s="98"/>
    </row>
    <row r="4" spans="1:13" s="2" customFormat="1" x14ac:dyDescent="0.25">
      <c r="A4" s="143"/>
      <c r="B4" s="145"/>
      <c r="C4" s="147"/>
      <c r="D4" s="3" t="s">
        <v>9</v>
      </c>
      <c r="E4" s="124"/>
      <c r="F4" s="3" t="s">
        <v>10</v>
      </c>
      <c r="G4" s="4" t="s">
        <v>11</v>
      </c>
      <c r="H4" s="124"/>
      <c r="I4" s="124"/>
    </row>
    <row r="5" spans="1:13" s="11" customFormat="1" x14ac:dyDescent="0.25">
      <c r="A5" s="5" t="s">
        <v>23</v>
      </c>
      <c r="B5" s="6">
        <v>2500000</v>
      </c>
      <c r="C5" s="7">
        <v>20</v>
      </c>
      <c r="D5" s="8">
        <f>ROUND(B5/30*C5,0)</f>
        <v>1666667</v>
      </c>
      <c r="E5" s="10">
        <f>SUM(D5)</f>
        <v>1666667</v>
      </c>
      <c r="F5" s="8">
        <f>ROUND(($E$5)*4%,0)</f>
        <v>66667</v>
      </c>
      <c r="G5" s="9">
        <f>ROUND(($E$5)*4%,0)</f>
        <v>66667</v>
      </c>
      <c r="H5" s="10">
        <f>SUM(F5:G5)</f>
        <v>133334</v>
      </c>
      <c r="I5" s="10">
        <f>E5-H5</f>
        <v>1533333</v>
      </c>
    </row>
    <row r="6" spans="1:13" s="11" customFormat="1" x14ac:dyDescent="0.25">
      <c r="A6" s="5" t="s">
        <v>24</v>
      </c>
      <c r="B6" s="6">
        <v>2500000</v>
      </c>
      <c r="C6" s="7">
        <v>20</v>
      </c>
      <c r="D6" s="8">
        <f>ROUND(B6/30*C6,0)</f>
        <v>1666667</v>
      </c>
      <c r="E6" s="10">
        <f>SUM(D6)</f>
        <v>1666667</v>
      </c>
      <c r="F6" s="8">
        <f>ROUND(($E$6)*4%,0)</f>
        <v>66667</v>
      </c>
      <c r="G6" s="9">
        <f>ROUND(($E$6)*4%,0)</f>
        <v>66667</v>
      </c>
      <c r="H6" s="10">
        <f>SUM(F6:G6)</f>
        <v>133334</v>
      </c>
      <c r="I6" s="10">
        <f>E6-H6</f>
        <v>1533333</v>
      </c>
    </row>
    <row r="7" spans="1:13" s="11" customFormat="1" x14ac:dyDescent="0.25">
      <c r="A7" s="5" t="s">
        <v>25</v>
      </c>
      <c r="B7" s="6">
        <v>2500000</v>
      </c>
      <c r="C7" s="7">
        <v>20</v>
      </c>
      <c r="D7" s="8">
        <f>ROUND(B7/30*C7,0)</f>
        <v>1666667</v>
      </c>
      <c r="E7" s="10">
        <f>SUM(D7)</f>
        <v>1666667</v>
      </c>
      <c r="F7" s="8">
        <f>ROUND(($E$7)*4%,0)</f>
        <v>66667</v>
      </c>
      <c r="G7" s="9">
        <f>ROUND(($E$7)*4%,0)</f>
        <v>66667</v>
      </c>
      <c r="H7" s="10">
        <f>SUM(F7:G7)</f>
        <v>133334</v>
      </c>
      <c r="I7" s="10">
        <f>E7-H7</f>
        <v>1533333</v>
      </c>
    </row>
    <row r="8" spans="1:13" s="11" customFormat="1" x14ac:dyDescent="0.25">
      <c r="A8" s="5" t="s">
        <v>26</v>
      </c>
      <c r="B8" s="6">
        <v>2500000</v>
      </c>
      <c r="C8" s="7">
        <v>20</v>
      </c>
      <c r="D8" s="8">
        <f>ROUND(B8/30*C8,0)</f>
        <v>1666667</v>
      </c>
      <c r="E8" s="10">
        <f>SUM(D8)</f>
        <v>1666667</v>
      </c>
      <c r="F8" s="8">
        <f>ROUND(($E$7)*4%,0)</f>
        <v>66667</v>
      </c>
      <c r="G8" s="9">
        <f>ROUND(($E$7)*4%,0)</f>
        <v>66667</v>
      </c>
      <c r="H8" s="10">
        <f>SUM(F8:G8)</f>
        <v>133334</v>
      </c>
      <c r="I8" s="10">
        <f>E8-H8</f>
        <v>1533333</v>
      </c>
    </row>
    <row r="9" spans="1:13" s="11" customFormat="1" ht="16.5" thickBot="1" x14ac:dyDescent="0.3">
      <c r="A9" s="5" t="s">
        <v>38</v>
      </c>
      <c r="B9" s="6">
        <v>2500000</v>
      </c>
      <c r="C9" s="7">
        <v>20</v>
      </c>
      <c r="D9" s="12">
        <f>ROUND(B9/30*C9,0)</f>
        <v>1666667</v>
      </c>
      <c r="E9" s="14">
        <f>SUM(D9)</f>
        <v>1666667</v>
      </c>
      <c r="F9" s="12">
        <f>ROUND(($E$9)*4%,0)</f>
        <v>66667</v>
      </c>
      <c r="G9" s="13">
        <f>ROUND(($E$9)*4%,0)</f>
        <v>66667</v>
      </c>
      <c r="H9" s="14">
        <f>SUM(F9:G9)</f>
        <v>133334</v>
      </c>
      <c r="I9" s="14">
        <f>E9-H9</f>
        <v>1533333</v>
      </c>
    </row>
    <row r="10" spans="1:13" s="11" customFormat="1" ht="16.5" thickBot="1" x14ac:dyDescent="0.3">
      <c r="A10" s="134" t="s">
        <v>27</v>
      </c>
      <c r="B10" s="135"/>
      <c r="C10" s="135"/>
      <c r="D10" s="15">
        <f>SUM(D5:D9)</f>
        <v>8333335</v>
      </c>
      <c r="E10" s="17">
        <f>SUM(E5:E9)</f>
        <v>8333335</v>
      </c>
      <c r="F10" s="15">
        <f t="shared" ref="F10:I10" si="0">SUM(F5:F9)</f>
        <v>333335</v>
      </c>
      <c r="G10" s="16">
        <f t="shared" si="0"/>
        <v>333335</v>
      </c>
      <c r="H10" s="17">
        <f t="shared" si="0"/>
        <v>666670</v>
      </c>
      <c r="I10" s="17">
        <f t="shared" si="0"/>
        <v>7666665</v>
      </c>
    </row>
    <row r="11" spans="1:13" s="19" customFormat="1" x14ac:dyDescent="0.25">
      <c r="A11" s="18"/>
      <c r="B11" s="18"/>
      <c r="C11" s="18"/>
    </row>
    <row r="12" spans="1:13" s="11" customFormat="1" ht="16.5" thickBot="1" x14ac:dyDescent="0.3"/>
    <row r="13" spans="1:13" s="11" customFormat="1" ht="13.5" customHeight="1" thickBot="1" x14ac:dyDescent="0.3">
      <c r="D13" s="117" t="s">
        <v>12</v>
      </c>
      <c r="E13" s="118"/>
      <c r="F13" s="119"/>
      <c r="G13" s="1"/>
      <c r="H13" s="1"/>
      <c r="I13" s="20"/>
      <c r="J13" s="117" t="s">
        <v>13</v>
      </c>
      <c r="K13" s="118"/>
      <c r="L13" s="118"/>
      <c r="M13" s="119"/>
    </row>
    <row r="14" spans="1:13" s="11" customFormat="1" ht="16.5" thickBot="1" x14ac:dyDescent="0.3">
      <c r="D14" s="127">
        <f>+E10</f>
        <v>8333335</v>
      </c>
      <c r="E14" s="129"/>
      <c r="F14" s="21" t="s">
        <v>14</v>
      </c>
      <c r="G14" s="1"/>
      <c r="H14" s="1"/>
      <c r="I14" s="22"/>
      <c r="J14" s="127">
        <f>+E10</f>
        <v>8333335</v>
      </c>
      <c r="K14" s="128"/>
      <c r="L14" s="129"/>
      <c r="M14" s="23" t="s">
        <v>14</v>
      </c>
    </row>
    <row r="15" spans="1:13" s="11" customFormat="1" x14ac:dyDescent="0.25">
      <c r="D15" s="102" t="s">
        <v>10</v>
      </c>
      <c r="E15" s="24">
        <v>8.5000000000000006E-2</v>
      </c>
      <c r="F15" s="25">
        <v>0</v>
      </c>
      <c r="G15" s="1"/>
      <c r="H15" s="1"/>
      <c r="I15" s="22"/>
      <c r="J15" s="132" t="s">
        <v>15</v>
      </c>
      <c r="K15" s="133"/>
      <c r="L15" s="26">
        <v>8.3299999999999999E-2</v>
      </c>
      <c r="M15" s="27">
        <f>+ROUND($J$14*L15,0)</f>
        <v>694167</v>
      </c>
    </row>
    <row r="16" spans="1:13" s="11" customFormat="1" x14ac:dyDescent="0.25">
      <c r="D16" s="104" t="s">
        <v>11</v>
      </c>
      <c r="E16" s="28">
        <v>0.12</v>
      </c>
      <c r="F16" s="25">
        <f>+ROUND($D$14*E16,0)</f>
        <v>1000000</v>
      </c>
      <c r="G16" s="1"/>
      <c r="H16" s="1"/>
      <c r="I16" s="22"/>
      <c r="J16" s="125" t="s">
        <v>16</v>
      </c>
      <c r="K16" s="126"/>
      <c r="L16" s="28">
        <v>0.01</v>
      </c>
      <c r="M16" s="27">
        <f>+ROUND($J$14*L16,0)</f>
        <v>83333</v>
      </c>
    </row>
    <row r="17" spans="3:13" s="11" customFormat="1" ht="16.5" customHeight="1" thickBot="1" x14ac:dyDescent="0.3">
      <c r="D17" s="188" t="s">
        <v>29</v>
      </c>
      <c r="E17" s="29">
        <v>5.2199999999999998E-3</v>
      </c>
      <c r="F17" s="30">
        <f>+ROUND($D$14*E17,0)</f>
        <v>43500</v>
      </c>
      <c r="G17" s="1"/>
      <c r="H17" s="1"/>
      <c r="J17" s="125" t="s">
        <v>17</v>
      </c>
      <c r="K17" s="126"/>
      <c r="L17" s="31">
        <v>8.3299999999999999E-2</v>
      </c>
      <c r="M17" s="27">
        <f>+ROUND($J$14*L17,0)</f>
        <v>694167</v>
      </c>
    </row>
    <row r="18" spans="3:13" s="11" customFormat="1" ht="16.5" thickBot="1" x14ac:dyDescent="0.3">
      <c r="C18" s="32"/>
      <c r="E18" s="33"/>
      <c r="F18" s="34">
        <f>SUM(F15:F17)</f>
        <v>1043500</v>
      </c>
      <c r="G18" s="1"/>
      <c r="H18" s="1"/>
      <c r="J18" s="113" t="s">
        <v>18</v>
      </c>
      <c r="K18" s="114"/>
      <c r="L18" s="35">
        <v>4.1700000000000001E-2</v>
      </c>
      <c r="M18" s="36">
        <f>+ROUND($D$14*L18,0)</f>
        <v>347500</v>
      </c>
    </row>
    <row r="19" spans="3:13" s="11" customFormat="1" ht="15.75" customHeight="1" thickBot="1" x14ac:dyDescent="0.3">
      <c r="C19" s="32"/>
      <c r="D19" s="20"/>
      <c r="E19" s="33"/>
      <c r="F19" s="37"/>
      <c r="G19" s="1"/>
      <c r="H19" s="1"/>
      <c r="M19" s="38">
        <f>SUM(M15:M18)</f>
        <v>1819167</v>
      </c>
    </row>
    <row r="20" spans="3:13" s="11" customFormat="1" ht="16.5" thickBot="1" x14ac:dyDescent="0.3">
      <c r="C20" s="32"/>
      <c r="G20" s="1"/>
      <c r="H20" s="1"/>
    </row>
    <row r="21" spans="3:13" s="11" customFormat="1" ht="16.5" thickBot="1" x14ac:dyDescent="0.3">
      <c r="C21" s="32"/>
      <c r="D21" s="120" t="s">
        <v>19</v>
      </c>
      <c r="E21" s="121"/>
      <c r="F21" s="122"/>
      <c r="G21" s="1"/>
      <c r="H21" s="1"/>
    </row>
    <row r="22" spans="3:13" s="11" customFormat="1" ht="16.5" thickBot="1" x14ac:dyDescent="0.3">
      <c r="C22" s="32"/>
      <c r="D22" s="127">
        <f>+D14</f>
        <v>8333335</v>
      </c>
      <c r="E22" s="129"/>
      <c r="F22" s="39" t="s">
        <v>14</v>
      </c>
      <c r="G22" s="1"/>
      <c r="H22" s="1"/>
    </row>
    <row r="23" spans="3:13" s="11" customFormat="1" x14ac:dyDescent="0.25">
      <c r="C23" s="32"/>
      <c r="D23" s="102" t="s">
        <v>20</v>
      </c>
      <c r="E23" s="40">
        <v>0.02</v>
      </c>
      <c r="F23" s="25">
        <v>0</v>
      </c>
      <c r="G23" s="1"/>
      <c r="H23" s="1"/>
    </row>
    <row r="24" spans="3:13" x14ac:dyDescent="0.25">
      <c r="D24" s="104" t="s">
        <v>21</v>
      </c>
      <c r="E24" s="28">
        <v>0.03</v>
      </c>
      <c r="F24" s="25">
        <v>0</v>
      </c>
    </row>
    <row r="25" spans="3:13" ht="16.5" customHeight="1" thickBot="1" x14ac:dyDescent="0.3">
      <c r="D25" s="188" t="s">
        <v>22</v>
      </c>
      <c r="E25" s="42">
        <v>0.04</v>
      </c>
      <c r="F25" s="30">
        <f>+ROUND($D$14*E25,0)</f>
        <v>333333</v>
      </c>
    </row>
    <row r="26" spans="3:13" ht="16.5" thickBot="1" x14ac:dyDescent="0.3">
      <c r="F26" s="43">
        <f>SUM(F23:F25)</f>
        <v>333333</v>
      </c>
    </row>
  </sheetData>
  <protectedRanges>
    <protectedRange sqref="E17:E19" name="Rango7"/>
    <protectedRange sqref="C2" name="Rango2"/>
    <protectedRange sqref="D2" name="Rango3"/>
    <protectedRange sqref="A5:C9" name="Rango4"/>
  </protectedRanges>
  <mergeCells count="19">
    <mergeCell ref="A10:C10"/>
    <mergeCell ref="J13:M13"/>
    <mergeCell ref="H3:H4"/>
    <mergeCell ref="I3:I4"/>
    <mergeCell ref="A2:B2"/>
    <mergeCell ref="A3:A4"/>
    <mergeCell ref="B3:B4"/>
    <mergeCell ref="C3:C4"/>
    <mergeCell ref="J17:K17"/>
    <mergeCell ref="J18:K18"/>
    <mergeCell ref="J14:L14"/>
    <mergeCell ref="J15:K15"/>
    <mergeCell ref="J16:K16"/>
    <mergeCell ref="F3:G3"/>
    <mergeCell ref="D13:F13"/>
    <mergeCell ref="D21:F21"/>
    <mergeCell ref="E3:E4"/>
    <mergeCell ref="D22:E22"/>
    <mergeCell ref="D14:E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tabSelected="1" topLeftCell="A10" workbookViewId="0">
      <selection activeCell="H18" sqref="H18"/>
    </sheetView>
  </sheetViews>
  <sheetFormatPr baseColWidth="10" defaultColWidth="13.140625" defaultRowHeight="15.75" x14ac:dyDescent="0.25"/>
  <cols>
    <col min="1" max="2" width="13.140625" style="1"/>
    <col min="3" max="3" width="13.140625" style="41"/>
    <col min="4" max="16384" width="13.140625" style="1"/>
  </cols>
  <sheetData>
    <row r="1" spans="1:13" ht="16.5" thickBot="1" x14ac:dyDescent="0.3"/>
    <row r="2" spans="1:13" x14ac:dyDescent="0.25">
      <c r="A2" s="136" t="s">
        <v>28</v>
      </c>
      <c r="B2" s="137"/>
      <c r="C2" s="138">
        <v>2019</v>
      </c>
      <c r="D2" s="44">
        <v>828116</v>
      </c>
    </row>
    <row r="3" spans="1:13" ht="16.5" thickBot="1" x14ac:dyDescent="0.3">
      <c r="A3" s="140" t="s">
        <v>1</v>
      </c>
      <c r="B3" s="141"/>
      <c r="C3" s="139"/>
      <c r="D3" s="45">
        <v>97032</v>
      </c>
    </row>
    <row r="4" spans="1:13" s="2" customFormat="1" ht="12.75" customHeight="1" x14ac:dyDescent="0.25">
      <c r="A4" s="142" t="s">
        <v>0</v>
      </c>
      <c r="B4" s="144" t="s">
        <v>2</v>
      </c>
      <c r="C4" s="146" t="s">
        <v>3</v>
      </c>
      <c r="D4" s="106" t="s">
        <v>4</v>
      </c>
      <c r="E4" s="123" t="s">
        <v>5</v>
      </c>
      <c r="F4" s="115" t="s">
        <v>6</v>
      </c>
      <c r="G4" s="116"/>
      <c r="H4" s="123" t="s">
        <v>7</v>
      </c>
      <c r="I4" s="123" t="s">
        <v>8</v>
      </c>
    </row>
    <row r="5" spans="1:13" s="2" customFormat="1" x14ac:dyDescent="0.25">
      <c r="A5" s="143"/>
      <c r="B5" s="145"/>
      <c r="C5" s="147"/>
      <c r="D5" s="3" t="s">
        <v>9</v>
      </c>
      <c r="E5" s="124"/>
      <c r="F5" s="3" t="s">
        <v>10</v>
      </c>
      <c r="G5" s="4" t="s">
        <v>11</v>
      </c>
      <c r="H5" s="124"/>
      <c r="I5" s="124"/>
    </row>
    <row r="6" spans="1:13" s="11" customFormat="1" x14ac:dyDescent="0.25">
      <c r="A6" s="5" t="s">
        <v>23</v>
      </c>
      <c r="B6" s="6">
        <v>2500000</v>
      </c>
      <c r="C6" s="7">
        <v>30</v>
      </c>
      <c r="D6" s="8">
        <f>ROUND(B6/30*C6,0)</f>
        <v>2500000</v>
      </c>
      <c r="E6" s="10">
        <f>SUM(D6)</f>
        <v>2500000</v>
      </c>
      <c r="F6" s="8">
        <f>ROUND(($E$6)*4%,0)</f>
        <v>100000</v>
      </c>
      <c r="G6" s="9">
        <f>ROUND(($E$6)*4%,0)</f>
        <v>100000</v>
      </c>
      <c r="H6" s="10">
        <f>SUM(F6:G6)</f>
        <v>200000</v>
      </c>
      <c r="I6" s="10">
        <f>E6-H6</f>
        <v>2300000</v>
      </c>
    </row>
    <row r="7" spans="1:13" s="11" customFormat="1" x14ac:dyDescent="0.25">
      <c r="A7" s="5" t="s">
        <v>24</v>
      </c>
      <c r="B7" s="6">
        <v>2500000</v>
      </c>
      <c r="C7" s="7">
        <v>30</v>
      </c>
      <c r="D7" s="8">
        <f>ROUND(B7/30*C7,0)</f>
        <v>2500000</v>
      </c>
      <c r="E7" s="10">
        <f>SUM(D7)</f>
        <v>2500000</v>
      </c>
      <c r="F7" s="8">
        <f>ROUND(($E$7)*4%,0)</f>
        <v>100000</v>
      </c>
      <c r="G7" s="9">
        <f>ROUND(($E$7)*4%,0)</f>
        <v>100000</v>
      </c>
      <c r="H7" s="10">
        <f>SUM(F7:G7)</f>
        <v>200000</v>
      </c>
      <c r="I7" s="10">
        <f>E7-H7</f>
        <v>2300000</v>
      </c>
    </row>
    <row r="8" spans="1:13" s="11" customFormat="1" x14ac:dyDescent="0.25">
      <c r="A8" s="5" t="s">
        <v>25</v>
      </c>
      <c r="B8" s="6">
        <v>2500000</v>
      </c>
      <c r="C8" s="7">
        <v>30</v>
      </c>
      <c r="D8" s="8">
        <f>ROUND(B8/30*C8,0)</f>
        <v>2500000</v>
      </c>
      <c r="E8" s="10">
        <f>SUM(D8)</f>
        <v>2500000</v>
      </c>
      <c r="F8" s="8">
        <f>ROUND(($E$8)*4%,0)</f>
        <v>100000</v>
      </c>
      <c r="G8" s="9">
        <f>ROUND(($E$8)*4%,0)</f>
        <v>100000</v>
      </c>
      <c r="H8" s="10">
        <f>SUM(F8:G8)</f>
        <v>200000</v>
      </c>
      <c r="I8" s="10">
        <f>E8-H8</f>
        <v>2300000</v>
      </c>
    </row>
    <row r="9" spans="1:13" s="11" customFormat="1" x14ac:dyDescent="0.25">
      <c r="A9" s="5" t="s">
        <v>26</v>
      </c>
      <c r="B9" s="6">
        <v>2500000</v>
      </c>
      <c r="C9" s="7">
        <v>30</v>
      </c>
      <c r="D9" s="8">
        <f>ROUND(B9/30*C9,0)</f>
        <v>2500000</v>
      </c>
      <c r="E9" s="10">
        <f>SUM(D9)</f>
        <v>2500000</v>
      </c>
      <c r="F9" s="8">
        <f>ROUND(($E$8)*4%,0)</f>
        <v>100000</v>
      </c>
      <c r="G9" s="9">
        <f>ROUND(($E$8)*4%,0)</f>
        <v>100000</v>
      </c>
      <c r="H9" s="10">
        <f>SUM(F9:G9)</f>
        <v>200000</v>
      </c>
      <c r="I9" s="10">
        <f>E9-H9</f>
        <v>2300000</v>
      </c>
    </row>
    <row r="10" spans="1:13" s="11" customFormat="1" ht="16.5" thickBot="1" x14ac:dyDescent="0.3">
      <c r="A10" s="5" t="s">
        <v>38</v>
      </c>
      <c r="B10" s="6">
        <v>2500000</v>
      </c>
      <c r="C10" s="7">
        <v>30</v>
      </c>
      <c r="D10" s="12">
        <f>ROUND(B10/30*C10,0)</f>
        <v>2500000</v>
      </c>
      <c r="E10" s="14">
        <f>SUM(D10)</f>
        <v>2500000</v>
      </c>
      <c r="F10" s="12">
        <f>ROUND(($E$10)*4%,0)</f>
        <v>100000</v>
      </c>
      <c r="G10" s="13">
        <f>ROUND(($E$10)*4%,0)</f>
        <v>100000</v>
      </c>
      <c r="H10" s="14">
        <f>SUM(F10:G10)</f>
        <v>200000</v>
      </c>
      <c r="I10" s="14">
        <f>E10-H10</f>
        <v>2300000</v>
      </c>
    </row>
    <row r="11" spans="1:13" s="11" customFormat="1" ht="16.5" thickBot="1" x14ac:dyDescent="0.3">
      <c r="A11" s="148" t="s">
        <v>27</v>
      </c>
      <c r="B11" s="149"/>
      <c r="C11" s="149"/>
      <c r="D11" s="15">
        <f t="shared" ref="D11:I11" si="0">SUM(D6:D10)</f>
        <v>12500000</v>
      </c>
      <c r="E11" s="17">
        <f t="shared" si="0"/>
        <v>12500000</v>
      </c>
      <c r="F11" s="15">
        <f t="shared" si="0"/>
        <v>500000</v>
      </c>
      <c r="G11" s="16">
        <f t="shared" si="0"/>
        <v>500000</v>
      </c>
      <c r="H11" s="17">
        <f t="shared" si="0"/>
        <v>1000000</v>
      </c>
      <c r="I11" s="17">
        <f t="shared" si="0"/>
        <v>11500000</v>
      </c>
    </row>
    <row r="12" spans="1:13" s="19" customFormat="1" x14ac:dyDescent="0.25">
      <c r="A12" s="46"/>
      <c r="B12" s="46"/>
      <c r="C12" s="46"/>
    </row>
    <row r="13" spans="1:13" s="11" customFormat="1" ht="16.5" thickBot="1" x14ac:dyDescent="0.3"/>
    <row r="14" spans="1:13" s="11" customFormat="1" ht="13.5" customHeight="1" thickBot="1" x14ac:dyDescent="0.3">
      <c r="D14" s="117" t="s">
        <v>12</v>
      </c>
      <c r="E14" s="118"/>
      <c r="F14" s="119"/>
      <c r="G14" s="1"/>
      <c r="H14" s="1"/>
      <c r="I14" s="20"/>
      <c r="J14" s="117" t="s">
        <v>13</v>
      </c>
      <c r="K14" s="118"/>
      <c r="L14" s="118"/>
      <c r="M14" s="119"/>
    </row>
    <row r="15" spans="1:13" s="11" customFormat="1" ht="16.5" thickBot="1" x14ac:dyDescent="0.3">
      <c r="D15" s="130">
        <f>+E11</f>
        <v>12500000</v>
      </c>
      <c r="E15" s="131"/>
      <c r="F15" s="21" t="s">
        <v>14</v>
      </c>
      <c r="G15" s="1"/>
      <c r="H15" s="1"/>
      <c r="I15" s="22"/>
      <c r="J15" s="127">
        <f>+E11</f>
        <v>12500000</v>
      </c>
      <c r="K15" s="128"/>
      <c r="L15" s="129"/>
      <c r="M15" s="23" t="s">
        <v>14</v>
      </c>
    </row>
    <row r="16" spans="1:13" s="11" customFormat="1" x14ac:dyDescent="0.25">
      <c r="D16" s="103" t="s">
        <v>10</v>
      </c>
      <c r="E16" s="24">
        <v>8.5000000000000006E-2</v>
      </c>
      <c r="F16" s="25">
        <v>0</v>
      </c>
      <c r="G16" s="1"/>
      <c r="H16" s="1"/>
      <c r="I16" s="22"/>
      <c r="J16" s="132" t="s">
        <v>15</v>
      </c>
      <c r="K16" s="133"/>
      <c r="L16" s="26">
        <v>8.3299999999999999E-2</v>
      </c>
      <c r="M16" s="27">
        <f>+ROUND($J$15*L16,0)</f>
        <v>1041250</v>
      </c>
    </row>
    <row r="17" spans="3:13" s="11" customFormat="1" x14ac:dyDescent="0.25">
      <c r="D17" s="100" t="s">
        <v>11</v>
      </c>
      <c r="E17" s="28">
        <v>0.12</v>
      </c>
      <c r="F17" s="25">
        <f>+ROUND($D$15*E17,0)</f>
        <v>1500000</v>
      </c>
      <c r="G17" s="1"/>
      <c r="H17" s="1"/>
      <c r="I17" s="22"/>
      <c r="J17" s="125" t="s">
        <v>16</v>
      </c>
      <c r="K17" s="126"/>
      <c r="L17" s="28">
        <v>0.01</v>
      </c>
      <c r="M17" s="27">
        <f>+ROUND($J$15*L17,0)</f>
        <v>125000</v>
      </c>
    </row>
    <row r="18" spans="3:13" s="11" customFormat="1" ht="32.25" thickBot="1" x14ac:dyDescent="0.3">
      <c r="D18" s="101" t="s">
        <v>29</v>
      </c>
      <c r="E18" s="29">
        <v>5.2199999999999998E-3</v>
      </c>
      <c r="F18" s="30">
        <f>+ROUND($D$15*E18,0)</f>
        <v>65250</v>
      </c>
      <c r="G18" s="1"/>
      <c r="H18" s="1"/>
      <c r="J18" s="125" t="s">
        <v>17</v>
      </c>
      <c r="K18" s="126"/>
      <c r="L18" s="31">
        <v>8.3299999999999999E-2</v>
      </c>
      <c r="M18" s="27">
        <f>+ROUND($J$15*L18,0)</f>
        <v>1041250</v>
      </c>
    </row>
    <row r="19" spans="3:13" s="11" customFormat="1" ht="16.5" thickBot="1" x14ac:dyDescent="0.3">
      <c r="C19" s="32"/>
      <c r="D19" s="20"/>
      <c r="E19" s="33"/>
      <c r="F19" s="34">
        <f>SUM(F16:F18)</f>
        <v>1565250</v>
      </c>
      <c r="G19" s="1"/>
      <c r="H19" s="1"/>
      <c r="J19" s="113" t="s">
        <v>18</v>
      </c>
      <c r="K19" s="114"/>
      <c r="L19" s="35">
        <v>4.1700000000000001E-2</v>
      </c>
      <c r="M19" s="36">
        <f>+ROUND($D$15*L19,0)</f>
        <v>521250</v>
      </c>
    </row>
    <row r="20" spans="3:13" s="11" customFormat="1" ht="15.75" customHeight="1" thickBot="1" x14ac:dyDescent="0.3">
      <c r="C20" s="32"/>
      <c r="D20" s="20"/>
      <c r="E20" s="33"/>
      <c r="F20" s="37"/>
      <c r="G20" s="1"/>
      <c r="H20" s="1"/>
      <c r="M20" s="38">
        <f>SUM(M16:M19)</f>
        <v>2728750</v>
      </c>
    </row>
    <row r="21" spans="3:13" s="11" customFormat="1" ht="16.5" thickBot="1" x14ac:dyDescent="0.3">
      <c r="C21" s="32"/>
      <c r="G21" s="1"/>
      <c r="H21" s="1"/>
    </row>
    <row r="22" spans="3:13" s="11" customFormat="1" ht="16.5" thickBot="1" x14ac:dyDescent="0.3">
      <c r="C22" s="32"/>
      <c r="D22" s="120" t="s">
        <v>19</v>
      </c>
      <c r="E22" s="121"/>
      <c r="F22" s="122"/>
      <c r="G22" s="1"/>
      <c r="H22" s="1"/>
    </row>
    <row r="23" spans="3:13" s="11" customFormat="1" ht="16.5" thickBot="1" x14ac:dyDescent="0.3">
      <c r="C23" s="32"/>
      <c r="D23" s="127">
        <f>+D15</f>
        <v>12500000</v>
      </c>
      <c r="E23" s="129"/>
      <c r="F23" s="39" t="s">
        <v>14</v>
      </c>
      <c r="G23" s="1"/>
      <c r="H23" s="1"/>
    </row>
    <row r="24" spans="3:13" s="11" customFormat="1" x14ac:dyDescent="0.25">
      <c r="C24" s="32"/>
      <c r="D24" s="102" t="s">
        <v>20</v>
      </c>
      <c r="E24" s="40">
        <v>0.02</v>
      </c>
      <c r="F24" s="25">
        <v>0</v>
      </c>
      <c r="G24" s="1"/>
      <c r="H24" s="1"/>
    </row>
    <row r="25" spans="3:13" x14ac:dyDescent="0.25">
      <c r="D25" s="104" t="s">
        <v>21</v>
      </c>
      <c r="E25" s="28">
        <v>0.03</v>
      </c>
      <c r="F25" s="25">
        <v>0</v>
      </c>
    </row>
    <row r="26" spans="3:13" ht="48" thickBot="1" x14ac:dyDescent="0.3">
      <c r="D26" s="101" t="s">
        <v>22</v>
      </c>
      <c r="E26" s="42">
        <v>0.04</v>
      </c>
      <c r="F26" s="30">
        <f>+ROUND($D$15*E26,0)</f>
        <v>500000</v>
      </c>
    </row>
    <row r="27" spans="3:13" ht="16.5" thickBot="1" x14ac:dyDescent="0.3">
      <c r="F27" s="43">
        <f>SUM(F24:F26)</f>
        <v>500000</v>
      </c>
    </row>
  </sheetData>
  <protectedRanges>
    <protectedRange sqref="E18:E20" name="Rango7"/>
    <protectedRange sqref="C2" name="Rango2"/>
    <protectedRange sqref="D2:D3" name="Rango3"/>
    <protectedRange sqref="A6:C10" name="Rango4"/>
  </protectedRanges>
  <mergeCells count="21">
    <mergeCell ref="A11:C11"/>
    <mergeCell ref="A2:B2"/>
    <mergeCell ref="C2:C3"/>
    <mergeCell ref="A3:B3"/>
    <mergeCell ref="A4:A5"/>
    <mergeCell ref="B4:B5"/>
    <mergeCell ref="C4:C5"/>
    <mergeCell ref="E4:E5"/>
    <mergeCell ref="F4:G4"/>
    <mergeCell ref="H4:H5"/>
    <mergeCell ref="I4:I5"/>
    <mergeCell ref="D14:F14"/>
    <mergeCell ref="J14:M14"/>
    <mergeCell ref="D15:E15"/>
    <mergeCell ref="J15:L15"/>
    <mergeCell ref="J16:K16"/>
    <mergeCell ref="J17:K17"/>
    <mergeCell ref="J18:K18"/>
    <mergeCell ref="J19:K19"/>
    <mergeCell ref="D22:F22"/>
    <mergeCell ref="D23:E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7"/>
  <sheetViews>
    <sheetView workbookViewId="0">
      <selection activeCell="E4" sqref="E4:E11"/>
    </sheetView>
  </sheetViews>
  <sheetFormatPr baseColWidth="10" defaultColWidth="13.140625" defaultRowHeight="15.75" x14ac:dyDescent="0.25"/>
  <cols>
    <col min="1" max="2" width="13.140625" style="1"/>
    <col min="3" max="3" width="13.140625" style="41"/>
    <col min="4" max="12" width="13.140625" style="1"/>
    <col min="13" max="13" width="13.7109375" style="1" bestFit="1" customWidth="1"/>
    <col min="14" max="16384" width="13.140625" style="1"/>
  </cols>
  <sheetData>
    <row r="1" spans="1:13" ht="16.5" thickBot="1" x14ac:dyDescent="0.3"/>
    <row r="2" spans="1:13" x14ac:dyDescent="0.25">
      <c r="A2" s="136" t="s">
        <v>28</v>
      </c>
      <c r="B2" s="137"/>
      <c r="C2" s="138">
        <v>2019</v>
      </c>
      <c r="D2" s="44">
        <v>828116</v>
      </c>
    </row>
    <row r="3" spans="1:13" ht="16.5" thickBot="1" x14ac:dyDescent="0.3">
      <c r="A3" s="140" t="s">
        <v>1</v>
      </c>
      <c r="B3" s="141"/>
      <c r="C3" s="139"/>
      <c r="D3" s="45">
        <v>97032</v>
      </c>
    </row>
    <row r="4" spans="1:13" s="2" customFormat="1" ht="12.75" customHeight="1" x14ac:dyDescent="0.25">
      <c r="A4" s="142" t="s">
        <v>0</v>
      </c>
      <c r="B4" s="144" t="s">
        <v>2</v>
      </c>
      <c r="C4" s="146" t="s">
        <v>3</v>
      </c>
      <c r="D4" s="106" t="s">
        <v>4</v>
      </c>
      <c r="E4" s="123" t="s">
        <v>5</v>
      </c>
      <c r="F4" s="115" t="s">
        <v>6</v>
      </c>
      <c r="G4" s="116"/>
      <c r="H4" s="123" t="s">
        <v>7</v>
      </c>
      <c r="I4" s="123" t="s">
        <v>8</v>
      </c>
    </row>
    <row r="5" spans="1:13" s="2" customFormat="1" x14ac:dyDescent="0.25">
      <c r="A5" s="143"/>
      <c r="B5" s="145"/>
      <c r="C5" s="147"/>
      <c r="D5" s="3" t="s">
        <v>9</v>
      </c>
      <c r="E5" s="124"/>
      <c r="F5" s="3" t="s">
        <v>10</v>
      </c>
      <c r="G5" s="4" t="s">
        <v>11</v>
      </c>
      <c r="H5" s="124"/>
      <c r="I5" s="124"/>
    </row>
    <row r="6" spans="1:13" s="11" customFormat="1" x14ac:dyDescent="0.25">
      <c r="A6" s="5" t="s">
        <v>23</v>
      </c>
      <c r="B6" s="6">
        <v>2500000</v>
      </c>
      <c r="C6" s="7">
        <v>30</v>
      </c>
      <c r="D6" s="8">
        <f>ROUND(B6/30*C6,0)</f>
        <v>2500000</v>
      </c>
      <c r="E6" s="10">
        <f>SUM(D6)</f>
        <v>2500000</v>
      </c>
      <c r="F6" s="8">
        <f>ROUND(($E$6)*4%,0)</f>
        <v>100000</v>
      </c>
      <c r="G6" s="9">
        <f>ROUND(($E$6)*4%,0)</f>
        <v>100000</v>
      </c>
      <c r="H6" s="10">
        <f>SUM(F6:G6)</f>
        <v>200000</v>
      </c>
      <c r="I6" s="10">
        <f>E6-H6</f>
        <v>2300000</v>
      </c>
    </row>
    <row r="7" spans="1:13" s="11" customFormat="1" x14ac:dyDescent="0.25">
      <c r="A7" s="5" t="s">
        <v>24</v>
      </c>
      <c r="B7" s="6">
        <v>2500000</v>
      </c>
      <c r="C7" s="7">
        <v>30</v>
      </c>
      <c r="D7" s="8">
        <f>ROUND(B7/30*C7,0)</f>
        <v>2500000</v>
      </c>
      <c r="E7" s="10">
        <f>SUM(D7)</f>
        <v>2500000</v>
      </c>
      <c r="F7" s="8">
        <f>ROUND(($E$7)*4%,0)</f>
        <v>100000</v>
      </c>
      <c r="G7" s="9">
        <f>ROUND(($E$7)*4%,0)</f>
        <v>100000</v>
      </c>
      <c r="H7" s="10">
        <f>SUM(F7:G7)</f>
        <v>200000</v>
      </c>
      <c r="I7" s="10">
        <f>E7-H7</f>
        <v>2300000</v>
      </c>
    </row>
    <row r="8" spans="1:13" s="11" customFormat="1" x14ac:dyDescent="0.25">
      <c r="A8" s="5" t="s">
        <v>25</v>
      </c>
      <c r="B8" s="6">
        <v>2500000</v>
      </c>
      <c r="C8" s="7">
        <v>30</v>
      </c>
      <c r="D8" s="8">
        <f>ROUND(B8/30*C8,0)</f>
        <v>2500000</v>
      </c>
      <c r="E8" s="10">
        <f>SUM(D8)</f>
        <v>2500000</v>
      </c>
      <c r="F8" s="8">
        <f>ROUND(($E$8)*4%,0)</f>
        <v>100000</v>
      </c>
      <c r="G8" s="9">
        <f>ROUND(($E$8)*4%,0)</f>
        <v>100000</v>
      </c>
      <c r="H8" s="10">
        <f>SUM(F8:G8)</f>
        <v>200000</v>
      </c>
      <c r="I8" s="10">
        <f>E8-H8</f>
        <v>2300000</v>
      </c>
    </row>
    <row r="9" spans="1:13" s="11" customFormat="1" x14ac:dyDescent="0.25">
      <c r="A9" s="5" t="s">
        <v>26</v>
      </c>
      <c r="B9" s="6">
        <v>2500000</v>
      </c>
      <c r="C9" s="7">
        <v>30</v>
      </c>
      <c r="D9" s="8">
        <f>ROUND(B9/30*C9,0)</f>
        <v>2500000</v>
      </c>
      <c r="E9" s="10">
        <f>SUM(D9)</f>
        <v>2500000</v>
      </c>
      <c r="F9" s="8">
        <f>ROUND(($E$8)*4%,0)</f>
        <v>100000</v>
      </c>
      <c r="G9" s="9">
        <f>ROUND(($E$8)*4%,0)</f>
        <v>100000</v>
      </c>
      <c r="H9" s="10">
        <f>SUM(F9:G9)</f>
        <v>200000</v>
      </c>
      <c r="I9" s="10">
        <f>E9-H9</f>
        <v>2300000</v>
      </c>
    </row>
    <row r="10" spans="1:13" s="11" customFormat="1" ht="16.5" thickBot="1" x14ac:dyDescent="0.3">
      <c r="A10" s="5" t="s">
        <v>38</v>
      </c>
      <c r="B10" s="6">
        <v>2500000</v>
      </c>
      <c r="C10" s="7">
        <v>30</v>
      </c>
      <c r="D10" s="12">
        <f>ROUND(B10/30*C10,0)</f>
        <v>2500000</v>
      </c>
      <c r="E10" s="14">
        <f>SUM(D10)</f>
        <v>2500000</v>
      </c>
      <c r="F10" s="12">
        <f>ROUND(($E$10)*4%,0)</f>
        <v>100000</v>
      </c>
      <c r="G10" s="13">
        <f>ROUND(($E$10)*4%,0)</f>
        <v>100000</v>
      </c>
      <c r="H10" s="14">
        <f>SUM(F10:G10)</f>
        <v>200000</v>
      </c>
      <c r="I10" s="14">
        <f>E10-H10</f>
        <v>2300000</v>
      </c>
    </row>
    <row r="11" spans="1:13" s="11" customFormat="1" ht="16.5" thickBot="1" x14ac:dyDescent="0.3">
      <c r="A11" s="134" t="s">
        <v>27</v>
      </c>
      <c r="B11" s="135"/>
      <c r="C11" s="135"/>
      <c r="D11" s="15">
        <f>SUM(D6:D10)</f>
        <v>12500000</v>
      </c>
      <c r="E11" s="17">
        <f t="shared" ref="E11:I11" si="0">SUM(E6:E10)</f>
        <v>12500000</v>
      </c>
      <c r="F11" s="15">
        <f t="shared" si="0"/>
        <v>500000</v>
      </c>
      <c r="G11" s="16">
        <f t="shared" si="0"/>
        <v>500000</v>
      </c>
      <c r="H11" s="17">
        <f t="shared" si="0"/>
        <v>1000000</v>
      </c>
      <c r="I11" s="17">
        <f t="shared" si="0"/>
        <v>11500000</v>
      </c>
    </row>
    <row r="12" spans="1:13" s="19" customFormat="1" x14ac:dyDescent="0.25">
      <c r="A12" s="18"/>
      <c r="B12" s="18"/>
      <c r="C12" s="18"/>
    </row>
    <row r="13" spans="1:13" s="11" customFormat="1" ht="16.5" thickBot="1" x14ac:dyDescent="0.3"/>
    <row r="14" spans="1:13" s="11" customFormat="1" ht="13.5" customHeight="1" thickBot="1" x14ac:dyDescent="0.3">
      <c r="D14" s="117" t="s">
        <v>12</v>
      </c>
      <c r="E14" s="118"/>
      <c r="F14" s="119"/>
      <c r="G14" s="1"/>
      <c r="H14" s="1"/>
      <c r="I14" s="20"/>
      <c r="J14" s="117" t="s">
        <v>13</v>
      </c>
      <c r="K14" s="118"/>
      <c r="L14" s="118"/>
      <c r="M14" s="119"/>
    </row>
    <row r="15" spans="1:13" s="11" customFormat="1" ht="16.5" thickBot="1" x14ac:dyDescent="0.3">
      <c r="D15" s="130">
        <f>+E11</f>
        <v>12500000</v>
      </c>
      <c r="E15" s="131"/>
      <c r="F15" s="21" t="s">
        <v>14</v>
      </c>
      <c r="G15" s="1"/>
      <c r="H15" s="1"/>
      <c r="I15" s="22"/>
      <c r="J15" s="127">
        <f>+E11</f>
        <v>12500000</v>
      </c>
      <c r="K15" s="128"/>
      <c r="L15" s="129"/>
      <c r="M15" s="23" t="s">
        <v>14</v>
      </c>
    </row>
    <row r="16" spans="1:13" s="11" customFormat="1" x14ac:dyDescent="0.25">
      <c r="D16" s="103" t="s">
        <v>10</v>
      </c>
      <c r="E16" s="24">
        <v>8.5000000000000006E-2</v>
      </c>
      <c r="F16" s="25">
        <v>0</v>
      </c>
      <c r="G16" s="1"/>
      <c r="H16" s="1"/>
      <c r="I16" s="22"/>
      <c r="J16" s="132" t="s">
        <v>15</v>
      </c>
      <c r="K16" s="133"/>
      <c r="L16" s="26">
        <v>8.3299999999999999E-2</v>
      </c>
      <c r="M16" s="27">
        <f>+ROUND($J$15*L16,0)</f>
        <v>1041250</v>
      </c>
    </row>
    <row r="17" spans="3:13" s="11" customFormat="1" x14ac:dyDescent="0.25">
      <c r="D17" s="100" t="s">
        <v>11</v>
      </c>
      <c r="E17" s="28">
        <v>0.12</v>
      </c>
      <c r="F17" s="25">
        <f>+ROUND($D$15*E17,0)</f>
        <v>1500000</v>
      </c>
      <c r="G17" s="1"/>
      <c r="H17" s="1"/>
      <c r="I17" s="22"/>
      <c r="J17" s="125" t="s">
        <v>16</v>
      </c>
      <c r="K17" s="126"/>
      <c r="L17" s="28">
        <v>0.01</v>
      </c>
      <c r="M17" s="27">
        <f>+ROUND($J$15*L17,0)</f>
        <v>125000</v>
      </c>
    </row>
    <row r="18" spans="3:13" s="11" customFormat="1" ht="32.25" thickBot="1" x14ac:dyDescent="0.3">
      <c r="D18" s="101" t="s">
        <v>29</v>
      </c>
      <c r="E18" s="29">
        <v>5.2199999999999998E-3</v>
      </c>
      <c r="F18" s="30">
        <f>+ROUND($D$15*E18,0)</f>
        <v>65250</v>
      </c>
      <c r="G18" s="1"/>
      <c r="H18" s="1"/>
      <c r="J18" s="125" t="s">
        <v>17</v>
      </c>
      <c r="K18" s="126"/>
      <c r="L18" s="31">
        <v>8.3299999999999999E-2</v>
      </c>
      <c r="M18" s="27">
        <f>+ROUND($J$15*L18,0)</f>
        <v>1041250</v>
      </c>
    </row>
    <row r="19" spans="3:13" s="11" customFormat="1" ht="16.5" thickBot="1" x14ac:dyDescent="0.3">
      <c r="C19" s="32"/>
      <c r="D19" s="20"/>
      <c r="E19" s="33"/>
      <c r="F19" s="34">
        <f>SUM(F16:F18)</f>
        <v>1565250</v>
      </c>
      <c r="G19" s="1"/>
      <c r="H19" s="1"/>
      <c r="J19" s="113" t="s">
        <v>18</v>
      </c>
      <c r="K19" s="114"/>
      <c r="L19" s="35">
        <v>4.1700000000000001E-2</v>
      </c>
      <c r="M19" s="36">
        <f>+ROUND($D$15*L19,0)</f>
        <v>521250</v>
      </c>
    </row>
    <row r="20" spans="3:13" s="11" customFormat="1" ht="15.75" customHeight="1" thickBot="1" x14ac:dyDescent="0.3">
      <c r="C20" s="32"/>
      <c r="D20" s="20"/>
      <c r="E20" s="33"/>
      <c r="F20" s="37"/>
      <c r="G20" s="1"/>
      <c r="H20" s="1"/>
      <c r="M20" s="38">
        <f>SUM(M16:M19)</f>
        <v>2728750</v>
      </c>
    </row>
    <row r="21" spans="3:13" s="11" customFormat="1" ht="16.5" thickBot="1" x14ac:dyDescent="0.3">
      <c r="C21" s="32"/>
      <c r="G21" s="1"/>
      <c r="H21" s="1"/>
    </row>
    <row r="22" spans="3:13" s="11" customFormat="1" ht="16.5" thickBot="1" x14ac:dyDescent="0.3">
      <c r="C22" s="32"/>
      <c r="D22" s="120" t="s">
        <v>19</v>
      </c>
      <c r="E22" s="121"/>
      <c r="F22" s="122"/>
      <c r="G22" s="1"/>
      <c r="H22" s="1"/>
    </row>
    <row r="23" spans="3:13" s="11" customFormat="1" ht="16.5" thickBot="1" x14ac:dyDescent="0.3">
      <c r="C23" s="32"/>
      <c r="D23" s="127">
        <f>+D15</f>
        <v>12500000</v>
      </c>
      <c r="E23" s="129"/>
      <c r="F23" s="39" t="s">
        <v>14</v>
      </c>
      <c r="G23" s="1"/>
      <c r="H23" s="1"/>
    </row>
    <row r="24" spans="3:13" s="11" customFormat="1" x14ac:dyDescent="0.25">
      <c r="C24" s="32"/>
      <c r="D24" s="102" t="s">
        <v>20</v>
      </c>
      <c r="E24" s="40">
        <v>0.02</v>
      </c>
      <c r="F24" s="25">
        <v>0</v>
      </c>
      <c r="G24" s="1"/>
      <c r="H24" s="1"/>
    </row>
    <row r="25" spans="3:13" x14ac:dyDescent="0.25">
      <c r="D25" s="104" t="s">
        <v>21</v>
      </c>
      <c r="E25" s="28">
        <v>0.03</v>
      </c>
      <c r="F25" s="25">
        <v>0</v>
      </c>
    </row>
    <row r="26" spans="3:13" ht="48" thickBot="1" x14ac:dyDescent="0.3">
      <c r="D26" s="101" t="s">
        <v>22</v>
      </c>
      <c r="E26" s="42">
        <v>0.04</v>
      </c>
      <c r="F26" s="30">
        <f>+ROUND($D$15*E26,0)</f>
        <v>500000</v>
      </c>
    </row>
    <row r="27" spans="3:13" ht="16.5" thickBot="1" x14ac:dyDescent="0.3">
      <c r="F27" s="43">
        <f>SUM(F24:F26)</f>
        <v>500000</v>
      </c>
    </row>
  </sheetData>
  <protectedRanges>
    <protectedRange sqref="E18:E20" name="Rango7"/>
    <protectedRange sqref="C2" name="Rango2"/>
    <protectedRange sqref="D2:D3" name="Rango3"/>
    <protectedRange sqref="A6:C10" name="Rango4"/>
  </protectedRanges>
  <mergeCells count="21">
    <mergeCell ref="A11:C11"/>
    <mergeCell ref="A2:B2"/>
    <mergeCell ref="C2:C3"/>
    <mergeCell ref="A3:B3"/>
    <mergeCell ref="A4:A5"/>
    <mergeCell ref="B4:B5"/>
    <mergeCell ref="C4:C5"/>
    <mergeCell ref="E4:E5"/>
    <mergeCell ref="F4:G4"/>
    <mergeCell ref="H4:H5"/>
    <mergeCell ref="I4:I5"/>
    <mergeCell ref="D14:F14"/>
    <mergeCell ref="J14:M14"/>
    <mergeCell ref="D15:E15"/>
    <mergeCell ref="J15:L15"/>
    <mergeCell ref="J16:K16"/>
    <mergeCell ref="J17:K17"/>
    <mergeCell ref="J18:K18"/>
    <mergeCell ref="J19:K19"/>
    <mergeCell ref="D22:F22"/>
    <mergeCell ref="D23:E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7"/>
  <sheetViews>
    <sheetView workbookViewId="0">
      <selection activeCell="D15" sqref="D15:E15"/>
    </sheetView>
  </sheetViews>
  <sheetFormatPr baseColWidth="10" defaultColWidth="13.140625" defaultRowHeight="15" x14ac:dyDescent="0.25"/>
  <cols>
    <col min="1" max="2" width="13.140625" style="47"/>
    <col min="3" max="3" width="13.140625" style="48"/>
    <col min="4" max="5" width="13.140625" style="47"/>
    <col min="6" max="6" width="14.5703125" style="47" bestFit="1" customWidth="1"/>
    <col min="7" max="12" width="13.140625" style="47"/>
    <col min="13" max="13" width="13.7109375" style="47" bestFit="1" customWidth="1"/>
    <col min="14" max="16384" width="13.140625" style="47"/>
  </cols>
  <sheetData>
    <row r="1" spans="1:13" ht="15.75" thickBot="1" x14ac:dyDescent="0.3"/>
    <row r="2" spans="1:13" x14ac:dyDescent="0.25">
      <c r="A2" s="173" t="s">
        <v>28</v>
      </c>
      <c r="B2" s="174"/>
      <c r="C2" s="175">
        <v>2019</v>
      </c>
      <c r="D2" s="49">
        <v>828116</v>
      </c>
    </row>
    <row r="3" spans="1:13" ht="15.75" thickBot="1" x14ac:dyDescent="0.3">
      <c r="A3" s="177" t="s">
        <v>1</v>
      </c>
      <c r="B3" s="178"/>
      <c r="C3" s="176"/>
      <c r="D3" s="50">
        <v>97032</v>
      </c>
    </row>
    <row r="4" spans="1:13" s="51" customFormat="1" ht="12.75" customHeight="1" x14ac:dyDescent="0.25">
      <c r="A4" s="179" t="s">
        <v>0</v>
      </c>
      <c r="B4" s="181" t="s">
        <v>2</v>
      </c>
      <c r="C4" s="183" t="s">
        <v>3</v>
      </c>
      <c r="D4" s="107" t="s">
        <v>30</v>
      </c>
      <c r="E4" s="168" t="s">
        <v>5</v>
      </c>
      <c r="F4" s="170" t="s">
        <v>6</v>
      </c>
      <c r="G4" s="167"/>
      <c r="H4" s="168" t="s">
        <v>7</v>
      </c>
      <c r="I4" s="168" t="s">
        <v>8</v>
      </c>
    </row>
    <row r="5" spans="1:13" s="51" customFormat="1" x14ac:dyDescent="0.25">
      <c r="A5" s="180"/>
      <c r="B5" s="182"/>
      <c r="C5" s="184"/>
      <c r="D5" s="52" t="s">
        <v>9</v>
      </c>
      <c r="E5" s="169"/>
      <c r="F5" s="52" t="s">
        <v>10</v>
      </c>
      <c r="G5" s="53" t="s">
        <v>11</v>
      </c>
      <c r="H5" s="169"/>
      <c r="I5" s="169"/>
    </row>
    <row r="6" spans="1:13" s="60" customFormat="1" x14ac:dyDescent="0.25">
      <c r="A6" s="54" t="s">
        <v>23</v>
      </c>
      <c r="B6" s="55">
        <v>2500000</v>
      </c>
      <c r="C6" s="56">
        <v>80</v>
      </c>
      <c r="D6" s="57">
        <f>ROUND(B6/30*C6,0)</f>
        <v>6666667</v>
      </c>
      <c r="E6" s="59">
        <f>SUM(D6)</f>
        <v>6666667</v>
      </c>
      <c r="F6" s="57">
        <f>ROUND(($E$6)*4%,0)</f>
        <v>266667</v>
      </c>
      <c r="G6" s="58">
        <f>ROUND(($E$6)*4%,0)</f>
        <v>266667</v>
      </c>
      <c r="H6" s="59">
        <f>SUM(F6:G6)</f>
        <v>533334</v>
      </c>
      <c r="I6" s="59">
        <f>E6-H6</f>
        <v>6133333</v>
      </c>
    </row>
    <row r="7" spans="1:13" s="60" customFormat="1" x14ac:dyDescent="0.25">
      <c r="A7" s="54" t="s">
        <v>24</v>
      </c>
      <c r="B7" s="55">
        <v>2500000</v>
      </c>
      <c r="C7" s="56">
        <v>80</v>
      </c>
      <c r="D7" s="57">
        <f>ROUND(B7/30*C7,0)</f>
        <v>6666667</v>
      </c>
      <c r="E7" s="59">
        <f>SUM(D7)</f>
        <v>6666667</v>
      </c>
      <c r="F7" s="57">
        <f>ROUND(($E$7)*4%,0)</f>
        <v>266667</v>
      </c>
      <c r="G7" s="58">
        <f>ROUND(($E$7)*4%,0)</f>
        <v>266667</v>
      </c>
      <c r="H7" s="59">
        <f>SUM(F7:G7)</f>
        <v>533334</v>
      </c>
      <c r="I7" s="59">
        <f>E7-H7</f>
        <v>6133333</v>
      </c>
    </row>
    <row r="8" spans="1:13" s="60" customFormat="1" x14ac:dyDescent="0.25">
      <c r="A8" s="54" t="s">
        <v>25</v>
      </c>
      <c r="B8" s="55">
        <v>2500000</v>
      </c>
      <c r="C8" s="56">
        <v>80</v>
      </c>
      <c r="D8" s="57">
        <f>ROUND(B8/30*C8,0)</f>
        <v>6666667</v>
      </c>
      <c r="E8" s="59">
        <f>SUM(D8)</f>
        <v>6666667</v>
      </c>
      <c r="F8" s="57">
        <f>ROUND(($E$8)*4%,0)</f>
        <v>266667</v>
      </c>
      <c r="G8" s="58">
        <f>ROUND(($E$8)*4%,0)</f>
        <v>266667</v>
      </c>
      <c r="H8" s="59">
        <f>SUM(F8:G8)</f>
        <v>533334</v>
      </c>
      <c r="I8" s="59">
        <f>E8-H8</f>
        <v>6133333</v>
      </c>
    </row>
    <row r="9" spans="1:13" s="60" customFormat="1" x14ac:dyDescent="0.25">
      <c r="A9" s="54" t="s">
        <v>26</v>
      </c>
      <c r="B9" s="55">
        <v>2500000</v>
      </c>
      <c r="C9" s="56">
        <v>80</v>
      </c>
      <c r="D9" s="57">
        <f>ROUND(B9/30*C9,0)</f>
        <v>6666667</v>
      </c>
      <c r="E9" s="59">
        <f>SUM(D9)</f>
        <v>6666667</v>
      </c>
      <c r="F9" s="57">
        <f>ROUND(($E$8)*4%,0)</f>
        <v>266667</v>
      </c>
      <c r="G9" s="58">
        <f>ROUND(($E$8)*4%,0)</f>
        <v>266667</v>
      </c>
      <c r="H9" s="59">
        <f>SUM(F9:G9)</f>
        <v>533334</v>
      </c>
      <c r="I9" s="59">
        <f>E9-H9</f>
        <v>6133333</v>
      </c>
    </row>
    <row r="10" spans="1:13" s="60" customFormat="1" ht="15.75" thickBot="1" x14ac:dyDescent="0.3">
      <c r="A10" s="54" t="s">
        <v>38</v>
      </c>
      <c r="B10" s="55">
        <v>2500000</v>
      </c>
      <c r="C10" s="56">
        <v>80</v>
      </c>
      <c r="D10" s="61">
        <f>ROUND(B10/30*C10,0)</f>
        <v>6666667</v>
      </c>
      <c r="E10" s="63">
        <f>SUM(D10)</f>
        <v>6666667</v>
      </c>
      <c r="F10" s="61">
        <f>ROUND(($E$10)*4%,0)</f>
        <v>266667</v>
      </c>
      <c r="G10" s="62">
        <f>ROUND(($E$10)*4%,0)</f>
        <v>266667</v>
      </c>
      <c r="H10" s="63">
        <f>SUM(F10:G10)</f>
        <v>533334</v>
      </c>
      <c r="I10" s="63">
        <f>E10-H10</f>
        <v>6133333</v>
      </c>
    </row>
    <row r="11" spans="1:13" s="60" customFormat="1" ht="15.75" thickBot="1" x14ac:dyDescent="0.3">
      <c r="A11" s="171" t="s">
        <v>27</v>
      </c>
      <c r="B11" s="172"/>
      <c r="C11" s="172"/>
      <c r="D11" s="64">
        <f>SUM(D6:D10)</f>
        <v>33333335</v>
      </c>
      <c r="E11" s="66">
        <f t="shared" ref="E11:I11" si="0">SUM(E6:E10)</f>
        <v>33333335</v>
      </c>
      <c r="F11" s="64">
        <f t="shared" si="0"/>
        <v>1333335</v>
      </c>
      <c r="G11" s="65">
        <f t="shared" si="0"/>
        <v>1333335</v>
      </c>
      <c r="H11" s="66">
        <f t="shared" si="0"/>
        <v>2666670</v>
      </c>
      <c r="I11" s="66">
        <f t="shared" si="0"/>
        <v>30666665</v>
      </c>
    </row>
    <row r="12" spans="1:13" s="68" customFormat="1" x14ac:dyDescent="0.25">
      <c r="A12" s="67"/>
      <c r="B12" s="67"/>
      <c r="C12" s="67"/>
    </row>
    <row r="13" spans="1:13" s="60" customFormat="1" ht="15.75" thickBot="1" x14ac:dyDescent="0.3"/>
    <row r="14" spans="1:13" s="60" customFormat="1" ht="13.5" customHeight="1" thickBot="1" x14ac:dyDescent="0.3">
      <c r="D14" s="160" t="s">
        <v>12</v>
      </c>
      <c r="E14" s="161"/>
      <c r="F14" s="162"/>
      <c r="G14" s="47"/>
      <c r="H14" s="47"/>
      <c r="I14" s="69"/>
      <c r="J14" s="160" t="s">
        <v>13</v>
      </c>
      <c r="K14" s="161"/>
      <c r="L14" s="161"/>
      <c r="M14" s="162"/>
    </row>
    <row r="15" spans="1:13" s="60" customFormat="1" ht="15.75" thickBot="1" x14ac:dyDescent="0.3">
      <c r="D15" s="163">
        <f>+E11</f>
        <v>33333335</v>
      </c>
      <c r="E15" s="164"/>
      <c r="F15" s="70" t="s">
        <v>14</v>
      </c>
      <c r="G15" s="47"/>
      <c r="H15" s="47"/>
      <c r="I15" s="71"/>
      <c r="J15" s="150">
        <f>+E11</f>
        <v>33333335</v>
      </c>
      <c r="K15" s="151"/>
      <c r="L15" s="152"/>
      <c r="M15" s="72" t="s">
        <v>14</v>
      </c>
    </row>
    <row r="16" spans="1:13" s="60" customFormat="1" x14ac:dyDescent="0.25">
      <c r="D16" s="108" t="s">
        <v>10</v>
      </c>
      <c r="E16" s="73">
        <v>8.5000000000000006E-2</v>
      </c>
      <c r="F16" s="74">
        <v>0</v>
      </c>
      <c r="G16" s="47"/>
      <c r="H16" s="47"/>
      <c r="I16" s="71"/>
      <c r="J16" s="165" t="s">
        <v>15</v>
      </c>
      <c r="K16" s="166"/>
      <c r="L16" s="75">
        <v>8.3299999999999999E-2</v>
      </c>
      <c r="M16" s="76">
        <f>+ROUND($J$15*L16,0)</f>
        <v>2776667</v>
      </c>
    </row>
    <row r="17" spans="3:13" s="60" customFormat="1" x14ac:dyDescent="0.25">
      <c r="D17" s="109" t="s">
        <v>11</v>
      </c>
      <c r="E17" s="77">
        <v>0.12</v>
      </c>
      <c r="F17" s="74">
        <f>+ROUND($D$15*E17,0)</f>
        <v>4000000</v>
      </c>
      <c r="G17" s="47"/>
      <c r="H17" s="47"/>
      <c r="I17" s="71"/>
      <c r="J17" s="155" t="s">
        <v>16</v>
      </c>
      <c r="K17" s="156"/>
      <c r="L17" s="77">
        <v>0.01</v>
      </c>
      <c r="M17" s="76">
        <f>+ROUND($J$15*L17,0)</f>
        <v>333333</v>
      </c>
    </row>
    <row r="18" spans="3:13" s="60" customFormat="1" ht="30.75" thickBot="1" x14ac:dyDescent="0.3">
      <c r="D18" s="110" t="s">
        <v>29</v>
      </c>
      <c r="E18" s="91">
        <v>5.2199999999999998E-3</v>
      </c>
      <c r="F18" s="78">
        <f>+ROUND($D$15*E18,0)</f>
        <v>174000</v>
      </c>
      <c r="G18" s="47"/>
      <c r="H18" s="47"/>
      <c r="J18" s="155" t="s">
        <v>17</v>
      </c>
      <c r="K18" s="156"/>
      <c r="L18" s="79">
        <v>8.3299999999999999E-2</v>
      </c>
      <c r="M18" s="76">
        <f>+ROUND($J$15*L18,0)</f>
        <v>2776667</v>
      </c>
    </row>
    <row r="19" spans="3:13" s="60" customFormat="1" ht="15.75" thickBot="1" x14ac:dyDescent="0.3">
      <c r="C19" s="80"/>
      <c r="D19" s="69"/>
      <c r="E19" s="81"/>
      <c r="F19" s="82">
        <f>SUM(F16:F18)</f>
        <v>4174000</v>
      </c>
      <c r="G19" s="47"/>
      <c r="H19" s="47"/>
      <c r="J19" s="153" t="s">
        <v>18</v>
      </c>
      <c r="K19" s="154"/>
      <c r="L19" s="83">
        <v>4.1700000000000001E-2</v>
      </c>
      <c r="M19" s="84">
        <f>+ROUND($D$15*L19,0)</f>
        <v>1390000</v>
      </c>
    </row>
    <row r="20" spans="3:13" s="60" customFormat="1" ht="15.75" customHeight="1" thickBot="1" x14ac:dyDescent="0.3">
      <c r="C20" s="80"/>
      <c r="D20" s="69"/>
      <c r="E20" s="81"/>
      <c r="F20" s="85"/>
      <c r="G20" s="47"/>
      <c r="H20" s="47"/>
      <c r="M20" s="86">
        <f>SUM(M16:M19)</f>
        <v>7276667</v>
      </c>
    </row>
    <row r="21" spans="3:13" s="60" customFormat="1" ht="15.75" thickBot="1" x14ac:dyDescent="0.3">
      <c r="C21" s="80"/>
      <c r="G21" s="47"/>
      <c r="H21" s="47"/>
    </row>
    <row r="22" spans="3:13" s="60" customFormat="1" ht="15.75" thickBot="1" x14ac:dyDescent="0.3">
      <c r="C22" s="80"/>
      <c r="D22" s="157" t="s">
        <v>19</v>
      </c>
      <c r="E22" s="158"/>
      <c r="F22" s="159"/>
      <c r="G22" s="47"/>
      <c r="H22" s="47"/>
    </row>
    <row r="23" spans="3:13" s="60" customFormat="1" ht="15.75" thickBot="1" x14ac:dyDescent="0.3">
      <c r="C23" s="80"/>
      <c r="D23" s="150">
        <f>+D15</f>
        <v>33333335</v>
      </c>
      <c r="E23" s="152"/>
      <c r="F23" s="87" t="s">
        <v>14</v>
      </c>
      <c r="G23" s="47"/>
      <c r="H23" s="47"/>
    </row>
    <row r="24" spans="3:13" s="60" customFormat="1" x14ac:dyDescent="0.25">
      <c r="C24" s="80"/>
      <c r="D24" s="111" t="s">
        <v>20</v>
      </c>
      <c r="E24" s="88">
        <v>0.02</v>
      </c>
      <c r="F24" s="74">
        <v>0</v>
      </c>
      <c r="G24" s="47"/>
      <c r="H24" s="47"/>
    </row>
    <row r="25" spans="3:13" x14ac:dyDescent="0.25">
      <c r="D25" s="112" t="s">
        <v>21</v>
      </c>
      <c r="E25" s="77">
        <v>0.03</v>
      </c>
      <c r="F25" s="74">
        <v>0</v>
      </c>
    </row>
    <row r="26" spans="3:13" ht="45.75" thickBot="1" x14ac:dyDescent="0.3">
      <c r="D26" s="110" t="s">
        <v>22</v>
      </c>
      <c r="E26" s="89">
        <v>0.04</v>
      </c>
      <c r="F26" s="78">
        <f>+ROUND($D$15*E26,0)</f>
        <v>1333333</v>
      </c>
    </row>
    <row r="27" spans="3:13" ht="15.75" thickBot="1" x14ac:dyDescent="0.3">
      <c r="F27" s="90">
        <f>SUM(F24:F26)</f>
        <v>1333333</v>
      </c>
    </row>
  </sheetData>
  <protectedRanges>
    <protectedRange sqref="E18:E20" name="Rango7"/>
    <protectedRange sqref="C2" name="Rango2"/>
    <protectedRange sqref="D2:D3" name="Rango3"/>
    <protectedRange sqref="A6:C10" name="Rango4"/>
  </protectedRanges>
  <mergeCells count="21">
    <mergeCell ref="A11:C11"/>
    <mergeCell ref="A2:B2"/>
    <mergeCell ref="C2:C3"/>
    <mergeCell ref="A3:B3"/>
    <mergeCell ref="A4:A5"/>
    <mergeCell ref="B4:B5"/>
    <mergeCell ref="C4:C5"/>
    <mergeCell ref="E4:E5"/>
    <mergeCell ref="F4:G4"/>
    <mergeCell ref="H4:H5"/>
    <mergeCell ref="I4:I5"/>
    <mergeCell ref="D14:F14"/>
    <mergeCell ref="J14:M14"/>
    <mergeCell ref="D15:E15"/>
    <mergeCell ref="J15:L15"/>
    <mergeCell ref="J16:K16"/>
    <mergeCell ref="J17:K17"/>
    <mergeCell ref="J18:K18"/>
    <mergeCell ref="J19:K19"/>
    <mergeCell ref="D22:F22"/>
    <mergeCell ref="D23:E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D7"/>
  <sheetViews>
    <sheetView workbookViewId="0">
      <selection activeCell="B2" sqref="B2:D2"/>
    </sheetView>
  </sheetViews>
  <sheetFormatPr baseColWidth="10" defaultRowHeight="15" x14ac:dyDescent="0.25"/>
  <cols>
    <col min="5" max="6" width="11.85546875" bestFit="1" customWidth="1"/>
  </cols>
  <sheetData>
    <row r="1" spans="2:4" ht="15.75" thickBot="1" x14ac:dyDescent="0.3"/>
    <row r="2" spans="2:4" ht="15.75" thickBot="1" x14ac:dyDescent="0.3">
      <c r="B2" s="185" t="s">
        <v>32</v>
      </c>
      <c r="C2" s="186"/>
      <c r="D2" s="187"/>
    </row>
    <row r="3" spans="2:4" ht="15.75" thickBot="1" x14ac:dyDescent="0.3">
      <c r="B3" s="92" t="s">
        <v>33</v>
      </c>
      <c r="C3" s="93">
        <v>1800000</v>
      </c>
      <c r="D3" s="94"/>
    </row>
    <row r="4" spans="2:4" ht="15.75" thickBot="1" x14ac:dyDescent="0.3">
      <c r="B4" s="92" t="s">
        <v>34</v>
      </c>
      <c r="C4" s="93">
        <v>5</v>
      </c>
      <c r="D4" s="94">
        <f>C3/C4</f>
        <v>360000</v>
      </c>
    </row>
    <row r="5" spans="2:4" ht="15.75" thickBot="1" x14ac:dyDescent="0.3">
      <c r="B5" s="92" t="s">
        <v>35</v>
      </c>
      <c r="C5" s="93">
        <v>12</v>
      </c>
      <c r="D5" s="94">
        <f>D4/C5</f>
        <v>30000</v>
      </c>
    </row>
    <row r="6" spans="2:4" ht="15.75" thickBot="1" x14ac:dyDescent="0.3">
      <c r="B6" s="92" t="s">
        <v>37</v>
      </c>
      <c r="C6" s="93">
        <v>8</v>
      </c>
      <c r="D6" s="94">
        <f>D5/C6</f>
        <v>3750</v>
      </c>
    </row>
    <row r="7" spans="2:4" ht="15.75" thickBot="1" x14ac:dyDescent="0.3">
      <c r="B7" s="95" t="s">
        <v>36</v>
      </c>
      <c r="C7" s="96"/>
      <c r="D7" s="97">
        <v>3750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MARZO</vt:lpstr>
      <vt:lpstr>ABRIL</vt:lpstr>
      <vt:lpstr>MAYO</vt:lpstr>
      <vt:lpstr>TOTAL</vt:lpstr>
      <vt:lpstr>Computador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Alfredo Gonzalez</cp:lastModifiedBy>
  <dcterms:created xsi:type="dcterms:W3CDTF">2018-10-30T00:21:39Z</dcterms:created>
  <dcterms:modified xsi:type="dcterms:W3CDTF">2019-04-01T01:37:54Z</dcterms:modified>
</cp:coreProperties>
</file>