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ov\Desktop\GIT_UNIVERSITY\CM_GIT\"/>
    </mc:Choice>
  </mc:AlternateContent>
  <xr:revisionPtr revIDLastSave="0" documentId="13_ncr:1_{39563E4A-AD42-4284-AD74-C5CF5EBE73C5}" xr6:coauthVersionLast="47" xr6:coauthVersionMax="47" xr10:uidLastSave="{00000000-0000-0000-0000-000000000000}"/>
  <bookViews>
    <workbookView xWindow="-108" yWindow="-108" windowWidth="23256" windowHeight="12456" xr2:uid="{55E017C5-F5D6-4621-96CE-83907A68FB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 a="1"/>
  <c r="I19" i="1" s="1"/>
  <c r="K17" i="1"/>
  <c r="J17" i="1"/>
  <c r="I17" i="1"/>
  <c r="K16" i="1"/>
  <c r="C12" i="1"/>
  <c r="D12" i="1"/>
  <c r="E12" i="1"/>
  <c r="F12" i="1"/>
  <c r="B12" i="1"/>
  <c r="J16" i="1"/>
  <c r="I16" i="1"/>
  <c r="K15" i="1"/>
  <c r="J15" i="1"/>
  <c r="C19" i="1" a="1"/>
  <c r="C19" i="1" s="1"/>
  <c r="A24" i="1"/>
  <c r="B23" i="1"/>
  <c r="C23" i="1"/>
  <c r="D23" i="1"/>
  <c r="E23" i="1"/>
  <c r="F23" i="1"/>
  <c r="A23" i="1"/>
  <c r="D16" i="1"/>
  <c r="C16" i="1"/>
  <c r="D15" i="1"/>
  <c r="E3" i="1"/>
  <c r="E2" i="1"/>
  <c r="E1" i="1"/>
  <c r="E11" i="1" s="1"/>
  <c r="E24" i="1" s="1"/>
  <c r="D11" i="1" l="1"/>
  <c r="D24" i="1" s="1"/>
  <c r="C11" i="1"/>
  <c r="C24" i="1" s="1"/>
  <c r="B11" i="1"/>
  <c r="F11" i="1"/>
  <c r="F24" i="1" s="1"/>
  <c r="L15" i="1" l="1"/>
  <c r="E16" i="1"/>
  <c r="L17" i="1"/>
  <c r="E15" i="1"/>
  <c r="L16" i="1"/>
  <c r="B24" i="1"/>
  <c r="F19" i="1" l="1" a="1"/>
  <c r="F19" i="1" s="1"/>
  <c r="M19" i="1" a="1"/>
  <c r="M19" i="1" s="1"/>
  <c r="G27" i="1" s="1"/>
  <c r="C25" i="1" l="1"/>
  <c r="C26" i="1" s="1"/>
  <c r="G25" i="1"/>
  <c r="F25" i="1"/>
  <c r="F26" i="1" s="1"/>
  <c r="B25" i="1"/>
  <c r="B26" i="1" s="1"/>
  <c r="E25" i="1"/>
  <c r="E26" i="1" s="1"/>
  <c r="D25" i="1"/>
  <c r="D26" i="1" s="1"/>
  <c r="B27" i="1"/>
  <c r="B28" i="1" s="1"/>
  <c r="F27" i="1"/>
  <c r="F28" i="1" s="1"/>
  <c r="E27" i="1"/>
  <c r="E28" i="1" s="1"/>
  <c r="C27" i="1"/>
  <c r="C28" i="1" s="1"/>
  <c r="D27" i="1"/>
  <c r="D28" i="1" s="1"/>
  <c r="G26" i="1" l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<sst xmlns="http://schemas.openxmlformats.org/spreadsheetml/2006/main" count="26" uniqueCount="18">
  <si>
    <t>p =</t>
  </si>
  <si>
    <t>q=</t>
  </si>
  <si>
    <t>Месяц(t)</t>
  </si>
  <si>
    <t>Объем выпуска</t>
  </si>
  <si>
    <t>K1=</t>
  </si>
  <si>
    <t>K2=</t>
  </si>
  <si>
    <t>K3=</t>
  </si>
  <si>
    <t>Линейный тренд</t>
  </si>
  <si>
    <t>с1</t>
  </si>
  <si>
    <t>с2</t>
  </si>
  <si>
    <t>Обратная матрица</t>
  </si>
  <si>
    <t>ЛинТренд</t>
  </si>
  <si>
    <t>Погрешность</t>
  </si>
  <si>
    <t>Квадратичный</t>
  </si>
  <si>
    <t>тренд</t>
  </si>
  <si>
    <t>с3</t>
  </si>
  <si>
    <t>tk^2</t>
  </si>
  <si>
    <t>Кв.Тренд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</si>
</sst>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1" xfId="0" applyFont="1" applyBorder="1"/>
    <xf numFmtId="0" fontId="1" fillId="0" borderId="0" xfId="0" applyFont="1"/>
    <xf numFmtId="0" fontId="0" fillId="2" borderId="2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Лист1!$B$24:$F$24</c:f>
              <c:numCache>
                <c:formatCode>General</c:formatCode>
                <c:ptCount val="5"/>
                <c:pt idx="0">
                  <c:v>10.4</c:v>
                </c:pt>
                <c:pt idx="1">
                  <c:v>11.2</c:v>
                </c:pt>
                <c:pt idx="2">
                  <c:v>11.7</c:v>
                </c:pt>
                <c:pt idx="3">
                  <c:v>12.700000000000001</c:v>
                </c:pt>
                <c:pt idx="4">
                  <c:v>13.4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8-4A97-9A2B-E00A88F92F1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Лист1!$B$25:$F$25</c:f>
              <c:numCache>
                <c:formatCode>General</c:formatCode>
                <c:ptCount val="5"/>
                <c:pt idx="0">
                  <c:v>10.380000000000017</c:v>
                </c:pt>
                <c:pt idx="1">
                  <c:v>11.130000000000017</c:v>
                </c:pt>
                <c:pt idx="2">
                  <c:v>11.880000000000017</c:v>
                </c:pt>
                <c:pt idx="3">
                  <c:v>12.630000000000017</c:v>
                </c:pt>
                <c:pt idx="4">
                  <c:v>13.380000000000017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F8-4A97-9A2B-E00A88F92F1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Лист1!$B$27:$F$27</c:f>
              <c:numCache>
                <c:formatCode>General</c:formatCode>
                <c:ptCount val="5"/>
                <c:pt idx="0">
                  <c:v>10.422857142857509</c:v>
                </c:pt>
                <c:pt idx="1">
                  <c:v>11.108571428571736</c:v>
                </c:pt>
                <c:pt idx="2">
                  <c:v>11.837142857143107</c:v>
                </c:pt>
                <c:pt idx="3">
                  <c:v>12.608571428571622</c:v>
                </c:pt>
                <c:pt idx="4">
                  <c:v>13.422857142857282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F8-4A97-9A2B-E00A88F9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273023"/>
        <c:axId val="2252643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Лист1!$B$26:$F$26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1.9230769230753448E-3</c:v>
                      </c:pt>
                      <c:pt idx="1">
                        <c:v>6.24999999999844E-3</c:v>
                      </c:pt>
                      <c:pt idx="2">
                        <c:v>1.5384615384616879E-2</c:v>
                      </c:pt>
                      <c:pt idx="3">
                        <c:v>5.5118110236208103E-3</c:v>
                      </c:pt>
                      <c:pt idx="4">
                        <c:v>1.4925373134316109E-3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5F8-4A97-9A2B-E00A88F92F15}"/>
                  </c:ext>
                </c:extLst>
              </c15:ser>
            </c15:filteredLineSeries>
          </c:ext>
        </c:extLst>
      </c:lineChart>
      <c:catAx>
        <c:axId val="22527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264383"/>
        <c:crosses val="autoZero"/>
        <c:auto val="1"/>
        <c:lblAlgn val="ctr"/>
        <c:lblOffset val="100"/>
        <c:noMultiLvlLbl val="0"/>
      </c:catAx>
      <c:valAx>
        <c:axId val="22526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527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121920</xdr:colOff>
      <xdr:row>0</xdr:row>
      <xdr:rowOff>144780</xdr:rowOff>
    </xdr:from>
    <xdr:to>
      <xdr:col>19</xdr:col>
      <xdr:colOff>426720</xdr:colOff>
      <xdr:row>15</xdr:row>
      <xdr:rowOff>144780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3ED549B-E713-F788-0467-35970427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F778-58CF-407F-AB81-49C17FB5F719}">
  <dimension ref="A1:M28"/>
  <sheetViews>
    <sheetView tabSelected="1" workbookViewId="0">
      <selection activeCell="B3" sqref="B3"/>
    </sheetView>
  </sheetViews>
  <sheetFormatPr defaultRowHeight="14.4" x14ac:dyDescent="0.3"/>
  <sheetData>
    <row r="1" spans="1:12" x14ac:dyDescent="0.3">
      <c r="A1" s="1" t="s">
        <v>0</v>
      </c>
      <c r="B1" s="1">
        <v>0</v>
      </c>
      <c r="D1" s="1" t="s">
        <v>4</v>
      </c>
      <c r="E1" s="1">
        <f>0.05 * (B1+ 2 * B2 + 1)</f>
        <v>0.45</v>
      </c>
    </row>
    <row r="2" spans="1:12" x14ac:dyDescent="0.3">
      <c r="A2" s="1" t="s">
        <v>1</v>
      </c>
      <c r="B2" s="1">
        <v>4</v>
      </c>
      <c r="D2" s="1" t="s">
        <v>5</v>
      </c>
      <c r="E2" s="1">
        <f>0.01 * (B1 + B2 + 1)</f>
        <v>0.05</v>
      </c>
    </row>
    <row r="3" spans="1:12" x14ac:dyDescent="0.3">
      <c r="A3" s="1"/>
      <c r="B3" s="1"/>
      <c r="D3" s="1" t="s">
        <v>6</v>
      </c>
      <c r="E3" s="1">
        <f>0.02 * (B1+B2+1)</f>
        <v>0.1</v>
      </c>
    </row>
    <row r="10" spans="1:12" x14ac:dyDescent="0.3">
      <c r="A10" s="1" t="s">
        <v>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</row>
    <row r="11" spans="1:12" x14ac:dyDescent="0.3">
      <c r="A11" s="1" t="s">
        <v>3</v>
      </c>
      <c r="B11" s="1">
        <f>10 +$E$1*B10+$E$2*B10^2+$E$3*(-1)^B10</f>
        <v>10.4</v>
      </c>
      <c r="C11" s="1">
        <f t="shared" ref="C11:F11" si="0">10 +$E$1*C10+$E$2*C10^2+$E$3*(-1)^C10</f>
        <v>11.2</v>
      </c>
      <c r="D11" s="1">
        <f t="shared" si="0"/>
        <v>11.7</v>
      </c>
      <c r="E11" s="1">
        <f t="shared" si="0"/>
        <v>12.700000000000001</v>
      </c>
      <c r="F11" s="1">
        <f t="shared" si="0"/>
        <v>13.4</v>
      </c>
    </row>
    <row r="12" spans="1:12" x14ac:dyDescent="0.3">
      <c r="A12" t="s">
        <v>16</v>
      </c>
      <c r="B12">
        <f>B10^2</f>
        <v>1</v>
      </c>
      <c r="C12">
        <f t="shared" ref="C12:F12" si="1">C10^2</f>
        <v>4</v>
      </c>
      <c r="D12">
        <f t="shared" si="1"/>
        <v>9</v>
      </c>
      <c r="E12">
        <f t="shared" si="1"/>
        <v>16</v>
      </c>
      <c r="F12">
        <f t="shared" si="1"/>
        <v>25</v>
      </c>
    </row>
    <row r="13" spans="1:12" x14ac:dyDescent="0.3">
      <c r="A13" t="s">
        <v>7</v>
      </c>
      <c r="G13" t="s">
        <v>13</v>
      </c>
    </row>
    <row r="14" spans="1:12" x14ac:dyDescent="0.3">
      <c r="C14" s="1" t="s">
        <v>8</v>
      </c>
      <c r="D14" s="1" t="s">
        <v>9</v>
      </c>
      <c r="G14" t="s">
        <v>14</v>
      </c>
      <c r="I14" s="1" t="s">
        <v>8</v>
      </c>
      <c r="J14" s="1" t="s">
        <v>9</v>
      </c>
      <c r="K14" s="1" t="s">
        <v>15</v>
      </c>
    </row>
    <row r="15" spans="1:12" x14ac:dyDescent="0.3">
      <c r="C15" s="1">
        <v>5</v>
      </c>
      <c r="D15" s="1">
        <f>SUM(B10:F10)</f>
        <v>15</v>
      </c>
      <c r="E15" s="1">
        <f>SUM(B11:F11)</f>
        <v>59.4</v>
      </c>
      <c r="I15" s="1">
        <v>5</v>
      </c>
      <c r="J15" s="1">
        <f>SUM(B10:F10)</f>
        <v>15</v>
      </c>
      <c r="K15" s="1">
        <f>SUMSQ(B10:F10)</f>
        <v>55</v>
      </c>
      <c r="L15" s="1">
        <f>SUM(B11:F11)</f>
        <v>59.4</v>
      </c>
    </row>
    <row r="16" spans="1:12" x14ac:dyDescent="0.3">
      <c r="C16" s="1">
        <f>SUM(B10:F10)</f>
        <v>15</v>
      </c>
      <c r="D16" s="1">
        <f>SUMSQ(B10:F10)</f>
        <v>55</v>
      </c>
      <c r="E16" s="1">
        <f>SUMPRODUCT(B11:F11,B10:F10)</f>
        <v>185.7</v>
      </c>
      <c r="I16" s="1">
        <f>SUM(B10:F10)</f>
        <v>15</v>
      </c>
      <c r="J16" s="1">
        <f>SUMSQ(B10:F10)</f>
        <v>55</v>
      </c>
      <c r="K16" s="1">
        <f>SUMPRODUCT(B10:F10,B12:F12)</f>
        <v>225</v>
      </c>
      <c r="L16" s="1">
        <f>SUMPRODUCT(B11:F11,B10:F10)</f>
        <v>185.7</v>
      </c>
    </row>
    <row r="17" spans="1:13" x14ac:dyDescent="0.3">
      <c r="I17" s="1">
        <f>SUMSQ(B10:F10)</f>
        <v>55</v>
      </c>
      <c r="J17" s="1">
        <f>SUMPRODUCT(B12:F12,B10:F10)</f>
        <v>225</v>
      </c>
      <c r="K17" s="1">
        <f>SUMSQ(B12:F12)</f>
        <v>979</v>
      </c>
      <c r="L17" s="1">
        <f>SUMPRODUCT(B11:F11,B12:F12)</f>
        <v>698.7</v>
      </c>
    </row>
    <row r="19" spans="1:13" x14ac:dyDescent="0.3">
      <c r="A19" t="s">
        <v>10</v>
      </c>
      <c r="C19" s="1" cm="1">
        <f t="array" ref="C19:D20">MINVERSE(C15:D16)</f>
        <v>1.1000000000000005</v>
      </c>
      <c r="D19" s="1">
        <v>-0.3000000000000001</v>
      </c>
      <c r="E19" t="s">
        <v>8</v>
      </c>
      <c r="F19" s="2" cm="1">
        <f t="array" ref="F19:F20">MMULT(_xlfn.ANCHORARRAY(C19),E15:E16)</f>
        <v>9.6300000000000168</v>
      </c>
      <c r="I19" s="1" cm="1">
        <f t="array" ref="I19:K21">MINVERSE(I15:K17)</f>
        <v>4.5999999999999268</v>
      </c>
      <c r="J19" s="1">
        <v>-3.299999999999939</v>
      </c>
      <c r="K19" s="1">
        <v>0.49999999999999045</v>
      </c>
      <c r="L19" t="s">
        <v>8</v>
      </c>
      <c r="M19" s="5" cm="1">
        <f t="array" ref="M19:M21">MMULT(_xlfn.ANCHORARRAY(I19),L15:L17)</f>
        <v>9.7800000000004275</v>
      </c>
    </row>
    <row r="20" spans="1:13" x14ac:dyDescent="0.3">
      <c r="C20" s="1">
        <v>-0.3000000000000001</v>
      </c>
      <c r="D20" s="1">
        <v>0.10000000000000003</v>
      </c>
      <c r="E20" t="s">
        <v>9</v>
      </c>
      <c r="F20" s="2">
        <v>0.75</v>
      </c>
      <c r="I20" s="1">
        <v>-3.2999999999999434</v>
      </c>
      <c r="J20" s="1">
        <v>2.6714285714285255</v>
      </c>
      <c r="K20" s="1">
        <v>-0.42857142857142122</v>
      </c>
      <c r="L20" t="s">
        <v>9</v>
      </c>
      <c r="M20" s="5">
        <v>0.62142857142850971</v>
      </c>
    </row>
    <row r="21" spans="1:13" x14ac:dyDescent="0.3">
      <c r="I21" s="1">
        <v>0.49999999999999112</v>
      </c>
      <c r="J21" s="1">
        <v>-0.42857142857142139</v>
      </c>
      <c r="K21" s="1">
        <v>7.1428571428570273E-2</v>
      </c>
      <c r="L21" t="s">
        <v>15</v>
      </c>
      <c r="M21" s="5">
        <v>2.1428571428572241E-2</v>
      </c>
    </row>
    <row r="23" spans="1:13" x14ac:dyDescent="0.3">
      <c r="A23" s="1" t="str">
        <f>A10</f>
        <v>Месяц(t)</v>
      </c>
      <c r="B23" s="1">
        <f t="shared" ref="B23:F24" si="2">B10</f>
        <v>1</v>
      </c>
      <c r="C23" s="1">
        <f t="shared" si="2"/>
        <v>2</v>
      </c>
      <c r="D23" s="1">
        <f t="shared" si="2"/>
        <v>3</v>
      </c>
      <c r="E23" s="1">
        <f t="shared" si="2"/>
        <v>4</v>
      </c>
      <c r="F23" s="1">
        <f t="shared" si="2"/>
        <v>5</v>
      </c>
      <c r="G23" s="8">
        <v>6</v>
      </c>
    </row>
    <row r="24" spans="1:13" x14ac:dyDescent="0.3">
      <c r="A24" s="1" t="str">
        <f>A11</f>
        <v>Объем выпуска</v>
      </c>
      <c r="B24" s="1">
        <f t="shared" si="2"/>
        <v>10.4</v>
      </c>
      <c r="C24" s="1">
        <f t="shared" si="2"/>
        <v>11.2</v>
      </c>
      <c r="D24" s="1">
        <f t="shared" si="2"/>
        <v>11.7</v>
      </c>
      <c r="E24" s="1">
        <f t="shared" si="2"/>
        <v>12.700000000000001</v>
      </c>
      <c r="F24" s="1">
        <f t="shared" si="2"/>
        <v>13.4</v>
      </c>
    </row>
    <row r="25" spans="1:13" x14ac:dyDescent="0.3">
      <c r="A25" s="3" t="s">
        <v>11</v>
      </c>
      <c r="B25" s="3">
        <f>$F$19+$F$20*B23</f>
        <v>10.380000000000017</v>
      </c>
      <c r="C25" s="3">
        <f t="shared" ref="C25:F25" si="3">$F$19+$F$20*C23</f>
        <v>11.130000000000017</v>
      </c>
      <c r="D25" s="3">
        <f t="shared" si="3"/>
        <v>11.880000000000017</v>
      </c>
      <c r="E25" s="3">
        <f t="shared" si="3"/>
        <v>12.630000000000017</v>
      </c>
      <c r="F25" s="3">
        <f t="shared" si="3"/>
        <v>13.380000000000017</v>
      </c>
      <c r="G25" s="6">
        <f>$F$19+$F$20*G23</f>
        <v>14.130000000000017</v>
      </c>
    </row>
    <row r="26" spans="1:13" x14ac:dyDescent="0.3">
      <c r="A26" s="1" t="s">
        <v>12</v>
      </c>
      <c r="B26" s="1">
        <f>ABS(B24-B25)/B24</f>
        <v>1.9230769230753448E-3</v>
      </c>
      <c r="C26" s="1">
        <f t="shared" ref="C26:F26" si="4">ABS(C24-C25)/C24</f>
        <v>6.24999999999844E-3</v>
      </c>
      <c r="D26" s="1">
        <f t="shared" si="4"/>
        <v>1.5384615384616879E-2</v>
      </c>
      <c r="E26" s="1">
        <f t="shared" si="4"/>
        <v>5.5118110236208103E-3</v>
      </c>
      <c r="F26" s="1">
        <f t="shared" si="4"/>
        <v>1.4925373134316109E-3</v>
      </c>
      <c r="G26" s="4">
        <f>MAX(B26:F26)</f>
        <v>1.5384615384616879E-2</v>
      </c>
    </row>
    <row r="27" spans="1:13" x14ac:dyDescent="0.3">
      <c r="A27" s="1" t="s">
        <v>17</v>
      </c>
      <c r="B27" s="1">
        <f>$M$19+$M$20*B23+$M$21*B23^2</f>
        <v>10.422857142857509</v>
      </c>
      <c r="C27" s="1">
        <f t="shared" ref="C27:F27" si="5">$M$19+$M$20*C23+$M$21*C23^2</f>
        <v>11.108571428571736</v>
      </c>
      <c r="D27" s="1">
        <f t="shared" si="5"/>
        <v>11.837142857143107</v>
      </c>
      <c r="E27" s="1">
        <f t="shared" si="5"/>
        <v>12.608571428571622</v>
      </c>
      <c r="F27" s="1">
        <f t="shared" si="5"/>
        <v>13.422857142857282</v>
      </c>
      <c r="G27" s="7">
        <f>$M$19+$M$20*G23+$M$21*G23^2</f>
        <v>14.280000000000086</v>
      </c>
    </row>
    <row r="28" spans="1:13" x14ac:dyDescent="0.3">
      <c r="A28" s="1" t="s">
        <v>12</v>
      </c>
      <c r="B28" s="1">
        <f>ABS(B24-B27)/B24</f>
        <v>2.1978021978374097E-3</v>
      </c>
      <c r="C28" s="1">
        <f t="shared" ref="C28:E28" si="6">ABS(C24-C27)/C24</f>
        <v>8.1632653060949509E-3</v>
      </c>
      <c r="D28" s="1">
        <f t="shared" si="6"/>
        <v>1.1721611721633118E-2</v>
      </c>
      <c r="E28" s="1">
        <f t="shared" si="6"/>
        <v>7.1991001124707792E-3</v>
      </c>
      <c r="F28" s="1">
        <f>ABS(F24-F27)/F24</f>
        <v>1.705756929647887E-3</v>
      </c>
      <c r="G28" s="4">
        <f>MAX(B28:F28)</f>
        <v>1.1721611721633118E-2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Гайворонская</dc:creator>
  <cp:lastModifiedBy>Екатерина Гайворонская</cp:lastModifiedBy>
  <dcterms:created xsi:type="dcterms:W3CDTF">2024-03-04T10:23:09Z</dcterms:created>
  <dcterms:modified xsi:type="dcterms:W3CDTF">2024-05-19T11:42:08Z</dcterms:modified>
</cp:coreProperties>
</file>