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osnov\Documents\ЦМ\"/>
    </mc:Choice>
  </mc:AlternateContent>
  <xr:revisionPtr revIDLastSave="0" documentId="13_ncr:1_{AF3C927C-6FBE-43A7-99B7-1855C71B0F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G20" i="1"/>
  <c r="G17" i="1"/>
  <c r="I13" i="1" l="1"/>
  <c r="E10" i="1" l="1"/>
  <c r="L14" i="1"/>
  <c r="K14" i="1"/>
  <c r="K13" i="1"/>
  <c r="I17" i="1"/>
  <c r="I16" i="1"/>
  <c r="G19" i="1"/>
  <c r="G16" i="1"/>
  <c r="E20" i="1"/>
  <c r="E19" i="1"/>
  <c r="G8" i="1"/>
  <c r="E11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F3" i="1"/>
  <c r="F2" i="1"/>
  <c r="B3" i="1"/>
  <c r="C7" i="1" s="1"/>
  <c r="G24" i="1" l="1"/>
  <c r="F4" i="1"/>
  <c r="B8" i="1" s="1"/>
  <c r="C8" i="1" s="1"/>
  <c r="F14" i="1"/>
  <c r="B9" i="1" l="1"/>
  <c r="C9" i="1" s="1"/>
  <c r="B10" i="1" l="1"/>
  <c r="C10" i="1" s="1"/>
  <c r="B11" i="1" l="1"/>
  <c r="C11" i="1" s="1"/>
  <c r="B12" i="1" l="1"/>
  <c r="C12" i="1" s="1"/>
  <c r="B13" i="1" l="1"/>
  <c r="C13" i="1" s="1"/>
  <c r="B14" i="1" l="1"/>
  <c r="C14" i="1" s="1"/>
  <c r="B15" i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F13" i="1" s="1"/>
  <c r="F7" i="1" l="1"/>
  <c r="F8" i="1"/>
  <c r="G25" i="1" l="1"/>
  <c r="F17" i="1"/>
  <c r="F10" i="1"/>
  <c r="F11" i="1"/>
  <c r="G26" i="1"/>
  <c r="F16" i="1"/>
  <c r="F20" i="1" l="1"/>
  <c r="J10" i="1"/>
  <c r="J16" i="1" s="1"/>
  <c r="J11" i="1"/>
  <c r="J17" i="1" s="1"/>
  <c r="F19" i="1"/>
  <c r="K9" i="1" l="1"/>
  <c r="L9" i="1"/>
  <c r="L10" i="1" l="1"/>
  <c r="L15" i="1"/>
  <c r="L11" i="1"/>
  <c r="K10" i="1"/>
  <c r="K15" i="1"/>
  <c r="K11" i="1"/>
  <c r="K16" i="1" l="1"/>
  <c r="M10" i="1"/>
  <c r="L16" i="1"/>
  <c r="K17" i="1"/>
  <c r="M11" i="1"/>
  <c r="L17" i="1"/>
  <c r="M16" i="1" l="1"/>
  <c r="M17" i="1"/>
</calcChain>
</file>

<file path=xl/sharedStrings.xml><?xml version="1.0" encoding="utf-8"?>
<sst xmlns="http://schemas.openxmlformats.org/spreadsheetml/2006/main" count="40" uniqueCount="35">
  <si>
    <t>p=</t>
  </si>
  <si>
    <t>q=</t>
  </si>
  <si>
    <t>alfa=</t>
  </si>
  <si>
    <t>n=</t>
  </si>
  <si>
    <t>A=</t>
  </si>
  <si>
    <t>B=</t>
  </si>
  <si>
    <t>l=</t>
  </si>
  <si>
    <t>h=</t>
  </si>
  <si>
    <t>см</t>
  </si>
  <si>
    <t>плотность стали</t>
  </si>
  <si>
    <t>кг/см^3</t>
  </si>
  <si>
    <t>№ точки</t>
  </si>
  <si>
    <t>x_k</t>
  </si>
  <si>
    <t>y_k</t>
  </si>
  <si>
    <t>V детали</t>
  </si>
  <si>
    <t>форм. прямоугол=</t>
  </si>
  <si>
    <t>форм. трапеций=</t>
  </si>
  <si>
    <t>m детали</t>
  </si>
  <si>
    <t>см^3</t>
  </si>
  <si>
    <t>кг</t>
  </si>
  <si>
    <t>R=</t>
  </si>
  <si>
    <t>r=</t>
  </si>
  <si>
    <t>V заготовки</t>
  </si>
  <si>
    <t>цилиндрической</t>
  </si>
  <si>
    <t>конусообразной</t>
  </si>
  <si>
    <t>масса детали по формуле</t>
  </si>
  <si>
    <t>масса,если заготовка</t>
  </si>
  <si>
    <t>цилиндрическая</t>
  </si>
  <si>
    <t>конусообразная</t>
  </si>
  <si>
    <t>прямоугольников</t>
  </si>
  <si>
    <t>трапеций</t>
  </si>
  <si>
    <t>delta</t>
  </si>
  <si>
    <t>процент расхождения</t>
  </si>
  <si>
    <t>точное зн-е интеграла=</t>
  </si>
  <si>
    <t>относительная погрешность=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</si>
</sst>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0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E763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10" fontId="0" fillId="0" borderId="0" xfId="0" applyNumberFormat="1"/>
    <xf numFmtId="0" fontId="0" fillId="3" borderId="1" xfId="0" applyFill="1" applyBorder="1"/>
    <xf numFmtId="164" fontId="0" fillId="0" borderId="0" xfId="0" applyNumberFormat="1"/>
    <xf numFmtId="165" fontId="0" fillId="3" borderId="1" xfId="0" applyNumberFormat="1" applyFill="1" applyBorder="1"/>
    <xf numFmtId="166" fontId="0" fillId="3" borderId="1" xfId="0" applyNumberFormat="1" applyFill="1" applyBorder="1"/>
    <xf numFmtId="167" fontId="0" fillId="0" borderId="0" xfId="0" applyNumberFormat="1"/>
    <xf numFmtId="166" fontId="0" fillId="2" borderId="1" xfId="0" applyNumberFormat="1" applyFill="1" applyBorder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zoomScale="97" zoomScaleNormal="111" workbookViewId="0">
      <selection activeCell="N25" sqref="N25"/>
    </sheetView>
  </sheetViews>
  <sheetFormatPr defaultRowHeight="14.4" x14ac:dyDescent="0.3"/>
  <cols>
    <col min="5" max="5" width="18.21875" customWidth="1"/>
    <col min="6" max="6" width="11.77734375" bestFit="1" customWidth="1"/>
    <col min="7" max="7" width="12.77734375" customWidth="1"/>
    <col min="9" max="9" width="17.44140625" customWidth="1"/>
    <col min="10" max="10" width="7.77734375" customWidth="1"/>
    <col min="11" max="11" width="16.44140625" customWidth="1"/>
    <col min="12" max="12" width="15.77734375" customWidth="1"/>
    <col min="13" max="13" width="12.77734375" customWidth="1"/>
  </cols>
  <sheetData>
    <row r="1" spans="1:13" x14ac:dyDescent="0.3">
      <c r="A1" t="s">
        <v>0</v>
      </c>
      <c r="B1">
        <v>0</v>
      </c>
      <c r="E1" t="s">
        <v>4</v>
      </c>
      <c r="F1">
        <f>0.2*(B1+B2+1)</f>
        <v>0.4</v>
      </c>
      <c r="G1" t="s">
        <v>8</v>
      </c>
    </row>
    <row r="2" spans="1:13" x14ac:dyDescent="0.3">
      <c r="A2" t="s">
        <v>1</v>
      </c>
      <c r="B2">
        <v>1</v>
      </c>
      <c r="E2" t="s">
        <v>5</v>
      </c>
      <c r="F2">
        <f>5+B1+B2</f>
        <v>6</v>
      </c>
      <c r="G2" t="s">
        <v>8</v>
      </c>
    </row>
    <row r="3" spans="1:13" x14ac:dyDescent="0.3">
      <c r="A3" t="s">
        <v>2</v>
      </c>
      <c r="B3">
        <f>1+0.1*(B1+B2+2)</f>
        <v>1.3</v>
      </c>
      <c r="E3" t="s">
        <v>6</v>
      </c>
      <c r="F3">
        <f>10+B1+B2</f>
        <v>11</v>
      </c>
      <c r="G3" t="s">
        <v>8</v>
      </c>
    </row>
    <row r="4" spans="1:13" x14ac:dyDescent="0.3">
      <c r="A4" t="s">
        <v>3</v>
      </c>
      <c r="B4">
        <v>20</v>
      </c>
      <c r="E4" t="s">
        <v>7</v>
      </c>
      <c r="F4">
        <f>F3/B4</f>
        <v>0.55000000000000004</v>
      </c>
      <c r="G4" t="s">
        <v>8</v>
      </c>
    </row>
    <row r="5" spans="1:13" x14ac:dyDescent="0.3">
      <c r="E5" t="s">
        <v>9</v>
      </c>
      <c r="F5">
        <v>7.8499999999999993E-3</v>
      </c>
      <c r="G5" t="s">
        <v>10</v>
      </c>
    </row>
    <row r="6" spans="1:13" x14ac:dyDescent="0.3">
      <c r="A6" s="1" t="s">
        <v>11</v>
      </c>
      <c r="B6" t="s">
        <v>12</v>
      </c>
      <c r="C6" t="s">
        <v>13</v>
      </c>
      <c r="E6" s="1" t="s">
        <v>14</v>
      </c>
    </row>
    <row r="7" spans="1:13" x14ac:dyDescent="0.3">
      <c r="A7">
        <v>0</v>
      </c>
      <c r="B7">
        <v>0</v>
      </c>
      <c r="C7" s="5">
        <f>($F$1*B7^$B$3+$F$2)^2</f>
        <v>36</v>
      </c>
      <c r="E7" s="4" t="s">
        <v>15</v>
      </c>
      <c r="F7" s="6">
        <f xml:space="preserve"> PI()*F4*SUM(C8:C27)</f>
        <v>3822.7994707586945</v>
      </c>
      <c r="G7" s="4" t="s">
        <v>18</v>
      </c>
      <c r="I7" t="s">
        <v>25</v>
      </c>
      <c r="K7" s="2" t="s">
        <v>26</v>
      </c>
      <c r="L7" s="2"/>
      <c r="M7" t="s">
        <v>31</v>
      </c>
    </row>
    <row r="8" spans="1:13" x14ac:dyDescent="0.3">
      <c r="A8">
        <f>1+A7</f>
        <v>1</v>
      </c>
      <c r="B8">
        <f>B7+$F$4</f>
        <v>0.55000000000000004</v>
      </c>
      <c r="C8" s="5">
        <f t="shared" ref="C8:C27" si="0">($F$1*B8^$B$3+$F$2)^2</f>
        <v>38.240356106160711</v>
      </c>
      <c r="E8" s="4" t="s">
        <v>16</v>
      </c>
      <c r="F8" s="6">
        <f>PI()*F4*(0.5*C7+SUM(C8:C26)+0.5*C27)</f>
        <v>3658.6381667621968</v>
      </c>
      <c r="G8" s="4" t="str">
        <f>G7</f>
        <v>см^3</v>
      </c>
      <c r="K8" t="s">
        <v>27</v>
      </c>
      <c r="L8" t="s">
        <v>28</v>
      </c>
    </row>
    <row r="9" spans="1:13" x14ac:dyDescent="0.3">
      <c r="A9">
        <f t="shared" ref="A9:A27" si="1">1+A8</f>
        <v>2</v>
      </c>
      <c r="B9">
        <f t="shared" ref="B9:B27" si="2">B8+$F$4</f>
        <v>1.1000000000000001</v>
      </c>
      <c r="C9" s="5">
        <f t="shared" si="0"/>
        <v>41.638144322069039</v>
      </c>
      <c r="E9" s="1" t="s">
        <v>17</v>
      </c>
      <c r="K9" s="9">
        <f>F19</f>
        <v>61.312604377849382</v>
      </c>
      <c r="L9" s="9">
        <f>F20</f>
        <v>31.849487281938991</v>
      </c>
      <c r="M9" s="10"/>
    </row>
    <row r="10" spans="1:13" x14ac:dyDescent="0.3">
      <c r="A10">
        <f t="shared" si="1"/>
        <v>3</v>
      </c>
      <c r="B10">
        <f t="shared" si="2"/>
        <v>1.6500000000000001</v>
      </c>
      <c r="C10" s="5">
        <f t="shared" si="0"/>
        <v>45.792139728763154</v>
      </c>
      <c r="E10" s="4" t="str">
        <f>E7</f>
        <v>форм. прямоугол=</v>
      </c>
      <c r="F10" s="7">
        <f>F7*F$5</f>
        <v>30.008975845455748</v>
      </c>
      <c r="G10" s="4" t="s">
        <v>19</v>
      </c>
      <c r="I10" t="s">
        <v>29</v>
      </c>
      <c r="J10" s="9">
        <f>F10</f>
        <v>30.008975845455748</v>
      </c>
      <c r="K10" s="10">
        <f>K9-$J10</f>
        <v>31.303628532393635</v>
      </c>
      <c r="L10" s="10">
        <f>L9-$J10</f>
        <v>1.8405114364832436</v>
      </c>
      <c r="M10" s="10">
        <f>K10-L10</f>
        <v>29.463117095910391</v>
      </c>
    </row>
    <row r="11" spans="1:13" x14ac:dyDescent="0.3">
      <c r="A11">
        <f t="shared" si="1"/>
        <v>4</v>
      </c>
      <c r="B11">
        <f t="shared" si="2"/>
        <v>2.2000000000000002</v>
      </c>
      <c r="C11" s="5">
        <f t="shared" si="0"/>
        <v>50.620836223419531</v>
      </c>
      <c r="E11" s="4" t="str">
        <f>E8</f>
        <v>форм. трапеций=</v>
      </c>
      <c r="F11" s="7">
        <f>F8*F$5</f>
        <v>28.720309609083241</v>
      </c>
      <c r="G11" s="4" t="s">
        <v>19</v>
      </c>
      <c r="I11" t="s">
        <v>30</v>
      </c>
      <c r="J11" s="9">
        <f>F11</f>
        <v>28.720309609083241</v>
      </c>
      <c r="K11" s="10">
        <f>K9-$J11</f>
        <v>32.592294768766138</v>
      </c>
      <c r="L11" s="10">
        <f>L9-$J11</f>
        <v>3.1291776728557501</v>
      </c>
      <c r="M11" s="10">
        <f>K11-L11</f>
        <v>29.463117095910388</v>
      </c>
    </row>
    <row r="12" spans="1:13" x14ac:dyDescent="0.3">
      <c r="A12">
        <f t="shared" si="1"/>
        <v>5</v>
      </c>
      <c r="B12">
        <f t="shared" si="2"/>
        <v>2.75</v>
      </c>
      <c r="C12" s="5">
        <f t="shared" si="0"/>
        <v>56.100419925998771</v>
      </c>
    </row>
    <row r="13" spans="1:13" ht="13.5" customHeight="1" x14ac:dyDescent="0.3">
      <c r="A13">
        <f t="shared" si="1"/>
        <v>6</v>
      </c>
      <c r="B13">
        <f t="shared" si="2"/>
        <v>3.3</v>
      </c>
      <c r="C13" s="5">
        <f t="shared" si="0"/>
        <v>62.229195426868422</v>
      </c>
      <c r="E13" t="s">
        <v>20</v>
      </c>
      <c r="F13" s="8">
        <f>SQRT(C27)</f>
        <v>15.033800220098918</v>
      </c>
      <c r="I13" t="str">
        <f>I7</f>
        <v>масса детали по формуле</v>
      </c>
      <c r="K13" t="str">
        <f>K7</f>
        <v>масса,если заготовка</v>
      </c>
      <c r="M13" t="s">
        <v>32</v>
      </c>
    </row>
    <row r="14" spans="1:13" x14ac:dyDescent="0.3">
      <c r="A14">
        <f t="shared" si="1"/>
        <v>7</v>
      </c>
      <c r="B14">
        <f t="shared" si="2"/>
        <v>3.8499999999999996</v>
      </c>
      <c r="C14" s="5">
        <f t="shared" si="0"/>
        <v>69.016077336122791</v>
      </c>
      <c r="E14" t="s">
        <v>21</v>
      </c>
      <c r="F14">
        <f>SQRT(C7)</f>
        <v>6</v>
      </c>
      <c r="K14" t="str">
        <f>K8</f>
        <v>цилиндрическая</v>
      </c>
      <c r="L14" t="str">
        <f>L8</f>
        <v>конусообразная</v>
      </c>
    </row>
    <row r="15" spans="1:13" x14ac:dyDescent="0.3">
      <c r="A15">
        <f t="shared" si="1"/>
        <v>8</v>
      </c>
      <c r="B15">
        <f t="shared" si="2"/>
        <v>4.3999999999999995</v>
      </c>
      <c r="C15" s="5">
        <f t="shared" si="0"/>
        <v>76.475701773495658</v>
      </c>
      <c r="E15" s="1" t="s">
        <v>22</v>
      </c>
      <c r="K15" s="9">
        <f>K9</f>
        <v>61.312604377849382</v>
      </c>
      <c r="L15" s="9">
        <f>L9</f>
        <v>31.849487281938991</v>
      </c>
    </row>
    <row r="16" spans="1:13" x14ac:dyDescent="0.3">
      <c r="A16">
        <f t="shared" si="1"/>
        <v>9</v>
      </c>
      <c r="B16">
        <f t="shared" si="2"/>
        <v>4.9499999999999993</v>
      </c>
      <c r="C16" s="5">
        <f t="shared" si="0"/>
        <v>84.626006929229973</v>
      </c>
      <c r="E16" s="4" t="s">
        <v>23</v>
      </c>
      <c r="F16" s="6">
        <f>PI()*F13^2*F3</f>
        <v>7810.522850681451</v>
      </c>
      <c r="G16" s="4" t="str">
        <f>G7</f>
        <v>см^3</v>
      </c>
      <c r="I16" t="str">
        <f>I10</f>
        <v>прямоугольников</v>
      </c>
      <c r="J16" s="9">
        <f>J10</f>
        <v>30.008975845455748</v>
      </c>
      <c r="K16" s="3">
        <f>K10/K$15</f>
        <v>0.51055780210345791</v>
      </c>
      <c r="L16" s="3">
        <f>L10/L$15</f>
        <v>5.7787788550271245E-2</v>
      </c>
      <c r="M16" s="3">
        <f>K16-L16</f>
        <v>0.45277001355318669</v>
      </c>
    </row>
    <row r="17" spans="1:13" x14ac:dyDescent="0.3">
      <c r="A17">
        <f t="shared" si="1"/>
        <v>10</v>
      </c>
      <c r="B17">
        <f t="shared" si="2"/>
        <v>5.4999999999999991</v>
      </c>
      <c r="C17" s="5">
        <f t="shared" si="0"/>
        <v>93.486910523294156</v>
      </c>
      <c r="E17" s="4" t="s">
        <v>24</v>
      </c>
      <c r="F17" s="4">
        <f>PI()*F3*(F13^2+F13*F14+F14^2)/3</f>
        <v>4057.2595263616554</v>
      </c>
      <c r="G17" s="4" t="str">
        <f>G8</f>
        <v>см^3</v>
      </c>
      <c r="I17" t="str">
        <f>I11</f>
        <v>трапеций</v>
      </c>
      <c r="J17" s="9">
        <f>J11</f>
        <v>28.720309609083241</v>
      </c>
      <c r="K17" s="3">
        <f>K11/K$15</f>
        <v>0.53157576813913432</v>
      </c>
      <c r="L17" s="3">
        <f>L11/L$15</f>
        <v>9.8248918268465338E-2</v>
      </c>
      <c r="M17" s="3">
        <f>K17-L17</f>
        <v>0.433326849870669</v>
      </c>
    </row>
    <row r="18" spans="1:13" x14ac:dyDescent="0.3">
      <c r="A18">
        <f t="shared" si="1"/>
        <v>11</v>
      </c>
      <c r="B18">
        <f t="shared" si="2"/>
        <v>6.0499999999999989</v>
      </c>
      <c r="C18" s="5">
        <f t="shared" si="0"/>
        <v>103.07953472583047</v>
      </c>
      <c r="E18" s="1" t="s">
        <v>17</v>
      </c>
    </row>
    <row r="19" spans="1:13" x14ac:dyDescent="0.3">
      <c r="A19">
        <f t="shared" si="1"/>
        <v>12</v>
      </c>
      <c r="B19">
        <f t="shared" si="2"/>
        <v>6.5999999999999988</v>
      </c>
      <c r="C19" s="5">
        <f t="shared" si="0"/>
        <v>113.42572817682633</v>
      </c>
      <c r="E19" s="4" t="str">
        <f>E16</f>
        <v>цилиндрической</v>
      </c>
      <c r="F19" s="7">
        <f>F16*F$5</f>
        <v>61.312604377849382</v>
      </c>
      <c r="G19" s="4" t="str">
        <f>G10</f>
        <v>кг</v>
      </c>
    </row>
    <row r="20" spans="1:13" x14ac:dyDescent="0.3">
      <c r="A20">
        <f t="shared" si="1"/>
        <v>13</v>
      </c>
      <c r="B20">
        <f t="shared" si="2"/>
        <v>7.1499999999999986</v>
      </c>
      <c r="C20" s="5">
        <f t="shared" si="0"/>
        <v>124.54775976027295</v>
      </c>
      <c r="E20" s="4" t="str">
        <f>E17</f>
        <v>конусообразной</v>
      </c>
      <c r="F20" s="7">
        <f>F17*F$5</f>
        <v>31.849487281938991</v>
      </c>
      <c r="G20" s="4" t="str">
        <f>G11</f>
        <v>кг</v>
      </c>
    </row>
    <row r="21" spans="1:13" x14ac:dyDescent="0.3">
      <c r="A21">
        <f t="shared" si="1"/>
        <v>14</v>
      </c>
      <c r="B21">
        <f t="shared" si="2"/>
        <v>7.6999999999999984</v>
      </c>
      <c r="C21" s="5">
        <f t="shared" si="0"/>
        <v>136.46811669450793</v>
      </c>
    </row>
    <row r="22" spans="1:13" x14ac:dyDescent="0.3">
      <c r="A22">
        <f t="shared" si="1"/>
        <v>15</v>
      </c>
      <c r="B22">
        <f t="shared" si="2"/>
        <v>8.2499999999999982</v>
      </c>
      <c r="C22" s="5">
        <f t="shared" si="0"/>
        <v>149.20936852949552</v>
      </c>
    </row>
    <row r="23" spans="1:13" x14ac:dyDescent="0.3">
      <c r="A23">
        <f t="shared" si="1"/>
        <v>16</v>
      </c>
      <c r="B23">
        <f t="shared" si="2"/>
        <v>8.7999999999999989</v>
      </c>
      <c r="C23" s="5">
        <f t="shared" si="0"/>
        <v>162.79407414128539</v>
      </c>
    </row>
    <row r="24" spans="1:13" x14ac:dyDescent="0.3">
      <c r="A24">
        <f t="shared" si="1"/>
        <v>17</v>
      </c>
      <c r="B24">
        <f t="shared" si="2"/>
        <v>9.35</v>
      </c>
      <c r="C24" s="5">
        <f t="shared" si="0"/>
        <v>177.24471752702786</v>
      </c>
      <c r="E24" t="s">
        <v>33</v>
      </c>
      <c r="G24">
        <f>PI()*(F1^2*F3^(2*B3+1)/(2*B3+1)+2*F1*F2*F3^(B3+1)/(B3+1)+F2^2*F3)</f>
        <v>3656.2611822774511</v>
      </c>
    </row>
    <row r="25" spans="1:13" x14ac:dyDescent="0.3">
      <c r="A25">
        <f t="shared" si="1"/>
        <v>18</v>
      </c>
      <c r="B25">
        <f t="shared" si="2"/>
        <v>9.9</v>
      </c>
      <c r="C25" s="5">
        <f t="shared" si="0"/>
        <v>192.58366331687327</v>
      </c>
      <c r="E25" t="s">
        <v>34</v>
      </c>
      <c r="G25">
        <f>ABS(G24-F7)/G24</f>
        <v>4.5548794295244589E-2</v>
      </c>
    </row>
    <row r="26" spans="1:13" x14ac:dyDescent="0.3">
      <c r="A26">
        <f t="shared" si="1"/>
        <v>19</v>
      </c>
      <c r="B26">
        <f t="shared" si="2"/>
        <v>10.450000000000001</v>
      </c>
      <c r="C26" s="5">
        <f t="shared" si="0"/>
        <v>208.83312603034844</v>
      </c>
      <c r="G26">
        <f>ABS(G24-F8)/G24</f>
        <v>6.5011342632395337E-4</v>
      </c>
    </row>
    <row r="27" spans="1:13" x14ac:dyDescent="0.3">
      <c r="A27">
        <f t="shared" si="1"/>
        <v>20</v>
      </c>
      <c r="B27">
        <f t="shared" si="2"/>
        <v>11.000000000000002</v>
      </c>
      <c r="C27" s="5">
        <f t="shared" si="0"/>
        <v>226.01514905784629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pmstud</dc:creator>
  <cp:lastModifiedBy>Екатерина Гайворонская</cp:lastModifiedBy>
  <dcterms:created xsi:type="dcterms:W3CDTF">2021-03-25T06:16:32Z</dcterms:created>
  <dcterms:modified xsi:type="dcterms:W3CDTF">2024-04-29T13:29:06Z</dcterms:modified>
</cp:coreProperties>
</file>