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  <extLst>
    <ext uri="GoogleSheetsCustomDataVersion1">
      <go:sheetsCustomData xmlns:go="http://customooxmlschemas.google.com/" r:id="rId19" roundtripDataSignature="AMtx7miGmb9ndOdBKnXpOin41umCaolkrQ=="/>
    </ext>
  </extLst>
</workbook>
</file>

<file path=xl/sharedStrings.xml><?xml version="1.0" encoding="utf-8"?>
<sst xmlns="http://schemas.openxmlformats.org/spreadsheetml/2006/main" count="2754" uniqueCount="100">
  <si>
    <t>P008_1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</si>
  <si>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</si>
  <si>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</si>
  <si>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</si>
  <si>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</si>
  <si>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</si>
  <si>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</si>
  <si>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</si>
  <si>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</si>
  <si>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</si>
  <si>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</si>
  <si>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</si>
  <si>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</si>
  <si>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</si>
  <si>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</si>
  <si>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</si>
  <si>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</si>
  <si>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</si>
  <si>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</si>
  <si>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std</t>
  </si>
  <si>
    <t>condition 1</t>
  </si>
  <si>
    <t>condition 0</t>
  </si>
  <si>
    <t>P008_2</t>
  </si>
  <si>
    <t>mean</t>
  </si>
  <si>
    <t>P008_3</t>
  </si>
  <si>
    <t>TOTAL</t>
  </si>
  <si>
    <t>trial</t>
  </si>
  <si>
    <t>error rate</t>
  </si>
  <si>
    <t>P008_4</t>
  </si>
  <si>
    <t>P008_5</t>
  </si>
  <si>
    <t>P008_6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</si>
  <si>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</si>
  <si>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</si>
  <si>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</si>
  <si>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</si>
  <si>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</si>
  <si>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</si>
  <si>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</si>
  <si>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P008_7</t>
  </si>
  <si>
    <t>P008_8</t>
  </si>
  <si>
    <t>P008_9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</si>
  <si>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</si>
  <si>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</si>
  <si>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</si>
  <si>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</si>
  <si>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</si>
  <si>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</si>
  <si>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</si>
  <si>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red</t>
  </si>
  <si>
    <t>yellow</t>
  </si>
  <si>
    <t>green</t>
  </si>
  <si>
    <t>blue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</si>
  <si>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</si>
  <si>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</si>
  <si>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</si>
  <si>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</si>
  <si>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</si>
  <si>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</si>
  <si>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</si>
  <si>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</si>
  <si>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color</t>
  </si>
  <si>
    <t>congruent</t>
  </si>
  <si>
    <t>left</t>
  </si>
  <si>
    <t>incongruent</t>
  </si>
  <si>
    <t>shape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</si>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</sst>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/>
    <font>
      <b/>
      <color theme="1"/>
      <name val="Arial"/>
    </font>
    <font>
      <sz val="11.0"/>
      <color rgb="FF000000"/>
      <name val="&quot;courier new&quot;"/>
    </font>
    <font>
      <sz val="12.0"/>
      <color rgb="FF000000"/>
      <name val="Calibri"/>
    </font>
    <font>
      <sz val="11.0"/>
      <color rgb="FF000000"/>
      <name val="&quot;Courier New&quot;"/>
    </font>
    <font>
      <sz val="11.0"/>
      <color rgb="FF000000"/>
      <name val="Inconsolata"/>
    </font>
    <font>
      <sz val="11.0"/>
      <color rgb="FF000000"/>
      <name val="&quot;맑은 고딕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0" fillId="4" fontId="5" numFmtId="0" xfId="0" applyAlignment="1" applyFont="1">
      <alignment horizontal="left" shrinkToFit="0" wrapText="1"/>
    </xf>
    <xf borderId="5" fillId="0" fontId="1" numFmtId="0" xfId="0" applyBorder="1" applyFont="1"/>
    <xf borderId="0" fillId="0" fontId="6" numFmtId="0" xfId="0" applyAlignment="1" applyFont="1">
      <alignment horizontal="right" readingOrder="0" shrinkToFit="0" vertical="bottom" wrapText="0"/>
    </xf>
    <xf borderId="0" fillId="4" fontId="7" numFmtId="0" xfId="0" applyAlignment="1" applyFont="1">
      <alignment horizontal="left" readingOrder="0" shrinkToFit="0" wrapText="1"/>
    </xf>
    <xf borderId="6" fillId="0" fontId="1" numFmtId="0" xfId="0" applyBorder="1" applyFont="1"/>
    <xf borderId="7" fillId="0" fontId="1" numFmtId="0" xfId="0" applyBorder="1" applyFont="1"/>
    <xf borderId="4" fillId="0" fontId="1" numFmtId="0" xfId="0" applyAlignment="1" applyBorder="1" applyFont="1">
      <alignment vertical="bottom"/>
    </xf>
    <xf borderId="0" fillId="0" fontId="1" numFmtId="164" xfId="0" applyFont="1" applyNumberFormat="1"/>
    <xf borderId="0" fillId="4" fontId="8" numFmtId="0" xfId="0" applyFont="1"/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0" fontId="1" numFmtId="0" xfId="0" applyAlignment="1" applyBorder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6" fillId="5" fontId="1" numFmtId="0" xfId="0" applyBorder="1" applyFont="1"/>
    <xf borderId="6" fillId="4" fontId="1" numFmtId="0" xfId="0" applyBorder="1" applyFont="1"/>
    <xf borderId="6" fillId="6" fontId="1" numFmtId="0" xfId="0" applyBorder="1" applyFont="1"/>
    <xf borderId="6" fillId="7" fontId="1" numFmtId="0" xfId="0" applyBorder="1" applyFont="1"/>
    <xf borderId="7" fillId="7" fontId="1" numFmtId="0" xfId="0" applyBorder="1" applyFont="1"/>
    <xf borderId="7" fillId="5" fontId="1" numFmtId="0" xfId="0" applyBorder="1" applyFont="1"/>
    <xf borderId="7" fillId="6" fontId="1" numFmtId="0" xfId="0" applyBorder="1" applyFont="1"/>
    <xf borderId="4" fillId="0" fontId="4" numFmtId="0" xfId="0" applyAlignment="1" applyBorder="1" applyFont="1">
      <alignment horizontal="center"/>
    </xf>
    <xf borderId="4" fillId="8" fontId="4" numFmtId="0" xfId="0" applyAlignment="1" applyBorder="1" applyFill="1" applyFont="1">
      <alignment horizontal="center"/>
    </xf>
    <xf borderId="4" fillId="0" fontId="4" numFmtId="0" xfId="0" applyBorder="1" applyFont="1"/>
    <xf borderId="4" fillId="0" fontId="1" numFmtId="0" xfId="0" applyBorder="1" applyFont="1"/>
    <xf borderId="4" fillId="8" fontId="1" numFmtId="0" xfId="0" applyBorder="1" applyFont="1"/>
    <xf borderId="6" fillId="0" fontId="1" numFmtId="0" xfId="0" applyAlignment="1" applyBorder="1" applyFont="1">
      <alignment horizontal="right" readingOrder="0" vertical="bottom"/>
    </xf>
    <xf borderId="0" fillId="0" fontId="9" numFmtId="0" xfId="0" applyAlignment="1" applyFont="1">
      <alignment horizontal="right" shrinkToFit="0" wrapText="0"/>
    </xf>
    <xf borderId="7" fillId="0" fontId="1" numFmtId="0" xfId="0" applyAlignment="1" applyBorder="1" applyFont="1">
      <alignment horizontal="right" readingOrder="0" vertical="bottom"/>
    </xf>
    <xf borderId="4" fillId="2" fontId="4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5" fillId="0" fontId="1" numFmtId="0" xfId="0" applyAlignment="1" applyBorder="1" applyFont="1">
      <alignment horizontal="right" readingOrder="0" vertical="bottom"/>
    </xf>
    <xf borderId="5" fillId="5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0" fillId="0" fontId="10" numFmtId="0" xfId="0" applyFont="1"/>
    <xf borderId="5" fillId="0" fontId="11" numFmtId="0" xfId="0" applyAlignment="1" applyBorder="1" applyFont="1">
      <alignment readingOrder="0"/>
    </xf>
    <xf borderId="5" fillId="0" fontId="11" numFmtId="0" xfId="0" applyAlignment="1" applyBorder="1" applyFont="1">
      <alignment horizontal="right" readingOrder="0"/>
    </xf>
    <xf borderId="5" fillId="6" fontId="11" numFmtId="0" xfId="0" applyAlignment="1" applyBorder="1" applyFont="1">
      <alignment horizontal="right" readingOrder="0"/>
    </xf>
    <xf borderId="0" fillId="0" fontId="12" numFmtId="0" xfId="0" applyFont="1"/>
    <xf borderId="6" fillId="0" fontId="11" numFmtId="0" xfId="0" applyAlignment="1" applyBorder="1" applyFont="1">
      <alignment readingOrder="0"/>
    </xf>
    <xf borderId="6" fillId="0" fontId="11" numFmtId="0" xfId="0" applyAlignment="1" applyBorder="1" applyFont="1">
      <alignment horizontal="right" readingOrder="0"/>
    </xf>
    <xf borderId="6" fillId="6" fontId="11" numFmtId="0" xfId="0" applyAlignment="1" applyBorder="1" applyFont="1">
      <alignment horizontal="right" readingOrder="0"/>
    </xf>
    <xf borderId="7" fillId="0" fontId="11" numFmtId="0" xfId="0" applyAlignment="1" applyBorder="1" applyFont="1">
      <alignment readingOrder="0"/>
    </xf>
    <xf borderId="7" fillId="0" fontId="13" numFmtId="0" xfId="0" applyAlignment="1" applyBorder="1" applyFont="1">
      <alignment horizontal="right" readingOrder="0"/>
    </xf>
    <xf borderId="7" fillId="0" fontId="11" numFmtId="0" xfId="0" applyAlignment="1" applyBorder="1" applyFont="1">
      <alignment horizontal="right" readingOrder="0"/>
    </xf>
    <xf borderId="7" fillId="6" fontId="11" numFmtId="0" xfId="0" applyAlignment="1" applyBorder="1" applyFont="1">
      <alignment horizontal="right" readingOrder="0"/>
    </xf>
    <xf borderId="0" fillId="0" fontId="4" numFmtId="0" xfId="0" applyAlignment="1" applyFont="1">
      <alignment horizontal="center" vertical="bottom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2" numFmtId="0" xfId="0" applyBorder="1" applyFont="1"/>
    <xf borderId="4" fillId="0" fontId="12" numFmtId="0" xfId="0" applyBorder="1" applyFont="1"/>
    <xf borderId="4" fillId="3" fontId="12" numFmtId="0" xfId="0" applyAlignment="1" applyBorder="1" applyFont="1">
      <alignment shrinkToFit="0" wrapText="0"/>
    </xf>
    <xf borderId="5" fillId="0" fontId="10" numFmtId="0" xfId="0" applyBorder="1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Border="1" applyFont="1"/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2" numFmtId="0" xfId="0" applyBorder="1" applyFont="1"/>
    <xf borderId="7" fillId="0" fontId="10" numFmtId="0" xfId="0" applyBorder="1" applyFont="1"/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4" fontId="1" numFmtId="0" xfId="0" applyBorder="1" applyFont="1"/>
    <xf borderId="4" fillId="4" fontId="8" numFmtId="0" xfId="0" applyBorder="1" applyFont="1"/>
    <xf borderId="4" fillId="4" fontId="8" numFmtId="0" xfId="0" applyAlignment="1" applyBorder="1" applyFont="1">
      <alignment vertical="bottom"/>
    </xf>
    <xf borderId="4" fillId="8" fontId="8" numFmtId="0" xfId="0" applyBorder="1" applyFont="1"/>
    <xf borderId="4" fillId="4" fontId="8" numFmtId="0" xfId="0" applyAlignment="1" applyBorder="1" applyFont="1">
      <alignment horizontal="right" vertical="bottom"/>
    </xf>
    <xf borderId="6" fillId="0" fontId="12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 vertical="bottom"/>
    </xf>
    <xf borderId="4" fillId="0" fontId="14" numFmtId="0" xfId="0" applyAlignment="1" applyBorder="1" applyFont="1">
      <alignment horizontal="center"/>
    </xf>
    <xf borderId="4" fillId="3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 shrinkToFit="0" wrapText="0"/>
    </xf>
    <xf borderId="4" fillId="9" fontId="4" numFmtId="0" xfId="0" applyAlignment="1" applyBorder="1" applyFill="1" applyFont="1">
      <alignment horizontal="center"/>
    </xf>
    <xf borderId="4" fillId="9" fontId="1" numFmtId="0" xfId="0" applyBorder="1" applyFont="1"/>
    <xf borderId="0" fillId="9" fontId="1" numFmtId="0" xfId="0" applyFont="1"/>
    <xf borderId="4" fillId="0" fontId="2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readingOrder="0" vertical="bottom"/>
    </xf>
    <xf borderId="5" fillId="6" fontId="1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6" fontId="1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7" fillId="6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 ht="15.75" customHeight="1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5">
        <v>1.0</v>
      </c>
      <c r="B3" s="10">
        <v>1.0</v>
      </c>
      <c r="C3" s="11">
        <v>0.0</v>
      </c>
      <c r="D3" s="11">
        <v>1.0</v>
      </c>
      <c r="E3" s="11">
        <v>0.0</v>
      </c>
      <c r="F3" s="11">
        <v>0.0</v>
      </c>
      <c r="G3" s="11">
        <v>0.0</v>
      </c>
      <c r="H3" s="11">
        <v>3000.0</v>
      </c>
      <c r="I3" s="11">
        <v>2.0</v>
      </c>
      <c r="J3" s="11">
        <v>13.0</v>
      </c>
      <c r="K3" s="11">
        <v>13.0</v>
      </c>
      <c r="L3" s="11">
        <v>0.0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K3" s="5"/>
      <c r="AL3" s="5"/>
      <c r="AM3" s="5"/>
      <c r="AN3" s="5"/>
      <c r="AO3" s="5"/>
      <c r="AP3" s="5"/>
      <c r="AQ3" s="5"/>
      <c r="AR3" s="5"/>
      <c r="AS3" s="5"/>
    </row>
    <row r="4" ht="15.75" customHeight="1">
      <c r="A4" s="5">
        <v>1.0</v>
      </c>
      <c r="B4" s="13">
        <v>2.0</v>
      </c>
      <c r="C4" s="11">
        <v>0.0</v>
      </c>
      <c r="D4" s="11">
        <v>1.0</v>
      </c>
      <c r="E4" s="11">
        <v>0.0</v>
      </c>
      <c r="F4" s="11">
        <v>0.0</v>
      </c>
      <c r="G4" s="11">
        <v>0.0</v>
      </c>
      <c r="H4" s="11">
        <v>3000.0</v>
      </c>
      <c r="I4" s="11">
        <v>2.0</v>
      </c>
      <c r="J4" s="11">
        <v>3.0</v>
      </c>
      <c r="K4" s="11">
        <v>3.0</v>
      </c>
      <c r="L4" s="11">
        <v>13.0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AK4" s="5"/>
      <c r="AL4" s="5"/>
      <c r="AM4" s="5"/>
      <c r="AN4" s="5"/>
      <c r="AO4" s="5"/>
      <c r="AP4" s="5"/>
      <c r="AQ4" s="5"/>
      <c r="AR4" s="5"/>
      <c r="AS4" s="5"/>
    </row>
    <row r="5" ht="15.75" customHeight="1">
      <c r="A5" s="5">
        <v>1.0</v>
      </c>
      <c r="B5" s="13">
        <v>3.0</v>
      </c>
      <c r="C5" s="11">
        <v>0.0</v>
      </c>
      <c r="D5" s="11">
        <v>1.0</v>
      </c>
      <c r="E5" s="11">
        <v>0.0</v>
      </c>
      <c r="F5" s="11">
        <v>0.0</v>
      </c>
      <c r="G5" s="11">
        <v>0.0</v>
      </c>
      <c r="H5" s="11">
        <v>3000.0</v>
      </c>
      <c r="I5" s="11">
        <v>2.0</v>
      </c>
      <c r="J5" s="11">
        <v>5.0</v>
      </c>
      <c r="K5" s="11">
        <v>5.0</v>
      </c>
      <c r="L5" s="11">
        <v>3.0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AK5" s="5"/>
      <c r="AL5" s="5"/>
      <c r="AM5" s="5"/>
      <c r="AN5" s="5"/>
      <c r="AO5" s="5"/>
      <c r="AP5" s="5"/>
      <c r="AQ5" s="5"/>
      <c r="AR5" s="5"/>
      <c r="AS5" s="5"/>
    </row>
    <row r="6" ht="15.75" customHeight="1">
      <c r="A6" s="5">
        <v>1.0</v>
      </c>
      <c r="B6" s="13">
        <v>4.0</v>
      </c>
      <c r="C6" s="11">
        <v>0.0</v>
      </c>
      <c r="D6" s="11">
        <v>1.0</v>
      </c>
      <c r="E6" s="11">
        <v>0.0</v>
      </c>
      <c r="F6" s="11">
        <v>0.0</v>
      </c>
      <c r="G6" s="11">
        <v>0.0</v>
      </c>
      <c r="H6" s="11">
        <v>3000.0</v>
      </c>
      <c r="I6" s="11">
        <v>3.0</v>
      </c>
      <c r="J6" s="11">
        <v>9.0</v>
      </c>
      <c r="K6" s="11">
        <v>9.0</v>
      </c>
      <c r="L6" s="11">
        <v>5.0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AK6" s="5"/>
      <c r="AO6" s="5"/>
      <c r="AP6" s="5"/>
      <c r="AQ6" s="5"/>
      <c r="AR6" s="5"/>
      <c r="AS6" s="5"/>
    </row>
    <row r="7" ht="15.75" customHeight="1">
      <c r="B7" s="13">
        <v>5.0</v>
      </c>
      <c r="C7" s="11">
        <v>0.0</v>
      </c>
      <c r="D7" s="11">
        <v>1.0</v>
      </c>
      <c r="E7" s="11">
        <v>0.0</v>
      </c>
      <c r="F7" s="11">
        <v>0.0</v>
      </c>
      <c r="G7" s="11">
        <v>0.0</v>
      </c>
      <c r="H7" s="11">
        <v>3000.0</v>
      </c>
      <c r="I7" s="11">
        <v>3.0</v>
      </c>
      <c r="J7" s="11">
        <v>2.0</v>
      </c>
      <c r="K7" s="11">
        <v>2.0</v>
      </c>
      <c r="L7" s="11">
        <v>9.0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AK7" s="5"/>
      <c r="AO7" s="5"/>
      <c r="AP7" s="5"/>
      <c r="AQ7" s="5"/>
      <c r="AR7" s="5"/>
      <c r="AS7" s="5"/>
    </row>
    <row r="8" ht="15.75" customHeight="1">
      <c r="B8" s="13">
        <v>6.0</v>
      </c>
      <c r="C8" s="11">
        <v>1.0</v>
      </c>
      <c r="D8" s="11">
        <v>1.0</v>
      </c>
      <c r="E8" s="11">
        <v>1.0</v>
      </c>
      <c r="F8" s="11">
        <v>0.0</v>
      </c>
      <c r="G8" s="11">
        <v>0.0</v>
      </c>
      <c r="H8" s="11">
        <v>555.0</v>
      </c>
      <c r="I8" s="11">
        <v>1.0</v>
      </c>
      <c r="J8" s="11">
        <v>9.0</v>
      </c>
      <c r="K8" s="11">
        <v>9.0</v>
      </c>
      <c r="L8" s="11">
        <v>2.0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AK8" s="5"/>
      <c r="AO8" s="5"/>
      <c r="AP8" s="5"/>
      <c r="AQ8" s="5"/>
      <c r="AR8" s="5"/>
      <c r="AS8" s="5"/>
    </row>
    <row r="9" ht="15.75" customHeight="1">
      <c r="B9" s="13">
        <v>7.0</v>
      </c>
      <c r="C9" s="11">
        <v>1.0</v>
      </c>
      <c r="D9" s="11">
        <v>1.0</v>
      </c>
      <c r="E9" s="11">
        <v>1.0</v>
      </c>
      <c r="F9" s="11">
        <v>0.0</v>
      </c>
      <c r="G9" s="11">
        <v>0.0</v>
      </c>
      <c r="H9" s="11">
        <v>1164.0</v>
      </c>
      <c r="I9" s="11">
        <v>1.0</v>
      </c>
      <c r="J9" s="11">
        <v>2.0</v>
      </c>
      <c r="K9" s="11">
        <v>2.0</v>
      </c>
      <c r="L9" s="11">
        <v>9.0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AK9" s="5"/>
      <c r="AO9" s="5"/>
      <c r="AP9" s="5"/>
      <c r="AQ9" s="5"/>
      <c r="AR9" s="5"/>
      <c r="AS9" s="5"/>
    </row>
    <row r="10" ht="15.75" customHeight="1">
      <c r="B10" s="13">
        <v>8.0</v>
      </c>
      <c r="C10" s="11">
        <v>0.0</v>
      </c>
      <c r="D10" s="11">
        <v>1.0</v>
      </c>
      <c r="E10" s="11">
        <v>0.0</v>
      </c>
      <c r="F10" s="11">
        <v>0.0</v>
      </c>
      <c r="G10" s="11">
        <v>0.0</v>
      </c>
      <c r="H10" s="11">
        <v>3000.0</v>
      </c>
      <c r="I10" s="11">
        <v>3.0</v>
      </c>
      <c r="J10" s="11">
        <v>11.0</v>
      </c>
      <c r="K10" s="11">
        <v>11.0</v>
      </c>
      <c r="L10" s="11">
        <v>2.0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AK10" s="5"/>
      <c r="AO10" s="5"/>
      <c r="AP10" s="5"/>
      <c r="AQ10" s="5"/>
      <c r="AR10" s="5"/>
      <c r="AS10" s="5"/>
    </row>
    <row r="11" ht="15.75" customHeight="1">
      <c r="B11" s="13">
        <v>9.0</v>
      </c>
      <c r="C11" s="11">
        <v>1.0</v>
      </c>
      <c r="D11" s="11">
        <v>1.0</v>
      </c>
      <c r="E11" s="11">
        <v>1.0</v>
      </c>
      <c r="F11" s="11">
        <v>0.0</v>
      </c>
      <c r="G11" s="11">
        <v>0.0</v>
      </c>
      <c r="H11" s="11">
        <v>539.0</v>
      </c>
      <c r="I11" s="11">
        <v>1.0</v>
      </c>
      <c r="J11" s="11">
        <v>2.0</v>
      </c>
      <c r="K11" s="11">
        <v>2.0</v>
      </c>
      <c r="L11" s="11">
        <v>11.0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AK11" s="5"/>
      <c r="AO11" s="5"/>
      <c r="AP11" s="5"/>
      <c r="AQ11" s="5"/>
      <c r="AR11" s="5"/>
      <c r="AS11" s="5"/>
    </row>
    <row r="12" ht="15.75" customHeight="1">
      <c r="B12" s="13">
        <v>10.0</v>
      </c>
      <c r="C12" s="11">
        <v>0.0</v>
      </c>
      <c r="D12" s="11">
        <v>1.0</v>
      </c>
      <c r="E12" s="11">
        <v>0.0</v>
      </c>
      <c r="F12" s="11">
        <v>0.0</v>
      </c>
      <c r="G12" s="11">
        <v>0.0</v>
      </c>
      <c r="H12" s="11">
        <v>3000.0</v>
      </c>
      <c r="I12" s="11">
        <v>2.0</v>
      </c>
      <c r="J12" s="11">
        <v>10.0</v>
      </c>
      <c r="K12" s="11">
        <v>10.0</v>
      </c>
      <c r="L12" s="11">
        <v>2.0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AK12" s="5"/>
      <c r="AO12" s="5"/>
      <c r="AP12" s="5"/>
      <c r="AQ12" s="5"/>
      <c r="AR12" s="5"/>
      <c r="AS12" s="5"/>
    </row>
    <row r="13" ht="15.75" customHeight="1">
      <c r="B13" s="13">
        <v>11.0</v>
      </c>
      <c r="C13" s="11">
        <v>0.0</v>
      </c>
      <c r="D13" s="11">
        <v>1.0</v>
      </c>
      <c r="E13" s="11">
        <v>0.0</v>
      </c>
      <c r="F13" s="11">
        <v>0.0</v>
      </c>
      <c r="G13" s="11">
        <v>0.0</v>
      </c>
      <c r="H13" s="11">
        <v>3000.0</v>
      </c>
      <c r="I13" s="11">
        <v>3.0</v>
      </c>
      <c r="J13" s="11">
        <v>15.0</v>
      </c>
      <c r="K13" s="11">
        <v>15.0</v>
      </c>
      <c r="L13" s="11">
        <v>10.0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AK13" s="5"/>
      <c r="AL13" s="5"/>
      <c r="AM13" s="5"/>
      <c r="AN13" s="5"/>
      <c r="AO13" s="5"/>
      <c r="AP13" s="5"/>
      <c r="AQ13" s="5"/>
      <c r="AR13" s="5"/>
      <c r="AS13" s="5"/>
    </row>
    <row r="14" ht="15.75" customHeight="1">
      <c r="B14" s="13">
        <v>12.0</v>
      </c>
      <c r="C14" s="11">
        <v>0.0</v>
      </c>
      <c r="D14" s="11">
        <v>1.0</v>
      </c>
      <c r="E14" s="11">
        <v>0.0</v>
      </c>
      <c r="F14" s="11">
        <v>0.0</v>
      </c>
      <c r="G14" s="11">
        <v>0.0</v>
      </c>
      <c r="H14" s="11">
        <v>3000.0</v>
      </c>
      <c r="I14" s="11">
        <v>2.0</v>
      </c>
      <c r="J14" s="11">
        <v>2.0</v>
      </c>
      <c r="K14" s="11">
        <v>2.0</v>
      </c>
      <c r="L14" s="11">
        <v>15.0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AK14" s="5"/>
      <c r="AL14" s="5"/>
      <c r="AM14" s="5"/>
      <c r="AN14" s="5"/>
      <c r="AO14" s="5"/>
      <c r="AP14" s="5"/>
      <c r="AQ14" s="5"/>
      <c r="AR14" s="5"/>
      <c r="AS14" s="5"/>
    </row>
    <row r="15" ht="15.75" customHeight="1">
      <c r="B15" s="13">
        <v>13.0</v>
      </c>
      <c r="C15" s="11">
        <v>1.0</v>
      </c>
      <c r="D15" s="11">
        <v>1.0</v>
      </c>
      <c r="E15" s="11">
        <v>1.0</v>
      </c>
      <c r="F15" s="11">
        <v>0.0</v>
      </c>
      <c r="G15" s="11">
        <v>0.0</v>
      </c>
      <c r="H15" s="11">
        <v>636.0</v>
      </c>
      <c r="I15" s="11">
        <v>1.0</v>
      </c>
      <c r="J15" s="11">
        <v>15.0</v>
      </c>
      <c r="K15" s="11">
        <v>15.0</v>
      </c>
      <c r="L15" s="11">
        <v>2.0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AK15" s="5"/>
      <c r="AL15" s="5"/>
      <c r="AM15" s="5"/>
      <c r="AN15" s="5"/>
      <c r="AO15" s="5"/>
      <c r="AP15" s="5"/>
      <c r="AQ15" s="5"/>
      <c r="AR15" s="5"/>
      <c r="AS15" s="5"/>
    </row>
    <row r="16" ht="15.75" customHeight="1">
      <c r="B16" s="13">
        <v>14.0</v>
      </c>
      <c r="C16" s="11">
        <v>0.0</v>
      </c>
      <c r="D16" s="11">
        <v>1.0</v>
      </c>
      <c r="E16" s="11">
        <v>0.0</v>
      </c>
      <c r="F16" s="11">
        <v>0.0</v>
      </c>
      <c r="G16" s="11">
        <v>0.0</v>
      </c>
      <c r="H16" s="11">
        <v>3000.0</v>
      </c>
      <c r="I16" s="11">
        <v>3.0</v>
      </c>
      <c r="J16" s="11">
        <v>1.0</v>
      </c>
      <c r="K16" s="11">
        <v>1.0</v>
      </c>
      <c r="L16" s="11">
        <v>15.0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AK16" s="5"/>
      <c r="AL16" s="5"/>
      <c r="AM16" s="5"/>
      <c r="AN16" s="5"/>
      <c r="AO16" s="5"/>
      <c r="AP16" s="5"/>
      <c r="AQ16" s="5"/>
      <c r="AR16" s="5"/>
      <c r="AS16" s="5"/>
    </row>
    <row r="17" ht="15.75" customHeight="1">
      <c r="B17" s="13">
        <v>15.0</v>
      </c>
      <c r="C17" s="11">
        <v>0.0</v>
      </c>
      <c r="D17" s="11">
        <v>1.0</v>
      </c>
      <c r="E17" s="11">
        <v>0.0</v>
      </c>
      <c r="F17" s="11">
        <v>0.0</v>
      </c>
      <c r="G17" s="11">
        <v>0.0</v>
      </c>
      <c r="H17" s="11">
        <v>3000.0</v>
      </c>
      <c r="I17" s="11">
        <v>2.0</v>
      </c>
      <c r="J17" s="11">
        <v>1.0</v>
      </c>
      <c r="K17" s="11">
        <v>1.0</v>
      </c>
      <c r="L17" s="11">
        <v>1.0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AK17" s="5"/>
      <c r="AL17" s="5"/>
      <c r="AM17" s="5"/>
      <c r="AN17" s="5"/>
      <c r="AO17" s="5"/>
      <c r="AP17" s="5"/>
      <c r="AQ17" s="5"/>
      <c r="AR17" s="5"/>
      <c r="AS17" s="5"/>
    </row>
    <row r="18" ht="15.75" customHeight="1">
      <c r="B18" s="13">
        <v>16.0</v>
      </c>
      <c r="C18" s="11">
        <v>0.0</v>
      </c>
      <c r="D18" s="11">
        <v>1.0</v>
      </c>
      <c r="E18" s="11">
        <v>0.0</v>
      </c>
      <c r="F18" s="11">
        <v>0.0</v>
      </c>
      <c r="G18" s="11">
        <v>0.0</v>
      </c>
      <c r="H18" s="11">
        <v>3000.0</v>
      </c>
      <c r="I18" s="11">
        <v>2.0</v>
      </c>
      <c r="J18" s="11">
        <v>4.0</v>
      </c>
      <c r="K18" s="11">
        <v>4.0</v>
      </c>
      <c r="L18" s="11">
        <v>1.0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AK18" s="5"/>
      <c r="AL18" s="5"/>
      <c r="AM18" s="5"/>
      <c r="AN18" s="5"/>
      <c r="AO18" s="5"/>
      <c r="AP18" s="5"/>
      <c r="AQ18" s="5"/>
      <c r="AR18" s="5"/>
      <c r="AS18" s="5"/>
    </row>
    <row r="19" ht="15.75" customHeight="1">
      <c r="B19" s="13">
        <v>17.0</v>
      </c>
      <c r="C19" s="11">
        <v>1.0</v>
      </c>
      <c r="D19" s="11">
        <v>1.0</v>
      </c>
      <c r="E19" s="11">
        <v>1.0</v>
      </c>
      <c r="F19" s="11">
        <v>0.0</v>
      </c>
      <c r="G19" s="11">
        <v>0.0</v>
      </c>
      <c r="H19" s="11">
        <v>556.0</v>
      </c>
      <c r="I19" s="11">
        <v>1.0</v>
      </c>
      <c r="J19" s="11">
        <v>1.0</v>
      </c>
      <c r="K19" s="11">
        <v>1.0</v>
      </c>
      <c r="L19" s="11">
        <v>4.0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K19" s="5"/>
      <c r="AL19" s="5"/>
      <c r="AM19" s="5"/>
      <c r="AN19" s="5"/>
      <c r="AO19" s="5"/>
      <c r="AP19" s="5"/>
      <c r="AQ19" s="5"/>
      <c r="AR19" s="5"/>
      <c r="AS19" s="5"/>
    </row>
    <row r="20" ht="15.75" customHeight="1">
      <c r="B20" s="13">
        <v>18.0</v>
      </c>
      <c r="C20" s="11">
        <v>1.0</v>
      </c>
      <c r="D20" s="11">
        <v>1.0</v>
      </c>
      <c r="E20" s="11">
        <v>1.0</v>
      </c>
      <c r="F20" s="11">
        <v>0.0</v>
      </c>
      <c r="G20" s="11">
        <v>0.0</v>
      </c>
      <c r="H20" s="11">
        <v>868.0</v>
      </c>
      <c r="I20" s="11">
        <v>1.0</v>
      </c>
      <c r="J20" s="11">
        <v>4.0</v>
      </c>
      <c r="K20" s="11">
        <v>4.0</v>
      </c>
      <c r="L20" s="11">
        <v>1.0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K20" s="5"/>
      <c r="AL20" s="5"/>
      <c r="AM20" s="5"/>
      <c r="AN20" s="5"/>
      <c r="AO20" s="5"/>
      <c r="AP20" s="5"/>
      <c r="AQ20" s="5"/>
      <c r="AR20" s="5"/>
      <c r="AS20" s="5"/>
    </row>
    <row r="21" ht="15.75" customHeight="1">
      <c r="B21" s="13">
        <v>19.0</v>
      </c>
      <c r="C21" s="11">
        <v>0.0</v>
      </c>
      <c r="D21" s="11">
        <v>1.0</v>
      </c>
      <c r="E21" s="11">
        <v>0.0</v>
      </c>
      <c r="F21" s="11">
        <v>0.0</v>
      </c>
      <c r="G21" s="11">
        <v>0.0</v>
      </c>
      <c r="H21" s="11">
        <v>3000.0</v>
      </c>
      <c r="I21" s="11">
        <v>3.0</v>
      </c>
      <c r="J21" s="11">
        <v>7.0</v>
      </c>
      <c r="K21" s="11">
        <v>7.0</v>
      </c>
      <c r="L21" s="11">
        <v>4.0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K21" s="5"/>
      <c r="AL21" s="5"/>
      <c r="AM21" s="5"/>
      <c r="AN21" s="5"/>
      <c r="AO21" s="5"/>
      <c r="AP21" s="5"/>
      <c r="AQ21" s="5"/>
      <c r="AR21" s="5"/>
      <c r="AS21" s="5"/>
    </row>
    <row r="22" ht="15.75" customHeight="1">
      <c r="B22" s="13">
        <v>20.0</v>
      </c>
      <c r="C22" s="11">
        <v>0.0</v>
      </c>
      <c r="D22" s="11">
        <v>1.0</v>
      </c>
      <c r="E22" s="11">
        <v>0.0</v>
      </c>
      <c r="F22" s="11">
        <v>0.0</v>
      </c>
      <c r="G22" s="11">
        <v>0.0</v>
      </c>
      <c r="H22" s="11">
        <v>3000.0</v>
      </c>
      <c r="I22" s="11">
        <v>3.0</v>
      </c>
      <c r="J22" s="11">
        <v>8.0</v>
      </c>
      <c r="K22" s="11">
        <v>8.0</v>
      </c>
      <c r="L22" s="11">
        <v>7.0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K22" s="5"/>
      <c r="AL22" s="5"/>
      <c r="AM22" s="5"/>
      <c r="AN22" s="5"/>
      <c r="AO22" s="5"/>
      <c r="AP22" s="5"/>
      <c r="AQ22" s="5"/>
      <c r="AR22" s="5"/>
      <c r="AS22" s="5"/>
    </row>
    <row r="23" ht="15.75" customHeight="1">
      <c r="B23" s="13">
        <v>21.0</v>
      </c>
      <c r="C23" s="11">
        <v>0.0</v>
      </c>
      <c r="D23" s="11">
        <v>1.0</v>
      </c>
      <c r="E23" s="11">
        <v>0.0</v>
      </c>
      <c r="F23" s="11">
        <v>0.0</v>
      </c>
      <c r="G23" s="11">
        <v>0.0</v>
      </c>
      <c r="H23" s="11">
        <v>3000.0</v>
      </c>
      <c r="I23" s="11">
        <v>2.0</v>
      </c>
      <c r="J23" s="11">
        <v>13.0</v>
      </c>
      <c r="K23" s="11">
        <v>13.0</v>
      </c>
      <c r="L23" s="11">
        <v>8.0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AK23" s="5"/>
      <c r="AL23" s="5"/>
      <c r="AM23" s="5"/>
      <c r="AN23" s="5"/>
      <c r="AO23" s="5"/>
      <c r="AP23" s="5"/>
      <c r="AQ23" s="5"/>
      <c r="AR23" s="5"/>
      <c r="AS23" s="5"/>
    </row>
    <row r="24" ht="15.75" customHeight="1">
      <c r="B24" s="13">
        <v>22.0</v>
      </c>
      <c r="C24" s="11">
        <v>0.0</v>
      </c>
      <c r="D24" s="11">
        <v>1.0</v>
      </c>
      <c r="E24" s="11">
        <v>0.0</v>
      </c>
      <c r="F24" s="11">
        <v>0.0</v>
      </c>
      <c r="G24" s="11">
        <v>0.0</v>
      </c>
      <c r="H24" s="11">
        <v>3000.0</v>
      </c>
      <c r="I24" s="11">
        <v>3.0</v>
      </c>
      <c r="J24" s="11">
        <v>11.0</v>
      </c>
      <c r="K24" s="11">
        <v>11.0</v>
      </c>
      <c r="L24" s="11">
        <v>13.0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AK24" s="5"/>
      <c r="AL24" s="5"/>
      <c r="AM24" s="5"/>
      <c r="AN24" s="5"/>
      <c r="AO24" s="5"/>
      <c r="AP24" s="5"/>
      <c r="AQ24" s="5"/>
      <c r="AR24" s="5"/>
      <c r="AS24" s="5"/>
    </row>
    <row r="25" ht="15.75" customHeight="1">
      <c r="B25" s="13">
        <v>23.0</v>
      </c>
      <c r="C25" s="11">
        <v>0.0</v>
      </c>
      <c r="D25" s="11">
        <v>1.0</v>
      </c>
      <c r="E25" s="11">
        <v>0.0</v>
      </c>
      <c r="F25" s="11">
        <v>0.0</v>
      </c>
      <c r="G25" s="11">
        <v>0.0</v>
      </c>
      <c r="H25" s="11">
        <v>3000.0</v>
      </c>
      <c r="I25" s="11">
        <v>3.0</v>
      </c>
      <c r="J25" s="11">
        <v>15.0</v>
      </c>
      <c r="K25" s="11">
        <v>15.0</v>
      </c>
      <c r="L25" s="11">
        <v>11.0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AK25" s="5"/>
      <c r="AL25" s="5"/>
      <c r="AM25" s="5"/>
      <c r="AN25" s="5"/>
      <c r="AO25" s="5"/>
      <c r="AP25" s="5"/>
      <c r="AQ25" s="5"/>
      <c r="AR25" s="5"/>
      <c r="AS25" s="5"/>
    </row>
    <row r="26" ht="15.75" customHeight="1">
      <c r="B26" s="13">
        <v>24.0</v>
      </c>
      <c r="C26" s="11">
        <v>1.0</v>
      </c>
      <c r="D26" s="11">
        <v>1.0</v>
      </c>
      <c r="E26" s="11">
        <v>1.0</v>
      </c>
      <c r="F26" s="11">
        <v>0.0</v>
      </c>
      <c r="G26" s="11">
        <v>0.0</v>
      </c>
      <c r="H26" s="11">
        <v>801.0</v>
      </c>
      <c r="I26" s="11">
        <v>1.0</v>
      </c>
      <c r="J26" s="11">
        <v>11.0</v>
      </c>
      <c r="K26" s="11">
        <v>11.0</v>
      </c>
      <c r="L26" s="11">
        <v>15.0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AK26" s="5"/>
      <c r="AL26" s="5"/>
      <c r="AM26" s="5"/>
      <c r="AN26" s="5"/>
      <c r="AO26" s="5"/>
      <c r="AP26" s="5"/>
      <c r="AQ26" s="5"/>
      <c r="AR26" s="5"/>
      <c r="AS26" s="5"/>
    </row>
    <row r="27" ht="15.75" customHeight="1">
      <c r="B27" s="14">
        <v>25.0</v>
      </c>
      <c r="C27" s="11">
        <v>0.0</v>
      </c>
      <c r="D27" s="11">
        <v>1.0</v>
      </c>
      <c r="E27" s="11">
        <v>0.0</v>
      </c>
      <c r="F27" s="11">
        <v>0.0</v>
      </c>
      <c r="G27" s="11">
        <v>0.0</v>
      </c>
      <c r="H27" s="11">
        <v>3000.0</v>
      </c>
      <c r="I27" s="11">
        <v>3.0</v>
      </c>
      <c r="J27" s="11">
        <v>10.0</v>
      </c>
      <c r="K27" s="11">
        <v>10.0</v>
      </c>
      <c r="L27" s="11">
        <v>11.0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AK27" s="5"/>
      <c r="AL27" s="5"/>
      <c r="AM27" s="5"/>
      <c r="AN27" s="5"/>
      <c r="AO27" s="5"/>
      <c r="AP27" s="5"/>
      <c r="AQ27" s="5"/>
      <c r="AR27" s="5"/>
      <c r="AS27" s="5"/>
    </row>
    <row r="28" ht="15.75" customHeight="1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5" t="s">
        <v>19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AB28" s="16"/>
    </row>
    <row r="29" ht="15.75" customHeight="1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5">
        <f>sumif(C3:C27, "1", H3:H27 )</f>
        <v>5119</v>
      </c>
      <c r="G29" s="5">
        <f t="array" ref="G29">MEDIAN(IF(($C$3:$C$27=1), ($H$3:$H$27)))</f>
        <v>636</v>
      </c>
      <c r="H29" s="5">
        <f>minifs(H3:H27, C3:C27, "1",C3:C27, "1")</f>
        <v>539</v>
      </c>
      <c r="I29" s="17">
        <f>maxifs(H3:H27, C3:C27, "1",C3:C27, "1")</f>
        <v>1164</v>
      </c>
      <c r="J29" s="18">
        <f t="array" ref="J29">stdev(if($C$3:$C$27=1, $H$3:$H$27))</f>
        <v>230.4515237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AA29" s="5"/>
    </row>
    <row r="30" ht="15.75" customHeight="1">
      <c r="B30" s="5" t="s">
        <v>21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5">
        <f>sumif(C3:C27, "0", H3:H27 )</f>
        <v>54000</v>
      </c>
      <c r="G30" s="5">
        <f t="array" ref="G30">MEDIAN(IF(($C$3:$C$27=0), ($H$3:$H$27)))</f>
        <v>3000</v>
      </c>
      <c r="H30" s="5">
        <f>minifs(H3:H27, C3:C27, "0",C3:C27, "0")</f>
        <v>3000</v>
      </c>
      <c r="I30" s="5">
        <f>maxifs(H3:H27, C3:C27, "0",C3:C27, "0")</f>
        <v>3000</v>
      </c>
      <c r="J30" s="19">
        <f t="array" ref="J30">stdev(if($C$3:$C$27=0, $H$3:$H$27))</f>
        <v>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B31" s="20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6" t="s">
        <v>11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B33" s="13">
        <v>1.0</v>
      </c>
      <c r="C33" s="21">
        <v>0.0</v>
      </c>
      <c r="D33" s="21">
        <v>1.0</v>
      </c>
      <c r="E33" s="22">
        <v>0.0</v>
      </c>
      <c r="F33" s="22">
        <v>0.0</v>
      </c>
      <c r="G33" s="22">
        <v>0.0</v>
      </c>
      <c r="H33" s="23">
        <v>3000.0</v>
      </c>
      <c r="I33" s="22">
        <v>3.0</v>
      </c>
      <c r="J33" s="22">
        <v>1.0</v>
      </c>
      <c r="K33" s="22">
        <v>1.0</v>
      </c>
      <c r="L33" s="22">
        <v>10.0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5.75" customHeight="1">
      <c r="B34" s="13">
        <v>2.0</v>
      </c>
      <c r="C34" s="21">
        <v>0.0</v>
      </c>
      <c r="D34" s="21">
        <v>1.0</v>
      </c>
      <c r="E34" s="22">
        <v>0.0</v>
      </c>
      <c r="F34" s="22">
        <v>0.0</v>
      </c>
      <c r="G34" s="22">
        <v>0.0</v>
      </c>
      <c r="H34" s="23">
        <v>3000.0</v>
      </c>
      <c r="I34" s="22">
        <v>2.0</v>
      </c>
      <c r="J34" s="22">
        <v>7.0</v>
      </c>
      <c r="K34" s="22">
        <v>7.0</v>
      </c>
      <c r="L34" s="22">
        <v>1.0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5.75" customHeight="1">
      <c r="B35" s="13">
        <v>3.0</v>
      </c>
      <c r="C35" s="21">
        <v>1.0</v>
      </c>
      <c r="D35" s="21">
        <v>1.0</v>
      </c>
      <c r="E35" s="22">
        <v>1.0</v>
      </c>
      <c r="F35" s="22">
        <v>0.0</v>
      </c>
      <c r="G35" s="22">
        <v>0.0</v>
      </c>
      <c r="H35" s="23">
        <v>553.0</v>
      </c>
      <c r="I35" s="22">
        <v>1.0</v>
      </c>
      <c r="J35" s="22">
        <v>1.0</v>
      </c>
      <c r="K35" s="22">
        <v>1.0</v>
      </c>
      <c r="L35" s="22">
        <v>7.0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5.75" customHeight="1">
      <c r="B36" s="13">
        <v>4.0</v>
      </c>
      <c r="C36" s="21">
        <v>0.0</v>
      </c>
      <c r="D36" s="21">
        <v>1.0</v>
      </c>
      <c r="E36" s="22">
        <v>0.0</v>
      </c>
      <c r="F36" s="22">
        <v>0.0</v>
      </c>
      <c r="G36" s="22">
        <v>0.0</v>
      </c>
      <c r="H36" s="23">
        <v>3000.0</v>
      </c>
      <c r="I36" s="22">
        <v>3.0</v>
      </c>
      <c r="J36" s="22">
        <v>9.0</v>
      </c>
      <c r="K36" s="22">
        <v>9.0</v>
      </c>
      <c r="L36" s="22">
        <v>1.0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5.75" customHeight="1">
      <c r="B37" s="13">
        <v>5.0</v>
      </c>
      <c r="C37" s="21">
        <v>0.0</v>
      </c>
      <c r="D37" s="21">
        <v>1.0</v>
      </c>
      <c r="E37" s="22">
        <v>0.0</v>
      </c>
      <c r="F37" s="22">
        <v>0.0</v>
      </c>
      <c r="G37" s="22">
        <v>0.0</v>
      </c>
      <c r="H37" s="23">
        <v>3000.0</v>
      </c>
      <c r="I37" s="22">
        <v>2.0</v>
      </c>
      <c r="J37" s="22">
        <v>13.0</v>
      </c>
      <c r="K37" s="22">
        <v>13.0</v>
      </c>
      <c r="L37" s="22">
        <v>9.0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5.75" customHeight="1">
      <c r="B38" s="13">
        <v>6.0</v>
      </c>
      <c r="C38" s="21">
        <v>0.0</v>
      </c>
      <c r="D38" s="21">
        <v>1.0</v>
      </c>
      <c r="E38" s="22">
        <v>0.0</v>
      </c>
      <c r="F38" s="22">
        <v>0.0</v>
      </c>
      <c r="G38" s="22">
        <v>0.0</v>
      </c>
      <c r="H38" s="23">
        <v>3000.0</v>
      </c>
      <c r="I38" s="22">
        <v>2.0</v>
      </c>
      <c r="J38" s="22">
        <v>1.0</v>
      </c>
      <c r="K38" s="22">
        <v>1.0</v>
      </c>
      <c r="L38" s="22">
        <v>13.0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5.75" customHeight="1">
      <c r="B39" s="13">
        <v>7.0</v>
      </c>
      <c r="C39" s="24">
        <v>0.0</v>
      </c>
      <c r="D39" s="21">
        <v>1.0</v>
      </c>
      <c r="E39" s="22">
        <v>0.0</v>
      </c>
      <c r="F39" s="22">
        <v>0.0</v>
      </c>
      <c r="G39" s="22">
        <v>0.0</v>
      </c>
      <c r="H39" s="23">
        <v>3000.0</v>
      </c>
      <c r="I39" s="22">
        <v>3.0</v>
      </c>
      <c r="J39" s="22">
        <v>11.0</v>
      </c>
      <c r="K39" s="22">
        <v>11.0</v>
      </c>
      <c r="L39" s="22">
        <v>1.0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5.75" customHeight="1">
      <c r="B40" s="13">
        <v>8.0</v>
      </c>
      <c r="C40" s="24">
        <v>0.0</v>
      </c>
      <c r="D40" s="21">
        <v>1.0</v>
      </c>
      <c r="E40" s="22">
        <v>0.0</v>
      </c>
      <c r="F40" s="22">
        <v>0.0</v>
      </c>
      <c r="G40" s="22">
        <v>0.0</v>
      </c>
      <c r="H40" s="23">
        <v>3000.0</v>
      </c>
      <c r="I40" s="22">
        <v>2.0</v>
      </c>
      <c r="J40" s="22">
        <v>8.0</v>
      </c>
      <c r="K40" s="22">
        <v>8.0</v>
      </c>
      <c r="L40" s="22">
        <v>11.0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5.75" customHeight="1">
      <c r="B41" s="13">
        <v>9.0</v>
      </c>
      <c r="C41" s="24">
        <v>1.0</v>
      </c>
      <c r="D41" s="21">
        <v>1.0</v>
      </c>
      <c r="E41" s="22">
        <v>1.0</v>
      </c>
      <c r="F41" s="22">
        <v>0.0</v>
      </c>
      <c r="G41" s="22">
        <v>0.0</v>
      </c>
      <c r="H41" s="23">
        <v>442.0</v>
      </c>
      <c r="I41" s="22">
        <v>1.0</v>
      </c>
      <c r="J41" s="22">
        <v>11.0</v>
      </c>
      <c r="K41" s="22">
        <v>11.0</v>
      </c>
      <c r="L41" s="22">
        <v>8.0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5.75" customHeight="1">
      <c r="B42" s="13">
        <v>10.0</v>
      </c>
      <c r="C42" s="21">
        <v>1.0</v>
      </c>
      <c r="D42" s="21">
        <v>1.0</v>
      </c>
      <c r="E42" s="22">
        <v>1.0</v>
      </c>
      <c r="F42" s="22">
        <v>0.0</v>
      </c>
      <c r="G42" s="22">
        <v>0.0</v>
      </c>
      <c r="H42" s="23">
        <v>688.0</v>
      </c>
      <c r="I42" s="22">
        <v>1.0</v>
      </c>
      <c r="J42" s="22">
        <v>8.0</v>
      </c>
      <c r="K42" s="22">
        <v>8.0</v>
      </c>
      <c r="L42" s="22">
        <v>11.0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5.75" customHeight="1">
      <c r="B43" s="13">
        <v>11.0</v>
      </c>
      <c r="C43" s="21">
        <v>1.0</v>
      </c>
      <c r="D43" s="21">
        <v>1.0</v>
      </c>
      <c r="E43" s="22">
        <v>1.0</v>
      </c>
      <c r="F43" s="22">
        <v>0.0</v>
      </c>
      <c r="G43" s="22">
        <v>0.0</v>
      </c>
      <c r="H43" s="23">
        <v>458.0</v>
      </c>
      <c r="I43" s="22">
        <v>1.0</v>
      </c>
      <c r="J43" s="22">
        <v>11.0</v>
      </c>
      <c r="K43" s="22">
        <v>11.0</v>
      </c>
      <c r="L43" s="22">
        <v>8.0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5.75" customHeight="1">
      <c r="B44" s="13">
        <v>12.0</v>
      </c>
      <c r="C44" s="21">
        <v>0.0</v>
      </c>
      <c r="D44" s="21">
        <v>1.0</v>
      </c>
      <c r="E44" s="22">
        <v>0.0</v>
      </c>
      <c r="F44" s="22">
        <v>0.0</v>
      </c>
      <c r="G44" s="22">
        <v>0.0</v>
      </c>
      <c r="H44" s="23">
        <v>3000.0</v>
      </c>
      <c r="I44" s="22">
        <v>2.0</v>
      </c>
      <c r="J44" s="22">
        <v>15.0</v>
      </c>
      <c r="K44" s="22">
        <v>15.0</v>
      </c>
      <c r="L44" s="22">
        <v>11.0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5.75" customHeight="1">
      <c r="B45" s="13">
        <v>13.0</v>
      </c>
      <c r="C45" s="21">
        <v>1.0</v>
      </c>
      <c r="D45" s="21">
        <v>1.0</v>
      </c>
      <c r="E45" s="22">
        <v>1.0</v>
      </c>
      <c r="F45" s="22">
        <v>0.0</v>
      </c>
      <c r="G45" s="22">
        <v>0.0</v>
      </c>
      <c r="H45" s="23">
        <v>513.0</v>
      </c>
      <c r="I45" s="22">
        <v>1.0</v>
      </c>
      <c r="J45" s="22">
        <v>11.0</v>
      </c>
      <c r="K45" s="22">
        <v>11.0</v>
      </c>
      <c r="L45" s="22">
        <v>15.0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5.75" customHeight="1">
      <c r="B46" s="13">
        <v>14.0</v>
      </c>
      <c r="C46" s="21">
        <v>1.0</v>
      </c>
      <c r="D46" s="21">
        <v>1.0</v>
      </c>
      <c r="E46" s="22">
        <v>1.0</v>
      </c>
      <c r="F46" s="22">
        <v>0.0</v>
      </c>
      <c r="G46" s="22">
        <v>0.0</v>
      </c>
      <c r="H46" s="23">
        <v>940.0</v>
      </c>
      <c r="I46" s="22">
        <v>1.0</v>
      </c>
      <c r="J46" s="22">
        <v>15.0</v>
      </c>
      <c r="K46" s="22">
        <v>15.0</v>
      </c>
      <c r="L46" s="22">
        <v>11.0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5.75" customHeight="1">
      <c r="B47" s="13">
        <v>15.0</v>
      </c>
      <c r="C47" s="24">
        <v>0.0</v>
      </c>
      <c r="D47" s="21">
        <v>1.0</v>
      </c>
      <c r="E47" s="22">
        <v>0.0</v>
      </c>
      <c r="F47" s="22">
        <v>0.0</v>
      </c>
      <c r="G47" s="22">
        <v>0.0</v>
      </c>
      <c r="H47" s="23">
        <v>3000.0</v>
      </c>
      <c r="I47" s="22">
        <v>2.0</v>
      </c>
      <c r="J47" s="22">
        <v>6.0</v>
      </c>
      <c r="K47" s="22">
        <v>6.0</v>
      </c>
      <c r="L47" s="22">
        <v>15.0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5.75" customHeight="1">
      <c r="B48" s="13">
        <v>16.0</v>
      </c>
      <c r="C48" s="21">
        <v>1.0</v>
      </c>
      <c r="D48" s="21">
        <v>1.0</v>
      </c>
      <c r="E48" s="22">
        <v>1.0</v>
      </c>
      <c r="F48" s="22">
        <v>0.0</v>
      </c>
      <c r="G48" s="22">
        <v>0.0</v>
      </c>
      <c r="H48" s="23">
        <v>610.0</v>
      </c>
      <c r="I48" s="22">
        <v>1.0</v>
      </c>
      <c r="J48" s="22">
        <v>15.0</v>
      </c>
      <c r="K48" s="22">
        <v>15.0</v>
      </c>
      <c r="L48" s="22">
        <v>6.0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5.75" customHeight="1">
      <c r="B49" s="13">
        <v>17.0</v>
      </c>
      <c r="C49" s="24">
        <v>1.0</v>
      </c>
      <c r="D49" s="21">
        <v>1.0</v>
      </c>
      <c r="E49" s="22">
        <v>1.0</v>
      </c>
      <c r="F49" s="22">
        <v>0.0</v>
      </c>
      <c r="G49" s="22">
        <v>0.0</v>
      </c>
      <c r="H49" s="23">
        <v>558.0</v>
      </c>
      <c r="I49" s="22">
        <v>1.0</v>
      </c>
      <c r="J49" s="22">
        <v>6.0</v>
      </c>
      <c r="K49" s="22">
        <v>6.0</v>
      </c>
      <c r="L49" s="22">
        <v>15.0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5.75" customHeight="1">
      <c r="B50" s="13">
        <v>18.0</v>
      </c>
      <c r="C50" s="24">
        <v>1.0</v>
      </c>
      <c r="D50" s="21">
        <v>1.0</v>
      </c>
      <c r="E50" s="22">
        <v>1.0</v>
      </c>
      <c r="F50" s="22">
        <v>0.0</v>
      </c>
      <c r="G50" s="22">
        <v>0.0</v>
      </c>
      <c r="H50" s="23">
        <v>875.0</v>
      </c>
      <c r="I50" s="22">
        <v>1.0</v>
      </c>
      <c r="J50" s="22">
        <v>15.0</v>
      </c>
      <c r="K50" s="22">
        <v>15.0</v>
      </c>
      <c r="L50" s="22">
        <v>6.0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5.75" customHeight="1">
      <c r="B51" s="13">
        <v>19.0</v>
      </c>
      <c r="C51" s="21">
        <v>1.0</v>
      </c>
      <c r="D51" s="21">
        <v>1.0</v>
      </c>
      <c r="E51" s="22">
        <v>1.0</v>
      </c>
      <c r="F51" s="22">
        <v>0.0</v>
      </c>
      <c r="G51" s="22">
        <v>0.0</v>
      </c>
      <c r="H51" s="23">
        <v>687.0</v>
      </c>
      <c r="I51" s="22">
        <v>1.0</v>
      </c>
      <c r="J51" s="22">
        <v>6.0</v>
      </c>
      <c r="K51" s="22">
        <v>6.0</v>
      </c>
      <c r="L51" s="22">
        <v>15.0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5.75" customHeight="1">
      <c r="B52" s="13">
        <v>20.0</v>
      </c>
      <c r="C52" s="21">
        <v>0.0</v>
      </c>
      <c r="D52" s="21">
        <v>1.0</v>
      </c>
      <c r="E52" s="22">
        <v>0.0</v>
      </c>
      <c r="F52" s="22">
        <v>0.0</v>
      </c>
      <c r="G52" s="22">
        <v>0.0</v>
      </c>
      <c r="H52" s="23">
        <v>3000.0</v>
      </c>
      <c r="I52" s="22">
        <v>2.0</v>
      </c>
      <c r="J52" s="22">
        <v>1.0</v>
      </c>
      <c r="K52" s="22">
        <v>1.0</v>
      </c>
      <c r="L52" s="22">
        <v>6.0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5.75" customHeight="1">
      <c r="B53" s="13">
        <v>21.0</v>
      </c>
      <c r="C53" s="21">
        <v>1.0</v>
      </c>
      <c r="D53" s="21">
        <v>1.0</v>
      </c>
      <c r="E53" s="22">
        <v>1.0</v>
      </c>
      <c r="F53" s="22">
        <v>0.0</v>
      </c>
      <c r="G53" s="22">
        <v>0.0</v>
      </c>
      <c r="H53" s="23">
        <v>663.0</v>
      </c>
      <c r="I53" s="22">
        <v>1.0</v>
      </c>
      <c r="J53" s="22">
        <v>6.0</v>
      </c>
      <c r="K53" s="22">
        <v>6.0</v>
      </c>
      <c r="L53" s="22">
        <v>1.0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5.75" customHeight="1">
      <c r="B54" s="13">
        <v>22.0</v>
      </c>
      <c r="C54" s="21">
        <v>1.0</v>
      </c>
      <c r="D54" s="21">
        <v>1.0</v>
      </c>
      <c r="E54" s="22">
        <v>1.0</v>
      </c>
      <c r="F54" s="22">
        <v>0.0</v>
      </c>
      <c r="G54" s="22">
        <v>0.0</v>
      </c>
      <c r="H54" s="23">
        <v>1247.0</v>
      </c>
      <c r="I54" s="22">
        <v>1.0</v>
      </c>
      <c r="J54" s="22">
        <v>1.0</v>
      </c>
      <c r="K54" s="22">
        <v>1.0</v>
      </c>
      <c r="L54" s="22">
        <v>6.0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ht="15.75" customHeight="1">
      <c r="B55" s="13">
        <v>23.0</v>
      </c>
      <c r="C55" s="21">
        <v>0.0</v>
      </c>
      <c r="D55" s="21">
        <v>1.0</v>
      </c>
      <c r="E55" s="22">
        <v>0.0</v>
      </c>
      <c r="F55" s="22">
        <v>0.0</v>
      </c>
      <c r="G55" s="22">
        <v>0.0</v>
      </c>
      <c r="H55" s="23">
        <v>3000.0</v>
      </c>
      <c r="I55" s="22">
        <v>3.0</v>
      </c>
      <c r="J55" s="22">
        <v>8.0</v>
      </c>
      <c r="K55" s="22">
        <v>8.0</v>
      </c>
      <c r="L55" s="22">
        <v>1.0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ht="15.75" customHeight="1">
      <c r="B56" s="13">
        <v>24.0</v>
      </c>
      <c r="C56" s="21">
        <v>1.0</v>
      </c>
      <c r="D56" s="21">
        <v>1.0</v>
      </c>
      <c r="E56" s="22">
        <v>1.0</v>
      </c>
      <c r="F56" s="22">
        <v>0.0</v>
      </c>
      <c r="G56" s="22">
        <v>0.0</v>
      </c>
      <c r="H56" s="23">
        <v>2204.0</v>
      </c>
      <c r="I56" s="22">
        <v>1.0</v>
      </c>
      <c r="J56" s="22">
        <v>1.0</v>
      </c>
      <c r="K56" s="22">
        <v>1.0</v>
      </c>
      <c r="L56" s="22">
        <v>8.0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ht="15.75" customHeight="1">
      <c r="B57" s="14">
        <v>25.0</v>
      </c>
      <c r="C57" s="25">
        <v>1.0</v>
      </c>
      <c r="D57" s="25">
        <v>1.0</v>
      </c>
      <c r="E57" s="26">
        <v>1.0</v>
      </c>
      <c r="F57" s="26">
        <v>0.0</v>
      </c>
      <c r="G57" s="26">
        <v>0.0</v>
      </c>
      <c r="H57" s="27">
        <v>901.0</v>
      </c>
      <c r="I57" s="26">
        <v>1.0</v>
      </c>
      <c r="J57" s="26">
        <v>8.0</v>
      </c>
      <c r="K57" s="26">
        <v>8.0</v>
      </c>
      <c r="L57" s="26">
        <v>1.0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ht="15.75" customHeight="1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5" t="s">
        <v>19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B59" s="5" t="s">
        <v>20</v>
      </c>
      <c r="C59" s="5">
        <f>COUNTIF(C33:C57, "1")</f>
        <v>14</v>
      </c>
      <c r="D59" s="5">
        <f>COUNTIFS(C33:C57, "1", D33:D57, "1")</f>
        <v>14</v>
      </c>
      <c r="E59" s="5">
        <f>COUNTIFS(C33:C57, "1", D33:D57, "0")</f>
        <v>0</v>
      </c>
      <c r="F59" s="5">
        <f>sumif(C33:C57, "1", H33:H57 )</f>
        <v>11339</v>
      </c>
      <c r="G59" s="5">
        <f t="array" ref="G59">MEDIAN(IF(($C$33:$C$57=1), ($H$33:$H$57)))</f>
        <v>675</v>
      </c>
      <c r="H59" s="5">
        <f>minifs(H33:H57, C33:C57, "1",C33:C57, "1")</f>
        <v>442</v>
      </c>
      <c r="I59" s="17">
        <f>maxifs(H33:H57, C33:C57, "1",C33:C57, "1")</f>
        <v>2204</v>
      </c>
      <c r="J59" s="18">
        <f t="array" ref="J59">stdev(if($C$33:$C$57=1, $H$33:$H$57))</f>
        <v>458.4524913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B60" s="5" t="s">
        <v>21</v>
      </c>
      <c r="C60" s="17">
        <f>COUNTIF(C33:C57, "0")</f>
        <v>11</v>
      </c>
      <c r="D60" s="5">
        <f>COUNTIFS(C33:C57, "0", D33:D57, "1")</f>
        <v>11</v>
      </c>
      <c r="E60" s="5">
        <f>COUNTIFS(C33:C57, "0", D33:D57, "0")</f>
        <v>0</v>
      </c>
      <c r="F60" s="5">
        <f>sumif(C33:C57, "0", H33:H57 )</f>
        <v>33000</v>
      </c>
      <c r="G60" s="5">
        <f t="array" ref="G60">MEDIAN(IF(($C$3:$C$27=0), ($H$3:$H$27)))</f>
        <v>3000</v>
      </c>
      <c r="H60" s="5">
        <f>minifs(H33:H57, C33:C57, "0",C33:C57, "0")</f>
        <v>3000</v>
      </c>
      <c r="I60" s="5">
        <f>maxifs(H33:H57, C33:C57, "0",C33:C57, "0")</f>
        <v>3000</v>
      </c>
      <c r="J60" s="19">
        <f t="array" ref="J60">stdev(if($C$33:$C$57=0, $H$33:$H$57))</f>
        <v>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B61" s="20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B63" s="13">
        <v>1.0</v>
      </c>
      <c r="C63" s="28">
        <v>0.0</v>
      </c>
      <c r="D63" s="28">
        <v>1.0</v>
      </c>
      <c r="E63" s="29">
        <v>0.0</v>
      </c>
      <c r="F63" s="29">
        <v>0.0</v>
      </c>
      <c r="G63" s="29">
        <v>0.0</v>
      </c>
      <c r="H63" s="30">
        <v>3000.0</v>
      </c>
      <c r="I63" s="13">
        <v>3.0</v>
      </c>
      <c r="J63" s="13">
        <v>13.0</v>
      </c>
      <c r="K63" s="13">
        <v>13.0</v>
      </c>
      <c r="L63" s="13">
        <v>8.0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ht="15.75" customHeight="1">
      <c r="B64" s="13">
        <v>2.0</v>
      </c>
      <c r="C64" s="28">
        <v>0.0</v>
      </c>
      <c r="D64" s="28">
        <v>1.0</v>
      </c>
      <c r="E64" s="29">
        <v>0.0</v>
      </c>
      <c r="F64" s="29">
        <v>0.0</v>
      </c>
      <c r="G64" s="29">
        <v>0.0</v>
      </c>
      <c r="H64" s="30">
        <v>3000.0</v>
      </c>
      <c r="I64" s="13">
        <v>2.0</v>
      </c>
      <c r="J64" s="13">
        <v>6.0</v>
      </c>
      <c r="K64" s="13">
        <v>6.0</v>
      </c>
      <c r="L64" s="13">
        <v>13.0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ht="15.75" customHeight="1">
      <c r="B65" s="13">
        <v>3.0</v>
      </c>
      <c r="C65" s="31">
        <v>1.0</v>
      </c>
      <c r="D65" s="28">
        <v>1.0</v>
      </c>
      <c r="E65" s="29">
        <v>1.0</v>
      </c>
      <c r="F65" s="29">
        <v>0.0</v>
      </c>
      <c r="G65" s="29">
        <v>0.0</v>
      </c>
      <c r="H65" s="30">
        <v>449.0</v>
      </c>
      <c r="I65" s="13">
        <v>1.0</v>
      </c>
      <c r="J65" s="13">
        <v>13.0</v>
      </c>
      <c r="K65" s="13">
        <v>13.0</v>
      </c>
      <c r="L65" s="13">
        <v>6.0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ht="15.75" customHeight="1">
      <c r="B66" s="13">
        <v>4.0</v>
      </c>
      <c r="C66" s="28">
        <v>1.0</v>
      </c>
      <c r="D66" s="28">
        <v>1.0</v>
      </c>
      <c r="E66" s="29">
        <v>1.0</v>
      </c>
      <c r="F66" s="29">
        <v>0.0</v>
      </c>
      <c r="G66" s="29">
        <v>0.0</v>
      </c>
      <c r="H66" s="30">
        <v>690.0</v>
      </c>
      <c r="I66" s="13">
        <v>1.0</v>
      </c>
      <c r="J66" s="13">
        <v>6.0</v>
      </c>
      <c r="K66" s="13">
        <v>6.0</v>
      </c>
      <c r="L66" s="13">
        <v>13.0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ht="15.75" customHeight="1">
      <c r="B67" s="13">
        <v>5.0</v>
      </c>
      <c r="C67" s="28">
        <v>1.0</v>
      </c>
      <c r="D67" s="28">
        <v>1.0</v>
      </c>
      <c r="E67" s="29">
        <v>1.0</v>
      </c>
      <c r="F67" s="29">
        <v>0.0</v>
      </c>
      <c r="G67" s="29">
        <v>0.0</v>
      </c>
      <c r="H67" s="30">
        <v>1369.0</v>
      </c>
      <c r="I67" s="13">
        <v>1.0</v>
      </c>
      <c r="J67" s="13">
        <v>13.0</v>
      </c>
      <c r="K67" s="13">
        <v>13.0</v>
      </c>
      <c r="L67" s="13">
        <v>6.0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ht="15.75" customHeight="1">
      <c r="B68" s="13">
        <v>6.0</v>
      </c>
      <c r="C68" s="28">
        <v>0.0</v>
      </c>
      <c r="D68" s="28">
        <v>1.0</v>
      </c>
      <c r="E68" s="29">
        <v>0.0</v>
      </c>
      <c r="F68" s="29">
        <v>0.0</v>
      </c>
      <c r="G68" s="29">
        <v>0.0</v>
      </c>
      <c r="H68" s="30">
        <v>3000.0</v>
      </c>
      <c r="I68" s="13">
        <v>2.0</v>
      </c>
      <c r="J68" s="13">
        <v>15.0</v>
      </c>
      <c r="K68" s="13">
        <v>15.0</v>
      </c>
      <c r="L68" s="13">
        <v>13.0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ht="15.75" customHeight="1">
      <c r="B69" s="13">
        <v>7.0</v>
      </c>
      <c r="C69" s="28">
        <v>1.0</v>
      </c>
      <c r="D69" s="31">
        <v>1.0</v>
      </c>
      <c r="E69" s="29">
        <v>1.0</v>
      </c>
      <c r="F69" s="29">
        <v>0.0</v>
      </c>
      <c r="G69" s="29">
        <v>0.0</v>
      </c>
      <c r="H69" s="30">
        <v>711.0</v>
      </c>
      <c r="I69" s="13">
        <v>1.0</v>
      </c>
      <c r="J69" s="13">
        <v>13.0</v>
      </c>
      <c r="K69" s="13">
        <v>13.0</v>
      </c>
      <c r="L69" s="13">
        <v>15.0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ht="15.75" customHeight="1">
      <c r="B70" s="13">
        <v>8.0</v>
      </c>
      <c r="C70" s="31">
        <v>0.0</v>
      </c>
      <c r="D70" s="31">
        <v>1.0</v>
      </c>
      <c r="E70" s="29">
        <v>0.0</v>
      </c>
      <c r="F70" s="29">
        <v>0.0</v>
      </c>
      <c r="G70" s="29">
        <v>0.0</v>
      </c>
      <c r="H70" s="30">
        <v>3000.0</v>
      </c>
      <c r="I70" s="13">
        <v>2.0</v>
      </c>
      <c r="J70" s="13">
        <v>8.0</v>
      </c>
      <c r="K70" s="13">
        <v>8.0</v>
      </c>
      <c r="L70" s="13">
        <v>13.0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ht="15.75" customHeight="1">
      <c r="B71" s="13">
        <v>9.0</v>
      </c>
      <c r="C71" s="31">
        <v>1.0</v>
      </c>
      <c r="D71" s="31">
        <v>1.0</v>
      </c>
      <c r="E71" s="29">
        <v>1.0</v>
      </c>
      <c r="F71" s="29">
        <v>0.0</v>
      </c>
      <c r="G71" s="29">
        <v>0.0</v>
      </c>
      <c r="H71" s="30">
        <v>439.0</v>
      </c>
      <c r="I71" s="13">
        <v>1.0</v>
      </c>
      <c r="J71" s="13">
        <v>13.0</v>
      </c>
      <c r="K71" s="13">
        <v>13.0</v>
      </c>
      <c r="L71" s="13">
        <v>8.0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ht="15.75" customHeight="1">
      <c r="B72" s="13">
        <v>10.0</v>
      </c>
      <c r="C72" s="28">
        <v>0.0</v>
      </c>
      <c r="D72" s="28">
        <v>1.0</v>
      </c>
      <c r="E72" s="29">
        <v>0.0</v>
      </c>
      <c r="F72" s="29">
        <v>0.0</v>
      </c>
      <c r="G72" s="29">
        <v>0.0</v>
      </c>
      <c r="H72" s="30">
        <v>3000.0</v>
      </c>
      <c r="I72" s="13">
        <v>3.0</v>
      </c>
      <c r="J72" s="13">
        <v>10.0</v>
      </c>
      <c r="K72" s="13">
        <v>10.0</v>
      </c>
      <c r="L72" s="13">
        <v>13.0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ht="15.75" customHeight="1">
      <c r="B73" s="13">
        <v>11.0</v>
      </c>
      <c r="C73" s="28">
        <v>0.0</v>
      </c>
      <c r="D73" s="28">
        <v>1.0</v>
      </c>
      <c r="E73" s="13">
        <v>0.0</v>
      </c>
      <c r="F73" s="13">
        <v>0.0</v>
      </c>
      <c r="G73" s="13">
        <v>0.0</v>
      </c>
      <c r="H73" s="30">
        <v>3000.0</v>
      </c>
      <c r="I73" s="13">
        <v>2.0</v>
      </c>
      <c r="J73" s="13">
        <v>5.0</v>
      </c>
      <c r="K73" s="13">
        <v>5.0</v>
      </c>
      <c r="L73" s="13">
        <v>10.0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ht="15.75" customHeight="1">
      <c r="B74" s="13">
        <v>12.0</v>
      </c>
      <c r="C74" s="31">
        <v>0.0</v>
      </c>
      <c r="D74" s="28">
        <v>1.0</v>
      </c>
      <c r="E74" s="13">
        <v>0.0</v>
      </c>
      <c r="F74" s="13">
        <v>0.0</v>
      </c>
      <c r="G74" s="13">
        <v>0.0</v>
      </c>
      <c r="H74" s="30">
        <v>3000.0</v>
      </c>
      <c r="I74" s="13">
        <v>3.0</v>
      </c>
      <c r="J74" s="13">
        <v>5.0</v>
      </c>
      <c r="K74" s="13">
        <v>5.0</v>
      </c>
      <c r="L74" s="13">
        <v>5.0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ht="15.75" customHeight="1">
      <c r="B75" s="13">
        <v>13.0</v>
      </c>
      <c r="C75" s="31">
        <v>1.0</v>
      </c>
      <c r="D75" s="28">
        <v>1.0</v>
      </c>
      <c r="E75" s="13">
        <v>1.0</v>
      </c>
      <c r="F75" s="13">
        <v>0.0</v>
      </c>
      <c r="G75" s="13">
        <v>0.0</v>
      </c>
      <c r="H75" s="30">
        <v>603.0</v>
      </c>
      <c r="I75" s="13">
        <v>1.0</v>
      </c>
      <c r="J75" s="13">
        <v>5.0</v>
      </c>
      <c r="K75" s="13">
        <v>5.0</v>
      </c>
      <c r="L75" s="13">
        <v>5.0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ht="15.75" customHeight="1">
      <c r="B76" s="13">
        <v>14.0</v>
      </c>
      <c r="C76" s="28">
        <v>0.0</v>
      </c>
      <c r="D76" s="28">
        <v>1.0</v>
      </c>
      <c r="E76" s="13">
        <v>0.0</v>
      </c>
      <c r="F76" s="13">
        <v>0.0</v>
      </c>
      <c r="G76" s="13">
        <v>0.0</v>
      </c>
      <c r="H76" s="30">
        <v>3000.0</v>
      </c>
      <c r="I76" s="13">
        <v>3.0</v>
      </c>
      <c r="J76" s="13">
        <v>11.0</v>
      </c>
      <c r="K76" s="13">
        <v>11.0</v>
      </c>
      <c r="L76" s="13">
        <v>5.0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ht="15.75" customHeight="1">
      <c r="B77" s="13">
        <v>15.0</v>
      </c>
      <c r="C77" s="28">
        <v>1.0</v>
      </c>
      <c r="D77" s="28">
        <v>1.0</v>
      </c>
      <c r="E77" s="13">
        <v>1.0</v>
      </c>
      <c r="F77" s="13">
        <v>0.0</v>
      </c>
      <c r="G77" s="13">
        <v>0.0</v>
      </c>
      <c r="H77" s="30">
        <v>546.0</v>
      </c>
      <c r="I77" s="13">
        <v>1.0</v>
      </c>
      <c r="J77" s="13">
        <v>5.0</v>
      </c>
      <c r="K77" s="13">
        <v>5.0</v>
      </c>
      <c r="L77" s="13">
        <v>11.0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ht="15.75" customHeight="1">
      <c r="B78" s="13">
        <v>16.0</v>
      </c>
      <c r="C78" s="28">
        <v>0.0</v>
      </c>
      <c r="D78" s="28">
        <v>1.0</v>
      </c>
      <c r="E78" s="13">
        <v>0.0</v>
      </c>
      <c r="F78" s="13">
        <v>0.0</v>
      </c>
      <c r="G78" s="13">
        <v>0.0</v>
      </c>
      <c r="H78" s="30">
        <v>3000.0</v>
      </c>
      <c r="I78" s="13">
        <v>3.0</v>
      </c>
      <c r="J78" s="13">
        <v>5.0</v>
      </c>
      <c r="K78" s="13">
        <v>5.0</v>
      </c>
      <c r="L78" s="13">
        <v>5.0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ht="15.75" customHeight="1">
      <c r="B79" s="13">
        <v>17.0</v>
      </c>
      <c r="C79" s="31">
        <v>0.0</v>
      </c>
      <c r="D79" s="28">
        <v>1.0</v>
      </c>
      <c r="E79" s="13">
        <v>0.0</v>
      </c>
      <c r="F79" s="13">
        <v>0.0</v>
      </c>
      <c r="G79" s="13">
        <v>0.0</v>
      </c>
      <c r="H79" s="30">
        <v>3000.0</v>
      </c>
      <c r="I79" s="13">
        <v>3.0</v>
      </c>
      <c r="J79" s="13">
        <v>2.0</v>
      </c>
      <c r="K79" s="13">
        <v>2.0</v>
      </c>
      <c r="L79" s="13">
        <v>5.0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ht="15.75" customHeight="1">
      <c r="B80" s="13">
        <v>18.0</v>
      </c>
      <c r="C80" s="28">
        <v>0.0</v>
      </c>
      <c r="D80" s="28">
        <v>1.0</v>
      </c>
      <c r="E80" s="13">
        <v>0.0</v>
      </c>
      <c r="F80" s="13">
        <v>0.0</v>
      </c>
      <c r="G80" s="13">
        <v>0.0</v>
      </c>
      <c r="H80" s="30">
        <v>3000.0</v>
      </c>
      <c r="I80" s="13">
        <v>3.0</v>
      </c>
      <c r="J80" s="13">
        <v>11.0</v>
      </c>
      <c r="K80" s="13">
        <v>11.0</v>
      </c>
      <c r="L80" s="13">
        <v>2.0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ht="15.75" customHeight="1">
      <c r="B81" s="13">
        <v>19.0</v>
      </c>
      <c r="C81" s="28">
        <v>0.0</v>
      </c>
      <c r="D81" s="28">
        <v>1.0</v>
      </c>
      <c r="E81" s="13">
        <v>0.0</v>
      </c>
      <c r="F81" s="13">
        <v>0.0</v>
      </c>
      <c r="G81" s="13">
        <v>0.0</v>
      </c>
      <c r="H81" s="30">
        <v>3000.0</v>
      </c>
      <c r="I81" s="13">
        <v>3.0</v>
      </c>
      <c r="J81" s="13">
        <v>4.0</v>
      </c>
      <c r="K81" s="13">
        <v>4.0</v>
      </c>
      <c r="L81" s="13">
        <v>11.0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ht="15.75" customHeight="1">
      <c r="B82" s="13">
        <v>20.0</v>
      </c>
      <c r="C82" s="31">
        <v>0.0</v>
      </c>
      <c r="D82" s="28">
        <v>1.0</v>
      </c>
      <c r="E82" s="13">
        <v>0.0</v>
      </c>
      <c r="F82" s="13">
        <v>0.0</v>
      </c>
      <c r="G82" s="13">
        <v>0.0</v>
      </c>
      <c r="H82" s="30">
        <v>3000.0</v>
      </c>
      <c r="I82" s="13">
        <v>2.0</v>
      </c>
      <c r="J82" s="13">
        <v>12.0</v>
      </c>
      <c r="K82" s="13">
        <v>12.0</v>
      </c>
      <c r="L82" s="13">
        <v>4.0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ht="15.75" customHeight="1">
      <c r="B83" s="13">
        <v>21.0</v>
      </c>
      <c r="C83" s="31">
        <v>0.0</v>
      </c>
      <c r="D83" s="28">
        <v>1.0</v>
      </c>
      <c r="E83" s="13">
        <v>0.0</v>
      </c>
      <c r="F83" s="13">
        <v>0.0</v>
      </c>
      <c r="G83" s="13">
        <v>0.0</v>
      </c>
      <c r="H83" s="30">
        <v>3000.0</v>
      </c>
      <c r="I83" s="13">
        <v>3.0</v>
      </c>
      <c r="J83" s="13">
        <v>3.0</v>
      </c>
      <c r="K83" s="13">
        <v>3.0</v>
      </c>
      <c r="L83" s="13">
        <v>12.0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ht="15.75" customHeight="1">
      <c r="B84" s="13">
        <v>22.0</v>
      </c>
      <c r="C84" s="28">
        <v>0.0</v>
      </c>
      <c r="D84" s="28">
        <v>1.0</v>
      </c>
      <c r="E84" s="13">
        <v>0.0</v>
      </c>
      <c r="F84" s="13">
        <v>0.0</v>
      </c>
      <c r="G84" s="13">
        <v>0.0</v>
      </c>
      <c r="H84" s="30">
        <v>3000.0</v>
      </c>
      <c r="I84" s="13">
        <v>3.0</v>
      </c>
      <c r="J84" s="13">
        <v>13.0</v>
      </c>
      <c r="K84" s="13">
        <v>13.0</v>
      </c>
      <c r="L84" s="13">
        <v>3.0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ht="15.75" customHeight="1">
      <c r="B85" s="13">
        <v>23.0</v>
      </c>
      <c r="C85" s="31">
        <v>1.0</v>
      </c>
      <c r="D85" s="28">
        <v>1.0</v>
      </c>
      <c r="E85" s="13">
        <v>1.0</v>
      </c>
      <c r="F85" s="13">
        <v>0.0</v>
      </c>
      <c r="G85" s="13">
        <v>0.0</v>
      </c>
      <c r="H85" s="30">
        <v>630.0</v>
      </c>
      <c r="I85" s="13">
        <v>1.0</v>
      </c>
      <c r="J85" s="13">
        <v>3.0</v>
      </c>
      <c r="K85" s="13">
        <v>3.0</v>
      </c>
      <c r="L85" s="13">
        <v>13.0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ht="15.75" customHeight="1">
      <c r="B86" s="13">
        <v>24.0</v>
      </c>
      <c r="C86" s="28">
        <v>0.0</v>
      </c>
      <c r="D86" s="28">
        <v>1.0</v>
      </c>
      <c r="E86" s="13">
        <v>0.0</v>
      </c>
      <c r="F86" s="13">
        <v>0.0</v>
      </c>
      <c r="G86" s="13">
        <v>0.0</v>
      </c>
      <c r="H86" s="30">
        <v>3000.0</v>
      </c>
      <c r="I86" s="13">
        <v>3.0</v>
      </c>
      <c r="J86" s="13">
        <v>2.0</v>
      </c>
      <c r="K86" s="13">
        <v>2.0</v>
      </c>
      <c r="L86" s="13">
        <v>3.0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ht="15.75" customHeight="1">
      <c r="B87" s="14">
        <v>25.0</v>
      </c>
      <c r="C87" s="32">
        <v>0.0</v>
      </c>
      <c r="D87" s="33">
        <v>1.0</v>
      </c>
      <c r="E87" s="14">
        <v>0.0</v>
      </c>
      <c r="F87" s="14">
        <v>0.0</v>
      </c>
      <c r="G87" s="14">
        <v>0.0</v>
      </c>
      <c r="H87" s="34">
        <v>3000.0</v>
      </c>
      <c r="I87" s="14">
        <v>3.0</v>
      </c>
      <c r="J87" s="14">
        <v>11.0</v>
      </c>
      <c r="K87" s="14">
        <v>11.0</v>
      </c>
      <c r="L87" s="14">
        <v>2.0</v>
      </c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ht="15.75" customHeight="1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5" t="s">
        <v>19</v>
      </c>
    </row>
    <row r="89" ht="15.75" customHeight="1">
      <c r="B89" s="5" t="s">
        <v>20</v>
      </c>
      <c r="C89" s="18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5">
        <f>sumif(C63:C87, "1", H63:H87 )</f>
        <v>5437</v>
      </c>
      <c r="G89" s="5">
        <f t="array" ref="G89">MEDIAN(IF(($C$63:$C$87=1), ($H$63:$H$87)))</f>
        <v>616.5</v>
      </c>
      <c r="H89" s="5">
        <f>minifs(H63:H87, C63:C87, "1",C63:C87, "1")</f>
        <v>439</v>
      </c>
      <c r="I89" s="17">
        <f>maxifs(H63:H87, C63:C87, "1",C63:C87, "1")</f>
        <v>1369</v>
      </c>
      <c r="J89" s="18">
        <f t="array" ref="J89">stdev(if($C$62:$C$87=1, $H$62:$H$87))</f>
        <v>296.0713898</v>
      </c>
    </row>
    <row r="90" ht="15.75" customHeight="1">
      <c r="B90" s="5" t="s">
        <v>21</v>
      </c>
      <c r="C90" s="18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5">
        <f>sumif(C63:C87, "0", H63:H87 )</f>
        <v>51000</v>
      </c>
      <c r="G90" s="5">
        <f t="array" ref="G90">MEDIAN(IF(($C$3:$C$27=0), ($H$3:$H$27)))</f>
        <v>3000</v>
      </c>
      <c r="H90" s="5">
        <f>minifs(H63:H87, C63:C87, "0",C63:C87, "0")</f>
        <v>3000</v>
      </c>
      <c r="I90" s="5">
        <f>maxifs(H63:H87, C63:C87, "0",C63:C87, "0")</f>
        <v>3000</v>
      </c>
      <c r="J90" s="18">
        <f t="array" ref="J90">stdev(if($C$62:$C$87=0, $H$62:$H$87))</f>
        <v>0</v>
      </c>
    </row>
    <row r="91" ht="15.75" customHeight="1"/>
    <row r="92" ht="15.75" customHeight="1">
      <c r="B92" s="35" t="s">
        <v>25</v>
      </c>
      <c r="C92" s="35" t="s">
        <v>26</v>
      </c>
      <c r="D92" s="36" t="s">
        <v>13</v>
      </c>
      <c r="E92" s="36" t="s">
        <v>14</v>
      </c>
      <c r="F92" s="35" t="s">
        <v>27</v>
      </c>
      <c r="G92" s="35" t="s">
        <v>23</v>
      </c>
      <c r="H92" s="35" t="s">
        <v>16</v>
      </c>
      <c r="I92" s="35" t="s">
        <v>17</v>
      </c>
      <c r="J92" s="35" t="s">
        <v>18</v>
      </c>
      <c r="K92" s="6" t="s">
        <v>19</v>
      </c>
    </row>
    <row r="93" ht="15.75" customHeight="1">
      <c r="B93" s="37" t="s">
        <v>20</v>
      </c>
      <c r="C93" s="38">
        <f t="shared" ref="C93:E93" si="1">C89+C59+C29</f>
        <v>29</v>
      </c>
      <c r="D93" s="39">
        <f t="shared" si="1"/>
        <v>29</v>
      </c>
      <c r="E93" s="39">
        <f t="shared" si="1"/>
        <v>0</v>
      </c>
      <c r="F93" s="38">
        <f t="shared" ref="F93:F94" si="3">E93/C93*100</f>
        <v>0</v>
      </c>
      <c r="G93" s="38">
        <f t="shared" ref="G93:G94" si="4">sum(F89,F59,F29)/C93</f>
        <v>755</v>
      </c>
      <c r="H93" s="38">
        <f t="array" ref="H93">MEDIAN(IF(($C$63:$C$87=1), ($H$63:$H$87)),IF(($C$33:$C$57=1), ($H$33:$H$57)), IF(($C$3:$C$27=1), ($H$3:$H$27)))</f>
        <v>636</v>
      </c>
      <c r="I93" s="38">
        <f t="shared" ref="I93:I94" si="5">min(H89,H59,H29)</f>
        <v>439</v>
      </c>
      <c r="J93" s="38">
        <f t="shared" ref="J93:J94" si="6">max(I89,I59,I29)</f>
        <v>2204</v>
      </c>
      <c r="K93" s="19">
        <f t="array" ref="K93">STDEV(IF(($C$63:$C$87=1), ($H$63:$H$87)),IF(($C$33:$C$57=1), ($H$33:$H$57)), IF(($C$3:$C$27=1), ($H$3:$H$27)))</f>
        <v>366.265224</v>
      </c>
    </row>
    <row r="94" ht="15.75" customHeight="1">
      <c r="B94" s="37" t="s">
        <v>21</v>
      </c>
      <c r="C94" s="38">
        <f t="shared" ref="C94:E94" si="2">C90+C60+C30</f>
        <v>46</v>
      </c>
      <c r="D94" s="39">
        <f t="shared" si="2"/>
        <v>46</v>
      </c>
      <c r="E94" s="39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19">
        <f t="array" ref="K94">STDEV(IF(($C$63:$C$87=0), ($H$63:$H$87)),IF(($C$33:$C$57=0), ($H$33:$H$57)), IF(($C$3:$C$27=0), ($H$3:$H$27)))</f>
        <v>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conditionalFormatting sqref="D33:D57">
    <cfRule type="cellIs" dxfId="1" priority="5" operator="equal">
      <formula>1</formula>
    </cfRule>
  </conditionalFormatting>
  <conditionalFormatting sqref="D33:D57">
    <cfRule type="cellIs" dxfId="2" priority="6" operator="equal">
      <formula>2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/>
      <c r="B1" s="2" t="s">
        <v>28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 ht="15.75" customHeight="1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Y2" s="1"/>
    </row>
    <row r="3" ht="15.75" customHeight="1">
      <c r="B3" s="10">
        <v>1.0</v>
      </c>
      <c r="C3" s="40">
        <v>0.0</v>
      </c>
      <c r="D3" s="40">
        <v>1.0</v>
      </c>
      <c r="E3" s="40">
        <v>0.0</v>
      </c>
      <c r="F3" s="40">
        <v>0.0</v>
      </c>
      <c r="G3" s="40">
        <v>0.0</v>
      </c>
      <c r="H3" s="40">
        <v>3000.0</v>
      </c>
      <c r="I3" s="40">
        <v>2.0</v>
      </c>
      <c r="J3" s="40">
        <v>1.0</v>
      </c>
      <c r="K3" s="40">
        <v>1.0</v>
      </c>
      <c r="L3" s="40">
        <v>0.0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K3" s="5"/>
      <c r="AL3" s="5"/>
      <c r="AM3" s="5"/>
      <c r="AN3" s="5"/>
      <c r="AO3" s="5"/>
      <c r="AP3" s="5"/>
      <c r="AQ3" s="5"/>
      <c r="AR3" s="5"/>
      <c r="AS3" s="5"/>
    </row>
    <row r="4" ht="15.75" customHeight="1">
      <c r="B4" s="13">
        <v>2.0</v>
      </c>
      <c r="C4" s="40">
        <v>0.0</v>
      </c>
      <c r="D4" s="40">
        <v>1.0</v>
      </c>
      <c r="E4" s="40">
        <v>0.0</v>
      </c>
      <c r="F4" s="40">
        <v>0.0</v>
      </c>
      <c r="G4" s="40">
        <v>0.0</v>
      </c>
      <c r="H4" s="40">
        <v>3000.0</v>
      </c>
      <c r="I4" s="40">
        <v>1.0</v>
      </c>
      <c r="J4" s="40">
        <v>7.0</v>
      </c>
      <c r="K4" s="40">
        <v>7.0</v>
      </c>
      <c r="L4" s="40">
        <v>1.0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AK4" s="5"/>
      <c r="AL4" s="5"/>
      <c r="AM4" s="5"/>
      <c r="AN4" s="5"/>
      <c r="AO4" s="5"/>
      <c r="AP4" s="5"/>
      <c r="AQ4" s="5"/>
      <c r="AR4" s="5"/>
      <c r="AS4" s="5"/>
    </row>
    <row r="5" ht="15.75" customHeight="1">
      <c r="B5" s="13">
        <v>3.0</v>
      </c>
      <c r="C5" s="40">
        <v>1.0</v>
      </c>
      <c r="D5" s="40">
        <v>1.0</v>
      </c>
      <c r="E5" s="40">
        <v>1.0</v>
      </c>
      <c r="F5" s="40">
        <v>0.0</v>
      </c>
      <c r="G5" s="40">
        <v>0.0</v>
      </c>
      <c r="H5" s="40">
        <v>673.0</v>
      </c>
      <c r="I5" s="40">
        <v>1.0</v>
      </c>
      <c r="J5" s="40">
        <v>1.0</v>
      </c>
      <c r="K5" s="40">
        <v>1.0</v>
      </c>
      <c r="L5" s="40">
        <v>7.0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AK5" s="5"/>
      <c r="AL5" s="5"/>
      <c r="AM5" s="5"/>
      <c r="AN5" s="5"/>
      <c r="AO5" s="5"/>
      <c r="AP5" s="5"/>
      <c r="AQ5" s="5"/>
      <c r="AR5" s="5"/>
      <c r="AS5" s="5"/>
    </row>
    <row r="6" ht="15.75" customHeight="1">
      <c r="B6" s="13">
        <v>4.0</v>
      </c>
      <c r="C6" s="40">
        <v>0.0</v>
      </c>
      <c r="D6" s="40">
        <v>1.0</v>
      </c>
      <c r="E6" s="40">
        <v>0.0</v>
      </c>
      <c r="F6" s="40">
        <v>0.0</v>
      </c>
      <c r="G6" s="40">
        <v>0.0</v>
      </c>
      <c r="H6" s="40">
        <v>3000.0</v>
      </c>
      <c r="I6" s="40">
        <v>2.0</v>
      </c>
      <c r="J6" s="40">
        <v>6.0</v>
      </c>
      <c r="K6" s="40">
        <v>6.0</v>
      </c>
      <c r="L6" s="40">
        <v>1.0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AK6" s="5"/>
      <c r="AO6" s="5"/>
      <c r="AP6" s="5"/>
      <c r="AQ6" s="5"/>
      <c r="AR6" s="5"/>
      <c r="AS6" s="5"/>
    </row>
    <row r="7" ht="15.75" customHeight="1">
      <c r="B7" s="13">
        <v>5.0</v>
      </c>
      <c r="C7" s="40">
        <v>0.0</v>
      </c>
      <c r="D7" s="40">
        <v>1.0</v>
      </c>
      <c r="E7" s="40">
        <v>0.0</v>
      </c>
      <c r="F7" s="40">
        <v>0.0</v>
      </c>
      <c r="G7" s="40">
        <v>0.0</v>
      </c>
      <c r="H7" s="40">
        <v>3000.0</v>
      </c>
      <c r="I7" s="40">
        <v>2.0</v>
      </c>
      <c r="J7" s="40">
        <v>15.0</v>
      </c>
      <c r="K7" s="40">
        <v>15.0</v>
      </c>
      <c r="L7" s="40">
        <v>6.0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AK7" s="5"/>
      <c r="AO7" s="5"/>
      <c r="AP7" s="5"/>
      <c r="AQ7" s="5"/>
      <c r="AR7" s="5"/>
      <c r="AS7" s="5"/>
    </row>
    <row r="8" ht="15.75" customHeight="1">
      <c r="B8" s="13">
        <v>6.0</v>
      </c>
      <c r="C8" s="40">
        <v>1.0</v>
      </c>
      <c r="D8" s="40">
        <v>1.0</v>
      </c>
      <c r="E8" s="40">
        <v>1.0</v>
      </c>
      <c r="F8" s="40">
        <v>0.0</v>
      </c>
      <c r="G8" s="40">
        <v>0.0</v>
      </c>
      <c r="H8" s="40">
        <v>693.0</v>
      </c>
      <c r="I8" s="40">
        <v>1.0</v>
      </c>
      <c r="J8" s="40">
        <v>6.0</v>
      </c>
      <c r="K8" s="40">
        <v>6.0</v>
      </c>
      <c r="L8" s="40">
        <v>15.0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AK8" s="5"/>
      <c r="AO8" s="5"/>
      <c r="AP8" s="5"/>
      <c r="AQ8" s="5"/>
      <c r="AR8" s="5"/>
      <c r="AS8" s="5"/>
    </row>
    <row r="9" ht="15.75" customHeight="1">
      <c r="B9" s="13">
        <v>7.0</v>
      </c>
      <c r="C9" s="40">
        <v>0.0</v>
      </c>
      <c r="D9" s="40">
        <v>1.0</v>
      </c>
      <c r="E9" s="40">
        <v>0.0</v>
      </c>
      <c r="F9" s="40">
        <v>0.0</v>
      </c>
      <c r="G9" s="40">
        <v>0.0</v>
      </c>
      <c r="H9" s="40">
        <v>3000.0</v>
      </c>
      <c r="I9" s="40">
        <v>3.0</v>
      </c>
      <c r="J9" s="40">
        <v>4.0</v>
      </c>
      <c r="K9" s="40">
        <v>4.0</v>
      </c>
      <c r="L9" s="40">
        <v>6.0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41"/>
      <c r="AK9" s="5"/>
      <c r="AO9" s="5"/>
      <c r="AP9" s="5"/>
      <c r="AQ9" s="5"/>
      <c r="AR9" s="5"/>
      <c r="AS9" s="5"/>
    </row>
    <row r="10" ht="15.75" customHeight="1">
      <c r="B10" s="13">
        <v>8.0</v>
      </c>
      <c r="C10" s="40">
        <v>0.0</v>
      </c>
      <c r="D10" s="40">
        <v>1.0</v>
      </c>
      <c r="E10" s="40">
        <v>0.0</v>
      </c>
      <c r="F10" s="40">
        <v>0.0</v>
      </c>
      <c r="G10" s="40">
        <v>0.0</v>
      </c>
      <c r="H10" s="40">
        <v>3000.0</v>
      </c>
      <c r="I10" s="40">
        <v>3.0</v>
      </c>
      <c r="J10" s="40">
        <v>11.0</v>
      </c>
      <c r="K10" s="40">
        <v>11.0</v>
      </c>
      <c r="L10" s="40">
        <v>4.0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1"/>
      <c r="AK10" s="5"/>
      <c r="AO10" s="5"/>
      <c r="AP10" s="5"/>
      <c r="AQ10" s="5"/>
      <c r="AR10" s="5"/>
      <c r="AS10" s="5"/>
    </row>
    <row r="11" ht="15.75" customHeight="1">
      <c r="B11" s="13">
        <v>9.0</v>
      </c>
      <c r="C11" s="40">
        <v>0.0</v>
      </c>
      <c r="D11" s="40">
        <v>1.0</v>
      </c>
      <c r="E11" s="40">
        <v>0.0</v>
      </c>
      <c r="F11" s="40">
        <v>0.0</v>
      </c>
      <c r="G11" s="40">
        <v>0.0</v>
      </c>
      <c r="H11" s="40">
        <v>3000.0</v>
      </c>
      <c r="I11" s="40">
        <v>2.0</v>
      </c>
      <c r="J11" s="40">
        <v>7.0</v>
      </c>
      <c r="K11" s="40">
        <v>7.0</v>
      </c>
      <c r="L11" s="40">
        <v>11.0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1"/>
      <c r="AK11" s="5"/>
      <c r="AO11" s="5"/>
      <c r="AP11" s="5"/>
      <c r="AQ11" s="5"/>
      <c r="AR11" s="5"/>
      <c r="AS11" s="5"/>
    </row>
    <row r="12" ht="15.75" customHeight="1">
      <c r="B12" s="13">
        <v>10.0</v>
      </c>
      <c r="C12" s="40">
        <v>0.0</v>
      </c>
      <c r="D12" s="40">
        <v>1.0</v>
      </c>
      <c r="E12" s="40">
        <v>0.0</v>
      </c>
      <c r="F12" s="40">
        <v>0.0</v>
      </c>
      <c r="G12" s="40">
        <v>0.0</v>
      </c>
      <c r="H12" s="40">
        <v>3000.0</v>
      </c>
      <c r="I12" s="40">
        <v>2.0</v>
      </c>
      <c r="J12" s="40">
        <v>9.0</v>
      </c>
      <c r="K12" s="40">
        <v>9.0</v>
      </c>
      <c r="L12" s="40">
        <v>7.0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1"/>
      <c r="AK12" s="5"/>
      <c r="AO12" s="5"/>
      <c r="AP12" s="5"/>
      <c r="AQ12" s="5"/>
      <c r="AR12" s="5"/>
      <c r="AS12" s="5"/>
    </row>
    <row r="13" ht="15.75" customHeight="1">
      <c r="B13" s="13">
        <v>11.0</v>
      </c>
      <c r="C13" s="40">
        <v>0.0</v>
      </c>
      <c r="D13" s="40">
        <v>1.0</v>
      </c>
      <c r="E13" s="40">
        <v>0.0</v>
      </c>
      <c r="F13" s="40">
        <v>0.0</v>
      </c>
      <c r="G13" s="40">
        <v>0.0</v>
      </c>
      <c r="H13" s="40">
        <v>3000.0</v>
      </c>
      <c r="I13" s="40">
        <v>2.0</v>
      </c>
      <c r="J13" s="40">
        <v>11.0</v>
      </c>
      <c r="K13" s="40">
        <v>11.0</v>
      </c>
      <c r="L13" s="40">
        <v>9.0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1"/>
      <c r="AK13" s="5"/>
      <c r="AL13" s="5"/>
      <c r="AM13" s="5"/>
      <c r="AN13" s="5"/>
      <c r="AO13" s="5"/>
      <c r="AP13" s="5"/>
      <c r="AQ13" s="5"/>
      <c r="AR13" s="5"/>
      <c r="AS13" s="5"/>
    </row>
    <row r="14" ht="15.75" customHeight="1">
      <c r="B14" s="13">
        <v>12.0</v>
      </c>
      <c r="C14" s="40">
        <v>1.0</v>
      </c>
      <c r="D14" s="40">
        <v>1.0</v>
      </c>
      <c r="E14" s="40">
        <v>1.0</v>
      </c>
      <c r="F14" s="40">
        <v>0.0</v>
      </c>
      <c r="G14" s="40">
        <v>0.0</v>
      </c>
      <c r="H14" s="40">
        <v>508.0</v>
      </c>
      <c r="I14" s="40">
        <v>1.0</v>
      </c>
      <c r="J14" s="40">
        <v>9.0</v>
      </c>
      <c r="K14" s="40">
        <v>9.0</v>
      </c>
      <c r="L14" s="40">
        <v>11.0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1"/>
      <c r="AK14" s="5"/>
      <c r="AL14" s="5"/>
      <c r="AM14" s="5"/>
      <c r="AN14" s="5"/>
      <c r="AO14" s="5"/>
      <c r="AP14" s="5"/>
      <c r="AQ14" s="5"/>
      <c r="AR14" s="5"/>
      <c r="AS14" s="5"/>
    </row>
    <row r="15" ht="15.75" customHeight="1">
      <c r="B15" s="13">
        <v>13.0</v>
      </c>
      <c r="C15" s="40">
        <v>0.0</v>
      </c>
      <c r="D15" s="40">
        <v>1.0</v>
      </c>
      <c r="E15" s="40">
        <v>0.0</v>
      </c>
      <c r="F15" s="40">
        <v>0.0</v>
      </c>
      <c r="G15" s="40">
        <v>0.0</v>
      </c>
      <c r="H15" s="40">
        <v>3000.0</v>
      </c>
      <c r="I15" s="40">
        <v>2.0</v>
      </c>
      <c r="J15" s="40">
        <v>7.0</v>
      </c>
      <c r="K15" s="40">
        <v>7.0</v>
      </c>
      <c r="L15" s="40">
        <v>9.0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1"/>
      <c r="AK15" s="5"/>
      <c r="AL15" s="5"/>
      <c r="AM15" s="5"/>
      <c r="AN15" s="5"/>
      <c r="AO15" s="5"/>
      <c r="AP15" s="5"/>
      <c r="AQ15" s="5"/>
      <c r="AR15" s="5"/>
      <c r="AS15" s="5"/>
    </row>
    <row r="16" ht="15.75" customHeight="1">
      <c r="B16" s="13">
        <v>14.0</v>
      </c>
      <c r="C16" s="40">
        <v>1.0</v>
      </c>
      <c r="D16" s="40">
        <v>1.0</v>
      </c>
      <c r="E16" s="40">
        <v>1.0</v>
      </c>
      <c r="F16" s="40">
        <v>0.0</v>
      </c>
      <c r="G16" s="40">
        <v>0.0</v>
      </c>
      <c r="H16" s="40">
        <v>645.0</v>
      </c>
      <c r="I16" s="40">
        <v>1.0</v>
      </c>
      <c r="J16" s="40">
        <v>9.0</v>
      </c>
      <c r="K16" s="40">
        <v>9.0</v>
      </c>
      <c r="L16" s="40">
        <v>7.0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1"/>
      <c r="AK16" s="5"/>
      <c r="AL16" s="5"/>
      <c r="AM16" s="5"/>
      <c r="AN16" s="5"/>
      <c r="AO16" s="5"/>
      <c r="AP16" s="5"/>
      <c r="AQ16" s="5"/>
      <c r="AR16" s="5"/>
      <c r="AS16" s="5"/>
    </row>
    <row r="17" ht="15.75" customHeight="1">
      <c r="B17" s="13">
        <v>15.0</v>
      </c>
      <c r="C17" s="40">
        <v>1.0</v>
      </c>
      <c r="D17" s="40">
        <v>1.0</v>
      </c>
      <c r="E17" s="40">
        <v>1.0</v>
      </c>
      <c r="F17" s="40">
        <v>0.0</v>
      </c>
      <c r="G17" s="40">
        <v>0.0</v>
      </c>
      <c r="H17" s="40">
        <v>733.0</v>
      </c>
      <c r="I17" s="40">
        <v>1.0</v>
      </c>
      <c r="J17" s="40">
        <v>7.0</v>
      </c>
      <c r="K17" s="40">
        <v>7.0</v>
      </c>
      <c r="L17" s="40">
        <v>9.0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1"/>
      <c r="AK17" s="5"/>
      <c r="AL17" s="5"/>
      <c r="AM17" s="5"/>
      <c r="AN17" s="5"/>
      <c r="AO17" s="5"/>
      <c r="AP17" s="5"/>
      <c r="AQ17" s="5"/>
      <c r="AR17" s="5"/>
      <c r="AS17" s="5"/>
    </row>
    <row r="18" ht="15.75" customHeight="1">
      <c r="B18" s="13">
        <v>16.0</v>
      </c>
      <c r="C18" s="40">
        <v>0.0</v>
      </c>
      <c r="D18" s="40">
        <v>1.0</v>
      </c>
      <c r="E18" s="40">
        <v>0.0</v>
      </c>
      <c r="F18" s="40">
        <v>0.0</v>
      </c>
      <c r="G18" s="40">
        <v>0.0</v>
      </c>
      <c r="H18" s="40">
        <v>3000.0</v>
      </c>
      <c r="I18" s="40">
        <v>2.0</v>
      </c>
      <c r="J18" s="40">
        <v>11.0</v>
      </c>
      <c r="K18" s="40">
        <v>11.0</v>
      </c>
      <c r="L18" s="40">
        <v>7.0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1"/>
      <c r="AK18" s="5"/>
      <c r="AL18" s="5"/>
      <c r="AM18" s="5"/>
      <c r="AN18" s="5"/>
      <c r="AO18" s="5"/>
      <c r="AP18" s="5"/>
      <c r="AQ18" s="5"/>
      <c r="AR18" s="5"/>
      <c r="AS18" s="5"/>
    </row>
    <row r="19" ht="15.75" customHeight="1">
      <c r="B19" s="13">
        <v>17.0</v>
      </c>
      <c r="C19" s="40">
        <v>1.0</v>
      </c>
      <c r="D19" s="40">
        <v>1.0</v>
      </c>
      <c r="E19" s="40">
        <v>1.0</v>
      </c>
      <c r="F19" s="40">
        <v>0.0</v>
      </c>
      <c r="G19" s="40">
        <v>0.0</v>
      </c>
      <c r="H19" s="40">
        <v>741.0</v>
      </c>
      <c r="I19" s="40">
        <v>1.0</v>
      </c>
      <c r="J19" s="40">
        <v>7.0</v>
      </c>
      <c r="K19" s="40">
        <v>7.0</v>
      </c>
      <c r="L19" s="40">
        <v>11.0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1"/>
      <c r="AK19" s="5"/>
      <c r="AL19" s="5"/>
      <c r="AM19" s="5"/>
      <c r="AN19" s="5"/>
      <c r="AO19" s="5"/>
      <c r="AP19" s="5"/>
      <c r="AQ19" s="5"/>
      <c r="AR19" s="5"/>
      <c r="AS19" s="5"/>
    </row>
    <row r="20" ht="15.75" customHeight="1">
      <c r="B20" s="13">
        <v>18.0</v>
      </c>
      <c r="C20" s="40">
        <v>1.0</v>
      </c>
      <c r="D20" s="40">
        <v>1.0</v>
      </c>
      <c r="E20" s="40">
        <v>1.0</v>
      </c>
      <c r="F20" s="40">
        <v>0.0</v>
      </c>
      <c r="G20" s="40">
        <v>0.0</v>
      </c>
      <c r="H20" s="40">
        <v>734.0</v>
      </c>
      <c r="I20" s="40">
        <v>1.0</v>
      </c>
      <c r="J20" s="40">
        <v>11.0</v>
      </c>
      <c r="K20" s="40">
        <v>11.0</v>
      </c>
      <c r="L20" s="40">
        <v>7.0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1"/>
      <c r="AK20" s="5"/>
      <c r="AL20" s="5"/>
      <c r="AM20" s="5"/>
      <c r="AN20" s="5"/>
      <c r="AO20" s="5"/>
      <c r="AP20" s="5"/>
      <c r="AQ20" s="5"/>
      <c r="AR20" s="5"/>
      <c r="AS20" s="5"/>
    </row>
    <row r="21" ht="15.75" customHeight="1">
      <c r="B21" s="13">
        <v>19.0</v>
      </c>
      <c r="C21" s="40">
        <v>0.0</v>
      </c>
      <c r="D21" s="40">
        <v>1.0</v>
      </c>
      <c r="E21" s="40">
        <v>0.0</v>
      </c>
      <c r="F21" s="40">
        <v>0.0</v>
      </c>
      <c r="G21" s="40">
        <v>0.0</v>
      </c>
      <c r="H21" s="40">
        <v>3000.0</v>
      </c>
      <c r="I21" s="40">
        <v>2.0</v>
      </c>
      <c r="J21" s="40">
        <v>2.0</v>
      </c>
      <c r="K21" s="40">
        <v>2.0</v>
      </c>
      <c r="L21" s="40">
        <v>11.0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41"/>
      <c r="AK21" s="5"/>
      <c r="AL21" s="5"/>
      <c r="AM21" s="5"/>
      <c r="AN21" s="5"/>
      <c r="AO21" s="5"/>
      <c r="AP21" s="5"/>
      <c r="AQ21" s="5"/>
      <c r="AR21" s="5"/>
      <c r="AS21" s="5"/>
    </row>
    <row r="22" ht="15.75" customHeight="1">
      <c r="B22" s="13">
        <v>20.0</v>
      </c>
      <c r="C22" s="40">
        <v>0.0</v>
      </c>
      <c r="D22" s="40">
        <v>1.0</v>
      </c>
      <c r="E22" s="40">
        <v>0.0</v>
      </c>
      <c r="F22" s="40">
        <v>0.0</v>
      </c>
      <c r="G22" s="40">
        <v>0.0</v>
      </c>
      <c r="H22" s="40">
        <v>3000.0</v>
      </c>
      <c r="I22" s="40">
        <v>2.0</v>
      </c>
      <c r="J22" s="40">
        <v>3.0</v>
      </c>
      <c r="K22" s="40">
        <v>3.0</v>
      </c>
      <c r="L22" s="40">
        <v>2.0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1"/>
      <c r="AK22" s="5"/>
      <c r="AL22" s="5"/>
      <c r="AM22" s="5"/>
      <c r="AN22" s="5"/>
      <c r="AO22" s="5"/>
      <c r="AP22" s="5"/>
      <c r="AQ22" s="5"/>
      <c r="AR22" s="5"/>
      <c r="AS22" s="5"/>
    </row>
    <row r="23" ht="15.75" customHeight="1">
      <c r="B23" s="13">
        <v>21.0</v>
      </c>
      <c r="C23" s="40">
        <v>1.0</v>
      </c>
      <c r="D23" s="40">
        <v>1.0</v>
      </c>
      <c r="E23" s="40">
        <v>1.0</v>
      </c>
      <c r="F23" s="40">
        <v>0.0</v>
      </c>
      <c r="G23" s="40">
        <v>0.0</v>
      </c>
      <c r="H23" s="40">
        <v>690.0</v>
      </c>
      <c r="I23" s="40">
        <v>1.0</v>
      </c>
      <c r="J23" s="40">
        <v>2.0</v>
      </c>
      <c r="K23" s="40">
        <v>2.0</v>
      </c>
      <c r="L23" s="40">
        <v>3.0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41"/>
      <c r="AK23" s="5"/>
      <c r="AL23" s="5"/>
      <c r="AM23" s="5"/>
      <c r="AN23" s="5"/>
      <c r="AO23" s="5"/>
      <c r="AP23" s="5"/>
      <c r="AQ23" s="5"/>
      <c r="AR23" s="5"/>
      <c r="AS23" s="5"/>
    </row>
    <row r="24" ht="15.75" customHeight="1">
      <c r="B24" s="13">
        <v>22.0</v>
      </c>
      <c r="C24" s="40">
        <v>1.0</v>
      </c>
      <c r="D24" s="40">
        <v>1.0</v>
      </c>
      <c r="E24" s="40">
        <v>1.0</v>
      </c>
      <c r="F24" s="40">
        <v>0.0</v>
      </c>
      <c r="G24" s="40">
        <v>0.0</v>
      </c>
      <c r="H24" s="40">
        <v>586.0</v>
      </c>
      <c r="I24" s="40">
        <v>1.0</v>
      </c>
      <c r="J24" s="40">
        <v>3.0</v>
      </c>
      <c r="K24" s="40">
        <v>3.0</v>
      </c>
      <c r="L24" s="40">
        <v>2.0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41"/>
      <c r="AK24" s="5"/>
      <c r="AL24" s="5"/>
      <c r="AM24" s="5"/>
      <c r="AN24" s="5"/>
      <c r="AO24" s="5"/>
      <c r="AP24" s="5"/>
      <c r="AQ24" s="5"/>
      <c r="AR24" s="5"/>
      <c r="AS24" s="5"/>
    </row>
    <row r="25" ht="15.75" customHeight="1">
      <c r="B25" s="13">
        <v>23.0</v>
      </c>
      <c r="C25" s="40">
        <v>0.0</v>
      </c>
      <c r="D25" s="40">
        <v>1.0</v>
      </c>
      <c r="E25" s="40">
        <v>0.0</v>
      </c>
      <c r="F25" s="40">
        <v>0.0</v>
      </c>
      <c r="G25" s="40">
        <v>0.0</v>
      </c>
      <c r="H25" s="40">
        <v>3000.0</v>
      </c>
      <c r="I25" s="40">
        <v>2.0</v>
      </c>
      <c r="J25" s="40">
        <v>13.0</v>
      </c>
      <c r="K25" s="40">
        <v>13.0</v>
      </c>
      <c r="L25" s="40">
        <v>3.0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1"/>
      <c r="AK25" s="5"/>
      <c r="AL25" s="5"/>
      <c r="AM25" s="5"/>
      <c r="AN25" s="5"/>
      <c r="AO25" s="5"/>
      <c r="AP25" s="5"/>
      <c r="AQ25" s="5"/>
      <c r="AR25" s="5"/>
      <c r="AS25" s="5"/>
    </row>
    <row r="26" ht="15.75" customHeight="1">
      <c r="B26" s="13">
        <v>24.0</v>
      </c>
      <c r="C26" s="40">
        <v>0.0</v>
      </c>
      <c r="D26" s="40">
        <v>1.0</v>
      </c>
      <c r="E26" s="40">
        <v>0.0</v>
      </c>
      <c r="F26" s="40">
        <v>0.0</v>
      </c>
      <c r="G26" s="40">
        <v>0.0</v>
      </c>
      <c r="H26" s="40">
        <v>3000.0</v>
      </c>
      <c r="I26" s="40">
        <v>2.0</v>
      </c>
      <c r="J26" s="40">
        <v>14.0</v>
      </c>
      <c r="K26" s="40">
        <v>14.0</v>
      </c>
      <c r="L26" s="40">
        <v>13.0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41"/>
      <c r="AK26" s="5"/>
      <c r="AL26" s="5"/>
      <c r="AM26" s="5"/>
      <c r="AN26" s="5"/>
      <c r="AO26" s="5"/>
      <c r="AP26" s="5"/>
      <c r="AQ26" s="5"/>
      <c r="AR26" s="5"/>
      <c r="AS26" s="5"/>
    </row>
    <row r="27" ht="15.75" customHeight="1">
      <c r="B27" s="14">
        <v>25.0</v>
      </c>
      <c r="C27" s="42">
        <v>0.0</v>
      </c>
      <c r="D27" s="42">
        <v>1.0</v>
      </c>
      <c r="E27" s="42">
        <v>0.0</v>
      </c>
      <c r="F27" s="42">
        <v>0.0</v>
      </c>
      <c r="G27" s="42">
        <v>0.0</v>
      </c>
      <c r="H27" s="42">
        <v>3000.0</v>
      </c>
      <c r="I27" s="42">
        <v>3.0</v>
      </c>
      <c r="J27" s="42">
        <v>3.0</v>
      </c>
      <c r="K27" s="42">
        <v>3.0</v>
      </c>
      <c r="L27" s="42">
        <v>14.0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41"/>
      <c r="AK27" s="5"/>
      <c r="AL27" s="5"/>
      <c r="AM27" s="5"/>
      <c r="AN27" s="5"/>
      <c r="AO27" s="5"/>
      <c r="AP27" s="5"/>
      <c r="AQ27" s="5"/>
      <c r="AR27" s="5"/>
      <c r="AS27" s="5"/>
    </row>
    <row r="28" ht="15.75" customHeight="1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5" t="s">
        <v>19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41"/>
      <c r="AB28" s="16">
        <v>44418.0</v>
      </c>
    </row>
    <row r="29" ht="15.75" customHeight="1">
      <c r="B29" s="5" t="s">
        <v>20</v>
      </c>
      <c r="C29" s="5">
        <f>COUNTIF(C3:C27, "1")</f>
        <v>9</v>
      </c>
      <c r="D29" s="5">
        <f>COUNTIFS(C3:C27, "1", D3:D27, "1")</f>
        <v>9</v>
      </c>
      <c r="E29" s="5">
        <f>COUNTIFS(C3:C27, "1", D3:D27, "0")</f>
        <v>0</v>
      </c>
      <c r="F29" s="5">
        <f>sumif(C3:C27, "1", H3:H27 )</f>
        <v>6003</v>
      </c>
      <c r="G29" s="5">
        <f t="array" ref="G29">MEDIAN(IF(($C$3:$C$27=1), ($H$3:$H$27)))</f>
        <v>690</v>
      </c>
      <c r="H29" s="5">
        <f>minifs(H3:H27, C3:C27, "1",C3:C27, "1")</f>
        <v>508</v>
      </c>
      <c r="I29" s="17">
        <f>maxifs(H3:H27, C3:C27, "1",C3:C27, "1")</f>
        <v>741</v>
      </c>
      <c r="J29" s="18">
        <f t="array" ref="J29">stdev(if($C$3:$C$27=1, $H$3:$H$27))</f>
        <v>77.36924454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41"/>
      <c r="AA29" s="5">
        <f>countif(C63:C87, "0")</f>
        <v>16</v>
      </c>
    </row>
    <row r="30" ht="15.75" customHeight="1">
      <c r="B30" s="5" t="s">
        <v>21</v>
      </c>
      <c r="C30" s="5">
        <f>COUNTIF(C3:C27, "0")</f>
        <v>16</v>
      </c>
      <c r="D30" s="5">
        <f>COUNTIFS(C3:C27, "0", D3:D27, "1")</f>
        <v>16</v>
      </c>
      <c r="E30" s="5">
        <f>COUNTIFS(C3:C27, "0", D3:D27, "0")</f>
        <v>0</v>
      </c>
      <c r="F30" s="5">
        <f>sumif(C3:C27, "0", H3:H27 )</f>
        <v>48000</v>
      </c>
      <c r="G30" s="5">
        <f t="array" ref="G30">MEDIAN(IF(($C$3:$C$27=0), ($H$3:$H$27)))</f>
        <v>3000</v>
      </c>
      <c r="H30" s="5">
        <f>minifs(H3:H27, C3:C27, "0",C3:C27, "0")</f>
        <v>3000</v>
      </c>
      <c r="I30" s="5">
        <f>maxifs(H3:H27, C3:C27, "0",C3:C27, "0")</f>
        <v>3000</v>
      </c>
      <c r="J30" s="19">
        <f t="array" ref="J30">stdev(if($C$3:$C$27=0, $H$3:$H$27))</f>
        <v>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41"/>
    </row>
    <row r="31" ht="15.75" customHeight="1">
      <c r="B31" s="20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4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41"/>
    </row>
    <row r="32" ht="15.75" customHeight="1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6" t="s">
        <v>11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41"/>
    </row>
    <row r="33" ht="15.75" customHeight="1">
      <c r="B33" s="13">
        <v>1.0</v>
      </c>
      <c r="C33" s="21">
        <v>0.0</v>
      </c>
      <c r="D33" s="21">
        <v>1.0</v>
      </c>
      <c r="E33" s="22">
        <v>0.0</v>
      </c>
      <c r="F33" s="22">
        <v>0.0</v>
      </c>
      <c r="G33" s="22">
        <v>0.0</v>
      </c>
      <c r="H33" s="23">
        <v>3000.0</v>
      </c>
      <c r="I33" s="22">
        <v>2.0</v>
      </c>
      <c r="J33" s="22">
        <v>7.0</v>
      </c>
      <c r="K33" s="22">
        <v>7.0</v>
      </c>
      <c r="L33" s="22">
        <v>3.0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41"/>
    </row>
    <row r="34" ht="15.75" customHeight="1">
      <c r="B34" s="13">
        <v>2.0</v>
      </c>
      <c r="C34" s="21">
        <v>0.0</v>
      </c>
      <c r="D34" s="21">
        <v>1.0</v>
      </c>
      <c r="E34" s="22">
        <v>0.0</v>
      </c>
      <c r="F34" s="22">
        <v>0.0</v>
      </c>
      <c r="G34" s="22">
        <v>0.0</v>
      </c>
      <c r="H34" s="23">
        <v>3000.0</v>
      </c>
      <c r="I34" s="22">
        <v>2.0</v>
      </c>
      <c r="J34" s="22">
        <v>5.0</v>
      </c>
      <c r="K34" s="22">
        <v>5.0</v>
      </c>
      <c r="L34" s="22">
        <v>7.0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41"/>
    </row>
    <row r="35" ht="15.75" customHeight="1">
      <c r="B35" s="13">
        <v>3.0</v>
      </c>
      <c r="C35" s="21">
        <v>1.0</v>
      </c>
      <c r="D35" s="21">
        <v>1.0</v>
      </c>
      <c r="E35" s="22">
        <v>1.0</v>
      </c>
      <c r="F35" s="22">
        <v>0.0</v>
      </c>
      <c r="G35" s="22">
        <v>0.0</v>
      </c>
      <c r="H35" s="23">
        <v>577.0</v>
      </c>
      <c r="I35" s="22">
        <v>1.0</v>
      </c>
      <c r="J35" s="22">
        <v>7.0</v>
      </c>
      <c r="K35" s="22">
        <v>7.0</v>
      </c>
      <c r="L35" s="22">
        <v>5.0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41"/>
    </row>
    <row r="36" ht="15.75" customHeight="1">
      <c r="B36" s="13">
        <v>4.0</v>
      </c>
      <c r="C36" s="21">
        <v>0.0</v>
      </c>
      <c r="D36" s="21">
        <v>1.0</v>
      </c>
      <c r="E36" s="22">
        <v>0.0</v>
      </c>
      <c r="F36" s="22">
        <v>0.0</v>
      </c>
      <c r="G36" s="22">
        <v>0.0</v>
      </c>
      <c r="H36" s="23">
        <v>3000.0</v>
      </c>
      <c r="I36" s="22">
        <v>2.0</v>
      </c>
      <c r="J36" s="22">
        <v>8.0</v>
      </c>
      <c r="K36" s="22">
        <v>8.0</v>
      </c>
      <c r="L36" s="22">
        <v>7.0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41"/>
    </row>
    <row r="37" ht="15.75" customHeight="1">
      <c r="B37" s="13">
        <v>5.0</v>
      </c>
      <c r="C37" s="21">
        <v>0.0</v>
      </c>
      <c r="D37" s="21">
        <v>1.0</v>
      </c>
      <c r="E37" s="22">
        <v>0.0</v>
      </c>
      <c r="F37" s="22">
        <v>0.0</v>
      </c>
      <c r="G37" s="22">
        <v>0.0</v>
      </c>
      <c r="H37" s="23">
        <v>3000.0</v>
      </c>
      <c r="I37" s="22">
        <v>3.0</v>
      </c>
      <c r="J37" s="22">
        <v>8.0</v>
      </c>
      <c r="K37" s="22">
        <v>8.0</v>
      </c>
      <c r="L37" s="22">
        <v>8.0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41"/>
    </row>
    <row r="38" ht="15.75" customHeight="1">
      <c r="B38" s="13">
        <v>6.0</v>
      </c>
      <c r="C38" s="21">
        <v>0.0</v>
      </c>
      <c r="D38" s="21">
        <v>1.0</v>
      </c>
      <c r="E38" s="22">
        <v>0.0</v>
      </c>
      <c r="F38" s="22">
        <v>0.0</v>
      </c>
      <c r="G38" s="22">
        <v>0.0</v>
      </c>
      <c r="H38" s="23">
        <v>3000.0</v>
      </c>
      <c r="I38" s="22">
        <v>3.0</v>
      </c>
      <c r="J38" s="22">
        <v>7.0</v>
      </c>
      <c r="K38" s="22">
        <v>7.0</v>
      </c>
      <c r="L38" s="22">
        <v>8.0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41"/>
    </row>
    <row r="39" ht="15.75" customHeight="1">
      <c r="B39" s="13">
        <v>7.0</v>
      </c>
      <c r="C39" s="24">
        <v>0.0</v>
      </c>
      <c r="D39" s="21">
        <v>1.0</v>
      </c>
      <c r="E39" s="22">
        <v>0.0</v>
      </c>
      <c r="F39" s="22">
        <v>0.0</v>
      </c>
      <c r="G39" s="22">
        <v>0.0</v>
      </c>
      <c r="H39" s="23">
        <v>3000.0</v>
      </c>
      <c r="I39" s="22">
        <v>2.0</v>
      </c>
      <c r="J39" s="22">
        <v>3.0</v>
      </c>
      <c r="K39" s="22">
        <v>3.0</v>
      </c>
      <c r="L39" s="22">
        <v>7.0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41"/>
    </row>
    <row r="40" ht="15.75" customHeight="1">
      <c r="B40" s="13">
        <v>8.0</v>
      </c>
      <c r="C40" s="24">
        <v>0.0</v>
      </c>
      <c r="D40" s="21">
        <v>1.0</v>
      </c>
      <c r="E40" s="22">
        <v>0.0</v>
      </c>
      <c r="F40" s="22">
        <v>0.0</v>
      </c>
      <c r="G40" s="22">
        <v>0.0</v>
      </c>
      <c r="H40" s="23">
        <v>3000.0</v>
      </c>
      <c r="I40" s="22">
        <v>2.0</v>
      </c>
      <c r="J40" s="22">
        <v>15.0</v>
      </c>
      <c r="K40" s="22">
        <v>15.0</v>
      </c>
      <c r="L40" s="22">
        <v>3.0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41"/>
    </row>
    <row r="41" ht="15.75" customHeight="1">
      <c r="B41" s="13">
        <v>9.0</v>
      </c>
      <c r="C41" s="24">
        <v>0.0</v>
      </c>
      <c r="D41" s="21">
        <v>1.0</v>
      </c>
      <c r="E41" s="22">
        <v>0.0</v>
      </c>
      <c r="F41" s="22">
        <v>0.0</v>
      </c>
      <c r="G41" s="22">
        <v>0.0</v>
      </c>
      <c r="H41" s="23">
        <v>3000.0</v>
      </c>
      <c r="I41" s="22">
        <v>3.0</v>
      </c>
      <c r="J41" s="22">
        <v>8.0</v>
      </c>
      <c r="K41" s="22">
        <v>8.0</v>
      </c>
      <c r="L41" s="22">
        <v>15.0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41"/>
    </row>
    <row r="42" ht="15.75" customHeight="1">
      <c r="B42" s="13">
        <v>10.0</v>
      </c>
      <c r="C42" s="21">
        <v>0.0</v>
      </c>
      <c r="D42" s="21">
        <v>1.0</v>
      </c>
      <c r="E42" s="22">
        <v>0.0</v>
      </c>
      <c r="F42" s="22">
        <v>0.0</v>
      </c>
      <c r="G42" s="22">
        <v>0.0</v>
      </c>
      <c r="H42" s="23">
        <v>3000.0</v>
      </c>
      <c r="I42" s="22">
        <v>2.0</v>
      </c>
      <c r="J42" s="22">
        <v>6.0</v>
      </c>
      <c r="K42" s="22">
        <v>6.0</v>
      </c>
      <c r="L42" s="22">
        <v>8.0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41"/>
    </row>
    <row r="43" ht="15.75" customHeight="1">
      <c r="B43" s="13">
        <v>11.0</v>
      </c>
      <c r="C43" s="21">
        <v>0.0</v>
      </c>
      <c r="D43" s="21">
        <v>1.0</v>
      </c>
      <c r="E43" s="22">
        <v>0.0</v>
      </c>
      <c r="F43" s="22">
        <v>0.0</v>
      </c>
      <c r="G43" s="22">
        <v>0.0</v>
      </c>
      <c r="H43" s="23">
        <v>3000.0</v>
      </c>
      <c r="I43" s="22">
        <v>2.0</v>
      </c>
      <c r="J43" s="22">
        <v>4.0</v>
      </c>
      <c r="K43" s="22">
        <v>4.0</v>
      </c>
      <c r="L43" s="22">
        <v>6.0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41"/>
    </row>
    <row r="44" ht="15.75" customHeight="1">
      <c r="B44" s="13">
        <v>12.0</v>
      </c>
      <c r="C44" s="21">
        <v>0.0</v>
      </c>
      <c r="D44" s="21">
        <v>1.0</v>
      </c>
      <c r="E44" s="22">
        <v>0.0</v>
      </c>
      <c r="F44" s="22">
        <v>0.0</v>
      </c>
      <c r="G44" s="22">
        <v>0.0</v>
      </c>
      <c r="H44" s="23">
        <v>3000.0</v>
      </c>
      <c r="I44" s="22">
        <v>3.0</v>
      </c>
      <c r="J44" s="22">
        <v>12.0</v>
      </c>
      <c r="K44" s="22">
        <v>12.0</v>
      </c>
      <c r="L44" s="22">
        <v>4.0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41"/>
    </row>
    <row r="45" ht="15.75" customHeight="1">
      <c r="B45" s="13">
        <v>13.0</v>
      </c>
      <c r="C45" s="21">
        <v>0.0</v>
      </c>
      <c r="D45" s="21">
        <v>1.0</v>
      </c>
      <c r="E45" s="22">
        <v>0.0</v>
      </c>
      <c r="F45" s="22">
        <v>0.0</v>
      </c>
      <c r="G45" s="22">
        <v>0.0</v>
      </c>
      <c r="H45" s="23">
        <v>3000.0</v>
      </c>
      <c r="I45" s="22">
        <v>3.0</v>
      </c>
      <c r="J45" s="22">
        <v>6.0</v>
      </c>
      <c r="K45" s="22">
        <v>6.0</v>
      </c>
      <c r="L45" s="22">
        <v>12.0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41"/>
    </row>
    <row r="46" ht="15.75" customHeight="1">
      <c r="B46" s="13">
        <v>14.0</v>
      </c>
      <c r="C46" s="21">
        <v>0.0</v>
      </c>
      <c r="D46" s="21">
        <v>1.0</v>
      </c>
      <c r="E46" s="22">
        <v>0.0</v>
      </c>
      <c r="F46" s="22">
        <v>0.0</v>
      </c>
      <c r="G46" s="22">
        <v>0.0</v>
      </c>
      <c r="H46" s="23">
        <v>3000.0</v>
      </c>
      <c r="I46" s="22">
        <v>3.0</v>
      </c>
      <c r="J46" s="22">
        <v>5.0</v>
      </c>
      <c r="K46" s="22">
        <v>5.0</v>
      </c>
      <c r="L46" s="22">
        <v>6.0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41"/>
    </row>
    <row r="47" ht="15.75" customHeight="1">
      <c r="B47" s="13">
        <v>15.0</v>
      </c>
      <c r="C47" s="24">
        <v>0.0</v>
      </c>
      <c r="D47" s="21">
        <v>1.0</v>
      </c>
      <c r="E47" s="22">
        <v>0.0</v>
      </c>
      <c r="F47" s="22">
        <v>0.0</v>
      </c>
      <c r="G47" s="22">
        <v>0.0</v>
      </c>
      <c r="H47" s="23">
        <v>3000.0</v>
      </c>
      <c r="I47" s="22">
        <v>3.0</v>
      </c>
      <c r="J47" s="22">
        <v>4.0</v>
      </c>
      <c r="K47" s="22">
        <v>4.0</v>
      </c>
      <c r="L47" s="22">
        <v>5.0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41"/>
    </row>
    <row r="48" ht="15.75" customHeight="1">
      <c r="B48" s="13">
        <v>16.0</v>
      </c>
      <c r="C48" s="21">
        <v>0.0</v>
      </c>
      <c r="D48" s="21">
        <v>1.0</v>
      </c>
      <c r="E48" s="22">
        <v>0.0</v>
      </c>
      <c r="F48" s="22">
        <v>0.0</v>
      </c>
      <c r="G48" s="22">
        <v>0.0</v>
      </c>
      <c r="H48" s="23">
        <v>3000.0</v>
      </c>
      <c r="I48" s="22">
        <v>2.0</v>
      </c>
      <c r="J48" s="22">
        <v>3.0</v>
      </c>
      <c r="K48" s="22">
        <v>3.0</v>
      </c>
      <c r="L48" s="22">
        <v>4.0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41"/>
    </row>
    <row r="49" ht="15.75" customHeight="1">
      <c r="B49" s="13">
        <v>17.0</v>
      </c>
      <c r="C49" s="24">
        <v>0.0</v>
      </c>
      <c r="D49" s="21">
        <v>1.0</v>
      </c>
      <c r="E49" s="22">
        <v>0.0</v>
      </c>
      <c r="F49" s="22">
        <v>0.0</v>
      </c>
      <c r="G49" s="22">
        <v>0.0</v>
      </c>
      <c r="H49" s="23">
        <v>3000.0</v>
      </c>
      <c r="I49" s="22">
        <v>3.0</v>
      </c>
      <c r="J49" s="22">
        <v>15.0</v>
      </c>
      <c r="K49" s="22">
        <v>15.0</v>
      </c>
      <c r="L49" s="22">
        <v>3.0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41"/>
    </row>
    <row r="50" ht="15.75" customHeight="1">
      <c r="B50" s="13">
        <v>18.0</v>
      </c>
      <c r="C50" s="24">
        <v>1.0</v>
      </c>
      <c r="D50" s="21">
        <v>1.0</v>
      </c>
      <c r="E50" s="22">
        <v>1.0</v>
      </c>
      <c r="F50" s="22">
        <v>0.0</v>
      </c>
      <c r="G50" s="22">
        <v>0.0</v>
      </c>
      <c r="H50" s="23">
        <v>1170.0</v>
      </c>
      <c r="I50" s="22">
        <v>1.0</v>
      </c>
      <c r="J50" s="22">
        <v>3.0</v>
      </c>
      <c r="K50" s="22">
        <v>3.0</v>
      </c>
      <c r="L50" s="22">
        <v>15.0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41"/>
    </row>
    <row r="51" ht="15.75" customHeight="1">
      <c r="B51" s="13">
        <v>19.0</v>
      </c>
      <c r="C51" s="21">
        <v>0.0</v>
      </c>
      <c r="D51" s="21">
        <v>1.0</v>
      </c>
      <c r="E51" s="22">
        <v>0.0</v>
      </c>
      <c r="F51" s="22">
        <v>0.0</v>
      </c>
      <c r="G51" s="22">
        <v>0.0</v>
      </c>
      <c r="H51" s="23">
        <v>3000.0</v>
      </c>
      <c r="I51" s="22">
        <v>3.0</v>
      </c>
      <c r="J51" s="22">
        <v>6.0</v>
      </c>
      <c r="K51" s="22">
        <v>6.0</v>
      </c>
      <c r="L51" s="22">
        <v>3.0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41"/>
    </row>
    <row r="52" ht="15.75" customHeight="1">
      <c r="B52" s="13">
        <v>20.0</v>
      </c>
      <c r="C52" s="21">
        <v>0.0</v>
      </c>
      <c r="D52" s="21">
        <v>1.0</v>
      </c>
      <c r="E52" s="22">
        <v>0.0</v>
      </c>
      <c r="F52" s="22">
        <v>0.0</v>
      </c>
      <c r="G52" s="22">
        <v>0.0</v>
      </c>
      <c r="H52" s="23">
        <v>3000.0</v>
      </c>
      <c r="I52" s="22">
        <v>3.0</v>
      </c>
      <c r="J52" s="22">
        <v>4.0</v>
      </c>
      <c r="K52" s="22">
        <v>4.0</v>
      </c>
      <c r="L52" s="22">
        <v>6.0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41"/>
    </row>
    <row r="53" ht="15.75" customHeight="1">
      <c r="B53" s="13">
        <v>21.0</v>
      </c>
      <c r="C53" s="21">
        <v>0.0</v>
      </c>
      <c r="D53" s="21">
        <v>1.0</v>
      </c>
      <c r="E53" s="22">
        <v>0.0</v>
      </c>
      <c r="F53" s="22">
        <v>0.0</v>
      </c>
      <c r="G53" s="22">
        <v>0.0</v>
      </c>
      <c r="H53" s="23">
        <v>3000.0</v>
      </c>
      <c r="I53" s="22">
        <v>2.0</v>
      </c>
      <c r="J53" s="22">
        <v>15.0</v>
      </c>
      <c r="K53" s="22">
        <v>15.0</v>
      </c>
      <c r="L53" s="22">
        <v>4.0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41"/>
    </row>
    <row r="54" ht="15.75" customHeight="1">
      <c r="B54" s="13">
        <v>22.0</v>
      </c>
      <c r="C54" s="21">
        <v>1.0</v>
      </c>
      <c r="D54" s="21">
        <v>1.0</v>
      </c>
      <c r="E54" s="22">
        <v>1.0</v>
      </c>
      <c r="F54" s="22">
        <v>0.0</v>
      </c>
      <c r="G54" s="22">
        <v>0.0</v>
      </c>
      <c r="H54" s="23">
        <v>502.0</v>
      </c>
      <c r="I54" s="22">
        <v>1.0</v>
      </c>
      <c r="J54" s="22">
        <v>4.0</v>
      </c>
      <c r="K54" s="22">
        <v>4.0</v>
      </c>
      <c r="L54" s="22">
        <v>15.0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41"/>
    </row>
    <row r="55" ht="15.75" customHeight="1">
      <c r="B55" s="13">
        <v>23.0</v>
      </c>
      <c r="C55" s="21">
        <v>1.0</v>
      </c>
      <c r="D55" s="21">
        <v>1.0</v>
      </c>
      <c r="E55" s="22">
        <v>1.0</v>
      </c>
      <c r="F55" s="22">
        <v>0.0</v>
      </c>
      <c r="G55" s="22">
        <v>0.0</v>
      </c>
      <c r="H55" s="23">
        <v>891.0</v>
      </c>
      <c r="I55" s="22">
        <v>1.0</v>
      </c>
      <c r="J55" s="22">
        <v>15.0</v>
      </c>
      <c r="K55" s="22">
        <v>15.0</v>
      </c>
      <c r="L55" s="22">
        <v>4.0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41"/>
    </row>
    <row r="56" ht="15.75" customHeight="1">
      <c r="B56" s="13">
        <v>24.0</v>
      </c>
      <c r="C56" s="21">
        <v>0.0</v>
      </c>
      <c r="D56" s="21">
        <v>1.0</v>
      </c>
      <c r="E56" s="22">
        <v>0.0</v>
      </c>
      <c r="F56" s="22">
        <v>0.0</v>
      </c>
      <c r="G56" s="22">
        <v>0.0</v>
      </c>
      <c r="H56" s="23">
        <v>3000.0</v>
      </c>
      <c r="I56" s="22">
        <v>3.0</v>
      </c>
      <c r="J56" s="22">
        <v>1.0</v>
      </c>
      <c r="K56" s="22">
        <v>1.0</v>
      </c>
      <c r="L56" s="22">
        <v>15.0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41"/>
    </row>
    <row r="57" ht="15.75" customHeight="1">
      <c r="B57" s="14">
        <v>25.0</v>
      </c>
      <c r="C57" s="25">
        <v>0.0</v>
      </c>
      <c r="D57" s="25">
        <v>1.0</v>
      </c>
      <c r="E57" s="26">
        <v>0.0</v>
      </c>
      <c r="F57" s="26">
        <v>0.0</v>
      </c>
      <c r="G57" s="26">
        <v>0.0</v>
      </c>
      <c r="H57" s="27">
        <v>3000.0</v>
      </c>
      <c r="I57" s="26">
        <v>3.0</v>
      </c>
      <c r="J57" s="26">
        <v>4.0</v>
      </c>
      <c r="K57" s="26">
        <v>4.0</v>
      </c>
      <c r="L57" s="26">
        <v>1.0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41"/>
    </row>
    <row r="58" ht="15.75" customHeight="1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5" t="s">
        <v>19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41"/>
    </row>
    <row r="59" ht="15.75" customHeight="1">
      <c r="B59" s="5" t="s">
        <v>20</v>
      </c>
      <c r="C59" s="5">
        <f>COUNTIF(C33:C57, "1")</f>
        <v>4</v>
      </c>
      <c r="D59" s="5">
        <f>COUNTIFS(C33:C57, "1", D33:D57, "1")</f>
        <v>4</v>
      </c>
      <c r="E59" s="5">
        <f>COUNTIFS(C33:C57, "1", D33:D57, "0")</f>
        <v>0</v>
      </c>
      <c r="F59" s="5">
        <f>sumif(C33:C57, "1", H33:H57 )</f>
        <v>3140</v>
      </c>
      <c r="G59" s="5">
        <f t="array" ref="G59">MEDIAN(IF(($C$33:$C$57=1), ($H$33:$H$57)))</f>
        <v>734</v>
      </c>
      <c r="H59" s="5">
        <f>minifs(H33:H57, C33:C57, "1",C33:C57, "1")</f>
        <v>502</v>
      </c>
      <c r="I59" s="17">
        <f>maxifs(H33:H57, C33:C57, "1",C33:C57, "1")</f>
        <v>1170</v>
      </c>
      <c r="J59" s="18">
        <f t="array" ref="J59">stdev(if($C$33:$C$57=1, $H$33:$H$57))</f>
        <v>307.0363714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41"/>
    </row>
    <row r="60" ht="15.75" customHeight="1">
      <c r="B60" s="5" t="s">
        <v>21</v>
      </c>
      <c r="C60" s="17">
        <f>COUNTIF(C33:C57, "0")</f>
        <v>21</v>
      </c>
      <c r="D60" s="5">
        <f>COUNTIFS(C33:C57, "0", D33:D57, "1")</f>
        <v>21</v>
      </c>
      <c r="E60" s="5">
        <f>COUNTIFS(C33:C57, "0", D33:D57, "0")</f>
        <v>0</v>
      </c>
      <c r="F60" s="5">
        <f>sumif(C33:C57, "0", H33:H57 )</f>
        <v>63000</v>
      </c>
      <c r="G60" s="5">
        <f t="array" ref="G60">MEDIAN(IF(($C$3:$C$27=0), ($H$3:$H$27)))</f>
        <v>3000</v>
      </c>
      <c r="H60" s="5">
        <f>minifs(H33:H57, C33:C57, "0",C33:C57, "0")</f>
        <v>3000</v>
      </c>
      <c r="I60" s="5">
        <f>maxifs(H33:H57, C33:C57, "0",C33:C57, "0")</f>
        <v>3000</v>
      </c>
      <c r="J60" s="19">
        <f t="array" ref="J60">stdev(if($C$33:$C$57=0, $H$33:$H$57))</f>
        <v>0</v>
      </c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41"/>
    </row>
    <row r="61" ht="15.75" customHeight="1">
      <c r="B61" s="20" t="s">
        <v>30</v>
      </c>
      <c r="C61" s="3"/>
      <c r="D61" s="3"/>
      <c r="E61" s="3"/>
      <c r="F61" s="3"/>
      <c r="G61" s="3"/>
      <c r="H61" s="3"/>
      <c r="I61" s="3"/>
      <c r="J61" s="3"/>
      <c r="K61" s="3"/>
      <c r="L61" s="4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41"/>
    </row>
    <row r="62" ht="15.75" customHeight="1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41"/>
    </row>
    <row r="63" ht="15.75" customHeight="1">
      <c r="B63" s="13">
        <v>1.0</v>
      </c>
      <c r="C63" s="40">
        <v>0.0</v>
      </c>
      <c r="D63" s="40">
        <v>1.0</v>
      </c>
      <c r="E63" s="40">
        <v>0.0</v>
      </c>
      <c r="F63" s="40">
        <v>0.0</v>
      </c>
      <c r="G63" s="40">
        <v>0.0</v>
      </c>
      <c r="H63" s="40">
        <v>3000.0</v>
      </c>
      <c r="I63" s="40">
        <v>2.0</v>
      </c>
      <c r="J63" s="40">
        <v>11.0</v>
      </c>
      <c r="K63" s="40">
        <v>11.0</v>
      </c>
      <c r="L63" s="40">
        <v>4.0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41"/>
    </row>
    <row r="64" ht="15.75" customHeight="1">
      <c r="B64" s="13">
        <v>2.0</v>
      </c>
      <c r="C64" s="40">
        <v>0.0</v>
      </c>
      <c r="D64" s="40">
        <v>1.0</v>
      </c>
      <c r="E64" s="40">
        <v>0.0</v>
      </c>
      <c r="F64" s="40">
        <v>0.0</v>
      </c>
      <c r="G64" s="40">
        <v>0.0</v>
      </c>
      <c r="H64" s="40">
        <v>3000.0</v>
      </c>
      <c r="I64" s="40">
        <v>2.0</v>
      </c>
      <c r="J64" s="40">
        <v>10.0</v>
      </c>
      <c r="K64" s="40">
        <v>10.0</v>
      </c>
      <c r="L64" s="40">
        <v>11.0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41"/>
    </row>
    <row r="65" ht="15.75" customHeight="1">
      <c r="B65" s="13">
        <v>3.0</v>
      </c>
      <c r="C65" s="40">
        <v>1.0</v>
      </c>
      <c r="D65" s="40">
        <v>1.0</v>
      </c>
      <c r="E65" s="40">
        <v>1.0</v>
      </c>
      <c r="F65" s="40">
        <v>0.0</v>
      </c>
      <c r="G65" s="40">
        <v>0.0</v>
      </c>
      <c r="H65" s="40">
        <v>691.0</v>
      </c>
      <c r="I65" s="40">
        <v>1.0</v>
      </c>
      <c r="J65" s="40">
        <v>11.0</v>
      </c>
      <c r="K65" s="40">
        <v>11.0</v>
      </c>
      <c r="L65" s="40">
        <v>10.0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41"/>
    </row>
    <row r="66" ht="15.75" customHeight="1">
      <c r="B66" s="13">
        <v>4.0</v>
      </c>
      <c r="C66" s="40">
        <v>0.0</v>
      </c>
      <c r="D66" s="40">
        <v>1.0</v>
      </c>
      <c r="E66" s="40">
        <v>0.0</v>
      </c>
      <c r="F66" s="40">
        <v>0.0</v>
      </c>
      <c r="G66" s="40">
        <v>0.0</v>
      </c>
      <c r="H66" s="40">
        <v>3000.0</v>
      </c>
      <c r="I66" s="40">
        <v>3.0</v>
      </c>
      <c r="J66" s="40">
        <v>8.0</v>
      </c>
      <c r="K66" s="40">
        <v>8.0</v>
      </c>
      <c r="L66" s="40">
        <v>11.0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41"/>
    </row>
    <row r="67" ht="15.75" customHeight="1">
      <c r="B67" s="13">
        <v>5.0</v>
      </c>
      <c r="C67" s="40">
        <v>0.0</v>
      </c>
      <c r="D67" s="40">
        <v>1.0</v>
      </c>
      <c r="E67" s="40">
        <v>0.0</v>
      </c>
      <c r="F67" s="40">
        <v>0.0</v>
      </c>
      <c r="G67" s="40">
        <v>0.0</v>
      </c>
      <c r="H67" s="40">
        <v>3000.0</v>
      </c>
      <c r="I67" s="40">
        <v>3.0</v>
      </c>
      <c r="J67" s="40">
        <v>10.0</v>
      </c>
      <c r="K67" s="40">
        <v>10.0</v>
      </c>
      <c r="L67" s="40">
        <v>8.0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41"/>
    </row>
    <row r="68" ht="15.75" customHeight="1">
      <c r="B68" s="13">
        <v>6.0</v>
      </c>
      <c r="C68" s="40">
        <v>1.0</v>
      </c>
      <c r="D68" s="40">
        <v>1.0</v>
      </c>
      <c r="E68" s="40">
        <v>1.0</v>
      </c>
      <c r="F68" s="40">
        <v>0.0</v>
      </c>
      <c r="G68" s="40">
        <v>0.0</v>
      </c>
      <c r="H68" s="40">
        <v>787.0</v>
      </c>
      <c r="I68" s="40">
        <v>1.0</v>
      </c>
      <c r="J68" s="40">
        <v>8.0</v>
      </c>
      <c r="K68" s="40">
        <v>8.0</v>
      </c>
      <c r="L68" s="40">
        <v>10.0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41"/>
    </row>
    <row r="69" ht="15.75" customHeight="1">
      <c r="B69" s="13">
        <v>7.0</v>
      </c>
      <c r="C69" s="40">
        <v>0.0</v>
      </c>
      <c r="D69" s="40">
        <v>1.0</v>
      </c>
      <c r="E69" s="40">
        <v>0.0</v>
      </c>
      <c r="F69" s="40">
        <v>0.0</v>
      </c>
      <c r="G69" s="40">
        <v>0.0</v>
      </c>
      <c r="H69" s="40">
        <v>3000.0</v>
      </c>
      <c r="I69" s="40">
        <v>2.0</v>
      </c>
      <c r="J69" s="40">
        <v>4.0</v>
      </c>
      <c r="K69" s="40">
        <v>4.0</v>
      </c>
      <c r="L69" s="40">
        <v>8.0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41"/>
    </row>
    <row r="70" ht="15.75" customHeight="1">
      <c r="B70" s="13">
        <v>8.0</v>
      </c>
      <c r="C70" s="40">
        <v>1.0</v>
      </c>
      <c r="D70" s="40">
        <v>1.0</v>
      </c>
      <c r="E70" s="40">
        <v>1.0</v>
      </c>
      <c r="F70" s="40">
        <v>0.0</v>
      </c>
      <c r="G70" s="40">
        <v>0.0</v>
      </c>
      <c r="H70" s="40">
        <v>642.0</v>
      </c>
      <c r="I70" s="40">
        <v>1.0</v>
      </c>
      <c r="J70" s="40">
        <v>8.0</v>
      </c>
      <c r="K70" s="40">
        <v>8.0</v>
      </c>
      <c r="L70" s="40">
        <v>4.0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41"/>
    </row>
    <row r="71" ht="15.75" customHeight="1">
      <c r="B71" s="13">
        <v>9.0</v>
      </c>
      <c r="C71" s="40">
        <v>1.0</v>
      </c>
      <c r="D71" s="40">
        <v>1.0</v>
      </c>
      <c r="E71" s="40">
        <v>1.0</v>
      </c>
      <c r="F71" s="40">
        <v>0.0</v>
      </c>
      <c r="G71" s="40">
        <v>0.0</v>
      </c>
      <c r="H71" s="40">
        <v>745.0</v>
      </c>
      <c r="I71" s="40">
        <v>1.0</v>
      </c>
      <c r="J71" s="40">
        <v>4.0</v>
      </c>
      <c r="K71" s="40">
        <v>4.0</v>
      </c>
      <c r="L71" s="40">
        <v>8.0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41"/>
    </row>
    <row r="72" ht="15.75" customHeight="1">
      <c r="B72" s="13">
        <v>10.0</v>
      </c>
      <c r="C72" s="40">
        <v>0.0</v>
      </c>
      <c r="D72" s="40">
        <v>1.0</v>
      </c>
      <c r="E72" s="40">
        <v>0.0</v>
      </c>
      <c r="F72" s="40">
        <v>0.0</v>
      </c>
      <c r="G72" s="40">
        <v>0.0</v>
      </c>
      <c r="H72" s="40">
        <v>3000.0</v>
      </c>
      <c r="I72" s="40">
        <v>3.0</v>
      </c>
      <c r="J72" s="40">
        <v>13.0</v>
      </c>
      <c r="K72" s="40">
        <v>13.0</v>
      </c>
      <c r="L72" s="40">
        <v>4.0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41"/>
    </row>
    <row r="73" ht="15.75" customHeight="1">
      <c r="B73" s="13">
        <v>11.0</v>
      </c>
      <c r="C73" s="40">
        <v>0.0</v>
      </c>
      <c r="D73" s="40">
        <v>1.0</v>
      </c>
      <c r="E73" s="40">
        <v>0.0</v>
      </c>
      <c r="F73" s="40">
        <v>0.0</v>
      </c>
      <c r="G73" s="40">
        <v>0.0</v>
      </c>
      <c r="H73" s="40">
        <v>3000.0</v>
      </c>
      <c r="I73" s="40">
        <v>3.0</v>
      </c>
      <c r="J73" s="40">
        <v>9.0</v>
      </c>
      <c r="K73" s="40">
        <v>9.0</v>
      </c>
      <c r="L73" s="40">
        <v>13.0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41"/>
    </row>
    <row r="74" ht="15.75" customHeight="1">
      <c r="B74" s="13">
        <v>12.0</v>
      </c>
      <c r="C74" s="40">
        <v>1.0</v>
      </c>
      <c r="D74" s="40">
        <v>1.0</v>
      </c>
      <c r="E74" s="40">
        <v>1.0</v>
      </c>
      <c r="F74" s="40">
        <v>0.0</v>
      </c>
      <c r="G74" s="40">
        <v>0.0</v>
      </c>
      <c r="H74" s="40">
        <v>951.0</v>
      </c>
      <c r="I74" s="40">
        <v>1.0</v>
      </c>
      <c r="J74" s="40">
        <v>13.0</v>
      </c>
      <c r="K74" s="40">
        <v>13.0</v>
      </c>
      <c r="L74" s="40">
        <v>9.0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41"/>
    </row>
    <row r="75" ht="15.75" customHeight="1">
      <c r="B75" s="13">
        <v>13.0</v>
      </c>
      <c r="C75" s="40">
        <v>1.0</v>
      </c>
      <c r="D75" s="40">
        <v>1.0</v>
      </c>
      <c r="E75" s="40">
        <v>1.0</v>
      </c>
      <c r="F75" s="40">
        <v>0.0</v>
      </c>
      <c r="G75" s="40">
        <v>0.0</v>
      </c>
      <c r="H75" s="40">
        <v>656.0</v>
      </c>
      <c r="I75" s="40">
        <v>1.0</v>
      </c>
      <c r="J75" s="40">
        <v>9.0</v>
      </c>
      <c r="K75" s="40">
        <v>9.0</v>
      </c>
      <c r="L75" s="40">
        <v>13.0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41"/>
    </row>
    <row r="76" ht="15.75" customHeight="1">
      <c r="B76" s="13">
        <v>14.0</v>
      </c>
      <c r="C76" s="40">
        <v>0.0</v>
      </c>
      <c r="D76" s="40">
        <v>1.0</v>
      </c>
      <c r="E76" s="40">
        <v>0.0</v>
      </c>
      <c r="F76" s="40">
        <v>0.0</v>
      </c>
      <c r="G76" s="40">
        <v>0.0</v>
      </c>
      <c r="H76" s="40">
        <v>3000.0</v>
      </c>
      <c r="I76" s="40">
        <v>3.0</v>
      </c>
      <c r="J76" s="40">
        <v>6.0</v>
      </c>
      <c r="K76" s="40">
        <v>6.0</v>
      </c>
      <c r="L76" s="40">
        <v>9.0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41"/>
    </row>
    <row r="77" ht="15.75" customHeight="1">
      <c r="B77" s="13">
        <v>15.0</v>
      </c>
      <c r="C77" s="40">
        <v>1.0</v>
      </c>
      <c r="D77" s="40">
        <v>1.0</v>
      </c>
      <c r="E77" s="40">
        <v>1.0</v>
      </c>
      <c r="F77" s="40">
        <v>0.0</v>
      </c>
      <c r="G77" s="40">
        <v>0.0</v>
      </c>
      <c r="H77" s="40">
        <v>572.0</v>
      </c>
      <c r="I77" s="40">
        <v>1.0</v>
      </c>
      <c r="J77" s="40">
        <v>9.0</v>
      </c>
      <c r="K77" s="40">
        <v>9.0</v>
      </c>
      <c r="L77" s="40">
        <v>6.0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41"/>
    </row>
    <row r="78" ht="15.75" customHeight="1">
      <c r="B78" s="13">
        <v>16.0</v>
      </c>
      <c r="C78" s="40">
        <v>0.0</v>
      </c>
      <c r="D78" s="40">
        <v>1.0</v>
      </c>
      <c r="E78" s="40">
        <v>0.0</v>
      </c>
      <c r="F78" s="40">
        <v>0.0</v>
      </c>
      <c r="G78" s="40">
        <v>0.0</v>
      </c>
      <c r="H78" s="40">
        <v>3000.0</v>
      </c>
      <c r="I78" s="40">
        <v>3.0</v>
      </c>
      <c r="J78" s="40">
        <v>14.0</v>
      </c>
      <c r="K78" s="40">
        <v>14.0</v>
      </c>
      <c r="L78" s="40">
        <v>9.0</v>
      </c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B79" s="13">
        <v>17.0</v>
      </c>
      <c r="C79" s="40">
        <v>0.0</v>
      </c>
      <c r="D79" s="40">
        <v>1.0</v>
      </c>
      <c r="E79" s="40">
        <v>0.0</v>
      </c>
      <c r="F79" s="40">
        <v>0.0</v>
      </c>
      <c r="G79" s="40">
        <v>0.0</v>
      </c>
      <c r="H79" s="40">
        <v>3000.0</v>
      </c>
      <c r="I79" s="40">
        <v>3.0</v>
      </c>
      <c r="J79" s="40">
        <v>14.0</v>
      </c>
      <c r="K79" s="40">
        <v>14.0</v>
      </c>
      <c r="L79" s="40">
        <v>14.0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B80" s="13">
        <v>18.0</v>
      </c>
      <c r="C80" s="40">
        <v>1.0</v>
      </c>
      <c r="D80" s="40">
        <v>1.0</v>
      </c>
      <c r="E80" s="40">
        <v>1.0</v>
      </c>
      <c r="F80" s="40">
        <v>0.0</v>
      </c>
      <c r="G80" s="40">
        <v>0.0</v>
      </c>
      <c r="H80" s="40">
        <v>769.0</v>
      </c>
      <c r="I80" s="40">
        <v>1.0</v>
      </c>
      <c r="J80" s="40">
        <v>14.0</v>
      </c>
      <c r="K80" s="40">
        <v>14.0</v>
      </c>
      <c r="L80" s="40">
        <v>14.0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B81" s="13">
        <v>19.0</v>
      </c>
      <c r="C81" s="40">
        <v>0.0</v>
      </c>
      <c r="D81" s="40">
        <v>1.0</v>
      </c>
      <c r="E81" s="40">
        <v>0.0</v>
      </c>
      <c r="F81" s="40">
        <v>0.0</v>
      </c>
      <c r="G81" s="40">
        <v>0.0</v>
      </c>
      <c r="H81" s="40">
        <v>3000.0</v>
      </c>
      <c r="I81" s="40">
        <v>2.0</v>
      </c>
      <c r="J81" s="40">
        <v>1.0</v>
      </c>
      <c r="K81" s="40">
        <v>1.0</v>
      </c>
      <c r="L81" s="40">
        <v>14.0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B82" s="13">
        <v>20.0</v>
      </c>
      <c r="C82" s="40">
        <v>0.0</v>
      </c>
      <c r="D82" s="40">
        <v>1.0</v>
      </c>
      <c r="E82" s="40">
        <v>0.0</v>
      </c>
      <c r="F82" s="40">
        <v>0.0</v>
      </c>
      <c r="G82" s="40">
        <v>0.0</v>
      </c>
      <c r="H82" s="40">
        <v>3000.0</v>
      </c>
      <c r="I82" s="40">
        <v>3.0</v>
      </c>
      <c r="J82" s="40">
        <v>11.0</v>
      </c>
      <c r="K82" s="40">
        <v>11.0</v>
      </c>
      <c r="L82" s="40">
        <v>1.0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B83" s="13">
        <v>21.0</v>
      </c>
      <c r="C83" s="40">
        <v>0.0</v>
      </c>
      <c r="D83" s="40">
        <v>1.0</v>
      </c>
      <c r="E83" s="40">
        <v>0.0</v>
      </c>
      <c r="F83" s="40">
        <v>0.0</v>
      </c>
      <c r="G83" s="40">
        <v>0.0</v>
      </c>
      <c r="H83" s="40">
        <v>3000.0</v>
      </c>
      <c r="I83" s="40">
        <v>2.0</v>
      </c>
      <c r="J83" s="40">
        <v>5.0</v>
      </c>
      <c r="K83" s="40">
        <v>5.0</v>
      </c>
      <c r="L83" s="40">
        <v>11.0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B84" s="13">
        <v>22.0</v>
      </c>
      <c r="C84" s="40">
        <v>1.0</v>
      </c>
      <c r="D84" s="40">
        <v>1.0</v>
      </c>
      <c r="E84" s="40">
        <v>1.0</v>
      </c>
      <c r="F84" s="40">
        <v>0.0</v>
      </c>
      <c r="G84" s="40">
        <v>0.0</v>
      </c>
      <c r="H84" s="40">
        <v>576.0</v>
      </c>
      <c r="I84" s="40">
        <v>1.0</v>
      </c>
      <c r="J84" s="40">
        <v>11.0</v>
      </c>
      <c r="K84" s="40">
        <v>11.0</v>
      </c>
      <c r="L84" s="40">
        <v>5.0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B85" s="13">
        <v>23.0</v>
      </c>
      <c r="C85" s="40">
        <v>0.0</v>
      </c>
      <c r="D85" s="40">
        <v>1.0</v>
      </c>
      <c r="E85" s="40">
        <v>0.0</v>
      </c>
      <c r="F85" s="40">
        <v>0.0</v>
      </c>
      <c r="G85" s="40">
        <v>0.0</v>
      </c>
      <c r="H85" s="40">
        <v>3000.0</v>
      </c>
      <c r="I85" s="40">
        <v>3.0</v>
      </c>
      <c r="J85" s="40">
        <v>10.0</v>
      </c>
      <c r="K85" s="40">
        <v>10.0</v>
      </c>
      <c r="L85" s="40">
        <v>11.0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B86" s="13">
        <v>24.0</v>
      </c>
      <c r="C86" s="40">
        <v>0.0</v>
      </c>
      <c r="D86" s="40">
        <v>1.0</v>
      </c>
      <c r="E86" s="40">
        <v>0.0</v>
      </c>
      <c r="F86" s="40">
        <v>0.0</v>
      </c>
      <c r="G86" s="40">
        <v>0.0</v>
      </c>
      <c r="H86" s="40">
        <v>3000.0</v>
      </c>
      <c r="I86" s="40">
        <v>2.0</v>
      </c>
      <c r="J86" s="40">
        <v>5.0</v>
      </c>
      <c r="K86" s="40">
        <v>5.0</v>
      </c>
      <c r="L86" s="40">
        <v>10.0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B87" s="14">
        <v>25.0</v>
      </c>
      <c r="C87" s="42">
        <v>0.0</v>
      </c>
      <c r="D87" s="42">
        <v>1.0</v>
      </c>
      <c r="E87" s="42">
        <v>0.0</v>
      </c>
      <c r="F87" s="42">
        <v>0.0</v>
      </c>
      <c r="G87" s="42">
        <v>0.0</v>
      </c>
      <c r="H87" s="42">
        <v>3000.0</v>
      </c>
      <c r="I87" s="42">
        <v>3.0</v>
      </c>
      <c r="J87" s="42">
        <v>7.0</v>
      </c>
      <c r="K87" s="42">
        <v>7.0</v>
      </c>
      <c r="L87" s="42">
        <v>5.0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5" t="s">
        <v>19</v>
      </c>
    </row>
    <row r="89" ht="15.75" customHeight="1">
      <c r="B89" s="5" t="s">
        <v>20</v>
      </c>
      <c r="C89" s="18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5">
        <f>sumif(C63:C87, "1", H63:H87 )</f>
        <v>6389</v>
      </c>
      <c r="G89" s="5">
        <f t="array" ref="G89">MEDIAN(IF(($C$63:$C$87=1), ($H$63:$H$87)))</f>
        <v>691</v>
      </c>
      <c r="H89" s="5">
        <f>minifs(H63:H87, C63:C87, "1",C63:C87, "1")</f>
        <v>572</v>
      </c>
      <c r="I89" s="17">
        <f>maxifs(H63:H87, C63:C87, "1",C63:C87, "1")</f>
        <v>951</v>
      </c>
      <c r="J89" s="18">
        <f t="array" ref="J89">stdev(if($C$62:$C$87=1, $H$62:$H$87))</f>
        <v>119.1726106</v>
      </c>
    </row>
    <row r="90" ht="15.75" customHeight="1">
      <c r="B90" s="5" t="s">
        <v>21</v>
      </c>
      <c r="C90" s="18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5">
        <f>sumif(C63:C87, "0", H63:H87 )</f>
        <v>48000</v>
      </c>
      <c r="G90" s="5">
        <f t="array" ref="G90">MEDIAN(IF(($C$3:$C$27=0), ($H$3:$H$27)))</f>
        <v>3000</v>
      </c>
      <c r="H90" s="5">
        <f>minifs(H63:H87, C63:C87, "0",C63:C87, "0")</f>
        <v>3000</v>
      </c>
      <c r="I90" s="5">
        <f>maxifs(H63:H87, C63:C87, "0",C63:C87, "0")</f>
        <v>3000</v>
      </c>
      <c r="J90" s="18">
        <f t="array" ref="J90">stdev(if($C$62:$C$87=0, $H$62:$H$87))</f>
        <v>0</v>
      </c>
    </row>
    <row r="91" ht="15.75" customHeight="1"/>
    <row r="92" ht="15.75" customHeight="1">
      <c r="B92" s="35" t="s">
        <v>25</v>
      </c>
      <c r="C92" s="35" t="s">
        <v>26</v>
      </c>
      <c r="D92" s="36" t="s">
        <v>13</v>
      </c>
      <c r="E92" s="36" t="s">
        <v>14</v>
      </c>
      <c r="F92" s="35" t="s">
        <v>27</v>
      </c>
      <c r="G92" s="35" t="s">
        <v>23</v>
      </c>
      <c r="H92" s="35" t="s">
        <v>16</v>
      </c>
      <c r="I92" s="35" t="s">
        <v>17</v>
      </c>
      <c r="J92" s="35" t="s">
        <v>18</v>
      </c>
      <c r="K92" s="6" t="s">
        <v>19</v>
      </c>
    </row>
    <row r="93" ht="15.75" customHeight="1">
      <c r="B93" s="37" t="s">
        <v>20</v>
      </c>
      <c r="C93" s="38">
        <f t="shared" ref="C93:E93" si="1">C89+C59+C29</f>
        <v>22</v>
      </c>
      <c r="D93" s="39">
        <f t="shared" si="1"/>
        <v>22</v>
      </c>
      <c r="E93" s="39">
        <f t="shared" si="1"/>
        <v>0</v>
      </c>
      <c r="F93" s="38">
        <f t="shared" ref="F93:F94" si="3">E93/C93*100</f>
        <v>0</v>
      </c>
      <c r="G93" s="38">
        <f t="shared" ref="G93:G94" si="4">sum(F89,F59,F29)/C93</f>
        <v>706</v>
      </c>
      <c r="H93" s="38">
        <f t="array" ref="H93">MEDIAN(IF(($C$63:$C$87=1), ($H$63:$H$87)),IF(($C$33:$C$57=1), ($H$33:$H$57)), IF(($C$3:$C$27=1), ($H$3:$H$27)))</f>
        <v>690.5</v>
      </c>
      <c r="I93" s="38">
        <f t="shared" ref="I93:I94" si="5">min(H89,H59,H29)</f>
        <v>502</v>
      </c>
      <c r="J93" s="38">
        <f t="shared" ref="J93:J94" si="6">max(I89,I59,I29)</f>
        <v>1170</v>
      </c>
      <c r="K93" s="19">
        <f t="array" ref="K93">STDEV(IF(($C$63:$C$87=1), ($H$63:$H$87)),IF(($C$33:$C$57=1), ($H$33:$H$57)), IF(($C$3:$C$27=1), ($H$3:$H$27)))</f>
        <v>151.6744634</v>
      </c>
    </row>
    <row r="94" ht="15.75" customHeight="1">
      <c r="B94" s="37" t="s">
        <v>21</v>
      </c>
      <c r="C94" s="38">
        <f t="shared" ref="C94:E94" si="2">C90+C60+C30</f>
        <v>53</v>
      </c>
      <c r="D94" s="39">
        <f t="shared" si="2"/>
        <v>53</v>
      </c>
      <c r="E94" s="39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19">
        <f t="array" ref="K94">STDEV(IF(($C$63:$C$87=0), ($H$63:$H$87)),IF(($C$33:$C$57=0), ($H$33:$H$57)), IF(($C$3:$C$27=0), ($H$3:$H$27)))</f>
        <v>0</v>
      </c>
    </row>
    <row r="95" ht="15.75" customHeight="1"/>
    <row r="96" ht="15.75" customHeight="1"/>
    <row r="97" ht="15.75" customHeight="1"/>
    <row r="98" ht="15.75" customHeight="1"/>
    <row r="99" ht="15.75" customHeight="1">
      <c r="C99" s="43" t="s">
        <v>31</v>
      </c>
      <c r="D99" s="44">
        <v>0.0</v>
      </c>
      <c r="E99" s="44">
        <v>1.0</v>
      </c>
    </row>
    <row r="100" ht="15.75" customHeight="1">
      <c r="C100" s="45" t="s">
        <v>32</v>
      </c>
      <c r="D100" s="10"/>
      <c r="E100" s="10"/>
    </row>
    <row r="101" ht="15.75" customHeight="1">
      <c r="C101" s="46" t="s">
        <v>33</v>
      </c>
      <c r="D101" s="13"/>
      <c r="E101" s="13"/>
    </row>
    <row r="102" ht="15.75" customHeight="1">
      <c r="C102" s="46" t="s">
        <v>34</v>
      </c>
      <c r="D102" s="13"/>
      <c r="E102" s="13"/>
    </row>
    <row r="103" ht="15.75" customHeight="1">
      <c r="C103" s="46" t="s">
        <v>35</v>
      </c>
      <c r="D103" s="13"/>
      <c r="E103" s="13"/>
    </row>
    <row r="104" ht="15.75" customHeight="1">
      <c r="C104" s="46" t="s">
        <v>36</v>
      </c>
      <c r="D104" s="13"/>
      <c r="E104" s="13"/>
    </row>
    <row r="105" ht="15.75" customHeight="1">
      <c r="C105" s="47" t="s">
        <v>37</v>
      </c>
      <c r="D105" s="14"/>
      <c r="E105" s="14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X1" s="1"/>
      <c r="Y1" s="1"/>
      <c r="Z1" s="1"/>
      <c r="AA1" s="1"/>
      <c r="AB1" s="1"/>
      <c r="AC1" s="1"/>
      <c r="AD1" s="1"/>
      <c r="AE1" s="1"/>
      <c r="AF1" s="1"/>
    </row>
    <row r="2" ht="15.75" customHeight="1"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6" t="s">
        <v>11</v>
      </c>
      <c r="N2" s="9">
        <v>3.0</v>
      </c>
      <c r="O2" s="9">
        <v>1.0</v>
      </c>
      <c r="P2" s="9">
        <v>0.0</v>
      </c>
      <c r="Q2" s="9">
        <v>1.0</v>
      </c>
      <c r="R2" s="9">
        <v>0.0</v>
      </c>
      <c r="S2" s="9">
        <v>0.0</v>
      </c>
      <c r="T2" s="9">
        <v>0.0</v>
      </c>
      <c r="U2" s="9">
        <v>3000.0</v>
      </c>
      <c r="V2" s="9">
        <v>1.0</v>
      </c>
      <c r="W2" s="9">
        <v>4.0</v>
      </c>
      <c r="X2" s="9">
        <v>4.0</v>
      </c>
      <c r="Y2" s="9">
        <v>8.0</v>
      </c>
    </row>
    <row r="3" ht="15.75" customHeight="1">
      <c r="B3" s="10">
        <v>1.0</v>
      </c>
      <c r="C3" s="48">
        <v>0.0</v>
      </c>
      <c r="D3" s="48">
        <v>1.0</v>
      </c>
      <c r="E3" s="48">
        <v>0.0</v>
      </c>
      <c r="F3" s="48">
        <v>0.0</v>
      </c>
      <c r="G3" s="48">
        <v>0.0</v>
      </c>
      <c r="H3" s="48">
        <v>3000.0</v>
      </c>
      <c r="I3" s="48">
        <v>2.0</v>
      </c>
      <c r="J3" s="48">
        <v>8.0</v>
      </c>
      <c r="K3" s="48">
        <v>8.0</v>
      </c>
      <c r="L3" s="48">
        <v>0.0</v>
      </c>
      <c r="N3" s="9">
        <v>3.0</v>
      </c>
      <c r="O3" s="9">
        <v>2.0</v>
      </c>
      <c r="P3" s="9">
        <v>0.0</v>
      </c>
      <c r="Q3" s="9">
        <v>1.0</v>
      </c>
      <c r="R3" s="9">
        <v>0.0</v>
      </c>
      <c r="S3" s="9">
        <v>0.0</v>
      </c>
      <c r="T3" s="9">
        <v>0.0</v>
      </c>
      <c r="U3" s="9">
        <v>3000.0</v>
      </c>
      <c r="V3" s="9">
        <v>3.0</v>
      </c>
      <c r="W3" s="9">
        <v>13.0</v>
      </c>
      <c r="X3" s="9">
        <v>13.0</v>
      </c>
      <c r="Y3" s="9">
        <v>4.0</v>
      </c>
      <c r="Z3" s="5"/>
      <c r="AA3" s="5"/>
      <c r="AB3" s="5"/>
      <c r="AC3" s="5"/>
      <c r="AD3" s="5"/>
      <c r="AE3" s="5"/>
      <c r="AF3" s="5"/>
    </row>
    <row r="4" ht="15.75" customHeight="1">
      <c r="B4" s="13">
        <v>2.0</v>
      </c>
      <c r="C4" s="40">
        <v>0.0</v>
      </c>
      <c r="D4" s="40">
        <v>1.0</v>
      </c>
      <c r="E4" s="40">
        <v>0.0</v>
      </c>
      <c r="F4" s="40">
        <v>0.0</v>
      </c>
      <c r="G4" s="40">
        <v>0.0</v>
      </c>
      <c r="H4" s="40">
        <v>3000.0</v>
      </c>
      <c r="I4" s="40">
        <v>3.0</v>
      </c>
      <c r="J4" s="40">
        <v>9.0</v>
      </c>
      <c r="K4" s="40">
        <v>9.0</v>
      </c>
      <c r="L4" s="40">
        <v>8.0</v>
      </c>
      <c r="N4" s="9">
        <v>3.0</v>
      </c>
      <c r="O4" s="9">
        <v>3.0</v>
      </c>
      <c r="P4" s="9">
        <v>1.0</v>
      </c>
      <c r="Q4" s="9">
        <v>1.0</v>
      </c>
      <c r="R4" s="9">
        <v>1.0</v>
      </c>
      <c r="S4" s="9">
        <v>0.0</v>
      </c>
      <c r="T4" s="9">
        <v>0.0</v>
      </c>
      <c r="U4" s="9">
        <v>1474.0</v>
      </c>
      <c r="V4" s="9">
        <v>1.0</v>
      </c>
      <c r="W4" s="9">
        <v>4.0</v>
      </c>
      <c r="X4" s="9">
        <v>4.0</v>
      </c>
      <c r="Y4" s="9">
        <v>13.0</v>
      </c>
      <c r="Z4" s="5"/>
      <c r="AA4" s="5"/>
      <c r="AB4" s="5"/>
      <c r="AC4" s="5"/>
      <c r="AD4" s="5"/>
      <c r="AE4" s="5"/>
      <c r="AF4" s="5"/>
    </row>
    <row r="5" ht="15.75" customHeight="1">
      <c r="B5" s="13">
        <v>3.0</v>
      </c>
      <c r="C5" s="40">
        <v>1.0</v>
      </c>
      <c r="D5" s="40">
        <v>1.0</v>
      </c>
      <c r="E5" s="40">
        <v>1.0</v>
      </c>
      <c r="F5" s="40">
        <v>0.0</v>
      </c>
      <c r="G5" s="40">
        <v>0.0</v>
      </c>
      <c r="H5" s="40">
        <v>926.0</v>
      </c>
      <c r="I5" s="40">
        <v>1.0</v>
      </c>
      <c r="J5" s="40">
        <v>8.0</v>
      </c>
      <c r="K5" s="40">
        <v>8.0</v>
      </c>
      <c r="L5" s="40">
        <v>9.0</v>
      </c>
      <c r="N5" s="9">
        <v>3.0</v>
      </c>
      <c r="O5" s="9">
        <v>4.0</v>
      </c>
      <c r="P5" s="9">
        <v>0.0</v>
      </c>
      <c r="Q5" s="9">
        <v>1.0</v>
      </c>
      <c r="R5" s="9">
        <v>0.0</v>
      </c>
      <c r="S5" s="9">
        <v>0.0</v>
      </c>
      <c r="T5" s="9">
        <v>0.0</v>
      </c>
      <c r="U5" s="9">
        <v>3000.0</v>
      </c>
      <c r="V5" s="9">
        <v>2.0</v>
      </c>
      <c r="W5" s="9">
        <v>9.0</v>
      </c>
      <c r="X5" s="9">
        <v>9.0</v>
      </c>
      <c r="Y5" s="9">
        <v>4.0</v>
      </c>
      <c r="Z5" s="5"/>
      <c r="AA5" s="5"/>
      <c r="AB5" s="5"/>
      <c r="AC5" s="5"/>
      <c r="AD5" s="5"/>
      <c r="AE5" s="5"/>
      <c r="AF5" s="5"/>
    </row>
    <row r="6" ht="15.75" customHeight="1">
      <c r="B6" s="13">
        <v>4.0</v>
      </c>
      <c r="C6" s="40">
        <v>1.0</v>
      </c>
      <c r="D6" s="40">
        <v>1.0</v>
      </c>
      <c r="E6" s="40">
        <v>1.0</v>
      </c>
      <c r="F6" s="40">
        <v>0.0</v>
      </c>
      <c r="G6" s="40">
        <v>0.0</v>
      </c>
      <c r="H6" s="40">
        <v>1782.0</v>
      </c>
      <c r="I6" s="40">
        <v>1.0</v>
      </c>
      <c r="J6" s="40">
        <v>9.0</v>
      </c>
      <c r="K6" s="40">
        <v>9.0</v>
      </c>
      <c r="L6" s="40">
        <v>8.0</v>
      </c>
      <c r="N6" s="9">
        <v>3.0</v>
      </c>
      <c r="O6" s="9">
        <v>5.0</v>
      </c>
      <c r="P6" s="9">
        <v>0.0</v>
      </c>
      <c r="Q6" s="9">
        <v>1.0</v>
      </c>
      <c r="R6" s="9">
        <v>0.0</v>
      </c>
      <c r="S6" s="9">
        <v>0.0</v>
      </c>
      <c r="T6" s="9">
        <v>0.0</v>
      </c>
      <c r="U6" s="9">
        <v>3000.0</v>
      </c>
      <c r="V6" s="9">
        <v>3.0</v>
      </c>
      <c r="W6" s="9">
        <v>9.0</v>
      </c>
      <c r="X6" s="9">
        <v>9.0</v>
      </c>
      <c r="Y6" s="9">
        <v>9.0</v>
      </c>
      <c r="AB6" s="5"/>
      <c r="AC6" s="5"/>
      <c r="AD6" s="5"/>
      <c r="AE6" s="5"/>
      <c r="AF6" s="5"/>
    </row>
    <row r="7" ht="15.75" customHeight="1">
      <c r="B7" s="13">
        <v>5.0</v>
      </c>
      <c r="C7" s="40">
        <v>0.0</v>
      </c>
      <c r="D7" s="40">
        <v>1.0</v>
      </c>
      <c r="E7" s="40">
        <v>0.0</v>
      </c>
      <c r="F7" s="40">
        <v>0.0</v>
      </c>
      <c r="G7" s="40">
        <v>0.0</v>
      </c>
      <c r="H7" s="40">
        <v>3000.0</v>
      </c>
      <c r="I7" s="40">
        <v>2.0</v>
      </c>
      <c r="J7" s="40">
        <v>11.0</v>
      </c>
      <c r="K7" s="40">
        <v>11.0</v>
      </c>
      <c r="L7" s="40">
        <v>9.0</v>
      </c>
      <c r="N7" s="9">
        <v>3.0</v>
      </c>
      <c r="O7" s="9">
        <v>6.0</v>
      </c>
      <c r="P7" s="9">
        <v>0.0</v>
      </c>
      <c r="Q7" s="9">
        <v>1.0</v>
      </c>
      <c r="R7" s="9">
        <v>0.0</v>
      </c>
      <c r="S7" s="9">
        <v>0.0</v>
      </c>
      <c r="T7" s="9">
        <v>0.0</v>
      </c>
      <c r="U7" s="9">
        <v>3000.0</v>
      </c>
      <c r="V7" s="9">
        <v>2.0</v>
      </c>
      <c r="W7" s="9">
        <v>11.0</v>
      </c>
      <c r="X7" s="9">
        <v>11.0</v>
      </c>
      <c r="Y7" s="9">
        <v>9.0</v>
      </c>
      <c r="AB7" s="5"/>
      <c r="AC7" s="5"/>
      <c r="AD7" s="5"/>
      <c r="AE7" s="5"/>
      <c r="AF7" s="5"/>
    </row>
    <row r="8" ht="15.75" customHeight="1">
      <c r="B8" s="13">
        <v>6.0</v>
      </c>
      <c r="C8" s="40">
        <v>1.0</v>
      </c>
      <c r="D8" s="40">
        <v>1.0</v>
      </c>
      <c r="E8" s="40">
        <v>1.0</v>
      </c>
      <c r="F8" s="40">
        <v>0.0</v>
      </c>
      <c r="G8" s="40">
        <v>0.0</v>
      </c>
      <c r="H8" s="40">
        <v>851.0</v>
      </c>
      <c r="I8" s="40">
        <v>1.0</v>
      </c>
      <c r="J8" s="40">
        <v>9.0</v>
      </c>
      <c r="K8" s="40">
        <v>9.0</v>
      </c>
      <c r="L8" s="40">
        <v>11.0</v>
      </c>
      <c r="N8" s="9">
        <v>3.0</v>
      </c>
      <c r="O8" s="9">
        <v>7.0</v>
      </c>
      <c r="P8" s="9">
        <v>0.0</v>
      </c>
      <c r="Q8" s="9">
        <v>1.0</v>
      </c>
      <c r="R8" s="9">
        <v>0.0</v>
      </c>
      <c r="S8" s="9">
        <v>0.0</v>
      </c>
      <c r="T8" s="9">
        <v>0.0</v>
      </c>
      <c r="U8" s="9">
        <v>3000.0</v>
      </c>
      <c r="V8" s="9">
        <v>2.0</v>
      </c>
      <c r="W8" s="9">
        <v>11.0</v>
      </c>
      <c r="X8" s="9">
        <v>11.0</v>
      </c>
      <c r="Y8" s="9">
        <v>11.0</v>
      </c>
      <c r="AB8" s="5"/>
      <c r="AC8" s="5"/>
      <c r="AD8" s="5"/>
      <c r="AE8" s="5"/>
      <c r="AF8" s="5"/>
    </row>
    <row r="9" ht="15.75" customHeight="1">
      <c r="B9" s="13">
        <v>7.0</v>
      </c>
      <c r="C9" s="40">
        <v>0.0</v>
      </c>
      <c r="D9" s="40">
        <v>1.0</v>
      </c>
      <c r="E9" s="40">
        <v>0.0</v>
      </c>
      <c r="F9" s="40">
        <v>0.0</v>
      </c>
      <c r="G9" s="40">
        <v>0.0</v>
      </c>
      <c r="H9" s="40">
        <v>3000.0</v>
      </c>
      <c r="I9" s="40">
        <v>2.0</v>
      </c>
      <c r="J9" s="40">
        <v>6.0</v>
      </c>
      <c r="K9" s="40">
        <v>6.0</v>
      </c>
      <c r="L9" s="40">
        <v>9.0</v>
      </c>
      <c r="N9" s="9">
        <v>3.0</v>
      </c>
      <c r="O9" s="9">
        <v>8.0</v>
      </c>
      <c r="P9" s="9">
        <v>0.0</v>
      </c>
      <c r="Q9" s="9">
        <v>1.0</v>
      </c>
      <c r="R9" s="9">
        <v>0.0</v>
      </c>
      <c r="S9" s="9">
        <v>0.0</v>
      </c>
      <c r="T9" s="9">
        <v>0.0</v>
      </c>
      <c r="U9" s="9">
        <v>3000.0</v>
      </c>
      <c r="V9" s="9">
        <v>3.0</v>
      </c>
      <c r="W9" s="9">
        <v>1.0</v>
      </c>
      <c r="X9" s="9">
        <v>1.0</v>
      </c>
      <c r="Y9" s="9">
        <v>11.0</v>
      </c>
      <c r="AB9" s="5"/>
      <c r="AC9" s="5"/>
      <c r="AD9" s="5"/>
      <c r="AE9" s="5"/>
      <c r="AF9" s="5"/>
    </row>
    <row r="10" ht="15.75" customHeight="1">
      <c r="B10" s="13">
        <v>8.0</v>
      </c>
      <c r="C10" s="40">
        <v>0.0</v>
      </c>
      <c r="D10" s="40">
        <v>1.0</v>
      </c>
      <c r="E10" s="40">
        <v>0.0</v>
      </c>
      <c r="F10" s="40">
        <v>0.0</v>
      </c>
      <c r="G10" s="40">
        <v>0.0</v>
      </c>
      <c r="H10" s="40">
        <v>3000.0</v>
      </c>
      <c r="I10" s="40">
        <v>3.0</v>
      </c>
      <c r="J10" s="40">
        <v>7.0</v>
      </c>
      <c r="K10" s="40">
        <v>7.0</v>
      </c>
      <c r="L10" s="40">
        <v>6.0</v>
      </c>
      <c r="N10" s="9">
        <v>3.0</v>
      </c>
      <c r="O10" s="9">
        <v>9.0</v>
      </c>
      <c r="P10" s="9">
        <v>0.0</v>
      </c>
      <c r="Q10" s="9">
        <v>1.0</v>
      </c>
      <c r="R10" s="9">
        <v>0.0</v>
      </c>
      <c r="S10" s="9">
        <v>0.0</v>
      </c>
      <c r="T10" s="9">
        <v>0.0</v>
      </c>
      <c r="U10" s="9">
        <v>3000.0</v>
      </c>
      <c r="V10" s="9">
        <v>3.0</v>
      </c>
      <c r="W10" s="9">
        <v>12.0</v>
      </c>
      <c r="X10" s="9">
        <v>12.0</v>
      </c>
      <c r="Y10" s="9">
        <v>1.0</v>
      </c>
      <c r="AB10" s="5"/>
      <c r="AC10" s="5"/>
      <c r="AD10" s="5"/>
      <c r="AE10" s="5"/>
      <c r="AF10" s="5"/>
    </row>
    <row r="11" ht="15.75" customHeight="1">
      <c r="B11" s="13">
        <v>9.0</v>
      </c>
      <c r="C11" s="40">
        <v>1.0</v>
      </c>
      <c r="D11" s="40">
        <v>1.0</v>
      </c>
      <c r="E11" s="40">
        <v>1.0</v>
      </c>
      <c r="F11" s="40">
        <v>0.0</v>
      </c>
      <c r="G11" s="40">
        <v>0.0</v>
      </c>
      <c r="H11" s="40">
        <v>630.0</v>
      </c>
      <c r="I11" s="40">
        <v>1.0</v>
      </c>
      <c r="J11" s="40">
        <v>6.0</v>
      </c>
      <c r="K11" s="40">
        <v>6.0</v>
      </c>
      <c r="L11" s="40">
        <v>7.0</v>
      </c>
      <c r="N11" s="9">
        <v>3.0</v>
      </c>
      <c r="O11" s="9">
        <v>10.0</v>
      </c>
      <c r="P11" s="9">
        <v>0.0</v>
      </c>
      <c r="Q11" s="9">
        <v>1.0</v>
      </c>
      <c r="R11" s="9">
        <v>0.0</v>
      </c>
      <c r="S11" s="9">
        <v>0.0</v>
      </c>
      <c r="T11" s="9">
        <v>0.0</v>
      </c>
      <c r="U11" s="9">
        <v>3000.0</v>
      </c>
      <c r="V11" s="9">
        <v>3.0</v>
      </c>
      <c r="W11" s="9">
        <v>13.0</v>
      </c>
      <c r="X11" s="9">
        <v>13.0</v>
      </c>
      <c r="Y11" s="9">
        <v>12.0</v>
      </c>
      <c r="AB11" s="5"/>
      <c r="AC11" s="5"/>
      <c r="AD11" s="5"/>
      <c r="AE11" s="5"/>
      <c r="AF11" s="5"/>
    </row>
    <row r="12" ht="15.75" customHeight="1">
      <c r="B12" s="13">
        <v>10.0</v>
      </c>
      <c r="C12" s="40">
        <v>0.0</v>
      </c>
      <c r="D12" s="40">
        <v>1.0</v>
      </c>
      <c r="E12" s="40">
        <v>0.0</v>
      </c>
      <c r="F12" s="40">
        <v>0.0</v>
      </c>
      <c r="G12" s="40">
        <v>0.0</v>
      </c>
      <c r="H12" s="40">
        <v>3000.0</v>
      </c>
      <c r="I12" s="40">
        <v>3.0</v>
      </c>
      <c r="J12" s="40">
        <v>3.0</v>
      </c>
      <c r="K12" s="40">
        <v>3.0</v>
      </c>
      <c r="L12" s="40">
        <v>6.0</v>
      </c>
      <c r="N12" s="9">
        <v>3.0</v>
      </c>
      <c r="O12" s="9">
        <v>11.0</v>
      </c>
      <c r="P12" s="9">
        <v>1.0</v>
      </c>
      <c r="Q12" s="9">
        <v>1.0</v>
      </c>
      <c r="R12" s="9">
        <v>1.0</v>
      </c>
      <c r="S12" s="9">
        <v>0.0</v>
      </c>
      <c r="T12" s="9">
        <v>0.0</v>
      </c>
      <c r="U12" s="9">
        <v>777.0</v>
      </c>
      <c r="V12" s="9">
        <v>1.0</v>
      </c>
      <c r="W12" s="9">
        <v>12.0</v>
      </c>
      <c r="X12" s="9">
        <v>12.0</v>
      </c>
      <c r="Y12" s="9">
        <v>13.0</v>
      </c>
      <c r="AB12" s="5"/>
      <c r="AC12" s="5"/>
      <c r="AD12" s="5"/>
      <c r="AE12" s="5"/>
      <c r="AF12" s="5"/>
    </row>
    <row r="13" ht="15.75" customHeight="1">
      <c r="B13" s="13">
        <v>11.0</v>
      </c>
      <c r="C13" s="40">
        <v>1.0</v>
      </c>
      <c r="D13" s="40">
        <v>1.0</v>
      </c>
      <c r="E13" s="40">
        <v>1.0</v>
      </c>
      <c r="F13" s="40">
        <v>0.0</v>
      </c>
      <c r="G13" s="40">
        <v>0.0</v>
      </c>
      <c r="H13" s="40">
        <v>623.0</v>
      </c>
      <c r="I13" s="40">
        <v>1.0</v>
      </c>
      <c r="J13" s="40">
        <v>6.0</v>
      </c>
      <c r="K13" s="40">
        <v>6.0</v>
      </c>
      <c r="L13" s="40">
        <v>3.0</v>
      </c>
      <c r="N13" s="9">
        <v>3.0</v>
      </c>
      <c r="O13" s="9">
        <v>12.0</v>
      </c>
      <c r="P13" s="9">
        <v>0.0</v>
      </c>
      <c r="Q13" s="9">
        <v>1.0</v>
      </c>
      <c r="R13" s="9">
        <v>0.0</v>
      </c>
      <c r="S13" s="9">
        <v>0.0</v>
      </c>
      <c r="T13" s="9">
        <v>0.0</v>
      </c>
      <c r="U13" s="9">
        <v>3000.0</v>
      </c>
      <c r="V13" s="9">
        <v>2.0</v>
      </c>
      <c r="W13" s="9">
        <v>2.0</v>
      </c>
      <c r="X13" s="9">
        <v>2.0</v>
      </c>
      <c r="Y13" s="9">
        <v>12.0</v>
      </c>
      <c r="Z13" s="5"/>
      <c r="AA13" s="5"/>
      <c r="AB13" s="5"/>
      <c r="AC13" s="5"/>
      <c r="AD13" s="5"/>
      <c r="AE13" s="5"/>
      <c r="AF13" s="5"/>
    </row>
    <row r="14" ht="15.75" customHeight="1">
      <c r="B14" s="13">
        <v>12.0</v>
      </c>
      <c r="C14" s="40">
        <v>1.0</v>
      </c>
      <c r="D14" s="40">
        <v>1.0</v>
      </c>
      <c r="E14" s="40">
        <v>1.0</v>
      </c>
      <c r="F14" s="40">
        <v>0.0</v>
      </c>
      <c r="G14" s="40">
        <v>0.0</v>
      </c>
      <c r="H14" s="40">
        <v>679.0</v>
      </c>
      <c r="I14" s="40">
        <v>1.0</v>
      </c>
      <c r="J14" s="40">
        <v>3.0</v>
      </c>
      <c r="K14" s="40">
        <v>3.0</v>
      </c>
      <c r="L14" s="40">
        <v>6.0</v>
      </c>
      <c r="N14" s="9">
        <v>3.0</v>
      </c>
      <c r="O14" s="9">
        <v>13.0</v>
      </c>
      <c r="P14" s="9">
        <v>0.0</v>
      </c>
      <c r="Q14" s="9">
        <v>1.0</v>
      </c>
      <c r="R14" s="9">
        <v>0.0</v>
      </c>
      <c r="S14" s="9">
        <v>0.0</v>
      </c>
      <c r="T14" s="9">
        <v>0.0</v>
      </c>
      <c r="U14" s="9">
        <v>3000.0</v>
      </c>
      <c r="V14" s="9">
        <v>2.0</v>
      </c>
      <c r="W14" s="9">
        <v>11.0</v>
      </c>
      <c r="X14" s="9">
        <v>11.0</v>
      </c>
      <c r="Y14" s="9">
        <v>2.0</v>
      </c>
      <c r="Z14" s="5"/>
      <c r="AA14" s="5"/>
      <c r="AB14" s="5"/>
      <c r="AC14" s="5"/>
      <c r="AD14" s="5"/>
      <c r="AE14" s="5"/>
      <c r="AF14" s="5"/>
    </row>
    <row r="15" ht="15.75" customHeight="1">
      <c r="B15" s="13">
        <v>13.0</v>
      </c>
      <c r="C15" s="40">
        <v>0.0</v>
      </c>
      <c r="D15" s="40">
        <v>1.0</v>
      </c>
      <c r="E15" s="40">
        <v>0.0</v>
      </c>
      <c r="F15" s="40">
        <v>0.0</v>
      </c>
      <c r="G15" s="40">
        <v>0.0</v>
      </c>
      <c r="H15" s="40">
        <v>3000.0</v>
      </c>
      <c r="I15" s="40">
        <v>2.0</v>
      </c>
      <c r="J15" s="40">
        <v>5.0</v>
      </c>
      <c r="K15" s="40">
        <v>5.0</v>
      </c>
      <c r="L15" s="40">
        <v>3.0</v>
      </c>
      <c r="N15" s="9">
        <v>3.0</v>
      </c>
      <c r="O15" s="9">
        <v>14.0</v>
      </c>
      <c r="P15" s="9">
        <v>0.0</v>
      </c>
      <c r="Q15" s="9">
        <v>1.0</v>
      </c>
      <c r="R15" s="9">
        <v>0.0</v>
      </c>
      <c r="S15" s="9">
        <v>0.0</v>
      </c>
      <c r="T15" s="9">
        <v>0.0</v>
      </c>
      <c r="U15" s="9">
        <v>3000.0</v>
      </c>
      <c r="V15" s="9">
        <v>2.0</v>
      </c>
      <c r="W15" s="9">
        <v>1.0</v>
      </c>
      <c r="X15" s="9">
        <v>1.0</v>
      </c>
      <c r="Y15" s="9">
        <v>11.0</v>
      </c>
      <c r="Z15" s="5"/>
      <c r="AA15" s="5"/>
      <c r="AB15" s="5"/>
      <c r="AC15" s="5"/>
      <c r="AD15" s="5"/>
      <c r="AE15" s="5"/>
      <c r="AF15" s="5"/>
    </row>
    <row r="16" ht="15.75" customHeight="1">
      <c r="B16" s="13">
        <v>14.0</v>
      </c>
      <c r="C16" s="40">
        <v>1.0</v>
      </c>
      <c r="D16" s="40">
        <v>1.0</v>
      </c>
      <c r="E16" s="40">
        <v>1.0</v>
      </c>
      <c r="F16" s="40">
        <v>0.0</v>
      </c>
      <c r="G16" s="40">
        <v>0.0</v>
      </c>
      <c r="H16" s="40">
        <v>784.0</v>
      </c>
      <c r="I16" s="40">
        <v>1.0</v>
      </c>
      <c r="J16" s="40">
        <v>3.0</v>
      </c>
      <c r="K16" s="40">
        <v>3.0</v>
      </c>
      <c r="L16" s="40">
        <v>5.0</v>
      </c>
      <c r="N16" s="9">
        <v>3.0</v>
      </c>
      <c r="O16" s="9">
        <v>15.0</v>
      </c>
      <c r="P16" s="9">
        <v>0.0</v>
      </c>
      <c r="Q16" s="9">
        <v>1.0</v>
      </c>
      <c r="R16" s="9">
        <v>0.0</v>
      </c>
      <c r="S16" s="9">
        <v>0.0</v>
      </c>
      <c r="T16" s="9">
        <v>0.0</v>
      </c>
      <c r="U16" s="9">
        <v>3000.0</v>
      </c>
      <c r="V16" s="9">
        <v>3.0</v>
      </c>
      <c r="W16" s="9">
        <v>4.0</v>
      </c>
      <c r="X16" s="9">
        <v>4.0</v>
      </c>
      <c r="Y16" s="9">
        <v>1.0</v>
      </c>
      <c r="Z16" s="5"/>
      <c r="AA16" s="5"/>
      <c r="AB16" s="5"/>
      <c r="AC16" s="5"/>
      <c r="AD16" s="5"/>
      <c r="AE16" s="5"/>
      <c r="AF16" s="5"/>
    </row>
    <row r="17" ht="15.75" customHeight="1">
      <c r="B17" s="13">
        <v>15.0</v>
      </c>
      <c r="C17" s="40">
        <v>0.0</v>
      </c>
      <c r="D17" s="40">
        <v>1.0</v>
      </c>
      <c r="E17" s="40">
        <v>0.0</v>
      </c>
      <c r="F17" s="40">
        <v>0.0</v>
      </c>
      <c r="G17" s="40">
        <v>0.0</v>
      </c>
      <c r="H17" s="40">
        <v>3000.0</v>
      </c>
      <c r="I17" s="40">
        <v>3.0</v>
      </c>
      <c r="J17" s="40">
        <v>13.0</v>
      </c>
      <c r="K17" s="40">
        <v>13.0</v>
      </c>
      <c r="L17" s="40">
        <v>3.0</v>
      </c>
      <c r="N17" s="9">
        <v>3.0</v>
      </c>
      <c r="O17" s="9">
        <v>16.0</v>
      </c>
      <c r="P17" s="9">
        <v>0.0</v>
      </c>
      <c r="Q17" s="9">
        <v>1.0</v>
      </c>
      <c r="R17" s="9">
        <v>0.0</v>
      </c>
      <c r="S17" s="9">
        <v>0.0</v>
      </c>
      <c r="T17" s="9">
        <v>0.0</v>
      </c>
      <c r="U17" s="9">
        <v>3000.0</v>
      </c>
      <c r="V17" s="9">
        <v>2.0</v>
      </c>
      <c r="W17" s="9">
        <v>5.0</v>
      </c>
      <c r="X17" s="9">
        <v>5.0</v>
      </c>
      <c r="Y17" s="9">
        <v>4.0</v>
      </c>
      <c r="Z17" s="5"/>
      <c r="AA17" s="5"/>
      <c r="AB17" s="5"/>
      <c r="AC17" s="5"/>
      <c r="AD17" s="5"/>
      <c r="AE17" s="5"/>
      <c r="AF17" s="5"/>
    </row>
    <row r="18" ht="15.75" customHeight="1">
      <c r="B18" s="13">
        <v>16.0</v>
      </c>
      <c r="C18" s="40">
        <v>1.0</v>
      </c>
      <c r="D18" s="40">
        <v>1.0</v>
      </c>
      <c r="E18" s="40">
        <v>1.0</v>
      </c>
      <c r="F18" s="40">
        <v>0.0</v>
      </c>
      <c r="G18" s="40">
        <v>0.0</v>
      </c>
      <c r="H18" s="40">
        <v>636.0</v>
      </c>
      <c r="I18" s="40">
        <v>1.0</v>
      </c>
      <c r="J18" s="40">
        <v>3.0</v>
      </c>
      <c r="K18" s="40">
        <v>3.0</v>
      </c>
      <c r="L18" s="40">
        <v>13.0</v>
      </c>
      <c r="N18" s="9">
        <v>3.0</v>
      </c>
      <c r="O18" s="9">
        <v>17.0</v>
      </c>
      <c r="P18" s="9">
        <v>0.0</v>
      </c>
      <c r="Q18" s="9">
        <v>1.0</v>
      </c>
      <c r="R18" s="9">
        <v>0.0</v>
      </c>
      <c r="S18" s="9">
        <v>0.0</v>
      </c>
      <c r="T18" s="9">
        <v>0.0</v>
      </c>
      <c r="U18" s="9">
        <v>3000.0</v>
      </c>
      <c r="V18" s="9">
        <v>3.0</v>
      </c>
      <c r="W18" s="9">
        <v>14.0</v>
      </c>
      <c r="X18" s="9">
        <v>14.0</v>
      </c>
      <c r="Y18" s="9">
        <v>5.0</v>
      </c>
      <c r="Z18" s="5"/>
      <c r="AA18" s="5"/>
      <c r="AB18" s="5"/>
      <c r="AC18" s="5"/>
      <c r="AD18" s="5"/>
      <c r="AE18" s="5"/>
      <c r="AF18" s="5"/>
    </row>
    <row r="19" ht="15.75" customHeight="1">
      <c r="B19" s="13">
        <v>17.0</v>
      </c>
      <c r="C19" s="40">
        <v>1.0</v>
      </c>
      <c r="D19" s="40">
        <v>1.0</v>
      </c>
      <c r="E19" s="40">
        <v>1.0</v>
      </c>
      <c r="F19" s="40">
        <v>0.0</v>
      </c>
      <c r="G19" s="40">
        <v>0.0</v>
      </c>
      <c r="H19" s="40">
        <v>592.0</v>
      </c>
      <c r="I19" s="40">
        <v>1.0</v>
      </c>
      <c r="J19" s="40">
        <v>13.0</v>
      </c>
      <c r="K19" s="40">
        <v>13.0</v>
      </c>
      <c r="L19" s="40">
        <v>3.0</v>
      </c>
      <c r="N19" s="9">
        <v>3.0</v>
      </c>
      <c r="O19" s="9">
        <v>18.0</v>
      </c>
      <c r="P19" s="9">
        <v>0.0</v>
      </c>
      <c r="Q19" s="9">
        <v>1.0</v>
      </c>
      <c r="R19" s="9">
        <v>0.0</v>
      </c>
      <c r="S19" s="9">
        <v>0.0</v>
      </c>
      <c r="T19" s="9">
        <v>0.0</v>
      </c>
      <c r="U19" s="9">
        <v>3000.0</v>
      </c>
      <c r="V19" s="9">
        <v>2.0</v>
      </c>
      <c r="W19" s="9">
        <v>12.0</v>
      </c>
      <c r="X19" s="9">
        <v>12.0</v>
      </c>
      <c r="Y19" s="9">
        <v>14.0</v>
      </c>
      <c r="Z19" s="5"/>
      <c r="AA19" s="5"/>
      <c r="AB19" s="5"/>
      <c r="AC19" s="5"/>
      <c r="AD19" s="5"/>
      <c r="AE19" s="5"/>
      <c r="AF19" s="5"/>
    </row>
    <row r="20" ht="15.75" customHeight="1">
      <c r="B20" s="13">
        <v>18.0</v>
      </c>
      <c r="C20" s="40">
        <v>0.0</v>
      </c>
      <c r="D20" s="40">
        <v>1.0</v>
      </c>
      <c r="E20" s="40">
        <v>0.0</v>
      </c>
      <c r="F20" s="40">
        <v>0.0</v>
      </c>
      <c r="G20" s="40">
        <v>0.0</v>
      </c>
      <c r="H20" s="40">
        <v>3000.0</v>
      </c>
      <c r="I20" s="40">
        <v>3.0</v>
      </c>
      <c r="J20" s="40">
        <v>15.0</v>
      </c>
      <c r="K20" s="40">
        <v>15.0</v>
      </c>
      <c r="L20" s="40">
        <v>13.0</v>
      </c>
      <c r="N20" s="9">
        <v>3.0</v>
      </c>
      <c r="O20" s="9">
        <v>19.0</v>
      </c>
      <c r="P20" s="9">
        <v>0.0</v>
      </c>
      <c r="Q20" s="9">
        <v>1.0</v>
      </c>
      <c r="R20" s="9">
        <v>0.0</v>
      </c>
      <c r="S20" s="9">
        <v>0.0</v>
      </c>
      <c r="T20" s="9">
        <v>0.0</v>
      </c>
      <c r="U20" s="9">
        <v>3000.0</v>
      </c>
      <c r="V20" s="9">
        <v>3.0</v>
      </c>
      <c r="W20" s="9">
        <v>1.0</v>
      </c>
      <c r="X20" s="9">
        <v>1.0</v>
      </c>
      <c r="Y20" s="9">
        <v>12.0</v>
      </c>
      <c r="Z20" s="5"/>
      <c r="AA20" s="5"/>
      <c r="AB20" s="5"/>
      <c r="AC20" s="5"/>
      <c r="AD20" s="5"/>
      <c r="AE20" s="5"/>
      <c r="AF20" s="5"/>
    </row>
    <row r="21" ht="15.75" customHeight="1">
      <c r="B21" s="13">
        <v>19.0</v>
      </c>
      <c r="C21" s="40">
        <v>0.0</v>
      </c>
      <c r="D21" s="40">
        <v>1.0</v>
      </c>
      <c r="E21" s="40">
        <v>0.0</v>
      </c>
      <c r="F21" s="40">
        <v>0.0</v>
      </c>
      <c r="G21" s="40">
        <v>0.0</v>
      </c>
      <c r="H21" s="40">
        <v>3000.0</v>
      </c>
      <c r="I21" s="40">
        <v>3.0</v>
      </c>
      <c r="J21" s="40">
        <v>14.0</v>
      </c>
      <c r="K21" s="40">
        <v>14.0</v>
      </c>
      <c r="L21" s="40">
        <v>15.0</v>
      </c>
      <c r="N21" s="9">
        <v>3.0</v>
      </c>
      <c r="O21" s="9">
        <v>20.0</v>
      </c>
      <c r="P21" s="9">
        <v>0.0</v>
      </c>
      <c r="Q21" s="9">
        <v>1.0</v>
      </c>
      <c r="R21" s="9">
        <v>0.0</v>
      </c>
      <c r="S21" s="9">
        <v>0.0</v>
      </c>
      <c r="T21" s="9">
        <v>0.0</v>
      </c>
      <c r="U21" s="9">
        <v>3000.0</v>
      </c>
      <c r="V21" s="9">
        <v>2.0</v>
      </c>
      <c r="W21" s="9">
        <v>3.0</v>
      </c>
      <c r="X21" s="9">
        <v>3.0</v>
      </c>
      <c r="Y21" s="9">
        <v>1.0</v>
      </c>
      <c r="Z21" s="5"/>
      <c r="AA21" s="5"/>
      <c r="AB21" s="5"/>
      <c r="AC21" s="5"/>
      <c r="AD21" s="5"/>
      <c r="AE21" s="5"/>
      <c r="AF21" s="5"/>
    </row>
    <row r="22" ht="15.75" customHeight="1">
      <c r="B22" s="13">
        <v>20.0</v>
      </c>
      <c r="C22" s="40">
        <v>0.0</v>
      </c>
      <c r="D22" s="40">
        <v>1.0</v>
      </c>
      <c r="E22" s="40">
        <v>0.0</v>
      </c>
      <c r="F22" s="40">
        <v>0.0</v>
      </c>
      <c r="G22" s="40">
        <v>0.0</v>
      </c>
      <c r="H22" s="40">
        <v>3000.0</v>
      </c>
      <c r="I22" s="40">
        <v>2.0</v>
      </c>
      <c r="J22" s="40">
        <v>4.0</v>
      </c>
      <c r="K22" s="40">
        <v>4.0</v>
      </c>
      <c r="L22" s="40">
        <v>14.0</v>
      </c>
      <c r="N22" s="9">
        <v>3.0</v>
      </c>
      <c r="O22" s="9">
        <v>21.0</v>
      </c>
      <c r="P22" s="9">
        <v>0.0</v>
      </c>
      <c r="Q22" s="9">
        <v>1.0</v>
      </c>
      <c r="R22" s="9">
        <v>0.0</v>
      </c>
      <c r="S22" s="9">
        <v>0.0</v>
      </c>
      <c r="T22" s="9">
        <v>0.0</v>
      </c>
      <c r="U22" s="9">
        <v>3000.0</v>
      </c>
      <c r="V22" s="9">
        <v>3.0</v>
      </c>
      <c r="W22" s="9">
        <v>4.0</v>
      </c>
      <c r="X22" s="9">
        <v>4.0</v>
      </c>
      <c r="Y22" s="9">
        <v>3.0</v>
      </c>
      <c r="Z22" s="5"/>
      <c r="AA22" s="5"/>
      <c r="AB22" s="5"/>
      <c r="AC22" s="5"/>
      <c r="AD22" s="5"/>
      <c r="AE22" s="5"/>
      <c r="AF22" s="5"/>
    </row>
    <row r="23" ht="15.75" customHeight="1">
      <c r="B23" s="13">
        <v>21.0</v>
      </c>
      <c r="C23" s="40">
        <v>1.0</v>
      </c>
      <c r="D23" s="40">
        <v>1.0</v>
      </c>
      <c r="E23" s="40">
        <v>1.0</v>
      </c>
      <c r="F23" s="40">
        <v>0.0</v>
      </c>
      <c r="G23" s="40">
        <v>0.0</v>
      </c>
      <c r="H23" s="40">
        <v>505.0</v>
      </c>
      <c r="I23" s="40">
        <v>1.0</v>
      </c>
      <c r="J23" s="40">
        <v>14.0</v>
      </c>
      <c r="K23" s="40">
        <v>14.0</v>
      </c>
      <c r="L23" s="40">
        <v>4.0</v>
      </c>
      <c r="N23" s="9">
        <v>3.0</v>
      </c>
      <c r="O23" s="9">
        <v>22.0</v>
      </c>
      <c r="P23" s="9">
        <v>0.0</v>
      </c>
      <c r="Q23" s="9">
        <v>1.0</v>
      </c>
      <c r="R23" s="9">
        <v>0.0</v>
      </c>
      <c r="S23" s="9">
        <v>0.0</v>
      </c>
      <c r="T23" s="9">
        <v>0.0</v>
      </c>
      <c r="U23" s="9">
        <v>3000.0</v>
      </c>
      <c r="V23" s="9">
        <v>3.0</v>
      </c>
      <c r="W23" s="9">
        <v>10.0</v>
      </c>
      <c r="X23" s="9">
        <v>10.0</v>
      </c>
      <c r="Y23" s="9">
        <v>4.0</v>
      </c>
      <c r="Z23" s="5"/>
      <c r="AA23" s="5"/>
      <c r="AB23" s="5"/>
      <c r="AC23" s="5"/>
      <c r="AD23" s="5"/>
      <c r="AE23" s="5"/>
      <c r="AF23" s="5"/>
    </row>
    <row r="24" ht="15.75" customHeight="1">
      <c r="B24" s="13">
        <v>22.0</v>
      </c>
      <c r="C24" s="40">
        <v>0.0</v>
      </c>
      <c r="D24" s="40">
        <v>1.0</v>
      </c>
      <c r="E24" s="40">
        <v>0.0</v>
      </c>
      <c r="F24" s="40">
        <v>0.0</v>
      </c>
      <c r="G24" s="40">
        <v>0.0</v>
      </c>
      <c r="H24" s="40">
        <v>3000.0</v>
      </c>
      <c r="I24" s="40">
        <v>3.0</v>
      </c>
      <c r="J24" s="40">
        <v>13.0</v>
      </c>
      <c r="K24" s="40">
        <v>13.0</v>
      </c>
      <c r="L24" s="40">
        <v>14.0</v>
      </c>
      <c r="N24" s="9">
        <v>3.0</v>
      </c>
      <c r="O24" s="9">
        <v>23.0</v>
      </c>
      <c r="P24" s="9">
        <v>0.0</v>
      </c>
      <c r="Q24" s="9">
        <v>1.0</v>
      </c>
      <c r="R24" s="9">
        <v>0.0</v>
      </c>
      <c r="S24" s="9">
        <v>0.0</v>
      </c>
      <c r="T24" s="9">
        <v>0.0</v>
      </c>
      <c r="U24" s="9">
        <v>3000.0</v>
      </c>
      <c r="V24" s="9">
        <v>2.0</v>
      </c>
      <c r="W24" s="9">
        <v>5.0</v>
      </c>
      <c r="X24" s="9">
        <v>5.0</v>
      </c>
      <c r="Y24" s="9">
        <v>10.0</v>
      </c>
      <c r="Z24" s="5"/>
      <c r="AA24" s="5"/>
      <c r="AB24" s="5"/>
      <c r="AC24" s="5"/>
      <c r="AD24" s="5"/>
      <c r="AE24" s="5"/>
      <c r="AF24" s="5"/>
    </row>
    <row r="25" ht="15.75" customHeight="1">
      <c r="B25" s="13">
        <v>23.0</v>
      </c>
      <c r="C25" s="40">
        <v>0.0</v>
      </c>
      <c r="D25" s="40">
        <v>1.0</v>
      </c>
      <c r="E25" s="40">
        <v>0.0</v>
      </c>
      <c r="F25" s="40">
        <v>0.0</v>
      </c>
      <c r="G25" s="40">
        <v>0.0</v>
      </c>
      <c r="H25" s="40">
        <v>3000.0</v>
      </c>
      <c r="I25" s="40">
        <v>2.0</v>
      </c>
      <c r="J25" s="40">
        <v>13.0</v>
      </c>
      <c r="K25" s="40">
        <v>13.0</v>
      </c>
      <c r="L25" s="40">
        <v>13.0</v>
      </c>
      <c r="N25" s="9">
        <v>3.0</v>
      </c>
      <c r="O25" s="9">
        <v>24.0</v>
      </c>
      <c r="P25" s="9">
        <v>1.0</v>
      </c>
      <c r="Q25" s="9">
        <v>1.0</v>
      </c>
      <c r="R25" s="9">
        <v>1.0</v>
      </c>
      <c r="S25" s="9">
        <v>0.0</v>
      </c>
      <c r="T25" s="9">
        <v>0.0</v>
      </c>
      <c r="U25" s="9">
        <v>906.0</v>
      </c>
      <c r="V25" s="9">
        <v>1.0</v>
      </c>
      <c r="W25" s="9">
        <v>10.0</v>
      </c>
      <c r="X25" s="9">
        <v>10.0</v>
      </c>
      <c r="Y25" s="9">
        <v>5.0</v>
      </c>
      <c r="Z25" s="5"/>
      <c r="AA25" s="5"/>
      <c r="AB25" s="5"/>
      <c r="AC25" s="5"/>
      <c r="AD25" s="5"/>
      <c r="AE25" s="5"/>
      <c r="AF25" s="5"/>
    </row>
    <row r="26" ht="15.75" customHeight="1">
      <c r="B26" s="13">
        <v>24.0</v>
      </c>
      <c r="C26" s="40">
        <v>0.0</v>
      </c>
      <c r="D26" s="40">
        <v>1.0</v>
      </c>
      <c r="E26" s="40">
        <v>0.0</v>
      </c>
      <c r="F26" s="40">
        <v>0.0</v>
      </c>
      <c r="G26" s="40">
        <v>0.0</v>
      </c>
      <c r="H26" s="40">
        <v>3000.0</v>
      </c>
      <c r="I26" s="40">
        <v>2.0</v>
      </c>
      <c r="J26" s="40">
        <v>14.0</v>
      </c>
      <c r="K26" s="40">
        <v>14.0</v>
      </c>
      <c r="L26" s="40">
        <v>13.0</v>
      </c>
      <c r="N26" s="9">
        <v>3.0</v>
      </c>
      <c r="O26" s="9">
        <v>25.0</v>
      </c>
      <c r="P26" s="9">
        <v>0.0</v>
      </c>
      <c r="Q26" s="9">
        <v>1.0</v>
      </c>
      <c r="R26" s="9">
        <v>0.0</v>
      </c>
      <c r="S26" s="9">
        <v>0.0</v>
      </c>
      <c r="T26" s="9">
        <v>0.0</v>
      </c>
      <c r="U26" s="9">
        <v>3000.0</v>
      </c>
      <c r="V26" s="9">
        <v>3.0</v>
      </c>
      <c r="W26" s="9">
        <v>15.0</v>
      </c>
      <c r="X26" s="9">
        <v>15.0</v>
      </c>
      <c r="Y26" s="9">
        <v>10.0</v>
      </c>
      <c r="Z26" s="5"/>
      <c r="AA26" s="5"/>
      <c r="AB26" s="5"/>
      <c r="AC26" s="5"/>
      <c r="AD26" s="5"/>
      <c r="AE26" s="5"/>
      <c r="AF26" s="5"/>
    </row>
    <row r="27" ht="15.75" customHeight="1">
      <c r="B27" s="14">
        <v>25.0</v>
      </c>
      <c r="C27" s="42">
        <v>1.0</v>
      </c>
      <c r="D27" s="42">
        <v>1.0</v>
      </c>
      <c r="E27" s="42">
        <v>1.0</v>
      </c>
      <c r="F27" s="42">
        <v>0.0</v>
      </c>
      <c r="G27" s="42">
        <v>0.0</v>
      </c>
      <c r="H27" s="42">
        <v>717.0</v>
      </c>
      <c r="I27" s="42">
        <v>1.0</v>
      </c>
      <c r="J27" s="42">
        <v>13.0</v>
      </c>
      <c r="K27" s="42">
        <v>13.0</v>
      </c>
      <c r="L27" s="42">
        <v>14.0</v>
      </c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15" t="s">
        <v>19</v>
      </c>
      <c r="O28" s="16">
        <v>44418.0</v>
      </c>
    </row>
    <row r="29" ht="15.75" customHeight="1">
      <c r="B29" s="5" t="s">
        <v>20</v>
      </c>
      <c r="C29" s="5">
        <f>COUNTIF(C3:C27, "1")</f>
        <v>11</v>
      </c>
      <c r="D29" s="5">
        <f>COUNTIFS(C3:C27, "1", D3:D27, "1")</f>
        <v>11</v>
      </c>
      <c r="E29" s="5">
        <f>COUNTIFS(C3:C27, "1", D3:D27, "0")</f>
        <v>0</v>
      </c>
      <c r="F29" s="5">
        <f>sumif(C3:C27, "1", H3:H27 )</f>
        <v>8725</v>
      </c>
      <c r="G29" s="5">
        <f t="array" ref="G29">MEDIAN(IF(($C$3:$C$27=1), ($H$3:$H$27)))</f>
        <v>679</v>
      </c>
      <c r="H29" s="5">
        <f>minifs(H3:H27, C3:C27, "1",C3:C27, "1")</f>
        <v>505</v>
      </c>
      <c r="I29" s="17">
        <f>maxifs(H3:H27, C3:C27, "1",C3:C27, "1")</f>
        <v>1782</v>
      </c>
      <c r="J29" s="18">
        <f t="array" ref="J29">stdev(if($C$3:$C$27=1, $H$3:$H$27))</f>
        <v>349.4981597</v>
      </c>
      <c r="N29" s="5">
        <f>countif(C63:C87, "0")</f>
        <v>14</v>
      </c>
    </row>
    <row r="30" ht="15.75" customHeight="1">
      <c r="B30" s="5" t="s">
        <v>21</v>
      </c>
      <c r="C30" s="5">
        <f>COUNTIF(C3:C27, "0")</f>
        <v>14</v>
      </c>
      <c r="D30" s="5">
        <f>COUNTIFS(C3:C27, "0", D3:D27, "1")</f>
        <v>14</v>
      </c>
      <c r="E30" s="5">
        <f>COUNTIFS(C3:C27, "0", D3:D27, "0")</f>
        <v>0</v>
      </c>
      <c r="F30" s="5">
        <f>sumif(C3:C27, "0", H3:H27 )</f>
        <v>42000</v>
      </c>
      <c r="G30" s="5">
        <f t="array" ref="G30">MEDIAN(IF(($C$3:$C$27=0), ($H$3:$H$27)))</f>
        <v>3000</v>
      </c>
      <c r="H30" s="5">
        <f>minifs(H3:H27, C3:C27, "0",C3:C27, "0")</f>
        <v>3000</v>
      </c>
      <c r="I30" s="5">
        <f>maxifs(H3:H27, C3:C27, "0",C3:C27, "0")</f>
        <v>3000</v>
      </c>
      <c r="J30" s="19">
        <f t="array" ref="J30">stdev(if($C$3:$C$27=0, $H$3:$H$27))</f>
        <v>0</v>
      </c>
    </row>
    <row r="31" ht="15.75" customHeight="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 ht="15.75" customHeight="1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6" t="s">
        <v>11</v>
      </c>
    </row>
    <row r="33" ht="15.75" customHeight="1">
      <c r="B33" s="13">
        <v>1.0</v>
      </c>
      <c r="C33" s="49">
        <v>0.0</v>
      </c>
      <c r="D33" s="49">
        <v>1.0</v>
      </c>
      <c r="E33" s="50">
        <v>0.0</v>
      </c>
      <c r="F33" s="50">
        <v>0.0</v>
      </c>
      <c r="G33" s="50">
        <v>0.0</v>
      </c>
      <c r="H33" s="51">
        <v>3000.0</v>
      </c>
      <c r="I33" s="50">
        <v>2.0</v>
      </c>
      <c r="J33" s="50">
        <v>13.0</v>
      </c>
      <c r="K33" s="50">
        <v>13.0</v>
      </c>
      <c r="L33" s="50">
        <v>13.0</v>
      </c>
    </row>
    <row r="34" ht="15.75" customHeight="1">
      <c r="B34" s="13">
        <v>2.0</v>
      </c>
      <c r="C34" s="21">
        <v>0.0</v>
      </c>
      <c r="D34" s="21">
        <v>1.0</v>
      </c>
      <c r="E34" s="22">
        <v>0.0</v>
      </c>
      <c r="F34" s="22">
        <v>0.0</v>
      </c>
      <c r="G34" s="22">
        <v>0.0</v>
      </c>
      <c r="H34" s="23">
        <v>3000.0</v>
      </c>
      <c r="I34" s="22">
        <v>3.0</v>
      </c>
      <c r="J34" s="22">
        <v>14.0</v>
      </c>
      <c r="K34" s="22">
        <v>14.0</v>
      </c>
      <c r="L34" s="22">
        <v>13.0</v>
      </c>
    </row>
    <row r="35" ht="15.75" customHeight="1">
      <c r="B35" s="13">
        <v>3.0</v>
      </c>
      <c r="C35" s="21">
        <v>0.0</v>
      </c>
      <c r="D35" s="21">
        <v>1.0</v>
      </c>
      <c r="E35" s="22">
        <v>0.0</v>
      </c>
      <c r="F35" s="22">
        <v>0.0</v>
      </c>
      <c r="G35" s="22">
        <v>0.0</v>
      </c>
      <c r="H35" s="23">
        <v>3000.0</v>
      </c>
      <c r="I35" s="22">
        <v>2.0</v>
      </c>
      <c r="J35" s="22">
        <v>3.0</v>
      </c>
      <c r="K35" s="22">
        <v>3.0</v>
      </c>
      <c r="L35" s="22">
        <v>14.0</v>
      </c>
    </row>
    <row r="36" ht="15.75" customHeight="1">
      <c r="B36" s="13">
        <v>4.0</v>
      </c>
      <c r="C36" s="21">
        <v>0.0</v>
      </c>
      <c r="D36" s="21">
        <v>1.0</v>
      </c>
      <c r="E36" s="22">
        <v>0.0</v>
      </c>
      <c r="F36" s="22">
        <v>0.0</v>
      </c>
      <c r="G36" s="22">
        <v>0.0</v>
      </c>
      <c r="H36" s="23">
        <v>3000.0</v>
      </c>
      <c r="I36" s="22">
        <v>2.0</v>
      </c>
      <c r="J36" s="22">
        <v>9.0</v>
      </c>
      <c r="K36" s="22">
        <v>9.0</v>
      </c>
      <c r="L36" s="22">
        <v>3.0</v>
      </c>
    </row>
    <row r="37" ht="15.75" customHeight="1">
      <c r="B37" s="13">
        <v>5.0</v>
      </c>
      <c r="C37" s="21">
        <v>0.0</v>
      </c>
      <c r="D37" s="21">
        <v>1.0</v>
      </c>
      <c r="E37" s="22">
        <v>0.0</v>
      </c>
      <c r="F37" s="22">
        <v>0.0</v>
      </c>
      <c r="G37" s="22">
        <v>0.0</v>
      </c>
      <c r="H37" s="23">
        <v>3000.0</v>
      </c>
      <c r="I37" s="22">
        <v>2.0</v>
      </c>
      <c r="J37" s="22">
        <v>11.0</v>
      </c>
      <c r="K37" s="22">
        <v>11.0</v>
      </c>
      <c r="L37" s="22">
        <v>9.0</v>
      </c>
    </row>
    <row r="38" ht="15.75" customHeight="1">
      <c r="B38" s="13">
        <v>6.0</v>
      </c>
      <c r="C38" s="21">
        <v>0.0</v>
      </c>
      <c r="D38" s="21">
        <v>1.0</v>
      </c>
      <c r="E38" s="22">
        <v>0.0</v>
      </c>
      <c r="F38" s="22">
        <v>0.0</v>
      </c>
      <c r="G38" s="22">
        <v>0.0</v>
      </c>
      <c r="H38" s="23">
        <v>3000.0</v>
      </c>
      <c r="I38" s="22">
        <v>2.0</v>
      </c>
      <c r="J38" s="22">
        <v>13.0</v>
      </c>
      <c r="K38" s="22">
        <v>13.0</v>
      </c>
      <c r="L38" s="22">
        <v>11.0</v>
      </c>
    </row>
    <row r="39" ht="15.75" customHeight="1">
      <c r="B39" s="13">
        <v>7.0</v>
      </c>
      <c r="C39" s="24">
        <v>0.0</v>
      </c>
      <c r="D39" s="21">
        <v>1.0</v>
      </c>
      <c r="E39" s="22">
        <v>0.0</v>
      </c>
      <c r="F39" s="22">
        <v>0.0</v>
      </c>
      <c r="G39" s="22">
        <v>0.0</v>
      </c>
      <c r="H39" s="23">
        <v>3000.0</v>
      </c>
      <c r="I39" s="22">
        <v>3.0</v>
      </c>
      <c r="J39" s="22">
        <v>14.0</v>
      </c>
      <c r="K39" s="22">
        <v>14.0</v>
      </c>
      <c r="L39" s="22">
        <v>13.0</v>
      </c>
    </row>
    <row r="40" ht="15.75" customHeight="1">
      <c r="B40" s="13">
        <v>8.0</v>
      </c>
      <c r="C40" s="24">
        <v>0.0</v>
      </c>
      <c r="D40" s="21">
        <v>1.0</v>
      </c>
      <c r="E40" s="22">
        <v>0.0</v>
      </c>
      <c r="F40" s="22">
        <v>0.0</v>
      </c>
      <c r="G40" s="22">
        <v>0.0</v>
      </c>
      <c r="H40" s="23">
        <v>3000.0</v>
      </c>
      <c r="I40" s="22">
        <v>2.0</v>
      </c>
      <c r="J40" s="22">
        <v>4.0</v>
      </c>
      <c r="K40" s="22">
        <v>4.0</v>
      </c>
      <c r="L40" s="22">
        <v>14.0</v>
      </c>
    </row>
    <row r="41" ht="15.75" customHeight="1">
      <c r="B41" s="13">
        <v>9.0</v>
      </c>
      <c r="C41" s="24">
        <v>1.0</v>
      </c>
      <c r="D41" s="21">
        <v>1.0</v>
      </c>
      <c r="E41" s="22">
        <v>1.0</v>
      </c>
      <c r="F41" s="22">
        <v>0.0</v>
      </c>
      <c r="G41" s="22">
        <v>0.0</v>
      </c>
      <c r="H41" s="23">
        <v>1132.0</v>
      </c>
      <c r="I41" s="22">
        <v>1.0</v>
      </c>
      <c r="J41" s="22">
        <v>14.0</v>
      </c>
      <c r="K41" s="22">
        <v>14.0</v>
      </c>
      <c r="L41" s="22">
        <v>4.0</v>
      </c>
    </row>
    <row r="42" ht="15.75" customHeight="1">
      <c r="B42" s="13">
        <v>10.0</v>
      </c>
      <c r="C42" s="21">
        <v>0.0</v>
      </c>
      <c r="D42" s="21">
        <v>1.0</v>
      </c>
      <c r="E42" s="22">
        <v>0.0</v>
      </c>
      <c r="F42" s="22">
        <v>0.0</v>
      </c>
      <c r="G42" s="22">
        <v>0.0</v>
      </c>
      <c r="H42" s="23">
        <v>3000.0</v>
      </c>
      <c r="I42" s="22">
        <v>3.0</v>
      </c>
      <c r="J42" s="22">
        <v>15.0</v>
      </c>
      <c r="K42" s="22">
        <v>15.0</v>
      </c>
      <c r="L42" s="22">
        <v>14.0</v>
      </c>
    </row>
    <row r="43" ht="15.75" customHeight="1">
      <c r="B43" s="13">
        <v>11.0</v>
      </c>
      <c r="C43" s="21">
        <v>0.0</v>
      </c>
      <c r="D43" s="21">
        <v>1.0</v>
      </c>
      <c r="E43" s="22">
        <v>0.0</v>
      </c>
      <c r="F43" s="22">
        <v>0.0</v>
      </c>
      <c r="G43" s="22">
        <v>0.0</v>
      </c>
      <c r="H43" s="23">
        <v>3000.0</v>
      </c>
      <c r="I43" s="22">
        <v>2.0</v>
      </c>
      <c r="J43" s="22">
        <v>7.0</v>
      </c>
      <c r="K43" s="22">
        <v>7.0</v>
      </c>
      <c r="L43" s="22">
        <v>15.0</v>
      </c>
    </row>
    <row r="44" ht="15.75" customHeight="1">
      <c r="B44" s="13">
        <v>12.0</v>
      </c>
      <c r="C44" s="21">
        <v>0.0</v>
      </c>
      <c r="D44" s="21">
        <v>1.0</v>
      </c>
      <c r="E44" s="22">
        <v>0.0</v>
      </c>
      <c r="F44" s="22">
        <v>0.0</v>
      </c>
      <c r="G44" s="22">
        <v>0.0</v>
      </c>
      <c r="H44" s="23">
        <v>3000.0</v>
      </c>
      <c r="I44" s="22">
        <v>2.0</v>
      </c>
      <c r="J44" s="22">
        <v>4.0</v>
      </c>
      <c r="K44" s="22">
        <v>4.0</v>
      </c>
      <c r="L44" s="22">
        <v>7.0</v>
      </c>
    </row>
    <row r="45" ht="15.75" customHeight="1">
      <c r="B45" s="13">
        <v>13.0</v>
      </c>
      <c r="C45" s="21">
        <v>0.0</v>
      </c>
      <c r="D45" s="21">
        <v>1.0</v>
      </c>
      <c r="E45" s="22">
        <v>0.0</v>
      </c>
      <c r="F45" s="22">
        <v>0.0</v>
      </c>
      <c r="G45" s="22">
        <v>0.0</v>
      </c>
      <c r="H45" s="23">
        <v>3000.0</v>
      </c>
      <c r="I45" s="22">
        <v>3.0</v>
      </c>
      <c r="J45" s="22">
        <v>4.0</v>
      </c>
      <c r="K45" s="22">
        <v>4.0</v>
      </c>
      <c r="L45" s="22">
        <v>4.0</v>
      </c>
    </row>
    <row r="46" ht="15.75" customHeight="1">
      <c r="B46" s="13">
        <v>14.0</v>
      </c>
      <c r="C46" s="21">
        <v>0.0</v>
      </c>
      <c r="D46" s="21">
        <v>1.0</v>
      </c>
      <c r="E46" s="22">
        <v>0.0</v>
      </c>
      <c r="F46" s="22">
        <v>0.0</v>
      </c>
      <c r="G46" s="22">
        <v>0.0</v>
      </c>
      <c r="H46" s="23">
        <v>3000.0</v>
      </c>
      <c r="I46" s="22">
        <v>3.0</v>
      </c>
      <c r="J46" s="22">
        <v>15.0</v>
      </c>
      <c r="K46" s="22">
        <v>15.0</v>
      </c>
      <c r="L46" s="22">
        <v>4.0</v>
      </c>
    </row>
    <row r="47" ht="15.75" customHeight="1">
      <c r="B47" s="13">
        <v>15.0</v>
      </c>
      <c r="C47" s="24">
        <v>0.0</v>
      </c>
      <c r="D47" s="21">
        <v>1.0</v>
      </c>
      <c r="E47" s="22">
        <v>0.0</v>
      </c>
      <c r="F47" s="22">
        <v>0.0</v>
      </c>
      <c r="G47" s="22">
        <v>0.0</v>
      </c>
      <c r="H47" s="23">
        <v>3000.0</v>
      </c>
      <c r="I47" s="22">
        <v>3.0</v>
      </c>
      <c r="J47" s="22">
        <v>15.0</v>
      </c>
      <c r="K47" s="22">
        <v>15.0</v>
      </c>
      <c r="L47" s="22">
        <v>15.0</v>
      </c>
    </row>
    <row r="48" ht="15.75" customHeight="1">
      <c r="B48" s="13">
        <v>16.0</v>
      </c>
      <c r="C48" s="21">
        <v>1.0</v>
      </c>
      <c r="D48" s="21">
        <v>1.0</v>
      </c>
      <c r="E48" s="22">
        <v>1.0</v>
      </c>
      <c r="F48" s="22">
        <v>0.0</v>
      </c>
      <c r="G48" s="22">
        <v>0.0</v>
      </c>
      <c r="H48" s="23">
        <v>657.0</v>
      </c>
      <c r="I48" s="22">
        <v>1.0</v>
      </c>
      <c r="J48" s="22">
        <v>15.0</v>
      </c>
      <c r="K48" s="22">
        <v>15.0</v>
      </c>
      <c r="L48" s="22">
        <v>15.0</v>
      </c>
    </row>
    <row r="49" ht="15.75" customHeight="1">
      <c r="B49" s="13">
        <v>17.0</v>
      </c>
      <c r="C49" s="24">
        <v>0.0</v>
      </c>
      <c r="D49" s="21">
        <v>1.0</v>
      </c>
      <c r="E49" s="22">
        <v>0.0</v>
      </c>
      <c r="F49" s="22">
        <v>0.0</v>
      </c>
      <c r="G49" s="22">
        <v>0.0</v>
      </c>
      <c r="H49" s="23">
        <v>3000.0</v>
      </c>
      <c r="I49" s="22">
        <v>2.0</v>
      </c>
      <c r="J49" s="22">
        <v>3.0</v>
      </c>
      <c r="K49" s="22">
        <v>3.0</v>
      </c>
      <c r="L49" s="22">
        <v>15.0</v>
      </c>
    </row>
    <row r="50" ht="15.75" customHeight="1">
      <c r="B50" s="13">
        <v>18.0</v>
      </c>
      <c r="C50" s="24">
        <v>0.0</v>
      </c>
      <c r="D50" s="21">
        <v>1.0</v>
      </c>
      <c r="E50" s="22">
        <v>0.0</v>
      </c>
      <c r="F50" s="22">
        <v>0.0</v>
      </c>
      <c r="G50" s="22">
        <v>0.0</v>
      </c>
      <c r="H50" s="23">
        <v>3000.0</v>
      </c>
      <c r="I50" s="22">
        <v>2.0</v>
      </c>
      <c r="J50" s="22">
        <v>11.0</v>
      </c>
      <c r="K50" s="22">
        <v>11.0</v>
      </c>
      <c r="L50" s="22">
        <v>3.0</v>
      </c>
    </row>
    <row r="51" ht="15.75" customHeight="1">
      <c r="B51" s="13">
        <v>19.0</v>
      </c>
      <c r="C51" s="21">
        <v>1.0</v>
      </c>
      <c r="D51" s="21">
        <v>1.0</v>
      </c>
      <c r="E51" s="22">
        <v>1.0</v>
      </c>
      <c r="F51" s="22">
        <v>0.0</v>
      </c>
      <c r="G51" s="22">
        <v>0.0</v>
      </c>
      <c r="H51" s="23">
        <v>443.0</v>
      </c>
      <c r="I51" s="22">
        <v>1.0</v>
      </c>
      <c r="J51" s="22">
        <v>3.0</v>
      </c>
      <c r="K51" s="22">
        <v>3.0</v>
      </c>
      <c r="L51" s="22">
        <v>11.0</v>
      </c>
    </row>
    <row r="52" ht="15.75" customHeight="1">
      <c r="B52" s="13">
        <v>20.0</v>
      </c>
      <c r="C52" s="21">
        <v>0.0</v>
      </c>
      <c r="D52" s="21">
        <v>1.0</v>
      </c>
      <c r="E52" s="22">
        <v>0.0</v>
      </c>
      <c r="F52" s="22">
        <v>0.0</v>
      </c>
      <c r="G52" s="22">
        <v>0.0</v>
      </c>
      <c r="H52" s="23">
        <v>3000.0</v>
      </c>
      <c r="I52" s="22">
        <v>3.0</v>
      </c>
      <c r="J52" s="22">
        <v>4.0</v>
      </c>
      <c r="K52" s="22">
        <v>4.0</v>
      </c>
      <c r="L52" s="22">
        <v>3.0</v>
      </c>
    </row>
    <row r="53" ht="15.75" customHeight="1">
      <c r="B53" s="13">
        <v>21.0</v>
      </c>
      <c r="C53" s="21">
        <v>0.0</v>
      </c>
      <c r="D53" s="21">
        <v>1.0</v>
      </c>
      <c r="E53" s="22">
        <v>0.0</v>
      </c>
      <c r="F53" s="22">
        <v>0.0</v>
      </c>
      <c r="G53" s="22">
        <v>0.0</v>
      </c>
      <c r="H53" s="23">
        <v>3000.0</v>
      </c>
      <c r="I53" s="22">
        <v>2.0</v>
      </c>
      <c r="J53" s="22">
        <v>4.0</v>
      </c>
      <c r="K53" s="22">
        <v>4.0</v>
      </c>
      <c r="L53" s="22">
        <v>4.0</v>
      </c>
    </row>
    <row r="54" ht="15.75" customHeight="1">
      <c r="B54" s="13">
        <v>22.0</v>
      </c>
      <c r="C54" s="21">
        <v>1.0</v>
      </c>
      <c r="D54" s="21">
        <v>1.0</v>
      </c>
      <c r="E54" s="22">
        <v>1.0</v>
      </c>
      <c r="F54" s="22">
        <v>0.0</v>
      </c>
      <c r="G54" s="22">
        <v>0.0</v>
      </c>
      <c r="H54" s="23">
        <v>515.0</v>
      </c>
      <c r="I54" s="22">
        <v>1.0</v>
      </c>
      <c r="J54" s="22">
        <v>4.0</v>
      </c>
      <c r="K54" s="22">
        <v>4.0</v>
      </c>
      <c r="L54" s="22">
        <v>4.0</v>
      </c>
    </row>
    <row r="55" ht="15.75" customHeight="1">
      <c r="B55" s="13">
        <v>23.0</v>
      </c>
      <c r="C55" s="21">
        <v>0.0</v>
      </c>
      <c r="D55" s="21">
        <v>1.0</v>
      </c>
      <c r="E55" s="22">
        <v>0.0</v>
      </c>
      <c r="F55" s="22">
        <v>0.0</v>
      </c>
      <c r="G55" s="22">
        <v>0.0</v>
      </c>
      <c r="H55" s="23">
        <v>3000.0</v>
      </c>
      <c r="I55" s="22">
        <v>3.0</v>
      </c>
      <c r="J55" s="22">
        <v>11.0</v>
      </c>
      <c r="K55" s="22">
        <v>11.0</v>
      </c>
      <c r="L55" s="22">
        <v>4.0</v>
      </c>
    </row>
    <row r="56" ht="15.75" customHeight="1">
      <c r="B56" s="13">
        <v>24.0</v>
      </c>
      <c r="C56" s="21">
        <v>1.0</v>
      </c>
      <c r="D56" s="21">
        <v>1.0</v>
      </c>
      <c r="E56" s="22">
        <v>1.0</v>
      </c>
      <c r="F56" s="22">
        <v>0.0</v>
      </c>
      <c r="G56" s="22">
        <v>0.0</v>
      </c>
      <c r="H56" s="23">
        <v>693.0</v>
      </c>
      <c r="I56" s="22">
        <v>1.0</v>
      </c>
      <c r="J56" s="22">
        <v>4.0</v>
      </c>
      <c r="K56" s="22">
        <v>4.0</v>
      </c>
      <c r="L56" s="22">
        <v>11.0</v>
      </c>
    </row>
    <row r="57" ht="15.75" customHeight="1">
      <c r="B57" s="14">
        <v>25.0</v>
      </c>
      <c r="C57" s="25">
        <v>0.0</v>
      </c>
      <c r="D57" s="25">
        <v>1.0</v>
      </c>
      <c r="E57" s="26">
        <v>0.0</v>
      </c>
      <c r="F57" s="26">
        <v>0.0</v>
      </c>
      <c r="G57" s="26">
        <v>0.0</v>
      </c>
      <c r="H57" s="27">
        <v>3000.0</v>
      </c>
      <c r="I57" s="26">
        <v>2.0</v>
      </c>
      <c r="J57" s="26">
        <v>7.0</v>
      </c>
      <c r="K57" s="26">
        <v>7.0</v>
      </c>
      <c r="L57" s="26">
        <v>4.0</v>
      </c>
    </row>
    <row r="58" ht="15.75" customHeight="1">
      <c r="C58" s="5" t="s">
        <v>12</v>
      </c>
      <c r="D58" s="5" t="s">
        <v>13</v>
      </c>
      <c r="E58" s="5" t="s">
        <v>14</v>
      </c>
      <c r="F58" s="5" t="s">
        <v>23</v>
      </c>
      <c r="G58" s="5" t="s">
        <v>16</v>
      </c>
      <c r="H58" s="5" t="s">
        <v>17</v>
      </c>
      <c r="I58" s="5" t="s">
        <v>18</v>
      </c>
      <c r="J58" s="15" t="s">
        <v>19</v>
      </c>
    </row>
    <row r="59" ht="15.75" customHeight="1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5">
        <f>sumif(C33:C57, "1", H33:H57 )</f>
        <v>3440</v>
      </c>
      <c r="G59" s="5">
        <f t="array" ref="G59">MEDIAN(IF(($C$33:$C$57=1), ($H$33:$H$57)))</f>
        <v>657</v>
      </c>
      <c r="H59" s="5">
        <f>minifs(H33:H57, C33:C57, "1",C33:C57, "1")</f>
        <v>443</v>
      </c>
      <c r="I59" s="17">
        <f>maxifs(H33:H57, C33:C57, "1",C33:C57, "1")</f>
        <v>1132</v>
      </c>
      <c r="J59" s="18">
        <f t="array" ref="J59">stdev(if($C$33:$C$57=1, $H$33:$H$57))</f>
        <v>268.3635594</v>
      </c>
    </row>
    <row r="60" ht="15.75" customHeight="1">
      <c r="B60" s="5" t="s">
        <v>21</v>
      </c>
      <c r="C60" s="17">
        <f>COUNTIF(C33:C57, "0")</f>
        <v>20</v>
      </c>
      <c r="D60" s="5">
        <f>COUNTIFS(C33:C57, "0", D33:D57, "1")</f>
        <v>20</v>
      </c>
      <c r="E60" s="5">
        <f>COUNTIFS(C33:C57, "0", D33:D57, "0")</f>
        <v>0</v>
      </c>
      <c r="F60" s="5">
        <f>sumif(C33:C57, "0", H33:H57 )</f>
        <v>60000</v>
      </c>
      <c r="G60" s="5">
        <f t="array" ref="G60">MEDIAN(IF(($C$3:$C$27=0), ($H$3:$H$27)))</f>
        <v>3000</v>
      </c>
      <c r="H60" s="5">
        <f>minifs(H33:H57, C33:C57, "0",C33:C57, "0")</f>
        <v>3000</v>
      </c>
      <c r="I60" s="5">
        <f>maxifs(H33:H57, C33:C57, "0",C33:C57, "0")</f>
        <v>3000</v>
      </c>
      <c r="J60" s="19">
        <f t="array" ref="J60">stdev(if($C$33:$C$57=0, $H$33:$H$57))</f>
        <v>0</v>
      </c>
    </row>
    <row r="61" ht="15.75" customHeight="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 ht="15.75" customHeight="1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6" t="s">
        <v>11</v>
      </c>
    </row>
    <row r="63" ht="15.75" customHeight="1">
      <c r="B63" s="13">
        <v>1.0</v>
      </c>
      <c r="C63" s="48">
        <v>0.0</v>
      </c>
      <c r="D63" s="48">
        <v>1.0</v>
      </c>
      <c r="E63" s="48">
        <v>0.0</v>
      </c>
      <c r="F63" s="48">
        <v>0.0</v>
      </c>
      <c r="G63" s="48">
        <v>0.0</v>
      </c>
      <c r="H63" s="48">
        <v>3000.0</v>
      </c>
      <c r="I63" s="48">
        <v>2.0</v>
      </c>
      <c r="J63" s="48">
        <v>11.0</v>
      </c>
      <c r="K63" s="48">
        <v>11.0</v>
      </c>
      <c r="L63" s="48">
        <v>7.0</v>
      </c>
    </row>
    <row r="64" ht="15.75" customHeight="1">
      <c r="B64" s="13">
        <v>2.0</v>
      </c>
      <c r="C64" s="40">
        <v>0.0</v>
      </c>
      <c r="D64" s="40">
        <v>1.0</v>
      </c>
      <c r="E64" s="40">
        <v>0.0</v>
      </c>
      <c r="F64" s="40">
        <v>0.0</v>
      </c>
      <c r="G64" s="40">
        <v>0.0</v>
      </c>
      <c r="H64" s="40">
        <v>3000.0</v>
      </c>
      <c r="I64" s="40">
        <v>1.0</v>
      </c>
      <c r="J64" s="40">
        <v>6.0</v>
      </c>
      <c r="K64" s="40">
        <v>6.0</v>
      </c>
      <c r="L64" s="40">
        <v>11.0</v>
      </c>
    </row>
    <row r="65" ht="15.75" customHeight="1">
      <c r="B65" s="13">
        <v>3.0</v>
      </c>
      <c r="C65" s="40">
        <v>0.0</v>
      </c>
      <c r="D65" s="40">
        <v>1.0</v>
      </c>
      <c r="E65" s="40">
        <v>0.0</v>
      </c>
      <c r="F65" s="40">
        <v>0.0</v>
      </c>
      <c r="G65" s="40">
        <v>0.0</v>
      </c>
      <c r="H65" s="40">
        <v>3000.0</v>
      </c>
      <c r="I65" s="40">
        <v>3.0</v>
      </c>
      <c r="J65" s="40">
        <v>8.0</v>
      </c>
      <c r="K65" s="40">
        <v>8.0</v>
      </c>
      <c r="L65" s="40">
        <v>6.0</v>
      </c>
    </row>
    <row r="66" ht="15.75" customHeight="1">
      <c r="B66" s="13">
        <v>4.0</v>
      </c>
      <c r="C66" s="40">
        <v>0.0</v>
      </c>
      <c r="D66" s="40">
        <v>1.0</v>
      </c>
      <c r="E66" s="40">
        <v>0.0</v>
      </c>
      <c r="F66" s="40">
        <v>0.0</v>
      </c>
      <c r="G66" s="40">
        <v>0.0</v>
      </c>
      <c r="H66" s="40">
        <v>3000.0</v>
      </c>
      <c r="I66" s="40">
        <v>2.0</v>
      </c>
      <c r="J66" s="40">
        <v>12.0</v>
      </c>
      <c r="K66" s="40">
        <v>12.0</v>
      </c>
      <c r="L66" s="40">
        <v>8.0</v>
      </c>
    </row>
    <row r="67" ht="15.75" customHeight="1">
      <c r="B67" s="13">
        <v>5.0</v>
      </c>
      <c r="C67" s="40">
        <v>1.0</v>
      </c>
      <c r="D67" s="40">
        <v>1.0</v>
      </c>
      <c r="E67" s="40">
        <v>1.0</v>
      </c>
      <c r="F67" s="40">
        <v>0.0</v>
      </c>
      <c r="G67" s="40">
        <v>0.0</v>
      </c>
      <c r="H67" s="40">
        <v>857.0</v>
      </c>
      <c r="I67" s="40">
        <v>1.0</v>
      </c>
      <c r="J67" s="40">
        <v>8.0</v>
      </c>
      <c r="K67" s="40">
        <v>8.0</v>
      </c>
      <c r="L67" s="40">
        <v>12.0</v>
      </c>
    </row>
    <row r="68" ht="15.75" customHeight="1">
      <c r="B68" s="13">
        <v>6.0</v>
      </c>
      <c r="C68" s="40">
        <v>0.0</v>
      </c>
      <c r="D68" s="40">
        <v>1.0</v>
      </c>
      <c r="E68" s="40">
        <v>0.0</v>
      </c>
      <c r="F68" s="40">
        <v>0.0</v>
      </c>
      <c r="G68" s="40">
        <v>0.0</v>
      </c>
      <c r="H68" s="40">
        <v>3000.0</v>
      </c>
      <c r="I68" s="40">
        <v>3.0</v>
      </c>
      <c r="J68" s="40">
        <v>6.0</v>
      </c>
      <c r="K68" s="40">
        <v>6.0</v>
      </c>
      <c r="L68" s="40">
        <v>8.0</v>
      </c>
    </row>
    <row r="69" ht="15.75" customHeight="1">
      <c r="B69" s="13">
        <v>7.0</v>
      </c>
      <c r="C69" s="40">
        <v>1.0</v>
      </c>
      <c r="D69" s="40">
        <v>1.0</v>
      </c>
      <c r="E69" s="40">
        <v>1.0</v>
      </c>
      <c r="F69" s="40">
        <v>0.0</v>
      </c>
      <c r="G69" s="40">
        <v>0.0</v>
      </c>
      <c r="H69" s="40">
        <v>492.0</v>
      </c>
      <c r="I69" s="40">
        <v>1.0</v>
      </c>
      <c r="J69" s="40">
        <v>8.0</v>
      </c>
      <c r="K69" s="40">
        <v>8.0</v>
      </c>
      <c r="L69" s="40">
        <v>6.0</v>
      </c>
    </row>
    <row r="70" ht="15.75" customHeight="1">
      <c r="B70" s="13">
        <v>8.0</v>
      </c>
      <c r="C70" s="40">
        <v>1.0</v>
      </c>
      <c r="D70" s="40">
        <v>1.0</v>
      </c>
      <c r="E70" s="40">
        <v>1.0</v>
      </c>
      <c r="F70" s="40">
        <v>0.0</v>
      </c>
      <c r="G70" s="40">
        <v>0.0</v>
      </c>
      <c r="H70" s="40">
        <v>750.0</v>
      </c>
      <c r="I70" s="40">
        <v>1.0</v>
      </c>
      <c r="J70" s="40">
        <v>6.0</v>
      </c>
      <c r="K70" s="40">
        <v>6.0</v>
      </c>
      <c r="L70" s="40">
        <v>8.0</v>
      </c>
    </row>
    <row r="71" ht="15.75" customHeight="1">
      <c r="B71" s="13">
        <v>9.0</v>
      </c>
      <c r="C71" s="40">
        <v>1.0</v>
      </c>
      <c r="D71" s="40">
        <v>1.0</v>
      </c>
      <c r="E71" s="40">
        <v>1.0</v>
      </c>
      <c r="F71" s="40">
        <v>0.0</v>
      </c>
      <c r="G71" s="40">
        <v>0.0</v>
      </c>
      <c r="H71" s="40">
        <v>497.0</v>
      </c>
      <c r="I71" s="40">
        <v>1.0</v>
      </c>
      <c r="J71" s="40">
        <v>8.0</v>
      </c>
      <c r="K71" s="40">
        <v>8.0</v>
      </c>
      <c r="L71" s="40">
        <v>6.0</v>
      </c>
    </row>
    <row r="72" ht="15.75" customHeight="1">
      <c r="B72" s="13">
        <v>10.0</v>
      </c>
      <c r="C72" s="40">
        <v>0.0</v>
      </c>
      <c r="D72" s="40">
        <v>1.0</v>
      </c>
      <c r="E72" s="40">
        <v>0.0</v>
      </c>
      <c r="F72" s="40">
        <v>0.0</v>
      </c>
      <c r="G72" s="40">
        <v>0.0</v>
      </c>
      <c r="H72" s="40">
        <v>3000.0</v>
      </c>
      <c r="I72" s="40">
        <v>2.0</v>
      </c>
      <c r="J72" s="40">
        <v>5.0</v>
      </c>
      <c r="K72" s="40">
        <v>5.0</v>
      </c>
      <c r="L72" s="40">
        <v>8.0</v>
      </c>
    </row>
    <row r="73" ht="15.75" customHeight="1">
      <c r="B73" s="13">
        <v>11.0</v>
      </c>
      <c r="C73" s="40">
        <v>0.0</v>
      </c>
      <c r="D73" s="40">
        <v>1.0</v>
      </c>
      <c r="E73" s="40">
        <v>0.0</v>
      </c>
      <c r="F73" s="40">
        <v>0.0</v>
      </c>
      <c r="G73" s="40">
        <v>0.0</v>
      </c>
      <c r="H73" s="40">
        <v>3000.0</v>
      </c>
      <c r="I73" s="40">
        <v>3.0</v>
      </c>
      <c r="J73" s="40">
        <v>1.0</v>
      </c>
      <c r="K73" s="40">
        <v>1.0</v>
      </c>
      <c r="L73" s="40">
        <v>5.0</v>
      </c>
    </row>
    <row r="74" ht="15.75" customHeight="1">
      <c r="B74" s="13">
        <v>12.0</v>
      </c>
      <c r="C74" s="40">
        <v>0.0</v>
      </c>
      <c r="D74" s="40">
        <v>1.0</v>
      </c>
      <c r="E74" s="40">
        <v>0.0</v>
      </c>
      <c r="F74" s="40">
        <v>0.0</v>
      </c>
      <c r="G74" s="40">
        <v>0.0</v>
      </c>
      <c r="H74" s="40">
        <v>3000.0</v>
      </c>
      <c r="I74" s="40">
        <v>3.0</v>
      </c>
      <c r="J74" s="40">
        <v>12.0</v>
      </c>
      <c r="K74" s="40">
        <v>12.0</v>
      </c>
      <c r="L74" s="40">
        <v>1.0</v>
      </c>
    </row>
    <row r="75" ht="15.75" customHeight="1">
      <c r="B75" s="13">
        <v>13.0</v>
      </c>
      <c r="C75" s="40">
        <v>1.0</v>
      </c>
      <c r="D75" s="40">
        <v>1.0</v>
      </c>
      <c r="E75" s="40">
        <v>1.0</v>
      </c>
      <c r="F75" s="40">
        <v>0.0</v>
      </c>
      <c r="G75" s="40">
        <v>0.0</v>
      </c>
      <c r="H75" s="40">
        <v>568.0</v>
      </c>
      <c r="I75" s="40">
        <v>1.0</v>
      </c>
      <c r="J75" s="40">
        <v>1.0</v>
      </c>
      <c r="K75" s="40">
        <v>1.0</v>
      </c>
      <c r="L75" s="40">
        <v>12.0</v>
      </c>
    </row>
    <row r="76" ht="15.75" customHeight="1">
      <c r="B76" s="13">
        <v>14.0</v>
      </c>
      <c r="C76" s="40">
        <v>0.0</v>
      </c>
      <c r="D76" s="40">
        <v>1.0</v>
      </c>
      <c r="E76" s="40">
        <v>0.0</v>
      </c>
      <c r="F76" s="40">
        <v>0.0</v>
      </c>
      <c r="G76" s="40">
        <v>0.0</v>
      </c>
      <c r="H76" s="40">
        <v>3000.0</v>
      </c>
      <c r="I76" s="40">
        <v>2.0</v>
      </c>
      <c r="J76" s="40">
        <v>10.0</v>
      </c>
      <c r="K76" s="40">
        <v>10.0</v>
      </c>
      <c r="L76" s="40">
        <v>1.0</v>
      </c>
    </row>
    <row r="77" ht="15.75" customHeight="1">
      <c r="B77" s="13">
        <v>15.0</v>
      </c>
      <c r="C77" s="40">
        <v>1.0</v>
      </c>
      <c r="D77" s="40">
        <v>1.0</v>
      </c>
      <c r="E77" s="40">
        <v>1.0</v>
      </c>
      <c r="F77" s="40">
        <v>0.0</v>
      </c>
      <c r="G77" s="40">
        <v>0.0</v>
      </c>
      <c r="H77" s="40">
        <v>436.0</v>
      </c>
      <c r="I77" s="40">
        <v>1.0</v>
      </c>
      <c r="J77" s="40">
        <v>1.0</v>
      </c>
      <c r="K77" s="40">
        <v>1.0</v>
      </c>
      <c r="L77" s="40">
        <v>10.0</v>
      </c>
    </row>
    <row r="78" ht="15.75" customHeight="1">
      <c r="B78" s="13">
        <v>16.0</v>
      </c>
      <c r="C78" s="40">
        <v>0.0</v>
      </c>
      <c r="D78" s="40">
        <v>1.0</v>
      </c>
      <c r="E78" s="40">
        <v>0.0</v>
      </c>
      <c r="F78" s="40">
        <v>0.0</v>
      </c>
      <c r="G78" s="40">
        <v>0.0</v>
      </c>
      <c r="H78" s="40">
        <v>3000.0</v>
      </c>
      <c r="I78" s="40">
        <v>2.0</v>
      </c>
      <c r="J78" s="40">
        <v>13.0</v>
      </c>
      <c r="K78" s="40">
        <v>13.0</v>
      </c>
      <c r="L78" s="40">
        <v>1.0</v>
      </c>
    </row>
    <row r="79" ht="15.75" customHeight="1">
      <c r="B79" s="13">
        <v>17.0</v>
      </c>
      <c r="C79" s="40">
        <v>0.0</v>
      </c>
      <c r="D79" s="40">
        <v>1.0</v>
      </c>
      <c r="E79" s="40">
        <v>0.0</v>
      </c>
      <c r="F79" s="40">
        <v>0.0</v>
      </c>
      <c r="G79" s="40">
        <v>0.0</v>
      </c>
      <c r="H79" s="40">
        <v>3000.0</v>
      </c>
      <c r="I79" s="40">
        <v>2.0</v>
      </c>
      <c r="J79" s="40">
        <v>3.0</v>
      </c>
      <c r="K79" s="40">
        <v>3.0</v>
      </c>
      <c r="L79" s="40">
        <v>13.0</v>
      </c>
    </row>
    <row r="80" ht="15.75" customHeight="1">
      <c r="B80" s="13">
        <v>18.0</v>
      </c>
      <c r="C80" s="40">
        <v>1.0</v>
      </c>
      <c r="D80" s="40">
        <v>1.0</v>
      </c>
      <c r="E80" s="40">
        <v>1.0</v>
      </c>
      <c r="F80" s="40">
        <v>0.0</v>
      </c>
      <c r="G80" s="40">
        <v>0.0</v>
      </c>
      <c r="H80" s="40">
        <v>560.0</v>
      </c>
      <c r="I80" s="40">
        <v>1.0</v>
      </c>
      <c r="J80" s="40">
        <v>13.0</v>
      </c>
      <c r="K80" s="40">
        <v>13.0</v>
      </c>
      <c r="L80" s="40">
        <v>3.0</v>
      </c>
    </row>
    <row r="81" ht="15.75" customHeight="1">
      <c r="B81" s="13">
        <v>19.0</v>
      </c>
      <c r="C81" s="40">
        <v>0.0</v>
      </c>
      <c r="D81" s="40">
        <v>1.0</v>
      </c>
      <c r="E81" s="40">
        <v>0.0</v>
      </c>
      <c r="F81" s="40">
        <v>0.0</v>
      </c>
      <c r="G81" s="40">
        <v>0.0</v>
      </c>
      <c r="H81" s="40">
        <v>3000.0</v>
      </c>
      <c r="I81" s="40">
        <v>2.0</v>
      </c>
      <c r="J81" s="40">
        <v>6.0</v>
      </c>
      <c r="K81" s="40">
        <v>6.0</v>
      </c>
      <c r="L81" s="40">
        <v>13.0</v>
      </c>
    </row>
    <row r="82" ht="15.75" customHeight="1">
      <c r="B82" s="13">
        <v>20.0</v>
      </c>
      <c r="C82" s="40">
        <v>1.0</v>
      </c>
      <c r="D82" s="40">
        <v>1.0</v>
      </c>
      <c r="E82" s="40">
        <v>1.0</v>
      </c>
      <c r="F82" s="40">
        <v>0.0</v>
      </c>
      <c r="G82" s="40">
        <v>0.0</v>
      </c>
      <c r="H82" s="40">
        <v>457.0</v>
      </c>
      <c r="I82" s="40">
        <v>1.0</v>
      </c>
      <c r="J82" s="40">
        <v>13.0</v>
      </c>
      <c r="K82" s="40">
        <v>13.0</v>
      </c>
      <c r="L82" s="40">
        <v>6.0</v>
      </c>
    </row>
    <row r="83" ht="15.75" customHeight="1">
      <c r="B83" s="13">
        <v>21.0</v>
      </c>
      <c r="C83" s="40">
        <v>0.0</v>
      </c>
      <c r="D83" s="40">
        <v>1.0</v>
      </c>
      <c r="E83" s="40">
        <v>0.0</v>
      </c>
      <c r="F83" s="40">
        <v>0.0</v>
      </c>
      <c r="G83" s="40">
        <v>0.0</v>
      </c>
      <c r="H83" s="40">
        <v>3000.0</v>
      </c>
      <c r="I83" s="40">
        <v>2.0</v>
      </c>
      <c r="J83" s="40">
        <v>2.0</v>
      </c>
      <c r="K83" s="40">
        <v>2.0</v>
      </c>
      <c r="L83" s="40">
        <v>13.0</v>
      </c>
    </row>
    <row r="84" ht="15.75" customHeight="1">
      <c r="B84" s="13">
        <v>22.0</v>
      </c>
      <c r="C84" s="40">
        <v>0.0</v>
      </c>
      <c r="D84" s="40">
        <v>1.0</v>
      </c>
      <c r="E84" s="40">
        <v>0.0</v>
      </c>
      <c r="F84" s="40">
        <v>0.0</v>
      </c>
      <c r="G84" s="40">
        <v>0.0</v>
      </c>
      <c r="H84" s="40">
        <v>3000.0</v>
      </c>
      <c r="I84" s="40">
        <v>3.0</v>
      </c>
      <c r="J84" s="40">
        <v>11.0</v>
      </c>
      <c r="K84" s="40">
        <v>11.0</v>
      </c>
      <c r="L84" s="40">
        <v>2.0</v>
      </c>
    </row>
    <row r="85" ht="15.75" customHeight="1">
      <c r="B85" s="13">
        <v>23.0</v>
      </c>
      <c r="C85" s="40">
        <v>1.0</v>
      </c>
      <c r="D85" s="40">
        <v>1.0</v>
      </c>
      <c r="E85" s="40">
        <v>1.0</v>
      </c>
      <c r="F85" s="40">
        <v>0.0</v>
      </c>
      <c r="G85" s="40">
        <v>0.0</v>
      </c>
      <c r="H85" s="40">
        <v>661.0</v>
      </c>
      <c r="I85" s="40">
        <v>1.0</v>
      </c>
      <c r="J85" s="40">
        <v>2.0</v>
      </c>
      <c r="K85" s="40">
        <v>2.0</v>
      </c>
      <c r="L85" s="40">
        <v>11.0</v>
      </c>
    </row>
    <row r="86" ht="15.75" customHeight="1">
      <c r="B86" s="13">
        <v>24.0</v>
      </c>
      <c r="C86" s="40">
        <v>1.0</v>
      </c>
      <c r="D86" s="40">
        <v>1.0</v>
      </c>
      <c r="E86" s="40">
        <v>1.0</v>
      </c>
      <c r="F86" s="40">
        <v>0.0</v>
      </c>
      <c r="G86" s="40">
        <v>0.0</v>
      </c>
      <c r="H86" s="40">
        <v>628.0</v>
      </c>
      <c r="I86" s="40">
        <v>1.0</v>
      </c>
      <c r="J86" s="40">
        <v>11.0</v>
      </c>
      <c r="K86" s="40">
        <v>11.0</v>
      </c>
      <c r="L86" s="40">
        <v>2.0</v>
      </c>
    </row>
    <row r="87" ht="15.75" customHeight="1">
      <c r="B87" s="14">
        <v>25.0</v>
      </c>
      <c r="C87" s="42">
        <v>1.0</v>
      </c>
      <c r="D87" s="42">
        <v>1.0</v>
      </c>
      <c r="E87" s="42">
        <v>1.0</v>
      </c>
      <c r="F87" s="42">
        <v>0.0</v>
      </c>
      <c r="G87" s="42">
        <v>0.0</v>
      </c>
      <c r="H87" s="42">
        <v>509.0</v>
      </c>
      <c r="I87" s="42">
        <v>1.0</v>
      </c>
      <c r="J87" s="42">
        <v>2.0</v>
      </c>
      <c r="K87" s="42">
        <v>2.0</v>
      </c>
      <c r="L87" s="42">
        <v>11.0</v>
      </c>
    </row>
    <row r="88" ht="15.75" customHeight="1">
      <c r="C88" s="5" t="s">
        <v>12</v>
      </c>
      <c r="D88" s="5" t="s">
        <v>13</v>
      </c>
      <c r="E88" s="5" t="s">
        <v>14</v>
      </c>
      <c r="F88" s="5" t="s">
        <v>23</v>
      </c>
      <c r="G88" s="5" t="s">
        <v>16</v>
      </c>
      <c r="H88" s="5" t="s">
        <v>17</v>
      </c>
      <c r="I88" s="5" t="s">
        <v>18</v>
      </c>
      <c r="J88" s="15" t="s">
        <v>19</v>
      </c>
    </row>
    <row r="89" ht="15.75" customHeight="1">
      <c r="B89" s="5" t="s">
        <v>20</v>
      </c>
      <c r="C89" s="18">
        <f>COUNTIF(C63:C87, "1")</f>
        <v>11</v>
      </c>
      <c r="D89" s="5">
        <f>COUNTIFS(C63:C87, "1", D63:D87, "1")</f>
        <v>11</v>
      </c>
      <c r="E89" s="5">
        <f>COUNTIFS(C63:C87, "1", D63:D87, "0")</f>
        <v>0</v>
      </c>
      <c r="F89" s="5">
        <f>sumif(C63:C87, "1", H63:H87 )</f>
        <v>6415</v>
      </c>
      <c r="G89" s="5">
        <f t="array" ref="G89">MEDIAN(IF(($C$63:$C$87=1), ($H$63:$H$87)))</f>
        <v>560</v>
      </c>
      <c r="H89" s="5">
        <f>minifs(H63:H87, C63:C87, "1",C63:C87, "1")</f>
        <v>436</v>
      </c>
      <c r="I89" s="17">
        <f>maxifs(H63:H87, C63:C87, "1",C63:C87, "1")</f>
        <v>857</v>
      </c>
      <c r="J89" s="18">
        <f t="array" ref="J89">stdev(if($C$62:$C$87=1, $H$62:$H$87))</f>
        <v>130.5624894</v>
      </c>
    </row>
    <row r="90" ht="15.75" customHeight="1">
      <c r="B90" s="5" t="s">
        <v>21</v>
      </c>
      <c r="C90" s="18">
        <f>COUNTIF(C63:C87, "0")</f>
        <v>14</v>
      </c>
      <c r="D90" s="5">
        <f>COUNTIFS(C63:C87, "0", D63:D87, "1")</f>
        <v>14</v>
      </c>
      <c r="E90" s="5">
        <f>COUNTIFS(C63:C87, "0", D63:D87, "0")</f>
        <v>0</v>
      </c>
      <c r="F90" s="5">
        <f>sumif(C63:C87, "0", H63:H87 )</f>
        <v>42000</v>
      </c>
      <c r="G90" s="5">
        <f t="array" ref="G90">MEDIAN(IF(($C$3:$C$27=0), ($H$3:$H$27)))</f>
        <v>3000</v>
      </c>
      <c r="H90" s="5">
        <f>minifs(H63:H87, C63:C87, "0",C63:C87, "0")</f>
        <v>3000</v>
      </c>
      <c r="I90" s="5">
        <f>maxifs(H63:H87, C63:C87, "0",C63:C87, "0")</f>
        <v>3000</v>
      </c>
      <c r="J90" s="18">
        <f t="array" ref="J90">stdev(if($C$62:$C$87=0, $H$62:$H$87))</f>
        <v>0</v>
      </c>
    </row>
    <row r="91" ht="15.75" customHeight="1"/>
    <row r="92" ht="15.75" customHeight="1">
      <c r="B92" s="35" t="s">
        <v>25</v>
      </c>
      <c r="C92" s="35" t="s">
        <v>26</v>
      </c>
      <c r="D92" s="36" t="s">
        <v>13</v>
      </c>
      <c r="E92" s="36" t="s">
        <v>14</v>
      </c>
      <c r="F92" s="35" t="s">
        <v>27</v>
      </c>
      <c r="G92" s="35" t="s">
        <v>23</v>
      </c>
      <c r="H92" s="35" t="s">
        <v>16</v>
      </c>
      <c r="I92" s="35" t="s">
        <v>17</v>
      </c>
      <c r="J92" s="35" t="s">
        <v>18</v>
      </c>
      <c r="K92" s="6" t="s">
        <v>19</v>
      </c>
    </row>
    <row r="93" ht="15.75" customHeight="1">
      <c r="B93" s="37" t="s">
        <v>20</v>
      </c>
      <c r="C93" s="38">
        <f t="shared" ref="C93:E93" si="1">C89+C59+C29</f>
        <v>27</v>
      </c>
      <c r="D93" s="39">
        <f t="shared" si="1"/>
        <v>27</v>
      </c>
      <c r="E93" s="39">
        <f t="shared" si="1"/>
        <v>0</v>
      </c>
      <c r="F93" s="38">
        <f t="shared" ref="F93:F94" si="3">E93/C93*100</f>
        <v>0</v>
      </c>
      <c r="G93" s="38">
        <f t="shared" ref="G93:G94" si="4">sum(F89,F59,F29)/C93</f>
        <v>688.1481481</v>
      </c>
      <c r="H93" s="38">
        <f t="array" ref="H93">MEDIAN(IF(($C$63:$C$87=1), ($H$63:$H$87)),IF(($C$33:$C$57=1), ($H$33:$H$57)), IF(($C$3:$C$27=1), ($H$3:$H$27)))</f>
        <v>630</v>
      </c>
      <c r="I93" s="38">
        <f t="shared" ref="I93:I94" si="5">min(H89,H59,H29)</f>
        <v>436</v>
      </c>
      <c r="J93" s="38">
        <f t="shared" ref="J93:J94" si="6">max(I89,I59,I29)</f>
        <v>1782</v>
      </c>
      <c r="K93" s="19">
        <f t="array" ref="K93">STDEV(IF(($C$63:$C$87=1), ($H$63:$H$87)),IF(($C$33:$C$57=1), ($H$33:$H$57)), IF(($C$3:$C$27=1), ($H$3:$H$27)))</f>
        <v>271.9291061</v>
      </c>
    </row>
    <row r="94" ht="15.75" customHeight="1">
      <c r="B94" s="37" t="s">
        <v>21</v>
      </c>
      <c r="C94" s="38">
        <f t="shared" ref="C94:E94" si="2">C90+C60+C30</f>
        <v>48</v>
      </c>
      <c r="D94" s="39">
        <f t="shared" si="2"/>
        <v>48</v>
      </c>
      <c r="E94" s="39">
        <f t="shared" si="2"/>
        <v>0</v>
      </c>
      <c r="F94" s="38">
        <f t="shared" si="3"/>
        <v>0</v>
      </c>
      <c r="G94" s="38">
        <f t="shared" si="4"/>
        <v>3000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3000</v>
      </c>
      <c r="J94" s="38">
        <f t="shared" si="6"/>
        <v>3000</v>
      </c>
      <c r="K94" s="19">
        <f t="array" ref="K94">STDEV(IF(($C$63:$C$87=0), ($H$63:$H$87)),IF(($C$33:$C$57=0), ($H$33:$H$57)), IF(($C$3:$C$27=0), ($H$3:$H$27)))</f>
        <v>0</v>
      </c>
    </row>
    <row r="95" ht="15.75" customHeight="1"/>
    <row r="96" ht="15.75" customHeight="1"/>
    <row r="97" ht="15.75" customHeight="1"/>
    <row r="98" ht="15.75" customHeight="1"/>
    <row r="99" ht="15.75" customHeight="1">
      <c r="C99" s="43" t="s">
        <v>31</v>
      </c>
      <c r="D99" s="44">
        <v>0.0</v>
      </c>
      <c r="E99" s="44">
        <v>1.0</v>
      </c>
    </row>
    <row r="100" ht="15.75" customHeight="1">
      <c r="C100" s="45" t="s">
        <v>32</v>
      </c>
      <c r="D100" s="10"/>
      <c r="E100" s="10"/>
    </row>
    <row r="101" ht="15.75" customHeight="1">
      <c r="C101" s="46" t="s">
        <v>33</v>
      </c>
      <c r="D101" s="13"/>
      <c r="E101" s="13"/>
    </row>
    <row r="102" ht="15.75" customHeight="1">
      <c r="C102" s="46" t="s">
        <v>34</v>
      </c>
      <c r="D102" s="13"/>
      <c r="E102" s="13"/>
    </row>
    <row r="103" ht="15.75" customHeight="1">
      <c r="C103" s="46" t="s">
        <v>35</v>
      </c>
      <c r="D103" s="13"/>
      <c r="E103" s="13"/>
    </row>
    <row r="104" ht="15.75" customHeight="1">
      <c r="C104" s="46" t="s">
        <v>36</v>
      </c>
      <c r="D104" s="13"/>
      <c r="E104" s="13"/>
    </row>
    <row r="105" ht="15.75" customHeight="1">
      <c r="C105" s="47" t="s">
        <v>37</v>
      </c>
      <c r="D105" s="14"/>
      <c r="E105" s="14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0</v>
      </c>
      <c r="C2" s="3"/>
      <c r="D2" s="3"/>
      <c r="E2" s="3"/>
      <c r="F2" s="3"/>
      <c r="G2" s="3"/>
      <c r="H2" s="4"/>
    </row>
    <row r="3" ht="15.75" customHeight="1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 ht="15.75" customHeight="1">
      <c r="A4" s="52"/>
      <c r="B4" s="53" t="s">
        <v>48</v>
      </c>
      <c r="C4" s="53" t="s">
        <v>49</v>
      </c>
      <c r="D4" s="54">
        <v>0.0</v>
      </c>
      <c r="E4" s="54">
        <v>5.0</v>
      </c>
      <c r="F4" s="54">
        <v>4.0</v>
      </c>
      <c r="G4" s="54">
        <v>1.0</v>
      </c>
      <c r="H4" s="55">
        <v>1228.0</v>
      </c>
      <c r="I4" s="12"/>
    </row>
    <row r="5" ht="15.75" customHeight="1">
      <c r="A5" s="56"/>
      <c r="B5" s="57" t="s">
        <v>50</v>
      </c>
      <c r="C5" s="57" t="s">
        <v>48</v>
      </c>
      <c r="D5" s="58">
        <v>0.0</v>
      </c>
      <c r="E5" s="58">
        <v>12.0</v>
      </c>
      <c r="F5" s="58">
        <v>1.0</v>
      </c>
      <c r="G5" s="58">
        <v>1.0</v>
      </c>
      <c r="H5" s="59">
        <v>670.0</v>
      </c>
      <c r="I5" s="12"/>
    </row>
    <row r="6" ht="15.75" customHeight="1">
      <c r="A6" s="52"/>
      <c r="B6" s="57" t="s">
        <v>50</v>
      </c>
      <c r="C6" s="57" t="s">
        <v>51</v>
      </c>
      <c r="D6" s="58">
        <v>0.0</v>
      </c>
      <c r="E6" s="58">
        <v>11.0</v>
      </c>
      <c r="F6" s="58">
        <v>3.0</v>
      </c>
      <c r="G6" s="58">
        <v>1.0</v>
      </c>
      <c r="H6" s="59">
        <v>863.0</v>
      </c>
      <c r="I6" s="12"/>
    </row>
    <row r="7" ht="15.75" customHeight="1">
      <c r="A7" s="52"/>
      <c r="B7" s="57" t="s">
        <v>51</v>
      </c>
      <c r="C7" s="57" t="s">
        <v>49</v>
      </c>
      <c r="D7" s="58">
        <v>0.0</v>
      </c>
      <c r="E7" s="58">
        <v>13.0</v>
      </c>
      <c r="F7" s="58">
        <v>4.0</v>
      </c>
      <c r="G7" s="58">
        <v>1.0</v>
      </c>
      <c r="H7" s="59">
        <v>754.0</v>
      </c>
      <c r="I7" s="12"/>
      <c r="K7" s="9"/>
      <c r="L7" s="9"/>
      <c r="M7" s="9"/>
    </row>
    <row r="8" ht="15.75" customHeight="1">
      <c r="A8" s="52"/>
      <c r="B8" s="57" t="s">
        <v>48</v>
      </c>
      <c r="C8" s="57" t="s">
        <v>49</v>
      </c>
      <c r="D8" s="58">
        <v>0.0</v>
      </c>
      <c r="E8" s="58">
        <v>5.0</v>
      </c>
      <c r="F8" s="58">
        <v>4.0</v>
      </c>
      <c r="G8" s="58">
        <v>1.0</v>
      </c>
      <c r="H8" s="59">
        <v>548.0</v>
      </c>
      <c r="I8" s="12"/>
      <c r="K8" s="9"/>
      <c r="L8" s="9"/>
      <c r="M8" s="9"/>
    </row>
    <row r="9" ht="15.75" customHeight="1">
      <c r="A9" s="52"/>
      <c r="B9" s="57" t="s">
        <v>50</v>
      </c>
      <c r="C9" s="57" t="s">
        <v>49</v>
      </c>
      <c r="D9" s="58">
        <v>0.0</v>
      </c>
      <c r="E9" s="58">
        <v>9.0</v>
      </c>
      <c r="F9" s="58">
        <v>4.0</v>
      </c>
      <c r="G9" s="58">
        <v>1.0</v>
      </c>
      <c r="H9" s="59">
        <v>656.0</v>
      </c>
      <c r="I9" s="12"/>
      <c r="K9" s="9"/>
      <c r="L9" s="9"/>
      <c r="M9" s="9"/>
    </row>
    <row r="10" ht="15.75" customHeight="1">
      <c r="A10" s="52"/>
      <c r="B10" s="57" t="s">
        <v>50</v>
      </c>
      <c r="C10" s="57" t="s">
        <v>51</v>
      </c>
      <c r="D10" s="58">
        <v>0.0</v>
      </c>
      <c r="E10" s="58">
        <v>11.0</v>
      </c>
      <c r="F10" s="58">
        <v>3.0</v>
      </c>
      <c r="G10" s="58">
        <v>1.0</v>
      </c>
      <c r="H10" s="59">
        <v>843.0</v>
      </c>
      <c r="I10" s="12"/>
      <c r="K10" s="9"/>
      <c r="L10" s="9"/>
      <c r="M10" s="9"/>
    </row>
    <row r="11" ht="15.75" customHeight="1">
      <c r="A11" s="52"/>
      <c r="B11" s="57" t="s">
        <v>50</v>
      </c>
      <c r="C11" s="57" t="s">
        <v>51</v>
      </c>
      <c r="D11" s="58">
        <v>0.0</v>
      </c>
      <c r="E11" s="58">
        <v>11.0</v>
      </c>
      <c r="F11" s="58">
        <v>3.0</v>
      </c>
      <c r="G11" s="58">
        <v>1.0</v>
      </c>
      <c r="H11" s="59">
        <v>822.0</v>
      </c>
      <c r="I11" s="12"/>
      <c r="K11" s="9"/>
      <c r="L11" s="9"/>
      <c r="M11" s="9"/>
    </row>
    <row r="12" ht="15.75" customHeight="1">
      <c r="A12" s="52"/>
      <c r="B12" s="57" t="s">
        <v>48</v>
      </c>
      <c r="C12" s="57" t="s">
        <v>51</v>
      </c>
      <c r="D12" s="58">
        <v>0.0</v>
      </c>
      <c r="E12" s="58">
        <v>7.0</v>
      </c>
      <c r="F12" s="58">
        <v>3.0</v>
      </c>
      <c r="G12" s="58">
        <v>1.0</v>
      </c>
      <c r="H12" s="59">
        <v>825.0</v>
      </c>
      <c r="I12" s="12"/>
      <c r="K12" s="9"/>
      <c r="L12" s="9"/>
      <c r="M12" s="9"/>
    </row>
    <row r="13" ht="15.75" customHeight="1">
      <c r="A13" s="52"/>
      <c r="B13" s="57" t="s">
        <v>51</v>
      </c>
      <c r="C13" s="57" t="s">
        <v>50</v>
      </c>
      <c r="D13" s="58">
        <v>0.0</v>
      </c>
      <c r="E13" s="58">
        <v>14.0</v>
      </c>
      <c r="F13" s="58">
        <v>2.0</v>
      </c>
      <c r="G13" s="58">
        <v>1.0</v>
      </c>
      <c r="H13" s="59">
        <v>667.0</v>
      </c>
      <c r="I13" s="12"/>
      <c r="K13" s="9"/>
      <c r="L13" s="9"/>
      <c r="M13" s="9"/>
    </row>
    <row r="14" ht="15.75" customHeight="1">
      <c r="A14" s="52"/>
      <c r="B14" s="57" t="s">
        <v>49</v>
      </c>
      <c r="C14" s="57" t="s">
        <v>49</v>
      </c>
      <c r="D14" s="58">
        <v>1.0</v>
      </c>
      <c r="E14" s="58">
        <v>1.0</v>
      </c>
      <c r="F14" s="58">
        <v>4.0</v>
      </c>
      <c r="G14" s="58">
        <v>1.0</v>
      </c>
      <c r="H14" s="59">
        <v>626.0</v>
      </c>
      <c r="I14" s="12"/>
      <c r="K14" s="9"/>
      <c r="L14" s="9"/>
      <c r="M14" s="9"/>
    </row>
    <row r="15" ht="15.75" customHeight="1">
      <c r="A15" s="52"/>
      <c r="B15" s="57" t="s">
        <v>51</v>
      </c>
      <c r="C15" s="57" t="s">
        <v>49</v>
      </c>
      <c r="D15" s="58">
        <v>0.0</v>
      </c>
      <c r="E15" s="58">
        <v>13.0</v>
      </c>
      <c r="F15" s="58">
        <v>4.0</v>
      </c>
      <c r="G15" s="58">
        <v>1.0</v>
      </c>
      <c r="H15" s="59">
        <v>635.0</v>
      </c>
      <c r="I15" s="12"/>
      <c r="K15" s="9"/>
      <c r="L15" s="9"/>
      <c r="M15" s="9"/>
    </row>
    <row r="16" ht="15.75" customHeight="1">
      <c r="A16" s="52"/>
      <c r="B16" s="57" t="s">
        <v>49</v>
      </c>
      <c r="C16" s="57" t="s">
        <v>49</v>
      </c>
      <c r="D16" s="58">
        <v>1.0</v>
      </c>
      <c r="E16" s="58">
        <v>1.0</v>
      </c>
      <c r="F16" s="58">
        <v>4.0</v>
      </c>
      <c r="G16" s="58">
        <v>1.0</v>
      </c>
      <c r="H16" s="59">
        <v>578.0</v>
      </c>
      <c r="I16" s="12"/>
      <c r="K16" s="9"/>
      <c r="L16" s="9"/>
      <c r="M16" s="9"/>
    </row>
    <row r="17" ht="15.75" customHeight="1">
      <c r="A17" s="52"/>
      <c r="B17" s="57" t="s">
        <v>49</v>
      </c>
      <c r="C17" s="57" t="s">
        <v>51</v>
      </c>
      <c r="D17" s="58">
        <v>0.0</v>
      </c>
      <c r="E17" s="58">
        <v>3.0</v>
      </c>
      <c r="F17" s="58">
        <v>3.0</v>
      </c>
      <c r="G17" s="58">
        <v>1.0</v>
      </c>
      <c r="H17" s="59">
        <v>853.0</v>
      </c>
      <c r="I17" s="12"/>
      <c r="K17" s="9"/>
      <c r="L17" s="9"/>
      <c r="M17" s="9"/>
    </row>
    <row r="18" ht="15.75" customHeight="1">
      <c r="A18" s="52"/>
      <c r="B18" s="57" t="s">
        <v>49</v>
      </c>
      <c r="C18" s="57" t="s">
        <v>49</v>
      </c>
      <c r="D18" s="58">
        <v>1.0</v>
      </c>
      <c r="E18" s="58">
        <v>1.0</v>
      </c>
      <c r="F18" s="58">
        <v>4.0</v>
      </c>
      <c r="G18" s="58">
        <v>1.0</v>
      </c>
      <c r="H18" s="59">
        <v>573.0</v>
      </c>
      <c r="I18" s="12"/>
      <c r="K18" s="9"/>
      <c r="L18" s="9"/>
      <c r="M18" s="9"/>
    </row>
    <row r="19" ht="15.75" customHeight="1">
      <c r="A19" s="52"/>
      <c r="B19" s="57" t="s">
        <v>49</v>
      </c>
      <c r="C19" s="57" t="s">
        <v>50</v>
      </c>
      <c r="D19" s="58">
        <v>0.0</v>
      </c>
      <c r="E19" s="58">
        <v>2.0</v>
      </c>
      <c r="F19" s="58">
        <v>2.0</v>
      </c>
      <c r="G19" s="58">
        <v>1.0</v>
      </c>
      <c r="H19" s="59">
        <v>771.0</v>
      </c>
      <c r="I19" s="12"/>
      <c r="K19" s="9"/>
      <c r="L19" s="9"/>
      <c r="M19" s="9"/>
    </row>
    <row r="20" ht="15.75" customHeight="1">
      <c r="A20" s="52"/>
      <c r="B20" s="57" t="s">
        <v>51</v>
      </c>
      <c r="C20" s="57" t="s">
        <v>48</v>
      </c>
      <c r="D20" s="58">
        <v>0.0</v>
      </c>
      <c r="E20" s="58">
        <v>16.0</v>
      </c>
      <c r="F20" s="58">
        <v>1.0</v>
      </c>
      <c r="G20" s="58">
        <v>1.0</v>
      </c>
      <c r="H20" s="59">
        <v>603.0</v>
      </c>
      <c r="I20" s="12"/>
      <c r="K20" s="9"/>
      <c r="L20" s="9"/>
      <c r="M20" s="9"/>
    </row>
    <row r="21" ht="15.75" customHeight="1">
      <c r="A21" s="52"/>
      <c r="B21" s="57" t="s">
        <v>49</v>
      </c>
      <c r="C21" s="57" t="s">
        <v>48</v>
      </c>
      <c r="D21" s="58">
        <v>0.0</v>
      </c>
      <c r="E21" s="58">
        <v>4.0</v>
      </c>
      <c r="F21" s="58">
        <v>1.0</v>
      </c>
      <c r="G21" s="58">
        <v>1.0</v>
      </c>
      <c r="H21" s="59">
        <v>449.0</v>
      </c>
      <c r="I21" s="12"/>
      <c r="K21" s="9"/>
      <c r="L21" s="9"/>
      <c r="M21" s="9"/>
    </row>
    <row r="22" ht="15.75" customHeight="1">
      <c r="A22" s="52"/>
      <c r="B22" s="57" t="s">
        <v>48</v>
      </c>
      <c r="C22" s="57" t="s">
        <v>50</v>
      </c>
      <c r="D22" s="58">
        <v>0.0</v>
      </c>
      <c r="E22" s="58">
        <v>6.0</v>
      </c>
      <c r="F22" s="58">
        <v>2.0</v>
      </c>
      <c r="G22" s="58">
        <v>1.0</v>
      </c>
      <c r="H22" s="59">
        <v>689.0</v>
      </c>
      <c r="I22" s="12"/>
      <c r="K22" s="9"/>
      <c r="L22" s="9"/>
      <c r="M22" s="9"/>
    </row>
    <row r="23" ht="15.75" customHeight="1">
      <c r="A23" s="52"/>
      <c r="B23" s="57" t="s">
        <v>48</v>
      </c>
      <c r="C23" s="57" t="s">
        <v>51</v>
      </c>
      <c r="D23" s="58">
        <v>0.0</v>
      </c>
      <c r="E23" s="58">
        <v>7.0</v>
      </c>
      <c r="F23" s="58">
        <v>3.0</v>
      </c>
      <c r="G23" s="58">
        <v>1.0</v>
      </c>
      <c r="H23" s="59">
        <v>643.0</v>
      </c>
      <c r="I23" s="12"/>
      <c r="K23" s="9"/>
      <c r="L23" s="9"/>
      <c r="M23" s="9"/>
    </row>
    <row r="24" ht="15.75" customHeight="1">
      <c r="A24" s="52"/>
      <c r="B24" s="57" t="s">
        <v>49</v>
      </c>
      <c r="C24" s="57" t="s">
        <v>51</v>
      </c>
      <c r="D24" s="58">
        <v>0.0</v>
      </c>
      <c r="E24" s="58">
        <v>3.0</v>
      </c>
      <c r="F24" s="58">
        <v>3.0</v>
      </c>
      <c r="G24" s="58">
        <v>1.0</v>
      </c>
      <c r="H24" s="59">
        <v>604.0</v>
      </c>
      <c r="I24" s="12"/>
      <c r="K24" s="9"/>
      <c r="L24" s="9"/>
      <c r="M24" s="9"/>
    </row>
    <row r="25" ht="15.75" customHeight="1">
      <c r="A25" s="52"/>
      <c r="B25" s="57" t="s">
        <v>49</v>
      </c>
      <c r="C25" s="57" t="s">
        <v>51</v>
      </c>
      <c r="D25" s="58">
        <v>0.0</v>
      </c>
      <c r="E25" s="58">
        <v>3.0</v>
      </c>
      <c r="F25" s="58">
        <v>3.0</v>
      </c>
      <c r="G25" s="58">
        <v>1.0</v>
      </c>
      <c r="H25" s="59">
        <v>702.0</v>
      </c>
      <c r="I25" s="12"/>
      <c r="K25" s="9"/>
      <c r="L25" s="9"/>
      <c r="M25" s="9"/>
    </row>
    <row r="26" ht="15.75" customHeight="1">
      <c r="A26" s="52"/>
      <c r="B26" s="57" t="s">
        <v>48</v>
      </c>
      <c r="C26" s="57" t="s">
        <v>51</v>
      </c>
      <c r="D26" s="58">
        <v>0.0</v>
      </c>
      <c r="E26" s="58">
        <v>7.0</v>
      </c>
      <c r="F26" s="58">
        <v>3.0</v>
      </c>
      <c r="G26" s="58">
        <v>1.0</v>
      </c>
      <c r="H26" s="59">
        <v>530.0</v>
      </c>
      <c r="I26" s="12"/>
      <c r="K26" s="9"/>
      <c r="L26" s="9"/>
      <c r="M26" s="9"/>
    </row>
    <row r="27" ht="15.75" customHeight="1">
      <c r="A27" s="52"/>
      <c r="B27" s="57" t="s">
        <v>48</v>
      </c>
      <c r="C27" s="57" t="s">
        <v>49</v>
      </c>
      <c r="D27" s="58">
        <v>0.0</v>
      </c>
      <c r="E27" s="58">
        <v>5.0</v>
      </c>
      <c r="F27" s="58">
        <v>4.0</v>
      </c>
      <c r="G27" s="58">
        <v>1.0</v>
      </c>
      <c r="H27" s="59">
        <v>684.0</v>
      </c>
      <c r="I27" s="12"/>
      <c r="K27" s="9"/>
      <c r="L27" s="9"/>
      <c r="M27" s="9"/>
    </row>
    <row r="28" ht="15.75" customHeight="1">
      <c r="A28" s="52"/>
      <c r="B28" s="57" t="s">
        <v>51</v>
      </c>
      <c r="C28" s="57" t="s">
        <v>50</v>
      </c>
      <c r="D28" s="58">
        <v>0.0</v>
      </c>
      <c r="E28" s="58">
        <v>14.0</v>
      </c>
      <c r="F28" s="58">
        <v>2.0</v>
      </c>
      <c r="G28" s="58">
        <v>1.0</v>
      </c>
      <c r="H28" s="59">
        <v>617.0</v>
      </c>
      <c r="I28" s="12"/>
      <c r="K28" s="9"/>
      <c r="L28" s="9"/>
      <c r="M28" s="9"/>
    </row>
    <row r="29" ht="15.75" customHeight="1">
      <c r="A29" s="52"/>
      <c r="B29" s="57" t="s">
        <v>51</v>
      </c>
      <c r="C29" s="57" t="s">
        <v>49</v>
      </c>
      <c r="D29" s="58">
        <v>0.0</v>
      </c>
      <c r="E29" s="58">
        <v>13.0</v>
      </c>
      <c r="F29" s="58">
        <v>4.0</v>
      </c>
      <c r="G29" s="58">
        <v>1.0</v>
      </c>
      <c r="H29" s="59">
        <v>640.0</v>
      </c>
      <c r="I29" s="12"/>
      <c r="K29" s="9"/>
      <c r="L29" s="9"/>
      <c r="M29" s="9"/>
    </row>
    <row r="30" ht="15.75" customHeight="1">
      <c r="A30" s="52"/>
      <c r="B30" s="57" t="s">
        <v>49</v>
      </c>
      <c r="C30" s="57" t="s">
        <v>48</v>
      </c>
      <c r="D30" s="58">
        <v>0.0</v>
      </c>
      <c r="E30" s="58">
        <v>4.0</v>
      </c>
      <c r="F30" s="58">
        <v>1.0</v>
      </c>
      <c r="G30" s="58">
        <v>1.0</v>
      </c>
      <c r="H30" s="59">
        <v>717.0</v>
      </c>
      <c r="I30" s="12"/>
      <c r="K30" s="9"/>
      <c r="L30" s="9"/>
      <c r="M30" s="9"/>
    </row>
    <row r="31" ht="15.75" customHeight="1">
      <c r="A31" s="52"/>
      <c r="B31" s="57" t="s">
        <v>51</v>
      </c>
      <c r="C31" s="57" t="s">
        <v>48</v>
      </c>
      <c r="D31" s="58">
        <v>0.0</v>
      </c>
      <c r="E31" s="58">
        <v>16.0</v>
      </c>
      <c r="F31" s="58">
        <v>1.0</v>
      </c>
      <c r="G31" s="58">
        <v>1.0</v>
      </c>
      <c r="H31" s="59">
        <v>620.0</v>
      </c>
      <c r="I31" s="12"/>
      <c r="K31" s="9"/>
      <c r="L31" s="9"/>
      <c r="M31" s="9"/>
    </row>
    <row r="32" ht="15.75" customHeight="1">
      <c r="A32" s="52"/>
      <c r="B32" s="57" t="s">
        <v>48</v>
      </c>
      <c r="C32" s="57" t="s">
        <v>48</v>
      </c>
      <c r="D32" s="58">
        <v>1.0</v>
      </c>
      <c r="E32" s="58">
        <v>8.0</v>
      </c>
      <c r="F32" s="58">
        <v>1.0</v>
      </c>
      <c r="G32" s="58">
        <v>1.0</v>
      </c>
      <c r="H32" s="59">
        <v>476.0</v>
      </c>
      <c r="I32" s="12"/>
      <c r="K32" s="9"/>
      <c r="L32" s="9"/>
      <c r="M32" s="9"/>
    </row>
    <row r="33" ht="15.75" customHeight="1">
      <c r="A33" s="52"/>
      <c r="B33" s="57" t="s">
        <v>50</v>
      </c>
      <c r="C33" s="57" t="s">
        <v>48</v>
      </c>
      <c r="D33" s="58">
        <v>0.0</v>
      </c>
      <c r="E33" s="58">
        <v>12.0</v>
      </c>
      <c r="F33" s="58">
        <v>1.0</v>
      </c>
      <c r="G33" s="58">
        <v>1.0</v>
      </c>
      <c r="H33" s="59">
        <v>426.0</v>
      </c>
      <c r="I33" s="12"/>
      <c r="K33" s="9"/>
      <c r="L33" s="9"/>
      <c r="M33" s="9"/>
    </row>
    <row r="34" ht="15.75" customHeight="1">
      <c r="A34" s="52"/>
      <c r="B34" s="57" t="s">
        <v>48</v>
      </c>
      <c r="C34" s="57" t="s">
        <v>51</v>
      </c>
      <c r="D34" s="58">
        <v>0.0</v>
      </c>
      <c r="E34" s="58">
        <v>7.0</v>
      </c>
      <c r="F34" s="58">
        <v>3.0</v>
      </c>
      <c r="G34" s="58">
        <v>1.0</v>
      </c>
      <c r="H34" s="59">
        <v>1074.0</v>
      </c>
      <c r="I34" s="12"/>
      <c r="K34" s="9"/>
      <c r="L34" s="9"/>
      <c r="M34" s="9"/>
    </row>
    <row r="35" ht="15.75" customHeight="1">
      <c r="A35" s="52"/>
      <c r="B35" s="57" t="s">
        <v>51</v>
      </c>
      <c r="C35" s="57" t="s">
        <v>50</v>
      </c>
      <c r="D35" s="58">
        <v>0.0</v>
      </c>
      <c r="E35" s="58">
        <v>14.0</v>
      </c>
      <c r="F35" s="58">
        <v>2.0</v>
      </c>
      <c r="G35" s="58">
        <v>1.0</v>
      </c>
      <c r="H35" s="59">
        <v>718.0</v>
      </c>
      <c r="I35" s="12"/>
      <c r="K35" s="9"/>
      <c r="L35" s="9"/>
      <c r="M35" s="9"/>
    </row>
    <row r="36" ht="15.75" customHeight="1">
      <c r="A36" s="52"/>
      <c r="B36" s="57" t="s">
        <v>51</v>
      </c>
      <c r="C36" s="57" t="s">
        <v>49</v>
      </c>
      <c r="D36" s="58">
        <v>0.0</v>
      </c>
      <c r="E36" s="58">
        <v>13.0</v>
      </c>
      <c r="F36" s="58">
        <v>4.0</v>
      </c>
      <c r="G36" s="58">
        <v>1.0</v>
      </c>
      <c r="H36" s="59">
        <v>673.0</v>
      </c>
      <c r="I36" s="12"/>
      <c r="K36" s="9"/>
      <c r="L36" s="9"/>
      <c r="M36" s="9"/>
    </row>
    <row r="37" ht="15.75" customHeight="1">
      <c r="A37" s="52"/>
      <c r="B37" s="57" t="s">
        <v>49</v>
      </c>
      <c r="C37" s="57" t="s">
        <v>50</v>
      </c>
      <c r="D37" s="58">
        <v>0.0</v>
      </c>
      <c r="E37" s="58">
        <v>2.0</v>
      </c>
      <c r="F37" s="58">
        <v>2.0</v>
      </c>
      <c r="G37" s="58">
        <v>1.0</v>
      </c>
      <c r="H37" s="59">
        <v>696.0</v>
      </c>
      <c r="I37" s="12"/>
      <c r="K37" s="9"/>
      <c r="L37" s="9"/>
      <c r="M37" s="9"/>
    </row>
    <row r="38" ht="15.75" customHeight="1">
      <c r="A38" s="52"/>
      <c r="B38" s="57" t="s">
        <v>49</v>
      </c>
      <c r="C38" s="57" t="s">
        <v>50</v>
      </c>
      <c r="D38" s="58">
        <v>0.0</v>
      </c>
      <c r="E38" s="58">
        <v>2.0</v>
      </c>
      <c r="F38" s="58">
        <v>2.0</v>
      </c>
      <c r="G38" s="58">
        <v>1.0</v>
      </c>
      <c r="H38" s="59">
        <v>662.0</v>
      </c>
      <c r="I38" s="12"/>
      <c r="K38" s="9"/>
      <c r="L38" s="9"/>
      <c r="M38" s="9"/>
    </row>
    <row r="39" ht="15.75" customHeight="1">
      <c r="A39" s="52"/>
      <c r="B39" s="57" t="s">
        <v>48</v>
      </c>
      <c r="C39" s="57" t="s">
        <v>48</v>
      </c>
      <c r="D39" s="58">
        <v>1.0</v>
      </c>
      <c r="E39" s="58">
        <v>8.0</v>
      </c>
      <c r="F39" s="58">
        <v>1.0</v>
      </c>
      <c r="G39" s="58">
        <v>1.0</v>
      </c>
      <c r="H39" s="59">
        <v>621.0</v>
      </c>
      <c r="I39" s="12"/>
      <c r="K39" s="9"/>
      <c r="L39" s="9"/>
      <c r="M39" s="9"/>
    </row>
    <row r="40" ht="15.75" customHeight="1">
      <c r="A40" s="52"/>
      <c r="B40" s="57" t="s">
        <v>49</v>
      </c>
      <c r="C40" s="57" t="s">
        <v>49</v>
      </c>
      <c r="D40" s="58">
        <v>1.0</v>
      </c>
      <c r="E40" s="58">
        <v>1.0</v>
      </c>
      <c r="F40" s="58">
        <v>4.0</v>
      </c>
      <c r="G40" s="58">
        <v>1.0</v>
      </c>
      <c r="H40" s="59">
        <v>620.0</v>
      </c>
      <c r="I40" s="12"/>
      <c r="K40" s="9"/>
      <c r="L40" s="9"/>
      <c r="M40" s="9"/>
    </row>
    <row r="41" ht="15.75" customHeight="1">
      <c r="A41" s="52"/>
      <c r="B41" s="57" t="s">
        <v>49</v>
      </c>
      <c r="C41" s="57" t="s">
        <v>48</v>
      </c>
      <c r="D41" s="58">
        <v>0.0</v>
      </c>
      <c r="E41" s="58">
        <v>4.0</v>
      </c>
      <c r="F41" s="58">
        <v>1.0</v>
      </c>
      <c r="G41" s="58">
        <v>1.0</v>
      </c>
      <c r="H41" s="59">
        <v>670.0</v>
      </c>
      <c r="I41" s="12"/>
      <c r="K41" s="9"/>
      <c r="L41" s="9"/>
      <c r="M41" s="9"/>
    </row>
    <row r="42" ht="15.75" customHeight="1">
      <c r="A42" s="52"/>
      <c r="B42" s="57" t="s">
        <v>50</v>
      </c>
      <c r="C42" s="57" t="s">
        <v>48</v>
      </c>
      <c r="D42" s="58">
        <v>0.0</v>
      </c>
      <c r="E42" s="58">
        <v>12.0</v>
      </c>
      <c r="F42" s="58">
        <v>1.0</v>
      </c>
      <c r="G42" s="58">
        <v>1.0</v>
      </c>
      <c r="H42" s="59">
        <v>747.0</v>
      </c>
      <c r="I42" s="12"/>
      <c r="K42" s="9"/>
      <c r="L42" s="9"/>
      <c r="M42" s="9"/>
    </row>
    <row r="43" ht="15.75" customHeight="1">
      <c r="A43" s="52"/>
      <c r="B43" s="60" t="s">
        <v>48</v>
      </c>
      <c r="C43" s="60" t="s">
        <v>51</v>
      </c>
      <c r="D43" s="61">
        <v>0.0</v>
      </c>
      <c r="E43" s="62">
        <v>7.0</v>
      </c>
      <c r="F43" s="62">
        <v>3.0</v>
      </c>
      <c r="G43" s="62">
        <v>1.0</v>
      </c>
      <c r="H43" s="63">
        <v>845.0</v>
      </c>
      <c r="I43" s="12"/>
      <c r="K43" s="9"/>
      <c r="L43" s="9"/>
      <c r="M43" s="9"/>
    </row>
    <row r="44" ht="15.75" customHeight="1">
      <c r="J44" s="9"/>
      <c r="K44" s="9"/>
      <c r="L44" s="9"/>
      <c r="M44" s="9"/>
    </row>
    <row r="45" ht="15.75" customHeight="1">
      <c r="B45" s="35" t="s">
        <v>26</v>
      </c>
      <c r="C45" s="35" t="s">
        <v>23</v>
      </c>
      <c r="D45" s="35" t="s">
        <v>16</v>
      </c>
      <c r="E45" s="35" t="s">
        <v>17</v>
      </c>
      <c r="F45" s="35" t="s">
        <v>18</v>
      </c>
      <c r="G45" s="35" t="s">
        <v>27</v>
      </c>
      <c r="H45" s="36" t="s">
        <v>52</v>
      </c>
      <c r="I45" s="64" t="s">
        <v>19</v>
      </c>
      <c r="J45" s="9"/>
      <c r="K45" s="9"/>
      <c r="L45" s="9"/>
      <c r="M45" s="9"/>
      <c r="N45" s="64"/>
      <c r="O45" s="64"/>
    </row>
    <row r="46" ht="15.75" customHeight="1">
      <c r="A46" s="37" t="s">
        <v>21</v>
      </c>
      <c r="B46" s="38">
        <f>countif(D4:D43, "0")</f>
        <v>34</v>
      </c>
      <c r="C46" s="38">
        <f>sumifs(H4:H43, D4:D43, "0")/B46</f>
        <v>710.1176471</v>
      </c>
      <c r="D46" s="38">
        <f t="array" ref="D46">median(if($D$4:$D$43=0, $H$4:$H$43))</f>
        <v>678.5</v>
      </c>
      <c r="E46" s="38">
        <f>minifs($H$4:$H$43, $D$4:$D$43,"0",$D$4:$D$43,"0")</f>
        <v>426</v>
      </c>
      <c r="F46" s="38">
        <f>maxifs($H$4:$H$43, $D$4:$D$43,"0",$D$4:$D$43,"0")</f>
        <v>1228</v>
      </c>
      <c r="G46" s="38">
        <f>(B46-H46)/B46*100</f>
        <v>0</v>
      </c>
      <c r="H46" s="39">
        <f>countifs(D4:D43,"0", G4:G43, "1")</f>
        <v>34</v>
      </c>
      <c r="I46" s="19">
        <f t="array" ref="I46">stdev(if(D4:D43=0, H4:H43))</f>
        <v>154.5652289</v>
      </c>
      <c r="J46" s="9"/>
      <c r="K46" s="9"/>
      <c r="L46" s="9"/>
      <c r="M46" s="9"/>
      <c r="N46" s="18"/>
      <c r="O46" s="18"/>
    </row>
    <row r="47" ht="15.75" customHeight="1">
      <c r="A47" s="37" t="s">
        <v>20</v>
      </c>
      <c r="B47" s="38">
        <f>countif(D4:D43, "1")</f>
        <v>6</v>
      </c>
      <c r="C47" s="38">
        <f>sumifs(H4:H43, D4:D43, "1")/B47</f>
        <v>582.3333333</v>
      </c>
      <c r="D47" s="38">
        <f t="array" ref="D47">median(if($D$4:$D$43=1, $H$4:$H$43))</f>
        <v>599</v>
      </c>
      <c r="E47" s="38">
        <f>minifs($H$4:$H$43, $D$4:$D$43,"1",$D$4:$D$43,"1")</f>
        <v>476</v>
      </c>
      <c r="F47" s="38">
        <f>maxifs($H$4:$H$43, $D$4:$D$43,"1",$D$4:$D$43,"1")</f>
        <v>626</v>
      </c>
      <c r="G47" s="38">
        <f>(B47-H47)/B47</f>
        <v>0</v>
      </c>
      <c r="H47" s="39">
        <f>countifs(D4:D43,"1", G4:G43, "1")</f>
        <v>6</v>
      </c>
      <c r="I47" s="19">
        <f t="array" ref="I47">stdev(if(D4:D43=1, H4:H43))</f>
        <v>56.97952849</v>
      </c>
      <c r="J47" s="18"/>
      <c r="K47" s="18"/>
      <c r="L47" s="18"/>
      <c r="M47" s="18"/>
      <c r="N47" s="18"/>
      <c r="O47" s="18"/>
    </row>
    <row r="48" ht="15.75" customHeight="1"/>
    <row r="49" ht="15.75" customHeight="1"/>
    <row r="50" ht="15.75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ht="15.75" customHeigh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ht="15.75" customHeigh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15.7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15.0" customHeigh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ht="15.75" customHeigh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ht="15.75" customHeigh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ht="15.75" customHeigh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ht="15.75" customHeigh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ht="15.75" customHeigh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ht="15.75" customHeigh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ht="15.7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ht="15.7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ht="15.7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ht="15.7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ht="15.7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ht="15.7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ht="15.7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ht="15.7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ht="15.7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ht="15.7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ht="15.7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ht="15.7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ht="15.75" customHeight="1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ht="15.75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ht="15.75" customHeight="1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ht="15.7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ht="15.75" customHeight="1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ht="15.7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ht="15.7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ht="15.75" customHeight="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ht="15.75" customHeight="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ht="15.75" customHeight="1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ht="15.75" customHeight="1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ht="15.75" customHeight="1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ht="15.75" customHeight="1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ht="15.75" customHeight="1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ht="15.75" customHeight="1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ht="15.75" customHeight="1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ht="15.75" customHeight="1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C91" s="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22</v>
      </c>
      <c r="C2" s="3"/>
      <c r="D2" s="3"/>
      <c r="E2" s="3"/>
      <c r="F2" s="3"/>
      <c r="G2" s="3"/>
      <c r="H2" s="4"/>
    </row>
    <row r="3" ht="15.75" customHeight="1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 ht="15.75" customHeight="1">
      <c r="A4" s="52"/>
      <c r="B4" s="53" t="s">
        <v>50</v>
      </c>
      <c r="C4" s="53" t="s">
        <v>49</v>
      </c>
      <c r="D4" s="54">
        <v>0.0</v>
      </c>
      <c r="E4" s="54">
        <v>9.0</v>
      </c>
      <c r="F4" s="54">
        <v>4.0</v>
      </c>
      <c r="G4" s="54">
        <v>1.0</v>
      </c>
      <c r="H4" s="55">
        <v>1680.0</v>
      </c>
    </row>
    <row r="5" ht="15.75" customHeight="1">
      <c r="A5" s="56"/>
      <c r="B5" s="57" t="s">
        <v>48</v>
      </c>
      <c r="C5" s="57" t="s">
        <v>50</v>
      </c>
      <c r="D5" s="58">
        <v>0.0</v>
      </c>
      <c r="E5" s="58">
        <v>6.0</v>
      </c>
      <c r="F5" s="58">
        <v>2.0</v>
      </c>
      <c r="G5" s="58">
        <v>1.0</v>
      </c>
      <c r="H5" s="59">
        <v>791.0</v>
      </c>
    </row>
    <row r="6" ht="15.75" customHeight="1">
      <c r="A6" s="52"/>
      <c r="B6" s="57" t="s">
        <v>51</v>
      </c>
      <c r="C6" s="57" t="s">
        <v>50</v>
      </c>
      <c r="D6" s="58">
        <v>0.0</v>
      </c>
      <c r="E6" s="58">
        <v>14.0</v>
      </c>
      <c r="F6" s="58">
        <v>2.0</v>
      </c>
      <c r="G6" s="58">
        <v>1.0</v>
      </c>
      <c r="H6" s="59">
        <v>757.0</v>
      </c>
    </row>
    <row r="7" ht="15.75" customHeight="1">
      <c r="A7" s="52"/>
      <c r="B7" s="57" t="s">
        <v>49</v>
      </c>
      <c r="C7" s="57" t="s">
        <v>48</v>
      </c>
      <c r="D7" s="58">
        <v>0.0</v>
      </c>
      <c r="E7" s="58">
        <v>4.0</v>
      </c>
      <c r="F7" s="58">
        <v>1.0</v>
      </c>
      <c r="G7" s="58">
        <v>1.0</v>
      </c>
      <c r="H7" s="59">
        <v>774.0</v>
      </c>
    </row>
    <row r="8" ht="15.75" customHeight="1">
      <c r="A8" s="52"/>
      <c r="B8" s="57" t="s">
        <v>50</v>
      </c>
      <c r="C8" s="57" t="s">
        <v>51</v>
      </c>
      <c r="D8" s="58">
        <v>0.0</v>
      </c>
      <c r="E8" s="58">
        <v>11.0</v>
      </c>
      <c r="F8" s="58">
        <v>3.0</v>
      </c>
      <c r="G8" s="58">
        <v>1.0</v>
      </c>
      <c r="H8" s="59">
        <v>929.0</v>
      </c>
    </row>
    <row r="9" ht="15.75" customHeight="1">
      <c r="A9" s="52"/>
      <c r="B9" s="57" t="s">
        <v>51</v>
      </c>
      <c r="C9" s="57" t="s">
        <v>48</v>
      </c>
      <c r="D9" s="58">
        <v>0.0</v>
      </c>
      <c r="E9" s="58">
        <v>16.0</v>
      </c>
      <c r="F9" s="58">
        <v>1.0</v>
      </c>
      <c r="G9" s="58">
        <v>1.0</v>
      </c>
      <c r="H9" s="59">
        <v>732.0</v>
      </c>
    </row>
    <row r="10" ht="15.75" customHeight="1">
      <c r="A10" s="52"/>
      <c r="B10" s="57" t="s">
        <v>50</v>
      </c>
      <c r="C10" s="57" t="s">
        <v>50</v>
      </c>
      <c r="D10" s="58">
        <v>1.0</v>
      </c>
      <c r="E10" s="58">
        <v>10.0</v>
      </c>
      <c r="F10" s="58">
        <v>2.0</v>
      </c>
      <c r="G10" s="58">
        <v>1.0</v>
      </c>
      <c r="H10" s="59">
        <v>631.0</v>
      </c>
    </row>
    <row r="11" ht="15.75" customHeight="1">
      <c r="A11" s="52"/>
      <c r="B11" s="57" t="s">
        <v>50</v>
      </c>
      <c r="C11" s="57" t="s">
        <v>48</v>
      </c>
      <c r="D11" s="58">
        <v>0.0</v>
      </c>
      <c r="E11" s="58">
        <v>12.0</v>
      </c>
      <c r="F11" s="58">
        <v>1.0</v>
      </c>
      <c r="G11" s="58">
        <v>1.0</v>
      </c>
      <c r="H11" s="59">
        <v>822.0</v>
      </c>
    </row>
    <row r="12" ht="15.75" customHeight="1">
      <c r="A12" s="52"/>
      <c r="B12" s="57" t="s">
        <v>50</v>
      </c>
      <c r="C12" s="57" t="s">
        <v>50</v>
      </c>
      <c r="D12" s="58">
        <v>1.0</v>
      </c>
      <c r="E12" s="58">
        <v>10.0</v>
      </c>
      <c r="F12" s="58">
        <v>2.0</v>
      </c>
      <c r="G12" s="58">
        <v>1.0</v>
      </c>
      <c r="H12" s="59">
        <v>750.0</v>
      </c>
    </row>
    <row r="13" ht="15.75" customHeight="1">
      <c r="A13" s="52"/>
      <c r="B13" s="57" t="s">
        <v>51</v>
      </c>
      <c r="C13" s="57" t="s">
        <v>51</v>
      </c>
      <c r="D13" s="58">
        <v>1.0</v>
      </c>
      <c r="E13" s="58">
        <v>15.0</v>
      </c>
      <c r="F13" s="58">
        <v>3.0</v>
      </c>
      <c r="G13" s="58">
        <v>1.0</v>
      </c>
      <c r="H13" s="59">
        <v>1008.0</v>
      </c>
    </row>
    <row r="14" ht="15.75" customHeight="1">
      <c r="A14" s="52"/>
      <c r="B14" s="57" t="s">
        <v>48</v>
      </c>
      <c r="C14" s="57" t="s">
        <v>50</v>
      </c>
      <c r="D14" s="58">
        <v>0.0</v>
      </c>
      <c r="E14" s="58">
        <v>6.0</v>
      </c>
      <c r="F14" s="58">
        <v>2.0</v>
      </c>
      <c r="G14" s="58">
        <v>1.0</v>
      </c>
      <c r="H14" s="59">
        <v>853.0</v>
      </c>
    </row>
    <row r="15" ht="15.75" customHeight="1">
      <c r="A15" s="52"/>
      <c r="B15" s="57" t="s">
        <v>48</v>
      </c>
      <c r="C15" s="57" t="s">
        <v>51</v>
      </c>
      <c r="D15" s="58">
        <v>0.0</v>
      </c>
      <c r="E15" s="58">
        <v>7.0</v>
      </c>
      <c r="F15" s="58">
        <v>3.0</v>
      </c>
      <c r="G15" s="58">
        <v>1.0</v>
      </c>
      <c r="H15" s="59">
        <v>908.0</v>
      </c>
    </row>
    <row r="16" ht="15.75" customHeight="1">
      <c r="A16" s="52"/>
      <c r="B16" s="57" t="s">
        <v>49</v>
      </c>
      <c r="C16" s="57" t="s">
        <v>49</v>
      </c>
      <c r="D16" s="58">
        <v>1.0</v>
      </c>
      <c r="E16" s="58">
        <v>1.0</v>
      </c>
      <c r="F16" s="58">
        <v>4.0</v>
      </c>
      <c r="G16" s="58">
        <v>1.0</v>
      </c>
      <c r="H16" s="59">
        <v>638.0</v>
      </c>
    </row>
    <row r="17" ht="15.75" customHeight="1">
      <c r="A17" s="52"/>
      <c r="B17" s="57" t="s">
        <v>50</v>
      </c>
      <c r="C17" s="57" t="s">
        <v>48</v>
      </c>
      <c r="D17" s="58">
        <v>0.0</v>
      </c>
      <c r="E17" s="58">
        <v>12.0</v>
      </c>
      <c r="F17" s="58">
        <v>1.0</v>
      </c>
      <c r="G17" s="58">
        <v>1.0</v>
      </c>
      <c r="H17" s="59">
        <v>672.0</v>
      </c>
    </row>
    <row r="18" ht="15.75" customHeight="1">
      <c r="A18" s="52"/>
      <c r="B18" s="57" t="s">
        <v>48</v>
      </c>
      <c r="C18" s="57" t="s">
        <v>48</v>
      </c>
      <c r="D18" s="58">
        <v>1.0</v>
      </c>
      <c r="E18" s="58">
        <v>8.0</v>
      </c>
      <c r="F18" s="58">
        <v>1.0</v>
      </c>
      <c r="G18" s="58">
        <v>1.0</v>
      </c>
      <c r="H18" s="59">
        <v>625.0</v>
      </c>
    </row>
    <row r="19" ht="15.75" customHeight="1">
      <c r="A19" s="52"/>
      <c r="B19" s="57" t="s">
        <v>49</v>
      </c>
      <c r="C19" s="57" t="s">
        <v>51</v>
      </c>
      <c r="D19" s="58">
        <v>0.0</v>
      </c>
      <c r="E19" s="58">
        <v>3.0</v>
      </c>
      <c r="F19" s="58">
        <v>3.0</v>
      </c>
      <c r="G19" s="58">
        <v>1.0</v>
      </c>
      <c r="H19" s="59">
        <v>684.0</v>
      </c>
    </row>
    <row r="20" ht="15.75" customHeight="1">
      <c r="A20" s="52"/>
      <c r="B20" s="57" t="s">
        <v>49</v>
      </c>
      <c r="C20" s="57" t="s">
        <v>48</v>
      </c>
      <c r="D20" s="58">
        <v>0.0</v>
      </c>
      <c r="E20" s="58">
        <v>4.0</v>
      </c>
      <c r="F20" s="58">
        <v>1.0</v>
      </c>
      <c r="G20" s="58">
        <v>1.0</v>
      </c>
      <c r="H20" s="59">
        <v>950.0</v>
      </c>
    </row>
    <row r="21" ht="15.75" customHeight="1">
      <c r="A21" s="52"/>
      <c r="B21" s="57" t="s">
        <v>49</v>
      </c>
      <c r="C21" s="57" t="s">
        <v>49</v>
      </c>
      <c r="D21" s="58">
        <v>1.0</v>
      </c>
      <c r="E21" s="58">
        <v>1.0</v>
      </c>
      <c r="F21" s="58">
        <v>4.0</v>
      </c>
      <c r="G21" s="58">
        <v>1.0</v>
      </c>
      <c r="H21" s="59">
        <v>677.0</v>
      </c>
    </row>
    <row r="22" ht="15.75" customHeight="1">
      <c r="A22" s="52"/>
      <c r="B22" s="57" t="s">
        <v>50</v>
      </c>
      <c r="C22" s="57" t="s">
        <v>50</v>
      </c>
      <c r="D22" s="58">
        <v>1.0</v>
      </c>
      <c r="E22" s="58">
        <v>10.0</v>
      </c>
      <c r="F22" s="58">
        <v>2.0</v>
      </c>
      <c r="G22" s="58">
        <v>1.0</v>
      </c>
      <c r="H22" s="59">
        <v>647.0</v>
      </c>
    </row>
    <row r="23" ht="15.75" customHeight="1">
      <c r="A23" s="52"/>
      <c r="B23" s="57" t="s">
        <v>49</v>
      </c>
      <c r="C23" s="57" t="s">
        <v>51</v>
      </c>
      <c r="D23" s="58">
        <v>0.0</v>
      </c>
      <c r="E23" s="58">
        <v>3.0</v>
      </c>
      <c r="F23" s="58">
        <v>3.0</v>
      </c>
      <c r="G23" s="58">
        <v>1.0</v>
      </c>
      <c r="H23" s="59">
        <v>837.0</v>
      </c>
    </row>
    <row r="24" ht="15.75" customHeight="1">
      <c r="A24" s="52"/>
      <c r="B24" s="57" t="s">
        <v>48</v>
      </c>
      <c r="C24" s="57" t="s">
        <v>49</v>
      </c>
      <c r="D24" s="58">
        <v>0.0</v>
      </c>
      <c r="E24" s="58">
        <v>5.0</v>
      </c>
      <c r="F24" s="58">
        <v>4.0</v>
      </c>
      <c r="G24" s="58">
        <v>1.0</v>
      </c>
      <c r="H24" s="59">
        <v>728.0</v>
      </c>
    </row>
    <row r="25" ht="15.75" customHeight="1">
      <c r="A25" s="52"/>
      <c r="B25" s="57" t="s">
        <v>50</v>
      </c>
      <c r="C25" s="57" t="s">
        <v>51</v>
      </c>
      <c r="D25" s="58">
        <v>0.0</v>
      </c>
      <c r="E25" s="58">
        <v>11.0</v>
      </c>
      <c r="F25" s="58">
        <v>2.0</v>
      </c>
      <c r="G25" s="58">
        <v>2.0</v>
      </c>
      <c r="H25" s="59">
        <v>693.0</v>
      </c>
    </row>
    <row r="26" ht="15.75" customHeight="1">
      <c r="A26" s="52"/>
      <c r="B26" s="57" t="s">
        <v>51</v>
      </c>
      <c r="C26" s="57" t="s">
        <v>51</v>
      </c>
      <c r="D26" s="58">
        <v>1.0</v>
      </c>
      <c r="E26" s="58">
        <v>15.0</v>
      </c>
      <c r="F26" s="58">
        <v>3.0</v>
      </c>
      <c r="G26" s="58">
        <v>1.0</v>
      </c>
      <c r="H26" s="59">
        <v>703.0</v>
      </c>
    </row>
    <row r="27" ht="15.75" customHeight="1">
      <c r="A27" s="52"/>
      <c r="B27" s="57" t="s">
        <v>48</v>
      </c>
      <c r="C27" s="57" t="s">
        <v>50</v>
      </c>
      <c r="D27" s="58">
        <v>0.0</v>
      </c>
      <c r="E27" s="58">
        <v>6.0</v>
      </c>
      <c r="F27" s="58">
        <v>2.0</v>
      </c>
      <c r="G27" s="58">
        <v>1.0</v>
      </c>
      <c r="H27" s="59">
        <v>1036.0</v>
      </c>
    </row>
    <row r="28" ht="15.75" customHeight="1">
      <c r="A28" s="52"/>
      <c r="B28" s="57" t="s">
        <v>49</v>
      </c>
      <c r="C28" s="57" t="s">
        <v>49</v>
      </c>
      <c r="D28" s="58">
        <v>1.0</v>
      </c>
      <c r="E28" s="58">
        <v>1.0</v>
      </c>
      <c r="F28" s="58">
        <v>4.0</v>
      </c>
      <c r="G28" s="58">
        <v>1.0</v>
      </c>
      <c r="H28" s="59">
        <v>706.0</v>
      </c>
    </row>
    <row r="29" ht="15.75" customHeight="1">
      <c r="A29" s="52"/>
      <c r="B29" s="57" t="s">
        <v>49</v>
      </c>
      <c r="C29" s="57" t="s">
        <v>51</v>
      </c>
      <c r="D29" s="58">
        <v>0.0</v>
      </c>
      <c r="E29" s="58">
        <v>3.0</v>
      </c>
      <c r="F29" s="58">
        <v>3.0</v>
      </c>
      <c r="G29" s="58">
        <v>1.0</v>
      </c>
      <c r="H29" s="59">
        <v>909.0</v>
      </c>
    </row>
    <row r="30" ht="15.75" customHeight="1">
      <c r="A30" s="52"/>
      <c r="B30" s="57" t="s">
        <v>48</v>
      </c>
      <c r="C30" s="57" t="s">
        <v>51</v>
      </c>
      <c r="D30" s="58">
        <v>0.0</v>
      </c>
      <c r="E30" s="58">
        <v>7.0</v>
      </c>
      <c r="F30" s="58">
        <v>3.0</v>
      </c>
      <c r="G30" s="58">
        <v>1.0</v>
      </c>
      <c r="H30" s="59">
        <v>707.0</v>
      </c>
    </row>
    <row r="31" ht="15.75" customHeight="1">
      <c r="A31" s="52"/>
      <c r="B31" s="57" t="s">
        <v>50</v>
      </c>
      <c r="C31" s="57" t="s">
        <v>51</v>
      </c>
      <c r="D31" s="58">
        <v>0.0</v>
      </c>
      <c r="E31" s="58">
        <v>11.0</v>
      </c>
      <c r="F31" s="58">
        <v>3.0</v>
      </c>
      <c r="G31" s="58">
        <v>1.0</v>
      </c>
      <c r="H31" s="59">
        <v>1154.0</v>
      </c>
    </row>
    <row r="32" ht="15.75" customHeight="1">
      <c r="A32" s="52"/>
      <c r="B32" s="57" t="s">
        <v>51</v>
      </c>
      <c r="C32" s="57" t="s">
        <v>51</v>
      </c>
      <c r="D32" s="58">
        <v>1.0</v>
      </c>
      <c r="E32" s="58">
        <v>15.0</v>
      </c>
      <c r="F32" s="58">
        <v>3.0</v>
      </c>
      <c r="G32" s="58">
        <v>1.0</v>
      </c>
      <c r="H32" s="59">
        <v>576.0</v>
      </c>
    </row>
    <row r="33" ht="15.75" customHeight="1">
      <c r="A33" s="52"/>
      <c r="B33" s="57" t="s">
        <v>50</v>
      </c>
      <c r="C33" s="57" t="s">
        <v>48</v>
      </c>
      <c r="D33" s="58">
        <v>0.0</v>
      </c>
      <c r="E33" s="58">
        <v>12.0</v>
      </c>
      <c r="F33" s="58">
        <v>1.0</v>
      </c>
      <c r="G33" s="58">
        <v>1.0</v>
      </c>
      <c r="H33" s="59">
        <v>866.0</v>
      </c>
    </row>
    <row r="34" ht="15.75" customHeight="1">
      <c r="A34" s="52"/>
      <c r="B34" s="57" t="s">
        <v>49</v>
      </c>
      <c r="C34" s="57" t="s">
        <v>48</v>
      </c>
      <c r="D34" s="58">
        <v>0.0</v>
      </c>
      <c r="E34" s="58">
        <v>4.0</v>
      </c>
      <c r="F34" s="58">
        <v>1.0</v>
      </c>
      <c r="G34" s="58">
        <v>1.0</v>
      </c>
      <c r="H34" s="59">
        <v>759.0</v>
      </c>
    </row>
    <row r="35" ht="15.75" customHeight="1">
      <c r="A35" s="52"/>
      <c r="B35" s="57" t="s">
        <v>51</v>
      </c>
      <c r="C35" s="57" t="s">
        <v>49</v>
      </c>
      <c r="D35" s="58">
        <v>0.0</v>
      </c>
      <c r="E35" s="58">
        <v>13.0</v>
      </c>
      <c r="F35" s="58">
        <v>4.0</v>
      </c>
      <c r="G35" s="58">
        <v>1.0</v>
      </c>
      <c r="H35" s="59">
        <v>735.0</v>
      </c>
    </row>
    <row r="36" ht="15.75" customHeight="1">
      <c r="A36" s="52"/>
      <c r="B36" s="57" t="s">
        <v>50</v>
      </c>
      <c r="C36" s="57" t="s">
        <v>50</v>
      </c>
      <c r="D36" s="58">
        <v>1.0</v>
      </c>
      <c r="E36" s="58">
        <v>10.0</v>
      </c>
      <c r="F36" s="58">
        <v>2.0</v>
      </c>
      <c r="G36" s="58">
        <v>1.0</v>
      </c>
      <c r="H36" s="59">
        <v>679.0</v>
      </c>
    </row>
    <row r="37" ht="15.75" customHeight="1">
      <c r="A37" s="52"/>
      <c r="B37" s="57" t="s">
        <v>50</v>
      </c>
      <c r="C37" s="57" t="s">
        <v>49</v>
      </c>
      <c r="D37" s="58">
        <v>0.0</v>
      </c>
      <c r="E37" s="58">
        <v>9.0</v>
      </c>
      <c r="F37" s="58">
        <v>4.0</v>
      </c>
      <c r="G37" s="58">
        <v>1.0</v>
      </c>
      <c r="H37" s="59">
        <v>716.0</v>
      </c>
    </row>
    <row r="38" ht="15.75" customHeight="1">
      <c r="A38" s="52"/>
      <c r="B38" s="57" t="s">
        <v>49</v>
      </c>
      <c r="C38" s="57" t="s">
        <v>51</v>
      </c>
      <c r="D38" s="58">
        <v>0.0</v>
      </c>
      <c r="E38" s="58">
        <v>3.0</v>
      </c>
      <c r="F38" s="58">
        <v>3.0</v>
      </c>
      <c r="G38" s="58">
        <v>1.0</v>
      </c>
      <c r="H38" s="59">
        <v>1024.0</v>
      </c>
    </row>
    <row r="39" ht="15.75" customHeight="1">
      <c r="A39" s="52"/>
      <c r="B39" s="57" t="s">
        <v>49</v>
      </c>
      <c r="C39" s="57" t="s">
        <v>49</v>
      </c>
      <c r="D39" s="58">
        <v>1.0</v>
      </c>
      <c r="E39" s="58">
        <v>1.0</v>
      </c>
      <c r="F39" s="58">
        <v>4.0</v>
      </c>
      <c r="G39" s="58">
        <v>1.0</v>
      </c>
      <c r="H39" s="59">
        <v>748.0</v>
      </c>
    </row>
    <row r="40" ht="15.75" customHeight="1">
      <c r="A40" s="52"/>
      <c r="B40" s="57" t="s">
        <v>50</v>
      </c>
      <c r="C40" s="57" t="s">
        <v>50</v>
      </c>
      <c r="D40" s="58">
        <v>1.0</v>
      </c>
      <c r="E40" s="58">
        <v>10.0</v>
      </c>
      <c r="F40" s="58">
        <v>2.0</v>
      </c>
      <c r="G40" s="58">
        <v>1.0</v>
      </c>
      <c r="H40" s="59">
        <v>847.0</v>
      </c>
    </row>
    <row r="41" ht="15.75" customHeight="1">
      <c r="A41" s="52"/>
      <c r="B41" s="57" t="s">
        <v>48</v>
      </c>
      <c r="C41" s="57" t="s">
        <v>51</v>
      </c>
      <c r="D41" s="58">
        <v>0.0</v>
      </c>
      <c r="E41" s="58">
        <v>7.0</v>
      </c>
      <c r="F41" s="58">
        <v>3.0</v>
      </c>
      <c r="G41" s="58">
        <v>1.0</v>
      </c>
      <c r="H41" s="59">
        <v>735.0</v>
      </c>
    </row>
    <row r="42" ht="15.75" customHeight="1">
      <c r="A42" s="52"/>
      <c r="B42" s="57" t="s">
        <v>50</v>
      </c>
      <c r="C42" s="57" t="s">
        <v>51</v>
      </c>
      <c r="D42" s="58">
        <v>0.0</v>
      </c>
      <c r="E42" s="58">
        <v>11.0</v>
      </c>
      <c r="F42" s="58">
        <v>3.0</v>
      </c>
      <c r="G42" s="58">
        <v>1.0</v>
      </c>
      <c r="H42" s="59">
        <v>665.0</v>
      </c>
    </row>
    <row r="43" ht="15.75" customHeight="1">
      <c r="A43" s="52"/>
      <c r="B43" s="60" t="s">
        <v>51</v>
      </c>
      <c r="C43" s="60" t="s">
        <v>51</v>
      </c>
      <c r="D43" s="61">
        <v>1.0</v>
      </c>
      <c r="E43" s="62">
        <v>15.0</v>
      </c>
      <c r="F43" s="62">
        <v>3.0</v>
      </c>
      <c r="G43" s="62">
        <v>1.0</v>
      </c>
      <c r="H43" s="63">
        <v>594.0</v>
      </c>
    </row>
    <row r="44" ht="15.75" customHeight="1"/>
    <row r="45" ht="15.75" customHeight="1">
      <c r="B45" s="35" t="s">
        <v>26</v>
      </c>
      <c r="C45" s="35" t="s">
        <v>23</v>
      </c>
      <c r="D45" s="35" t="s">
        <v>16</v>
      </c>
      <c r="E45" s="35" t="s">
        <v>17</v>
      </c>
      <c r="F45" s="35" t="s">
        <v>18</v>
      </c>
      <c r="G45" s="35" t="s">
        <v>27</v>
      </c>
      <c r="H45" s="36" t="s">
        <v>52</v>
      </c>
      <c r="I45" s="64" t="s">
        <v>19</v>
      </c>
    </row>
    <row r="46" ht="15.75" customHeight="1">
      <c r="A46" s="37" t="s">
        <v>21</v>
      </c>
      <c r="B46" s="38">
        <f>countif(D4:D43, "0")</f>
        <v>26</v>
      </c>
      <c r="C46" s="38">
        <f>sumifs(H4:H43, D4:D43, "0")/B46</f>
        <v>850.6153846</v>
      </c>
      <c r="D46" s="38">
        <f t="array" ref="D46">median(if($D$4:$D$43=0, $H$4:$H$43))</f>
        <v>782.5</v>
      </c>
      <c r="E46" s="38">
        <f>minifs($H$4:$H$43, $D$4:$D$43,"0",$D$4:$D$43,"0")</f>
        <v>665</v>
      </c>
      <c r="F46" s="38">
        <f>maxifs($H$4:$H$43, $D$4:$D$43,"0",$D$4:$D$43,"0")</f>
        <v>1680</v>
      </c>
      <c r="G46" s="38">
        <f>(B46-H46)/B46*100</f>
        <v>3.846153846</v>
      </c>
      <c r="H46" s="39">
        <f>countifs(D4:D43,"0", G4:G43, "1")</f>
        <v>25</v>
      </c>
      <c r="I46" s="19">
        <f t="array" ref="I46">stdev(if(D4:D43=0, H4:H43))</f>
        <v>210.5655389</v>
      </c>
    </row>
    <row r="47" ht="15.75" customHeight="1">
      <c r="A47" s="37" t="s">
        <v>20</v>
      </c>
      <c r="B47" s="38">
        <f>countif(D4:D43, "1")</f>
        <v>14</v>
      </c>
      <c r="C47" s="38">
        <f>sumifs(H4:H43, D4:D43, "1")/B47</f>
        <v>702.0714286</v>
      </c>
      <c r="D47" s="38">
        <f t="array" ref="D47">median(if($D$4:$D$43=1, $H$4:$H$43))</f>
        <v>678</v>
      </c>
      <c r="E47" s="38">
        <f>minifs($H$4:$H$43, $D$4:$D$43,"1",$D$4:$D$43,"1")</f>
        <v>576</v>
      </c>
      <c r="F47" s="38">
        <f>maxifs($H$4:$H$43, $D$4:$D$43,"1",$D$4:$D$43,"1")</f>
        <v>1008</v>
      </c>
      <c r="G47" s="38">
        <f>(B47-H47)/B47</f>
        <v>0</v>
      </c>
      <c r="H47" s="39">
        <f>countifs(D4:D43,"1", G4:G43, "1")</f>
        <v>14</v>
      </c>
      <c r="I47" s="19">
        <f t="array" ref="I47">stdev(if(D4:D43=1, H4:H43))</f>
        <v>112.9611671</v>
      </c>
    </row>
    <row r="48" ht="15.75" customHeight="1"/>
    <row r="49" ht="15.75" customHeight="1"/>
    <row r="50" ht="15.75" customHeight="1"/>
    <row r="51" ht="15.75" customHeight="1">
      <c r="B51" s="9"/>
      <c r="C51" s="9"/>
      <c r="D51" s="9"/>
      <c r="E51" s="9"/>
      <c r="F51" s="9"/>
      <c r="G51" s="9"/>
      <c r="H51" s="9"/>
    </row>
    <row r="52" ht="15.75" customHeight="1">
      <c r="B52" s="9"/>
      <c r="C52" s="9"/>
      <c r="D52" s="9"/>
      <c r="E52" s="9"/>
      <c r="F52" s="9"/>
      <c r="G52" s="9"/>
      <c r="H52" s="9"/>
    </row>
    <row r="53" ht="15.75" customHeight="1">
      <c r="B53" s="9"/>
      <c r="C53" s="9"/>
      <c r="D53" s="9"/>
      <c r="E53" s="9"/>
      <c r="F53" s="9"/>
      <c r="G53" s="9"/>
      <c r="H53" s="9"/>
    </row>
    <row r="54" ht="15.75" customHeight="1">
      <c r="B54" s="9"/>
      <c r="C54" s="9"/>
      <c r="D54" s="9"/>
      <c r="E54" s="9"/>
      <c r="F54" s="9"/>
      <c r="G54" s="9"/>
      <c r="H54" s="9"/>
    </row>
    <row r="55" ht="15.75" customHeight="1">
      <c r="B55" s="9"/>
      <c r="C55" s="9"/>
      <c r="D55" s="9"/>
      <c r="E55" s="9"/>
      <c r="F55" s="9"/>
      <c r="G55" s="9"/>
      <c r="H55" s="9"/>
    </row>
    <row r="56" ht="15.75" customHeight="1">
      <c r="B56" s="9"/>
      <c r="C56" s="9"/>
      <c r="D56" s="9"/>
      <c r="E56" s="9"/>
      <c r="F56" s="9"/>
      <c r="G56" s="9"/>
      <c r="H56" s="9"/>
    </row>
    <row r="57" ht="15.75" customHeight="1">
      <c r="B57" s="9"/>
      <c r="C57" s="9"/>
      <c r="D57" s="9"/>
      <c r="E57" s="9"/>
      <c r="F57" s="9"/>
      <c r="G57" s="9"/>
      <c r="H57" s="9"/>
    </row>
    <row r="58" ht="15.75" customHeight="1">
      <c r="B58" s="9"/>
      <c r="C58" s="9"/>
      <c r="D58" s="9"/>
      <c r="E58" s="9"/>
      <c r="F58" s="9"/>
      <c r="G58" s="9"/>
      <c r="H58" s="9"/>
    </row>
    <row r="59" ht="15.75" customHeight="1">
      <c r="B59" s="9"/>
      <c r="C59" s="9"/>
      <c r="D59" s="9"/>
      <c r="E59" s="9"/>
      <c r="F59" s="9"/>
      <c r="G59" s="9"/>
      <c r="H59" s="9"/>
    </row>
    <row r="60" ht="15.75" customHeight="1">
      <c r="B60" s="9"/>
      <c r="C60" s="9"/>
      <c r="D60" s="9"/>
      <c r="E60" s="9"/>
      <c r="F60" s="9"/>
      <c r="G60" s="9"/>
      <c r="H60" s="9"/>
    </row>
    <row r="61" ht="15.75" customHeight="1">
      <c r="B61" s="9"/>
      <c r="C61" s="9"/>
      <c r="D61" s="9"/>
      <c r="E61" s="9"/>
      <c r="F61" s="9"/>
      <c r="G61" s="9"/>
      <c r="H61" s="9"/>
    </row>
    <row r="62" ht="15.75" customHeight="1">
      <c r="B62" s="9"/>
      <c r="C62" s="9"/>
      <c r="D62" s="9"/>
      <c r="E62" s="9"/>
      <c r="F62" s="9"/>
      <c r="G62" s="9"/>
      <c r="H62" s="9"/>
    </row>
    <row r="63" ht="15.75" customHeight="1">
      <c r="B63" s="9"/>
      <c r="C63" s="9"/>
      <c r="D63" s="9"/>
      <c r="E63" s="9"/>
      <c r="F63" s="9"/>
      <c r="G63" s="9"/>
      <c r="H63" s="9"/>
    </row>
    <row r="64" ht="15.75" customHeight="1">
      <c r="B64" s="9"/>
      <c r="C64" s="9"/>
      <c r="D64" s="9"/>
      <c r="E64" s="9"/>
      <c r="F64" s="9"/>
      <c r="G64" s="9"/>
      <c r="H64" s="9"/>
    </row>
    <row r="65" ht="15.75" customHeight="1">
      <c r="B65" s="9"/>
      <c r="C65" s="9"/>
      <c r="D65" s="9"/>
      <c r="E65" s="9"/>
      <c r="F65" s="9"/>
      <c r="G65" s="9"/>
      <c r="H65" s="9"/>
    </row>
    <row r="66" ht="15.75" customHeight="1">
      <c r="B66" s="9"/>
      <c r="C66" s="9"/>
      <c r="D66" s="9"/>
      <c r="E66" s="9"/>
      <c r="F66" s="9"/>
      <c r="G66" s="9"/>
      <c r="H66" s="9"/>
    </row>
    <row r="67" ht="15.75" customHeight="1">
      <c r="B67" s="9"/>
      <c r="C67" s="9"/>
      <c r="D67" s="9"/>
      <c r="E67" s="9"/>
      <c r="F67" s="9"/>
      <c r="G67" s="9"/>
      <c r="H67" s="9"/>
    </row>
    <row r="68" ht="15.75" customHeight="1">
      <c r="B68" s="9"/>
      <c r="C68" s="9"/>
      <c r="D68" s="9"/>
      <c r="E68" s="9"/>
      <c r="F68" s="9"/>
      <c r="G68" s="9"/>
      <c r="H68" s="9"/>
    </row>
    <row r="69" ht="15.75" customHeight="1">
      <c r="B69" s="9"/>
      <c r="C69" s="9"/>
      <c r="D69" s="9"/>
      <c r="E69" s="9"/>
      <c r="F69" s="9"/>
      <c r="G69" s="9"/>
      <c r="H69" s="9"/>
    </row>
    <row r="70" ht="15.75" customHeight="1">
      <c r="B70" s="9"/>
      <c r="C70" s="9"/>
      <c r="D70" s="9"/>
      <c r="E70" s="9"/>
      <c r="F70" s="9"/>
      <c r="G70" s="9"/>
      <c r="H70" s="9"/>
    </row>
    <row r="71" ht="15.75" customHeight="1">
      <c r="B71" s="9"/>
      <c r="C71" s="9"/>
      <c r="D71" s="9"/>
      <c r="E71" s="9"/>
      <c r="F71" s="9"/>
      <c r="G71" s="9"/>
      <c r="H71" s="9"/>
    </row>
    <row r="72" ht="15.75" customHeight="1">
      <c r="B72" s="9"/>
      <c r="C72" s="9"/>
      <c r="D72" s="9"/>
      <c r="E72" s="9"/>
      <c r="F72" s="9"/>
      <c r="G72" s="9"/>
      <c r="H72" s="9"/>
    </row>
    <row r="73" ht="15.75" customHeight="1">
      <c r="B73" s="9"/>
      <c r="C73" s="9"/>
      <c r="D73" s="9"/>
      <c r="E73" s="9"/>
      <c r="F73" s="9"/>
      <c r="G73" s="9"/>
      <c r="H73" s="9"/>
    </row>
    <row r="74" ht="15.75" customHeight="1">
      <c r="B74" s="9"/>
      <c r="C74" s="9"/>
      <c r="D74" s="9"/>
      <c r="E74" s="9"/>
      <c r="F74" s="9"/>
      <c r="G74" s="9"/>
      <c r="H74" s="9"/>
    </row>
    <row r="75" ht="15.75" customHeight="1">
      <c r="B75" s="9"/>
      <c r="C75" s="9"/>
      <c r="D75" s="9"/>
      <c r="E75" s="9"/>
      <c r="F75" s="9"/>
      <c r="G75" s="9"/>
      <c r="H75" s="9"/>
    </row>
    <row r="76" ht="15.75" customHeight="1">
      <c r="B76" s="9"/>
      <c r="C76" s="9"/>
      <c r="D76" s="9"/>
      <c r="E76" s="9"/>
      <c r="F76" s="9"/>
      <c r="G76" s="9"/>
      <c r="H76" s="9"/>
    </row>
    <row r="77" ht="15.75" customHeight="1">
      <c r="B77" s="9"/>
      <c r="C77" s="9"/>
      <c r="D77" s="9"/>
      <c r="E77" s="9"/>
      <c r="F77" s="9"/>
      <c r="G77" s="9"/>
      <c r="H77" s="9"/>
    </row>
    <row r="78" ht="15.75" customHeight="1">
      <c r="B78" s="9"/>
      <c r="C78" s="9"/>
      <c r="D78" s="9"/>
      <c r="E78" s="9"/>
      <c r="F78" s="9"/>
      <c r="G78" s="9"/>
      <c r="H78" s="9"/>
    </row>
    <row r="79" ht="15.75" customHeight="1">
      <c r="B79" s="9"/>
      <c r="C79" s="9"/>
      <c r="D79" s="9"/>
      <c r="E79" s="9"/>
      <c r="F79" s="9"/>
      <c r="G79" s="9"/>
      <c r="H79" s="9"/>
    </row>
    <row r="80" ht="15.75" customHeight="1">
      <c r="B80" s="9"/>
      <c r="C80" s="9"/>
      <c r="D80" s="9"/>
      <c r="E80" s="9"/>
      <c r="F80" s="9"/>
      <c r="G80" s="9"/>
      <c r="H80" s="9"/>
    </row>
    <row r="81" ht="15.75" customHeight="1">
      <c r="B81" s="9"/>
      <c r="C81" s="9"/>
      <c r="D81" s="9"/>
      <c r="E81" s="9"/>
      <c r="F81" s="9"/>
      <c r="G81" s="9"/>
      <c r="H81" s="9"/>
    </row>
    <row r="82" ht="15.75" customHeight="1">
      <c r="B82" s="9"/>
      <c r="C82" s="9"/>
      <c r="D82" s="9"/>
      <c r="E82" s="9"/>
      <c r="F82" s="9"/>
      <c r="G82" s="9"/>
      <c r="H82" s="9"/>
    </row>
    <row r="83" ht="15.75" customHeight="1">
      <c r="B83" s="9"/>
      <c r="C83" s="9"/>
      <c r="D83" s="9"/>
      <c r="E83" s="9"/>
      <c r="F83" s="9"/>
      <c r="G83" s="9"/>
      <c r="H83" s="9"/>
    </row>
    <row r="84" ht="15.75" customHeight="1">
      <c r="B84" s="9"/>
      <c r="C84" s="9"/>
      <c r="D84" s="9"/>
      <c r="E84" s="9"/>
      <c r="F84" s="9"/>
      <c r="G84" s="9"/>
      <c r="H84" s="9"/>
    </row>
    <row r="85" ht="15.75" customHeight="1">
      <c r="B85" s="9"/>
      <c r="C85" s="9"/>
      <c r="D85" s="9"/>
      <c r="E85" s="9"/>
      <c r="F85" s="9"/>
      <c r="G85" s="9"/>
      <c r="H85" s="9"/>
    </row>
    <row r="86" ht="15.75" customHeight="1">
      <c r="B86" s="9"/>
      <c r="C86" s="9"/>
      <c r="D86" s="9"/>
      <c r="E86" s="9"/>
      <c r="F86" s="9"/>
      <c r="G86" s="9"/>
      <c r="H86" s="9"/>
    </row>
    <row r="87" ht="15.75" customHeight="1">
      <c r="B87" s="9"/>
      <c r="C87" s="9"/>
      <c r="D87" s="9"/>
      <c r="E87" s="9"/>
      <c r="F87" s="9"/>
      <c r="G87" s="9"/>
      <c r="H87" s="9"/>
    </row>
    <row r="88" ht="15.75" customHeight="1">
      <c r="B88" s="9"/>
      <c r="C88" s="9"/>
      <c r="D88" s="9"/>
      <c r="E88" s="9"/>
      <c r="F88" s="9"/>
      <c r="G88" s="9"/>
      <c r="H88" s="9"/>
    </row>
    <row r="89" ht="15.75" customHeight="1">
      <c r="B89" s="9"/>
      <c r="C89" s="9"/>
      <c r="D89" s="9"/>
      <c r="E89" s="9"/>
      <c r="F89" s="9"/>
      <c r="G89" s="9"/>
      <c r="H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C91" s="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24</v>
      </c>
      <c r="C2" s="3"/>
      <c r="D2" s="3"/>
      <c r="E2" s="3"/>
      <c r="F2" s="3"/>
      <c r="G2" s="3"/>
      <c r="H2" s="4"/>
    </row>
    <row r="3" ht="15.75" customHeight="1">
      <c r="B3" s="7" t="s">
        <v>41</v>
      </c>
      <c r="C3" s="7" t="s">
        <v>42</v>
      </c>
      <c r="D3" s="7" t="s">
        <v>43</v>
      </c>
      <c r="E3" s="6" t="s">
        <v>44</v>
      </c>
      <c r="F3" s="8" t="s">
        <v>45</v>
      </c>
      <c r="G3" s="7" t="s">
        <v>46</v>
      </c>
      <c r="H3" s="7" t="s">
        <v>47</v>
      </c>
    </row>
    <row r="4" ht="15.75" customHeight="1">
      <c r="A4" s="52"/>
      <c r="B4" s="53" t="s">
        <v>50</v>
      </c>
      <c r="C4" s="53" t="s">
        <v>48</v>
      </c>
      <c r="D4" s="54">
        <v>0.0</v>
      </c>
      <c r="E4" s="54">
        <v>12.0</v>
      </c>
      <c r="F4" s="54">
        <v>1.0</v>
      </c>
      <c r="G4" s="54">
        <v>1.0</v>
      </c>
      <c r="H4" s="55">
        <v>1463.0</v>
      </c>
    </row>
    <row r="5" ht="15.75" customHeight="1">
      <c r="A5" s="56"/>
      <c r="B5" s="57" t="s">
        <v>50</v>
      </c>
      <c r="C5" s="57" t="s">
        <v>49</v>
      </c>
      <c r="D5" s="58">
        <v>0.0</v>
      </c>
      <c r="E5" s="58">
        <v>9.0</v>
      </c>
      <c r="F5" s="58">
        <v>4.0</v>
      </c>
      <c r="G5" s="58">
        <v>1.0</v>
      </c>
      <c r="H5" s="59">
        <v>968.0</v>
      </c>
    </row>
    <row r="6" ht="15.75" customHeight="1">
      <c r="A6" s="52"/>
      <c r="B6" s="57" t="s">
        <v>51</v>
      </c>
      <c r="C6" s="57" t="s">
        <v>48</v>
      </c>
      <c r="D6" s="58">
        <v>0.0</v>
      </c>
      <c r="E6" s="58">
        <v>16.0</v>
      </c>
      <c r="F6" s="58">
        <v>1.0</v>
      </c>
      <c r="G6" s="58">
        <v>1.0</v>
      </c>
      <c r="H6" s="59">
        <v>767.0</v>
      </c>
    </row>
    <row r="7" ht="15.75" customHeight="1">
      <c r="A7" s="52"/>
      <c r="B7" s="57" t="s">
        <v>51</v>
      </c>
      <c r="C7" s="57" t="s">
        <v>49</v>
      </c>
      <c r="D7" s="58">
        <v>0.0</v>
      </c>
      <c r="E7" s="58">
        <v>13.0</v>
      </c>
      <c r="F7" s="58">
        <v>4.0</v>
      </c>
      <c r="G7" s="58">
        <v>1.0</v>
      </c>
      <c r="H7" s="59">
        <v>845.0</v>
      </c>
    </row>
    <row r="8" ht="15.75" customHeight="1">
      <c r="A8" s="52"/>
      <c r="B8" s="57" t="s">
        <v>51</v>
      </c>
      <c r="C8" s="57" t="s">
        <v>50</v>
      </c>
      <c r="D8" s="58">
        <v>0.0</v>
      </c>
      <c r="E8" s="58">
        <v>14.0</v>
      </c>
      <c r="F8" s="58">
        <v>2.0</v>
      </c>
      <c r="G8" s="58">
        <v>1.0</v>
      </c>
      <c r="H8" s="59">
        <v>1135.0</v>
      </c>
    </row>
    <row r="9" ht="15.75" customHeight="1">
      <c r="A9" s="52"/>
      <c r="B9" s="57" t="s">
        <v>50</v>
      </c>
      <c r="C9" s="57" t="s">
        <v>50</v>
      </c>
      <c r="D9" s="58">
        <v>1.0</v>
      </c>
      <c r="E9" s="58">
        <v>10.0</v>
      </c>
      <c r="F9" s="58">
        <v>2.0</v>
      </c>
      <c r="G9" s="58">
        <v>1.0</v>
      </c>
      <c r="H9" s="59">
        <v>647.0</v>
      </c>
    </row>
    <row r="10" ht="15.75" customHeight="1">
      <c r="A10" s="52"/>
      <c r="B10" s="57" t="s">
        <v>48</v>
      </c>
      <c r="C10" s="57" t="s">
        <v>48</v>
      </c>
      <c r="D10" s="58">
        <v>1.0</v>
      </c>
      <c r="E10" s="58">
        <v>8.0</v>
      </c>
      <c r="F10" s="58">
        <v>1.0</v>
      </c>
      <c r="G10" s="58">
        <v>1.0</v>
      </c>
      <c r="H10" s="59">
        <v>660.0</v>
      </c>
    </row>
    <row r="11" ht="15.75" customHeight="1">
      <c r="A11" s="52"/>
      <c r="B11" s="57" t="s">
        <v>50</v>
      </c>
      <c r="C11" s="57" t="s">
        <v>49</v>
      </c>
      <c r="D11" s="58">
        <v>0.0</v>
      </c>
      <c r="E11" s="58">
        <v>9.0</v>
      </c>
      <c r="F11" s="58">
        <v>4.0</v>
      </c>
      <c r="G11" s="58">
        <v>1.0</v>
      </c>
      <c r="H11" s="59">
        <v>793.0</v>
      </c>
    </row>
    <row r="12" ht="15.75" customHeight="1">
      <c r="A12" s="52"/>
      <c r="B12" s="57" t="s">
        <v>50</v>
      </c>
      <c r="C12" s="57" t="s">
        <v>49</v>
      </c>
      <c r="D12" s="58">
        <v>0.0</v>
      </c>
      <c r="E12" s="58">
        <v>9.0</v>
      </c>
      <c r="F12" s="58">
        <v>4.0</v>
      </c>
      <c r="G12" s="58">
        <v>1.0</v>
      </c>
      <c r="H12" s="59">
        <v>720.0</v>
      </c>
    </row>
    <row r="13" ht="15.75" customHeight="1">
      <c r="A13" s="52"/>
      <c r="B13" s="57" t="s">
        <v>48</v>
      </c>
      <c r="C13" s="57" t="s">
        <v>49</v>
      </c>
      <c r="D13" s="58">
        <v>0.0</v>
      </c>
      <c r="E13" s="58">
        <v>5.0</v>
      </c>
      <c r="F13" s="58">
        <v>4.0</v>
      </c>
      <c r="G13" s="58">
        <v>1.0</v>
      </c>
      <c r="H13" s="59">
        <v>744.0</v>
      </c>
    </row>
    <row r="14" ht="15.75" customHeight="1">
      <c r="A14" s="52"/>
      <c r="B14" s="57" t="s">
        <v>51</v>
      </c>
      <c r="C14" s="57" t="s">
        <v>50</v>
      </c>
      <c r="D14" s="58">
        <v>0.0</v>
      </c>
      <c r="E14" s="58">
        <v>14.0</v>
      </c>
      <c r="F14" s="58">
        <v>2.0</v>
      </c>
      <c r="G14" s="58">
        <v>1.0</v>
      </c>
      <c r="H14" s="59">
        <v>1253.0</v>
      </c>
    </row>
    <row r="15" ht="15.75" customHeight="1">
      <c r="A15" s="52"/>
      <c r="B15" s="57" t="s">
        <v>50</v>
      </c>
      <c r="C15" s="57" t="s">
        <v>50</v>
      </c>
      <c r="D15" s="58">
        <v>1.0</v>
      </c>
      <c r="E15" s="58">
        <v>10.0</v>
      </c>
      <c r="F15" s="58">
        <v>2.0</v>
      </c>
      <c r="G15" s="58">
        <v>1.0</v>
      </c>
      <c r="H15" s="59">
        <v>679.0</v>
      </c>
    </row>
    <row r="16" ht="15.75" customHeight="1">
      <c r="A16" s="52"/>
      <c r="B16" s="57" t="s">
        <v>51</v>
      </c>
      <c r="C16" s="57" t="s">
        <v>49</v>
      </c>
      <c r="D16" s="58">
        <v>0.0</v>
      </c>
      <c r="E16" s="58">
        <v>13.0</v>
      </c>
      <c r="F16" s="58">
        <v>4.0</v>
      </c>
      <c r="G16" s="58">
        <v>1.0</v>
      </c>
      <c r="H16" s="59">
        <v>666.0</v>
      </c>
    </row>
    <row r="17" ht="15.75" customHeight="1">
      <c r="A17" s="52"/>
      <c r="B17" s="57" t="s">
        <v>50</v>
      </c>
      <c r="C17" s="57" t="s">
        <v>48</v>
      </c>
      <c r="D17" s="58">
        <v>0.0</v>
      </c>
      <c r="E17" s="58">
        <v>12.0</v>
      </c>
      <c r="F17" s="58">
        <v>1.0</v>
      </c>
      <c r="G17" s="58">
        <v>1.0</v>
      </c>
      <c r="H17" s="59">
        <v>813.0</v>
      </c>
    </row>
    <row r="18" ht="15.75" customHeight="1">
      <c r="A18" s="52"/>
      <c r="B18" s="57" t="s">
        <v>51</v>
      </c>
      <c r="C18" s="57" t="s">
        <v>51</v>
      </c>
      <c r="D18" s="58">
        <v>1.0</v>
      </c>
      <c r="E18" s="58">
        <v>15.0</v>
      </c>
      <c r="F18" s="58">
        <v>3.0</v>
      </c>
      <c r="G18" s="58">
        <v>1.0</v>
      </c>
      <c r="H18" s="59">
        <v>969.0</v>
      </c>
    </row>
    <row r="19" ht="15.75" customHeight="1">
      <c r="A19" s="52"/>
      <c r="B19" s="57" t="s">
        <v>49</v>
      </c>
      <c r="C19" s="57" t="s">
        <v>51</v>
      </c>
      <c r="D19" s="58">
        <v>0.0</v>
      </c>
      <c r="E19" s="58">
        <v>3.0</v>
      </c>
      <c r="F19" s="58">
        <v>3.0</v>
      </c>
      <c r="G19" s="58">
        <v>1.0</v>
      </c>
      <c r="H19" s="59">
        <v>748.0</v>
      </c>
    </row>
    <row r="20" ht="15.75" customHeight="1">
      <c r="A20" s="52"/>
      <c r="B20" s="57" t="s">
        <v>50</v>
      </c>
      <c r="C20" s="57" t="s">
        <v>49</v>
      </c>
      <c r="D20" s="58">
        <v>0.0</v>
      </c>
      <c r="E20" s="58">
        <v>9.0</v>
      </c>
      <c r="F20" s="58">
        <v>4.0</v>
      </c>
      <c r="G20" s="58">
        <v>1.0</v>
      </c>
      <c r="H20" s="59">
        <v>1288.0</v>
      </c>
    </row>
    <row r="21" ht="15.75" customHeight="1">
      <c r="A21" s="52"/>
      <c r="B21" s="57" t="s">
        <v>49</v>
      </c>
      <c r="C21" s="57" t="s">
        <v>50</v>
      </c>
      <c r="D21" s="58">
        <v>0.0</v>
      </c>
      <c r="E21" s="58">
        <v>2.0</v>
      </c>
      <c r="F21" s="58">
        <v>2.0</v>
      </c>
      <c r="G21" s="58">
        <v>1.0</v>
      </c>
      <c r="H21" s="59">
        <v>813.0</v>
      </c>
    </row>
    <row r="22" ht="15.75" customHeight="1">
      <c r="A22" s="52"/>
      <c r="B22" s="57" t="s">
        <v>48</v>
      </c>
      <c r="C22" s="57" t="s">
        <v>50</v>
      </c>
      <c r="D22" s="58">
        <v>0.0</v>
      </c>
      <c r="E22" s="58">
        <v>6.0</v>
      </c>
      <c r="F22" s="58">
        <v>2.0</v>
      </c>
      <c r="G22" s="58">
        <v>1.0</v>
      </c>
      <c r="H22" s="59">
        <v>827.0</v>
      </c>
    </row>
    <row r="23" ht="15.75" customHeight="1">
      <c r="A23" s="52"/>
      <c r="B23" s="57" t="s">
        <v>49</v>
      </c>
      <c r="C23" s="57" t="s">
        <v>50</v>
      </c>
      <c r="D23" s="58">
        <v>0.0</v>
      </c>
      <c r="E23" s="58">
        <v>2.0</v>
      </c>
      <c r="F23" s="58">
        <v>2.0</v>
      </c>
      <c r="G23" s="58">
        <v>1.0</v>
      </c>
      <c r="H23" s="59">
        <v>732.0</v>
      </c>
    </row>
    <row r="24" ht="15.75" customHeight="1">
      <c r="A24" s="52"/>
      <c r="B24" s="57" t="s">
        <v>48</v>
      </c>
      <c r="C24" s="57" t="s">
        <v>48</v>
      </c>
      <c r="D24" s="58">
        <v>1.0</v>
      </c>
      <c r="E24" s="58">
        <v>8.0</v>
      </c>
      <c r="F24" s="58">
        <v>1.0</v>
      </c>
      <c r="G24" s="58">
        <v>1.0</v>
      </c>
      <c r="H24" s="59">
        <v>665.0</v>
      </c>
    </row>
    <row r="25" ht="15.75" customHeight="1">
      <c r="A25" s="52"/>
      <c r="B25" s="57" t="s">
        <v>49</v>
      </c>
      <c r="C25" s="57" t="s">
        <v>48</v>
      </c>
      <c r="D25" s="58">
        <v>0.0</v>
      </c>
      <c r="E25" s="58">
        <v>4.0</v>
      </c>
      <c r="F25" s="58">
        <v>1.0</v>
      </c>
      <c r="G25" s="58">
        <v>1.0</v>
      </c>
      <c r="H25" s="59">
        <v>687.0</v>
      </c>
    </row>
    <row r="26" ht="15.75" customHeight="1">
      <c r="A26" s="52"/>
      <c r="B26" s="57" t="s">
        <v>50</v>
      </c>
      <c r="C26" s="57" t="s">
        <v>51</v>
      </c>
      <c r="D26" s="58">
        <v>0.0</v>
      </c>
      <c r="E26" s="58">
        <v>11.0</v>
      </c>
      <c r="F26" s="58">
        <v>3.0</v>
      </c>
      <c r="G26" s="58">
        <v>1.0</v>
      </c>
      <c r="H26" s="59">
        <v>916.0</v>
      </c>
    </row>
    <row r="27" ht="15.75" customHeight="1">
      <c r="A27" s="52"/>
      <c r="B27" s="57" t="s">
        <v>49</v>
      </c>
      <c r="C27" s="57" t="s">
        <v>50</v>
      </c>
      <c r="D27" s="58">
        <v>0.0</v>
      </c>
      <c r="E27" s="58">
        <v>2.0</v>
      </c>
      <c r="F27" s="58">
        <v>2.0</v>
      </c>
      <c r="G27" s="58">
        <v>1.0</v>
      </c>
      <c r="H27" s="59">
        <v>1429.0</v>
      </c>
    </row>
    <row r="28" ht="15.75" customHeight="1">
      <c r="A28" s="52"/>
      <c r="B28" s="57" t="s">
        <v>49</v>
      </c>
      <c r="C28" s="57" t="s">
        <v>50</v>
      </c>
      <c r="D28" s="58">
        <v>0.0</v>
      </c>
      <c r="E28" s="58">
        <v>2.0</v>
      </c>
      <c r="F28" s="58">
        <v>2.0</v>
      </c>
      <c r="G28" s="58">
        <v>1.0</v>
      </c>
      <c r="H28" s="59">
        <v>841.0</v>
      </c>
    </row>
    <row r="29" ht="15.75" customHeight="1">
      <c r="A29" s="52"/>
      <c r="B29" s="57" t="s">
        <v>48</v>
      </c>
      <c r="C29" s="57" t="s">
        <v>51</v>
      </c>
      <c r="D29" s="58">
        <v>0.0</v>
      </c>
      <c r="E29" s="58">
        <v>7.0</v>
      </c>
      <c r="F29" s="58">
        <v>3.0</v>
      </c>
      <c r="G29" s="58">
        <v>1.0</v>
      </c>
      <c r="H29" s="59">
        <v>887.0</v>
      </c>
    </row>
    <row r="30" ht="15.75" customHeight="1">
      <c r="A30" s="52"/>
      <c r="B30" s="57" t="s">
        <v>51</v>
      </c>
      <c r="C30" s="57" t="s">
        <v>51</v>
      </c>
      <c r="D30" s="58">
        <v>1.0</v>
      </c>
      <c r="E30" s="58">
        <v>15.0</v>
      </c>
      <c r="F30" s="58">
        <v>3.0</v>
      </c>
      <c r="G30" s="58">
        <v>1.0</v>
      </c>
      <c r="H30" s="59">
        <v>683.0</v>
      </c>
    </row>
    <row r="31" ht="15.75" customHeight="1">
      <c r="A31" s="52"/>
      <c r="B31" s="57" t="s">
        <v>51</v>
      </c>
      <c r="C31" s="57" t="s">
        <v>50</v>
      </c>
      <c r="D31" s="58">
        <v>0.0</v>
      </c>
      <c r="E31" s="58">
        <v>14.0</v>
      </c>
      <c r="F31" s="58">
        <v>2.0</v>
      </c>
      <c r="G31" s="58">
        <v>1.0</v>
      </c>
      <c r="H31" s="59">
        <v>901.0</v>
      </c>
    </row>
    <row r="32" ht="15.75" customHeight="1">
      <c r="A32" s="52"/>
      <c r="B32" s="57" t="s">
        <v>48</v>
      </c>
      <c r="C32" s="57" t="s">
        <v>51</v>
      </c>
      <c r="D32" s="58">
        <v>0.0</v>
      </c>
      <c r="E32" s="58">
        <v>7.0</v>
      </c>
      <c r="F32" s="58">
        <v>3.0</v>
      </c>
      <c r="G32" s="58">
        <v>1.0</v>
      </c>
      <c r="H32" s="59">
        <v>1107.0</v>
      </c>
    </row>
    <row r="33" ht="15.75" customHeight="1">
      <c r="A33" s="52"/>
      <c r="B33" s="57" t="s">
        <v>48</v>
      </c>
      <c r="C33" s="57" t="s">
        <v>49</v>
      </c>
      <c r="D33" s="58">
        <v>0.0</v>
      </c>
      <c r="E33" s="58">
        <v>5.0</v>
      </c>
      <c r="F33" s="58">
        <v>4.0</v>
      </c>
      <c r="G33" s="58">
        <v>1.0</v>
      </c>
      <c r="H33" s="59">
        <v>986.0</v>
      </c>
    </row>
    <row r="34" ht="15.75" customHeight="1">
      <c r="A34" s="52"/>
      <c r="B34" s="57" t="s">
        <v>51</v>
      </c>
      <c r="C34" s="57" t="s">
        <v>48</v>
      </c>
      <c r="D34" s="58">
        <v>0.0</v>
      </c>
      <c r="E34" s="58">
        <v>16.0</v>
      </c>
      <c r="F34" s="58">
        <v>1.0</v>
      </c>
      <c r="G34" s="58">
        <v>1.0</v>
      </c>
      <c r="H34" s="59">
        <v>754.0</v>
      </c>
    </row>
    <row r="35" ht="15.75" customHeight="1">
      <c r="A35" s="52"/>
      <c r="B35" s="57" t="s">
        <v>51</v>
      </c>
      <c r="C35" s="57" t="s">
        <v>50</v>
      </c>
      <c r="D35" s="58">
        <v>0.0</v>
      </c>
      <c r="E35" s="58">
        <v>14.0</v>
      </c>
      <c r="F35" s="58">
        <v>2.0</v>
      </c>
      <c r="G35" s="58">
        <v>1.0</v>
      </c>
      <c r="H35" s="59">
        <v>919.0</v>
      </c>
    </row>
    <row r="36" ht="15.75" customHeight="1">
      <c r="A36" s="52"/>
      <c r="B36" s="57" t="s">
        <v>48</v>
      </c>
      <c r="C36" s="57" t="s">
        <v>51</v>
      </c>
      <c r="D36" s="58">
        <v>0.0</v>
      </c>
      <c r="E36" s="58">
        <v>7.0</v>
      </c>
      <c r="F36" s="58">
        <v>3.0</v>
      </c>
      <c r="G36" s="58">
        <v>1.0</v>
      </c>
      <c r="H36" s="59">
        <v>744.0</v>
      </c>
    </row>
    <row r="37" ht="15.75" customHeight="1">
      <c r="A37" s="52"/>
      <c r="B37" s="57" t="s">
        <v>48</v>
      </c>
      <c r="C37" s="57" t="s">
        <v>51</v>
      </c>
      <c r="D37" s="58">
        <v>0.0</v>
      </c>
      <c r="E37" s="58">
        <v>7.0</v>
      </c>
      <c r="F37" s="58">
        <v>3.0</v>
      </c>
      <c r="G37" s="58">
        <v>1.0</v>
      </c>
      <c r="H37" s="59">
        <v>707.0</v>
      </c>
    </row>
    <row r="38" ht="15.75" customHeight="1">
      <c r="A38" s="52"/>
      <c r="B38" s="57" t="s">
        <v>50</v>
      </c>
      <c r="C38" s="57" t="s">
        <v>50</v>
      </c>
      <c r="D38" s="58">
        <v>1.0</v>
      </c>
      <c r="E38" s="58">
        <v>10.0</v>
      </c>
      <c r="F38" s="58">
        <v>2.0</v>
      </c>
      <c r="G38" s="58">
        <v>1.0</v>
      </c>
      <c r="H38" s="59">
        <v>869.0</v>
      </c>
    </row>
    <row r="39" ht="15.75" customHeight="1">
      <c r="A39" s="52"/>
      <c r="B39" s="57" t="s">
        <v>50</v>
      </c>
      <c r="C39" s="57" t="s">
        <v>51</v>
      </c>
      <c r="D39" s="58">
        <v>0.0</v>
      </c>
      <c r="E39" s="58">
        <v>11.0</v>
      </c>
      <c r="F39" s="58">
        <v>3.0</v>
      </c>
      <c r="G39" s="58">
        <v>1.0</v>
      </c>
      <c r="H39" s="59">
        <v>738.0</v>
      </c>
    </row>
    <row r="40" ht="15.75" customHeight="1">
      <c r="A40" s="52"/>
      <c r="B40" s="57" t="s">
        <v>49</v>
      </c>
      <c r="C40" s="57" t="s">
        <v>48</v>
      </c>
      <c r="D40" s="58">
        <v>0.0</v>
      </c>
      <c r="E40" s="58">
        <v>4.0</v>
      </c>
      <c r="F40" s="58">
        <v>1.0</v>
      </c>
      <c r="G40" s="58">
        <v>1.0</v>
      </c>
      <c r="H40" s="59">
        <v>1037.0</v>
      </c>
    </row>
    <row r="41" ht="15.75" customHeight="1">
      <c r="A41" s="52"/>
      <c r="B41" s="57" t="s">
        <v>50</v>
      </c>
      <c r="C41" s="57" t="s">
        <v>48</v>
      </c>
      <c r="D41" s="58">
        <v>0.0</v>
      </c>
      <c r="E41" s="58">
        <v>12.0</v>
      </c>
      <c r="F41" s="58">
        <v>1.0</v>
      </c>
      <c r="G41" s="58">
        <v>1.0</v>
      </c>
      <c r="H41" s="59">
        <v>684.0</v>
      </c>
    </row>
    <row r="42" ht="15.75" customHeight="1">
      <c r="A42" s="52"/>
      <c r="B42" s="57" t="s">
        <v>50</v>
      </c>
      <c r="C42" s="57" t="s">
        <v>50</v>
      </c>
      <c r="D42" s="58">
        <v>1.0</v>
      </c>
      <c r="E42" s="58">
        <v>10.0</v>
      </c>
      <c r="F42" s="58">
        <v>2.0</v>
      </c>
      <c r="G42" s="58">
        <v>1.0</v>
      </c>
      <c r="H42" s="59">
        <v>690.0</v>
      </c>
    </row>
    <row r="43" ht="15.75" customHeight="1">
      <c r="A43" s="52"/>
      <c r="B43" s="60" t="s">
        <v>51</v>
      </c>
      <c r="C43" s="60" t="s">
        <v>50</v>
      </c>
      <c r="D43" s="61">
        <v>0.0</v>
      </c>
      <c r="E43" s="62">
        <v>14.0</v>
      </c>
      <c r="F43" s="62">
        <v>2.0</v>
      </c>
      <c r="G43" s="62">
        <v>1.0</v>
      </c>
      <c r="H43" s="63">
        <v>691.0</v>
      </c>
    </row>
    <row r="44" ht="15.75" customHeight="1"/>
    <row r="45" ht="15.75" customHeight="1">
      <c r="B45" s="35" t="s">
        <v>26</v>
      </c>
      <c r="C45" s="35" t="s">
        <v>23</v>
      </c>
      <c r="D45" s="35" t="s">
        <v>16</v>
      </c>
      <c r="E45" s="35" t="s">
        <v>17</v>
      </c>
      <c r="F45" s="35" t="s">
        <v>18</v>
      </c>
      <c r="G45" s="35" t="s">
        <v>27</v>
      </c>
      <c r="H45" s="36" t="s">
        <v>52</v>
      </c>
      <c r="I45" s="64" t="s">
        <v>19</v>
      </c>
    </row>
    <row r="46" ht="15.75" customHeight="1">
      <c r="A46" s="37" t="s">
        <v>21</v>
      </c>
      <c r="B46" s="38">
        <f>countif(D4:D43, "0")</f>
        <v>32</v>
      </c>
      <c r="C46" s="38">
        <f>sumifs(H4:H43, D4:D43, "0")/B46</f>
        <v>893.84375</v>
      </c>
      <c r="D46" s="38">
        <f t="array" ref="D46">median(if($D$4:$D$43=0, $H$4:$H$43))</f>
        <v>820</v>
      </c>
      <c r="E46" s="38">
        <f>minifs($H$4:$H$43, $D$4:$D$43,"0",$D$4:$D$43,"0")</f>
        <v>666</v>
      </c>
      <c r="F46" s="38">
        <f>maxifs($H$4:$H$43, $D$4:$D$43,"0",$D$4:$D$43,"0")</f>
        <v>1463</v>
      </c>
      <c r="G46" s="38">
        <f>(B46-H46)/B46*100</f>
        <v>0</v>
      </c>
      <c r="H46" s="39">
        <f>countifs(D4:D43,"0", G4:G43, "1")</f>
        <v>32</v>
      </c>
      <c r="I46" s="19">
        <f t="array" ref="I46">stdev(if(D4:D43=0, H4:H43))</f>
        <v>217.3285174</v>
      </c>
    </row>
    <row r="47" ht="15.75" customHeight="1">
      <c r="A47" s="37" t="s">
        <v>20</v>
      </c>
      <c r="B47" s="38">
        <f>countif(D4:D43, "1")</f>
        <v>8</v>
      </c>
      <c r="C47" s="38">
        <f>sumifs(H4:H43, D4:D43, "1")/B47</f>
        <v>732.75</v>
      </c>
      <c r="D47" s="38">
        <f t="array" ref="D47">median(if($D$4:$D$43=1, $H$4:$H$43))</f>
        <v>681</v>
      </c>
      <c r="E47" s="38">
        <f>minifs($H$4:$H$43, $D$4:$D$43,"1",$D$4:$D$43,"1")</f>
        <v>647</v>
      </c>
      <c r="F47" s="38">
        <f>maxifs($H$4:$H$43, $D$4:$D$43,"1",$D$4:$D$43,"1")</f>
        <v>969</v>
      </c>
      <c r="G47" s="38">
        <f>(B47-H47)/B47</f>
        <v>0</v>
      </c>
      <c r="H47" s="39">
        <f>countifs(D4:D43,"1", G4:G43, "1")</f>
        <v>8</v>
      </c>
      <c r="I47" s="19">
        <f t="array" ref="I47">stdev(if(D4:D43=1, H4:H43))</f>
        <v>118.8068661</v>
      </c>
    </row>
    <row r="48" ht="15.75" customHeight="1"/>
    <row r="49" ht="15.75" customHeight="1"/>
    <row r="50" ht="15.75" customHeight="1"/>
    <row r="51" ht="15.75" customHeight="1">
      <c r="B51" s="9"/>
      <c r="C51" s="9"/>
      <c r="D51" s="9"/>
      <c r="E51" s="9"/>
      <c r="F51" s="9"/>
      <c r="G51" s="9"/>
      <c r="H51" s="9"/>
    </row>
    <row r="52" ht="15.75" customHeight="1">
      <c r="B52" s="9"/>
      <c r="C52" s="9"/>
      <c r="D52" s="9"/>
      <c r="E52" s="9"/>
      <c r="F52" s="9"/>
      <c r="G52" s="9"/>
      <c r="H52" s="9"/>
    </row>
    <row r="53" ht="15.75" customHeight="1">
      <c r="B53" s="9"/>
      <c r="C53" s="9"/>
      <c r="D53" s="9"/>
      <c r="E53" s="9"/>
      <c r="F53" s="9"/>
      <c r="G53" s="9"/>
      <c r="H53" s="9"/>
    </row>
    <row r="54" ht="15.75" customHeight="1">
      <c r="B54" s="9"/>
      <c r="C54" s="9"/>
      <c r="D54" s="9"/>
      <c r="E54" s="9"/>
      <c r="F54" s="9"/>
      <c r="G54" s="9"/>
      <c r="H54" s="9"/>
    </row>
    <row r="55" ht="15.75" customHeight="1">
      <c r="B55" s="9"/>
      <c r="C55" s="9"/>
      <c r="D55" s="9"/>
      <c r="E55" s="9"/>
      <c r="F55" s="9"/>
      <c r="G55" s="9"/>
      <c r="H55" s="9"/>
    </row>
    <row r="56" ht="15.75" customHeight="1">
      <c r="B56" s="9"/>
      <c r="C56" s="9"/>
      <c r="D56" s="9"/>
      <c r="E56" s="9"/>
      <c r="F56" s="9"/>
      <c r="G56" s="9"/>
      <c r="H56" s="9"/>
    </row>
    <row r="57" ht="15.75" customHeight="1">
      <c r="B57" s="9"/>
      <c r="C57" s="9"/>
      <c r="D57" s="9"/>
      <c r="E57" s="9"/>
      <c r="F57" s="9"/>
      <c r="G57" s="9"/>
      <c r="H57" s="9"/>
    </row>
    <row r="58" ht="15.75" customHeight="1">
      <c r="B58" s="9"/>
      <c r="C58" s="9"/>
      <c r="D58" s="9"/>
      <c r="E58" s="9"/>
      <c r="F58" s="9"/>
      <c r="G58" s="9"/>
      <c r="H58" s="9"/>
    </row>
    <row r="59" ht="15.75" customHeight="1">
      <c r="B59" s="9"/>
      <c r="C59" s="9"/>
      <c r="D59" s="9"/>
      <c r="E59" s="9"/>
      <c r="F59" s="9"/>
      <c r="G59" s="9"/>
      <c r="H59" s="9"/>
    </row>
    <row r="60" ht="15.75" customHeight="1">
      <c r="B60" s="9"/>
      <c r="C60" s="9"/>
      <c r="D60" s="9"/>
      <c r="E60" s="9"/>
      <c r="F60" s="9"/>
      <c r="G60" s="9"/>
      <c r="H60" s="9"/>
    </row>
    <row r="61" ht="15.75" customHeight="1">
      <c r="B61" s="9"/>
      <c r="C61" s="9"/>
      <c r="D61" s="9"/>
      <c r="E61" s="9"/>
      <c r="F61" s="9"/>
      <c r="G61" s="9"/>
      <c r="H61" s="9"/>
    </row>
    <row r="62" ht="15.75" customHeight="1">
      <c r="B62" s="9"/>
      <c r="C62" s="9"/>
      <c r="D62" s="9"/>
      <c r="E62" s="9"/>
      <c r="F62" s="9"/>
      <c r="G62" s="9"/>
      <c r="H62" s="9"/>
    </row>
    <row r="63" ht="15.75" customHeight="1">
      <c r="B63" s="9"/>
      <c r="C63" s="9"/>
      <c r="D63" s="9"/>
      <c r="E63" s="9"/>
      <c r="F63" s="9"/>
      <c r="G63" s="9"/>
      <c r="H63" s="9"/>
    </row>
    <row r="64" ht="15.75" customHeight="1">
      <c r="B64" s="9"/>
      <c r="C64" s="9"/>
      <c r="D64" s="9"/>
      <c r="E64" s="9"/>
      <c r="F64" s="9"/>
      <c r="G64" s="9"/>
      <c r="H64" s="9"/>
    </row>
    <row r="65" ht="15.75" customHeight="1">
      <c r="B65" s="9"/>
      <c r="C65" s="9"/>
      <c r="D65" s="9"/>
      <c r="E65" s="9"/>
      <c r="F65" s="9"/>
      <c r="G65" s="9"/>
      <c r="H65" s="9"/>
    </row>
    <row r="66" ht="15.75" customHeight="1">
      <c r="B66" s="9"/>
      <c r="C66" s="9"/>
      <c r="D66" s="9"/>
      <c r="E66" s="9"/>
      <c r="F66" s="9"/>
      <c r="G66" s="9"/>
      <c r="H66" s="9"/>
    </row>
    <row r="67" ht="15.75" customHeight="1">
      <c r="B67" s="9"/>
      <c r="C67" s="9"/>
      <c r="D67" s="9"/>
      <c r="E67" s="9"/>
      <c r="F67" s="9"/>
      <c r="G67" s="9"/>
      <c r="H67" s="9"/>
    </row>
    <row r="68" ht="15.75" customHeight="1">
      <c r="B68" s="9"/>
      <c r="C68" s="9"/>
      <c r="D68" s="9"/>
      <c r="E68" s="9"/>
      <c r="F68" s="9"/>
      <c r="G68" s="9"/>
      <c r="H68" s="9"/>
    </row>
    <row r="69" ht="15.75" customHeight="1">
      <c r="B69" s="9"/>
      <c r="C69" s="9"/>
      <c r="D69" s="9"/>
      <c r="E69" s="9"/>
      <c r="F69" s="9"/>
      <c r="G69" s="9"/>
      <c r="H69" s="9"/>
    </row>
    <row r="70" ht="15.75" customHeight="1">
      <c r="B70" s="9"/>
      <c r="C70" s="9"/>
      <c r="D70" s="9"/>
      <c r="E70" s="9"/>
      <c r="F70" s="9"/>
      <c r="G70" s="9"/>
      <c r="H70" s="9"/>
    </row>
    <row r="71" ht="15.75" customHeight="1">
      <c r="B71" s="9"/>
      <c r="C71" s="9"/>
      <c r="D71" s="9"/>
      <c r="E71" s="9"/>
      <c r="F71" s="9"/>
      <c r="G71" s="9"/>
      <c r="H71" s="9"/>
    </row>
    <row r="72" ht="15.75" customHeight="1">
      <c r="B72" s="9"/>
      <c r="C72" s="9"/>
      <c r="D72" s="9"/>
      <c r="E72" s="9"/>
      <c r="F72" s="9"/>
      <c r="G72" s="9"/>
      <c r="H72" s="9"/>
    </row>
    <row r="73" ht="15.75" customHeight="1">
      <c r="B73" s="9"/>
      <c r="C73" s="9"/>
      <c r="D73" s="9"/>
      <c r="E73" s="9"/>
      <c r="F73" s="9"/>
      <c r="G73" s="9"/>
      <c r="H73" s="9"/>
    </row>
    <row r="74" ht="15.75" customHeight="1">
      <c r="B74" s="9"/>
      <c r="C74" s="9"/>
      <c r="D74" s="9"/>
      <c r="E74" s="9"/>
      <c r="F74" s="9"/>
      <c r="G74" s="9"/>
      <c r="H74" s="9"/>
    </row>
    <row r="75" ht="15.75" customHeight="1">
      <c r="B75" s="9"/>
      <c r="C75" s="9"/>
      <c r="D75" s="9"/>
      <c r="E75" s="9"/>
      <c r="F75" s="9"/>
      <c r="G75" s="9"/>
      <c r="H75" s="9"/>
    </row>
    <row r="76" ht="15.75" customHeight="1">
      <c r="B76" s="9"/>
      <c r="C76" s="9"/>
      <c r="D76" s="9"/>
      <c r="E76" s="9"/>
      <c r="F76" s="9"/>
      <c r="G76" s="9"/>
      <c r="H76" s="9"/>
    </row>
    <row r="77" ht="15.75" customHeight="1">
      <c r="B77" s="9"/>
      <c r="C77" s="9"/>
      <c r="D77" s="9"/>
      <c r="E77" s="9"/>
      <c r="F77" s="9"/>
      <c r="G77" s="9"/>
      <c r="H77" s="9"/>
    </row>
    <row r="78" ht="15.75" customHeight="1">
      <c r="B78" s="9"/>
      <c r="C78" s="9"/>
      <c r="D78" s="9"/>
      <c r="E78" s="9"/>
      <c r="F78" s="9"/>
      <c r="G78" s="9"/>
      <c r="H78" s="9"/>
    </row>
    <row r="79" ht="15.75" customHeight="1">
      <c r="B79" s="9"/>
      <c r="C79" s="9"/>
      <c r="D79" s="9"/>
      <c r="E79" s="9"/>
      <c r="F79" s="9"/>
      <c r="G79" s="9"/>
      <c r="H79" s="9"/>
    </row>
    <row r="80" ht="15.75" customHeight="1">
      <c r="B80" s="9"/>
      <c r="C80" s="9"/>
      <c r="D80" s="9"/>
      <c r="E80" s="9"/>
      <c r="F80" s="9"/>
      <c r="G80" s="9"/>
      <c r="H80" s="9"/>
    </row>
    <row r="81" ht="15.75" customHeight="1">
      <c r="B81" s="9"/>
      <c r="C81" s="9"/>
      <c r="D81" s="9"/>
      <c r="E81" s="9"/>
      <c r="F81" s="9"/>
      <c r="G81" s="9"/>
      <c r="H81" s="9"/>
    </row>
    <row r="82" ht="15.75" customHeight="1">
      <c r="B82" s="9"/>
      <c r="C82" s="9"/>
      <c r="D82" s="9"/>
      <c r="E82" s="9"/>
      <c r="F82" s="9"/>
      <c r="G82" s="9"/>
      <c r="H82" s="9"/>
    </row>
    <row r="83" ht="15.75" customHeight="1">
      <c r="B83" s="9"/>
      <c r="C83" s="9"/>
      <c r="D83" s="9"/>
      <c r="E83" s="9"/>
      <c r="F83" s="9"/>
      <c r="G83" s="9"/>
      <c r="H83" s="9"/>
    </row>
    <row r="84" ht="15.75" customHeight="1">
      <c r="B84" s="9"/>
      <c r="C84" s="9"/>
      <c r="D84" s="9"/>
      <c r="E84" s="9"/>
      <c r="F84" s="9"/>
      <c r="G84" s="9"/>
      <c r="H84" s="9"/>
    </row>
    <row r="85" ht="15.75" customHeight="1">
      <c r="B85" s="9"/>
      <c r="C85" s="9"/>
      <c r="D85" s="9"/>
      <c r="E85" s="9"/>
      <c r="F85" s="9"/>
      <c r="G85" s="9"/>
      <c r="H85" s="9"/>
    </row>
    <row r="86" ht="15.75" customHeight="1">
      <c r="B86" s="9"/>
      <c r="C86" s="9"/>
      <c r="D86" s="9"/>
      <c r="E86" s="9"/>
      <c r="F86" s="9"/>
      <c r="G86" s="9"/>
      <c r="H86" s="9"/>
    </row>
    <row r="87" ht="15.75" customHeight="1">
      <c r="B87" s="9"/>
      <c r="C87" s="9"/>
      <c r="D87" s="9"/>
      <c r="E87" s="9"/>
      <c r="F87" s="9"/>
      <c r="G87" s="9"/>
      <c r="H87" s="9"/>
    </row>
    <row r="88" ht="15.75" customHeight="1">
      <c r="B88" s="9"/>
      <c r="C88" s="9"/>
      <c r="D88" s="9"/>
      <c r="E88" s="9"/>
      <c r="F88" s="9"/>
      <c r="G88" s="9"/>
      <c r="H88" s="9"/>
    </row>
    <row r="89" ht="15.75" customHeight="1">
      <c r="B89" s="9"/>
      <c r="C89" s="9"/>
      <c r="D89" s="9"/>
      <c r="E89" s="9"/>
      <c r="F89" s="9"/>
      <c r="G89" s="9"/>
      <c r="H89" s="9"/>
    </row>
    <row r="90" ht="15.75" customHeight="1">
      <c r="B90" s="9"/>
      <c r="C90" s="9"/>
      <c r="D90" s="9"/>
      <c r="E90" s="9"/>
      <c r="F90" s="9"/>
      <c r="G90" s="9"/>
      <c r="H90" s="9"/>
    </row>
    <row r="91" ht="15.75" customHeight="1">
      <c r="C91" s="9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0</v>
      </c>
      <c r="C2" s="3"/>
      <c r="D2" s="3"/>
      <c r="E2" s="3"/>
      <c r="F2" s="3"/>
      <c r="G2" s="3"/>
      <c r="H2" s="3"/>
      <c r="I2" s="4"/>
    </row>
    <row r="3" ht="15.75" customHeight="1">
      <c r="B3" s="65" t="s">
        <v>53</v>
      </c>
      <c r="C3" s="66"/>
      <c r="D3" s="66"/>
      <c r="E3" s="67" t="s">
        <v>54</v>
      </c>
      <c r="F3" s="68" t="s">
        <v>55</v>
      </c>
      <c r="G3" s="67" t="s">
        <v>56</v>
      </c>
      <c r="H3" s="67" t="s">
        <v>46</v>
      </c>
      <c r="I3" s="69" t="s">
        <v>57</v>
      </c>
      <c r="J3" s="17" t="s">
        <v>58</v>
      </c>
    </row>
    <row r="4" ht="15.75" customHeight="1">
      <c r="B4" s="70" t="s">
        <v>59</v>
      </c>
      <c r="C4" s="71" t="s">
        <v>60</v>
      </c>
      <c r="D4" s="71" t="s">
        <v>61</v>
      </c>
      <c r="E4" s="72">
        <v>1.0</v>
      </c>
      <c r="F4" s="71" t="s">
        <v>62</v>
      </c>
      <c r="G4" s="73">
        <v>620.0</v>
      </c>
      <c r="H4" s="72">
        <v>1.0</v>
      </c>
      <c r="I4" s="72">
        <v>2.0</v>
      </c>
    </row>
    <row r="5" ht="15.75" customHeight="1">
      <c r="B5" s="74" t="s">
        <v>59</v>
      </c>
      <c r="C5" s="75" t="s">
        <v>60</v>
      </c>
      <c r="D5" s="75" t="s">
        <v>63</v>
      </c>
      <c r="E5" s="76">
        <v>2.0</v>
      </c>
      <c r="F5" s="75" t="s">
        <v>62</v>
      </c>
      <c r="G5" s="77">
        <v>457.0</v>
      </c>
      <c r="H5" s="76">
        <v>1.0</v>
      </c>
      <c r="I5" s="76">
        <v>1.0</v>
      </c>
    </row>
    <row r="6" ht="15.75" customHeight="1">
      <c r="B6" s="74" t="s">
        <v>59</v>
      </c>
      <c r="C6" s="75" t="s">
        <v>64</v>
      </c>
      <c r="D6" s="75" t="s">
        <v>61</v>
      </c>
      <c r="E6" s="76">
        <v>1.0</v>
      </c>
      <c r="F6" s="75" t="s">
        <v>62</v>
      </c>
      <c r="G6" s="77">
        <v>467.0</v>
      </c>
      <c r="H6" s="76">
        <v>1.0</v>
      </c>
      <c r="I6" s="76">
        <v>2.0</v>
      </c>
    </row>
    <row r="7" ht="15.75" customHeight="1">
      <c r="B7" s="74" t="s">
        <v>59</v>
      </c>
      <c r="C7" s="75" t="s">
        <v>64</v>
      </c>
      <c r="D7" s="75" t="s">
        <v>61</v>
      </c>
      <c r="E7" s="76">
        <v>1.0</v>
      </c>
      <c r="F7" s="75" t="s">
        <v>65</v>
      </c>
      <c r="G7" s="77">
        <v>496.0</v>
      </c>
      <c r="H7" s="76">
        <v>1.0</v>
      </c>
      <c r="I7" s="76">
        <v>1.0</v>
      </c>
    </row>
    <row r="8" ht="15.75" customHeight="1">
      <c r="B8" s="74" t="s">
        <v>59</v>
      </c>
      <c r="C8" s="75" t="s">
        <v>60</v>
      </c>
      <c r="D8" s="75" t="s">
        <v>63</v>
      </c>
      <c r="E8" s="76">
        <v>2.0</v>
      </c>
      <c r="F8" s="75" t="s">
        <v>62</v>
      </c>
      <c r="G8" s="77">
        <v>450.0</v>
      </c>
      <c r="H8" s="76">
        <v>1.0</v>
      </c>
      <c r="I8" s="76">
        <v>2.0</v>
      </c>
    </row>
    <row r="9" ht="15.75" customHeight="1">
      <c r="B9" s="74" t="s">
        <v>59</v>
      </c>
      <c r="C9" s="75" t="s">
        <v>64</v>
      </c>
      <c r="D9" s="75" t="s">
        <v>63</v>
      </c>
      <c r="E9" s="76">
        <v>2.0</v>
      </c>
      <c r="F9" s="75" t="s">
        <v>62</v>
      </c>
      <c r="G9" s="77">
        <v>904.0</v>
      </c>
      <c r="H9" s="76">
        <v>1.0</v>
      </c>
      <c r="I9" s="76">
        <v>2.0</v>
      </c>
    </row>
    <row r="10" ht="15.75" customHeight="1">
      <c r="B10" s="74" t="s">
        <v>59</v>
      </c>
      <c r="C10" s="75" t="s">
        <v>64</v>
      </c>
      <c r="D10" s="75" t="s">
        <v>61</v>
      </c>
      <c r="E10" s="76">
        <v>1.0</v>
      </c>
      <c r="F10" s="75" t="s">
        <v>65</v>
      </c>
      <c r="G10" s="77">
        <v>396.0</v>
      </c>
      <c r="H10" s="76">
        <v>1.0</v>
      </c>
      <c r="I10" s="76">
        <v>1.0</v>
      </c>
    </row>
    <row r="11" ht="15.75" customHeight="1">
      <c r="B11" s="74" t="s">
        <v>59</v>
      </c>
      <c r="C11" s="75" t="s">
        <v>64</v>
      </c>
      <c r="D11" s="75" t="s">
        <v>61</v>
      </c>
      <c r="E11" s="76">
        <v>1.0</v>
      </c>
      <c r="F11" s="75" t="s">
        <v>62</v>
      </c>
      <c r="G11" s="77">
        <v>533.0</v>
      </c>
      <c r="H11" s="76">
        <v>1.0</v>
      </c>
      <c r="I11" s="76">
        <v>1.0</v>
      </c>
    </row>
    <row r="12" ht="15.75" customHeight="1">
      <c r="B12" s="74" t="s">
        <v>59</v>
      </c>
      <c r="C12" s="75" t="s">
        <v>60</v>
      </c>
      <c r="D12" s="75" t="s">
        <v>63</v>
      </c>
      <c r="E12" s="76">
        <v>2.0</v>
      </c>
      <c r="F12" s="75" t="s">
        <v>62</v>
      </c>
      <c r="G12" s="77">
        <v>396.0</v>
      </c>
      <c r="H12" s="76">
        <v>1.0</v>
      </c>
      <c r="I12" s="76">
        <v>2.0</v>
      </c>
    </row>
    <row r="13" ht="15.75" customHeight="1">
      <c r="B13" s="74" t="s">
        <v>59</v>
      </c>
      <c r="C13" s="75" t="s">
        <v>60</v>
      </c>
      <c r="D13" s="75" t="s">
        <v>61</v>
      </c>
      <c r="E13" s="76">
        <v>1.0</v>
      </c>
      <c r="F13" s="75" t="s">
        <v>62</v>
      </c>
      <c r="G13" s="77">
        <v>428.0</v>
      </c>
      <c r="H13" s="76">
        <v>1.0</v>
      </c>
      <c r="I13" s="76">
        <v>1.0</v>
      </c>
    </row>
    <row r="14" ht="15.75" customHeight="1">
      <c r="B14" s="74" t="s">
        <v>66</v>
      </c>
      <c r="C14" s="75" t="s">
        <v>64</v>
      </c>
      <c r="D14" s="75" t="s">
        <v>63</v>
      </c>
      <c r="E14" s="76">
        <v>2.0</v>
      </c>
      <c r="F14" s="75" t="s">
        <v>62</v>
      </c>
      <c r="G14" s="77">
        <v>503.0</v>
      </c>
      <c r="H14" s="76">
        <v>1.0</v>
      </c>
      <c r="I14" s="76">
        <v>2.0</v>
      </c>
    </row>
    <row r="15" ht="15.75" customHeight="1">
      <c r="B15" s="74" t="s">
        <v>66</v>
      </c>
      <c r="C15" s="75" t="s">
        <v>64</v>
      </c>
      <c r="D15" s="75" t="s">
        <v>63</v>
      </c>
      <c r="E15" s="76">
        <v>2.0</v>
      </c>
      <c r="F15" s="75" t="s">
        <v>65</v>
      </c>
      <c r="G15" s="77">
        <v>429.0</v>
      </c>
      <c r="H15" s="76">
        <v>1.0</v>
      </c>
      <c r="I15" s="76">
        <v>1.0</v>
      </c>
    </row>
    <row r="16" ht="15.75" customHeight="1">
      <c r="B16" s="74" t="s">
        <v>66</v>
      </c>
      <c r="C16" s="75" t="s">
        <v>64</v>
      </c>
      <c r="D16" s="75" t="s">
        <v>63</v>
      </c>
      <c r="E16" s="76">
        <v>2.0</v>
      </c>
      <c r="F16" s="75" t="s">
        <v>65</v>
      </c>
      <c r="G16" s="77">
        <v>491.0</v>
      </c>
      <c r="H16" s="76">
        <v>1.0</v>
      </c>
      <c r="I16" s="76">
        <v>1.0</v>
      </c>
    </row>
    <row r="17" ht="15.75" customHeight="1">
      <c r="B17" s="74" t="s">
        <v>66</v>
      </c>
      <c r="C17" s="75" t="s">
        <v>60</v>
      </c>
      <c r="D17" s="75" t="s">
        <v>63</v>
      </c>
      <c r="E17" s="76">
        <v>2.0</v>
      </c>
      <c r="F17" s="75" t="s">
        <v>62</v>
      </c>
      <c r="G17" s="77">
        <v>463.0</v>
      </c>
      <c r="H17" s="76">
        <v>1.0</v>
      </c>
      <c r="I17" s="76">
        <v>2.0</v>
      </c>
    </row>
    <row r="18" ht="15.75" customHeight="1">
      <c r="B18" s="74" t="s">
        <v>66</v>
      </c>
      <c r="C18" s="75" t="s">
        <v>64</v>
      </c>
      <c r="D18" s="75" t="s">
        <v>61</v>
      </c>
      <c r="E18" s="76">
        <v>1.0</v>
      </c>
      <c r="F18" s="75" t="s">
        <v>65</v>
      </c>
      <c r="G18" s="77">
        <v>462.0</v>
      </c>
      <c r="H18" s="76">
        <v>1.0</v>
      </c>
      <c r="I18" s="76">
        <v>2.0</v>
      </c>
    </row>
    <row r="19" ht="15.75" customHeight="1">
      <c r="B19" s="74" t="s">
        <v>66</v>
      </c>
      <c r="C19" s="75" t="s">
        <v>60</v>
      </c>
      <c r="D19" s="75" t="s">
        <v>63</v>
      </c>
      <c r="E19" s="76">
        <v>2.0</v>
      </c>
      <c r="F19" s="75" t="s">
        <v>62</v>
      </c>
      <c r="G19" s="77">
        <v>527.0</v>
      </c>
      <c r="H19" s="76">
        <v>1.0</v>
      </c>
      <c r="I19" s="76">
        <v>2.0</v>
      </c>
    </row>
    <row r="20" ht="15.75" customHeight="1">
      <c r="B20" s="74" t="s">
        <v>66</v>
      </c>
      <c r="C20" s="75" t="s">
        <v>64</v>
      </c>
      <c r="D20" s="75" t="s">
        <v>63</v>
      </c>
      <c r="E20" s="76">
        <v>2.0</v>
      </c>
      <c r="F20" s="75" t="s">
        <v>62</v>
      </c>
      <c r="G20" s="77">
        <v>410.0</v>
      </c>
      <c r="H20" s="76">
        <v>1.0</v>
      </c>
      <c r="I20" s="76">
        <v>2.0</v>
      </c>
    </row>
    <row r="21" ht="15.75" customHeight="1">
      <c r="B21" s="74" t="s">
        <v>66</v>
      </c>
      <c r="C21" s="75" t="s">
        <v>60</v>
      </c>
      <c r="D21" s="75" t="s">
        <v>61</v>
      </c>
      <c r="E21" s="76">
        <v>1.0</v>
      </c>
      <c r="F21" s="75" t="s">
        <v>65</v>
      </c>
      <c r="G21" s="77">
        <v>545.0</v>
      </c>
      <c r="H21" s="76">
        <v>1.0</v>
      </c>
      <c r="I21" s="76">
        <v>2.0</v>
      </c>
    </row>
    <row r="22" ht="15.75" customHeight="1">
      <c r="B22" s="74" t="s">
        <v>66</v>
      </c>
      <c r="C22" s="75" t="s">
        <v>64</v>
      </c>
      <c r="D22" s="75" t="s">
        <v>61</v>
      </c>
      <c r="E22" s="76">
        <v>1.0</v>
      </c>
      <c r="F22" s="75" t="s">
        <v>65</v>
      </c>
      <c r="G22" s="77">
        <v>435.0</v>
      </c>
      <c r="H22" s="76">
        <v>1.0</v>
      </c>
      <c r="I22" s="76">
        <v>2.0</v>
      </c>
    </row>
    <row r="23" ht="15.75" customHeight="1">
      <c r="B23" s="74" t="s">
        <v>66</v>
      </c>
      <c r="C23" s="75" t="s">
        <v>60</v>
      </c>
      <c r="D23" s="75" t="s">
        <v>61</v>
      </c>
      <c r="E23" s="76">
        <v>1.0</v>
      </c>
      <c r="F23" s="75" t="s">
        <v>62</v>
      </c>
      <c r="G23" s="77">
        <v>445.0</v>
      </c>
      <c r="H23" s="76">
        <v>1.0</v>
      </c>
      <c r="I23" s="76">
        <v>2.0</v>
      </c>
    </row>
    <row r="24" ht="15.75" customHeight="1">
      <c r="B24" s="74" t="s">
        <v>66</v>
      </c>
      <c r="C24" s="75" t="s">
        <v>60</v>
      </c>
      <c r="D24" s="75" t="s">
        <v>61</v>
      </c>
      <c r="E24" s="76">
        <v>1.0</v>
      </c>
      <c r="F24" s="75" t="s">
        <v>65</v>
      </c>
      <c r="G24" s="77">
        <v>478.0</v>
      </c>
      <c r="H24" s="76">
        <v>1.0</v>
      </c>
      <c r="I24" s="76">
        <v>1.0</v>
      </c>
    </row>
    <row r="25" ht="15.75" customHeight="1">
      <c r="B25" s="74" t="s">
        <v>66</v>
      </c>
      <c r="C25" s="75" t="s">
        <v>64</v>
      </c>
      <c r="D25" s="75" t="s">
        <v>63</v>
      </c>
      <c r="E25" s="76">
        <v>2.0</v>
      </c>
      <c r="F25" s="75" t="s">
        <v>62</v>
      </c>
      <c r="G25" s="77">
        <v>413.0</v>
      </c>
      <c r="H25" s="76">
        <v>1.0</v>
      </c>
      <c r="I25" s="76">
        <v>2.0</v>
      </c>
    </row>
    <row r="26" ht="15.75" customHeight="1">
      <c r="B26" s="74" t="s">
        <v>66</v>
      </c>
      <c r="C26" s="75" t="s">
        <v>60</v>
      </c>
      <c r="D26" s="75" t="s">
        <v>63</v>
      </c>
      <c r="E26" s="76">
        <v>2.0</v>
      </c>
      <c r="F26" s="75" t="s">
        <v>62</v>
      </c>
      <c r="G26" s="77">
        <v>391.0</v>
      </c>
      <c r="H26" s="76">
        <v>1.0</v>
      </c>
      <c r="I26" s="76">
        <v>2.0</v>
      </c>
    </row>
    <row r="27" ht="15.75" customHeight="1">
      <c r="B27" s="74" t="s">
        <v>66</v>
      </c>
      <c r="C27" s="75" t="s">
        <v>64</v>
      </c>
      <c r="D27" s="75" t="s">
        <v>63</v>
      </c>
      <c r="E27" s="76">
        <v>2.0</v>
      </c>
      <c r="F27" s="75" t="s">
        <v>65</v>
      </c>
      <c r="G27" s="77">
        <v>387.0</v>
      </c>
      <c r="H27" s="76">
        <v>1.0</v>
      </c>
      <c r="I27" s="76">
        <v>2.0</v>
      </c>
    </row>
    <row r="28" ht="15.75" customHeight="1">
      <c r="B28" s="74" t="s">
        <v>66</v>
      </c>
      <c r="C28" s="75" t="s">
        <v>60</v>
      </c>
      <c r="D28" s="75" t="s">
        <v>61</v>
      </c>
      <c r="E28" s="76">
        <v>1.0</v>
      </c>
      <c r="F28" s="75" t="s">
        <v>62</v>
      </c>
      <c r="G28" s="77">
        <v>455.0</v>
      </c>
      <c r="H28" s="76">
        <v>1.0</v>
      </c>
      <c r="I28" s="76">
        <v>2.0</v>
      </c>
    </row>
    <row r="29" ht="15.75" customHeight="1">
      <c r="B29" s="74" t="s">
        <v>66</v>
      </c>
      <c r="C29" s="75" t="s">
        <v>60</v>
      </c>
      <c r="D29" s="75" t="s">
        <v>63</v>
      </c>
      <c r="E29" s="76">
        <v>2.0</v>
      </c>
      <c r="F29" s="75" t="s">
        <v>65</v>
      </c>
      <c r="G29" s="77">
        <v>384.0</v>
      </c>
      <c r="H29" s="76">
        <v>1.0</v>
      </c>
      <c r="I29" s="76">
        <v>1.0</v>
      </c>
    </row>
    <row r="30" ht="15.75" customHeight="1">
      <c r="B30" s="74" t="s">
        <v>66</v>
      </c>
      <c r="C30" s="75" t="s">
        <v>60</v>
      </c>
      <c r="D30" s="75" t="s">
        <v>63</v>
      </c>
      <c r="E30" s="76">
        <v>2.0</v>
      </c>
      <c r="F30" s="75" t="s">
        <v>62</v>
      </c>
      <c r="G30" s="77">
        <v>383.0</v>
      </c>
      <c r="H30" s="76">
        <v>1.0</v>
      </c>
      <c r="I30" s="76">
        <v>1.0</v>
      </c>
    </row>
    <row r="31" ht="15.75" customHeight="1">
      <c r="B31" s="74" t="s">
        <v>66</v>
      </c>
      <c r="C31" s="75" t="s">
        <v>60</v>
      </c>
      <c r="D31" s="75" t="s">
        <v>63</v>
      </c>
      <c r="E31" s="76">
        <v>2.0</v>
      </c>
      <c r="F31" s="75" t="s">
        <v>62</v>
      </c>
      <c r="G31" s="77">
        <v>473.0</v>
      </c>
      <c r="H31" s="76">
        <v>1.0</v>
      </c>
      <c r="I31" s="76">
        <v>1.0</v>
      </c>
    </row>
    <row r="32" ht="15.75" customHeight="1">
      <c r="B32" s="74" t="s">
        <v>66</v>
      </c>
      <c r="C32" s="75" t="s">
        <v>64</v>
      </c>
      <c r="D32" s="75" t="s">
        <v>61</v>
      </c>
      <c r="E32" s="76">
        <v>1.0</v>
      </c>
      <c r="F32" s="75" t="s">
        <v>62</v>
      </c>
      <c r="G32" s="77">
        <v>470.0</v>
      </c>
      <c r="H32" s="76">
        <v>1.0</v>
      </c>
      <c r="I32" s="76">
        <v>2.0</v>
      </c>
    </row>
    <row r="33" ht="15.75" customHeight="1">
      <c r="B33" s="74" t="s">
        <v>66</v>
      </c>
      <c r="C33" s="75" t="s">
        <v>60</v>
      </c>
      <c r="D33" s="75" t="s">
        <v>63</v>
      </c>
      <c r="E33" s="76">
        <v>2.0</v>
      </c>
      <c r="F33" s="75" t="s">
        <v>65</v>
      </c>
      <c r="G33" s="77">
        <v>500.0</v>
      </c>
      <c r="H33" s="76">
        <v>1.0</v>
      </c>
      <c r="I33" s="76">
        <v>2.0</v>
      </c>
    </row>
    <row r="34" ht="15.75" customHeight="1">
      <c r="B34" s="74" t="s">
        <v>66</v>
      </c>
      <c r="C34" s="75" t="s">
        <v>64</v>
      </c>
      <c r="D34" s="75" t="s">
        <v>61</v>
      </c>
      <c r="E34" s="76">
        <v>1.0</v>
      </c>
      <c r="F34" s="75" t="s">
        <v>62</v>
      </c>
      <c r="G34" s="77">
        <v>571.0</v>
      </c>
      <c r="H34" s="76">
        <v>1.0</v>
      </c>
      <c r="I34" s="76">
        <v>2.0</v>
      </c>
    </row>
    <row r="35" ht="15.75" customHeight="1">
      <c r="B35" s="74" t="s">
        <v>66</v>
      </c>
      <c r="C35" s="75" t="s">
        <v>64</v>
      </c>
      <c r="D35" s="75" t="s">
        <v>61</v>
      </c>
      <c r="E35" s="76">
        <v>1.0</v>
      </c>
      <c r="F35" s="75" t="s">
        <v>65</v>
      </c>
      <c r="G35" s="77">
        <v>418.0</v>
      </c>
      <c r="H35" s="76">
        <v>1.0</v>
      </c>
      <c r="I35" s="76">
        <v>1.0</v>
      </c>
    </row>
    <row r="36" ht="15.75" customHeight="1">
      <c r="B36" s="74" t="s">
        <v>66</v>
      </c>
      <c r="C36" s="75" t="s">
        <v>64</v>
      </c>
      <c r="D36" s="75" t="s">
        <v>63</v>
      </c>
      <c r="E36" s="76">
        <v>2.0</v>
      </c>
      <c r="F36" s="75" t="s">
        <v>62</v>
      </c>
      <c r="G36" s="77">
        <v>444.0</v>
      </c>
      <c r="H36" s="76">
        <v>1.0</v>
      </c>
      <c r="I36" s="76">
        <v>1.0</v>
      </c>
    </row>
    <row r="37" ht="15.75" customHeight="1">
      <c r="B37" s="74" t="s">
        <v>66</v>
      </c>
      <c r="C37" s="75" t="s">
        <v>64</v>
      </c>
      <c r="D37" s="75" t="s">
        <v>61</v>
      </c>
      <c r="E37" s="76">
        <v>1.0</v>
      </c>
      <c r="F37" s="75" t="s">
        <v>65</v>
      </c>
      <c r="G37" s="77">
        <v>592.0</v>
      </c>
      <c r="H37" s="76">
        <v>1.0</v>
      </c>
      <c r="I37" s="76">
        <v>1.0</v>
      </c>
    </row>
    <row r="38" ht="15.75" customHeight="1">
      <c r="B38" s="74" t="s">
        <v>66</v>
      </c>
      <c r="C38" s="75" t="s">
        <v>60</v>
      </c>
      <c r="D38" s="75" t="s">
        <v>63</v>
      </c>
      <c r="E38" s="76">
        <v>2.0</v>
      </c>
      <c r="F38" s="75" t="s">
        <v>65</v>
      </c>
      <c r="G38" s="77">
        <v>462.0</v>
      </c>
      <c r="H38" s="76">
        <v>1.0</v>
      </c>
      <c r="I38" s="76">
        <v>2.0</v>
      </c>
    </row>
    <row r="39" ht="15.75" customHeight="1">
      <c r="B39" s="74" t="s">
        <v>66</v>
      </c>
      <c r="C39" s="75" t="s">
        <v>60</v>
      </c>
      <c r="D39" s="75" t="s">
        <v>61</v>
      </c>
      <c r="E39" s="76">
        <v>1.0</v>
      </c>
      <c r="F39" s="75" t="s">
        <v>62</v>
      </c>
      <c r="G39" s="77">
        <v>646.0</v>
      </c>
      <c r="H39" s="76">
        <v>1.0</v>
      </c>
      <c r="I39" s="76">
        <v>1.0</v>
      </c>
    </row>
    <row r="40" ht="15.75" customHeight="1">
      <c r="B40" s="74" t="s">
        <v>66</v>
      </c>
      <c r="C40" s="75" t="s">
        <v>60</v>
      </c>
      <c r="D40" s="75" t="s">
        <v>63</v>
      </c>
      <c r="E40" s="76">
        <v>2.0</v>
      </c>
      <c r="F40" s="75" t="s">
        <v>65</v>
      </c>
      <c r="G40" s="77">
        <v>508.0</v>
      </c>
      <c r="H40" s="76">
        <v>1.0</v>
      </c>
      <c r="I40" s="76">
        <v>1.0</v>
      </c>
    </row>
    <row r="41" ht="15.75" customHeight="1">
      <c r="B41" s="74" t="s">
        <v>66</v>
      </c>
      <c r="C41" s="75" t="s">
        <v>60</v>
      </c>
      <c r="D41" s="75" t="s">
        <v>63</v>
      </c>
      <c r="E41" s="76">
        <v>2.0</v>
      </c>
      <c r="F41" s="75" t="s">
        <v>62</v>
      </c>
      <c r="G41" s="77">
        <v>481.0</v>
      </c>
      <c r="H41" s="76">
        <v>1.0</v>
      </c>
      <c r="I41" s="76">
        <v>1.0</v>
      </c>
    </row>
    <row r="42" ht="15.75" customHeight="1">
      <c r="B42" s="74" t="s">
        <v>66</v>
      </c>
      <c r="C42" s="75" t="s">
        <v>64</v>
      </c>
      <c r="D42" s="75" t="s">
        <v>63</v>
      </c>
      <c r="E42" s="76">
        <v>2.0</v>
      </c>
      <c r="F42" s="75" t="s">
        <v>65</v>
      </c>
      <c r="G42" s="77">
        <v>422.0</v>
      </c>
      <c r="H42" s="76">
        <v>1.0</v>
      </c>
      <c r="I42" s="76">
        <v>2.0</v>
      </c>
    </row>
    <row r="43" ht="15.75" customHeight="1">
      <c r="B43" s="74" t="s">
        <v>66</v>
      </c>
      <c r="C43" s="75" t="s">
        <v>60</v>
      </c>
      <c r="D43" s="75" t="s">
        <v>61</v>
      </c>
      <c r="E43" s="76">
        <v>1.0</v>
      </c>
      <c r="F43" s="75" t="s">
        <v>65</v>
      </c>
      <c r="G43" s="77">
        <v>461.0</v>
      </c>
      <c r="H43" s="76">
        <v>1.0</v>
      </c>
      <c r="I43" s="76">
        <v>2.0</v>
      </c>
    </row>
    <row r="44" ht="15.75" customHeight="1">
      <c r="B44" s="74" t="s">
        <v>66</v>
      </c>
      <c r="C44" s="75" t="s">
        <v>60</v>
      </c>
      <c r="D44" s="75" t="s">
        <v>61</v>
      </c>
      <c r="E44" s="76">
        <v>1.0</v>
      </c>
      <c r="F44" s="75" t="s">
        <v>62</v>
      </c>
      <c r="G44" s="77">
        <v>373.0</v>
      </c>
      <c r="H44" s="76">
        <v>1.0</v>
      </c>
      <c r="I44" s="76">
        <v>1.0</v>
      </c>
    </row>
    <row r="45" ht="15.75" customHeight="1">
      <c r="B45" s="74" t="s">
        <v>66</v>
      </c>
      <c r="C45" s="75" t="s">
        <v>60</v>
      </c>
      <c r="D45" s="75" t="s">
        <v>63</v>
      </c>
      <c r="E45" s="76">
        <v>2.0</v>
      </c>
      <c r="F45" s="75" t="s">
        <v>65</v>
      </c>
      <c r="G45" s="77">
        <v>437.0</v>
      </c>
      <c r="H45" s="76">
        <v>1.0</v>
      </c>
      <c r="I45" s="76">
        <v>1.0</v>
      </c>
    </row>
    <row r="46" ht="15.75" customHeight="1">
      <c r="B46" s="74" t="s">
        <v>66</v>
      </c>
      <c r="C46" s="75" t="s">
        <v>60</v>
      </c>
      <c r="D46" s="75" t="s">
        <v>61</v>
      </c>
      <c r="E46" s="76">
        <v>1.0</v>
      </c>
      <c r="F46" s="75" t="s">
        <v>65</v>
      </c>
      <c r="G46" s="77">
        <v>490.0</v>
      </c>
      <c r="H46" s="76">
        <v>1.0</v>
      </c>
      <c r="I46" s="76">
        <v>1.0</v>
      </c>
    </row>
    <row r="47" ht="15.75" customHeight="1">
      <c r="B47" s="74" t="s">
        <v>66</v>
      </c>
      <c r="C47" s="75" t="s">
        <v>60</v>
      </c>
      <c r="D47" s="75" t="s">
        <v>63</v>
      </c>
      <c r="E47" s="76">
        <v>2.0</v>
      </c>
      <c r="F47" s="75" t="s">
        <v>62</v>
      </c>
      <c r="G47" s="77">
        <v>429.0</v>
      </c>
      <c r="H47" s="76">
        <v>1.0</v>
      </c>
      <c r="I47" s="76">
        <v>1.0</v>
      </c>
    </row>
    <row r="48" ht="15.75" customHeight="1">
      <c r="B48" s="74" t="s">
        <v>66</v>
      </c>
      <c r="C48" s="75" t="s">
        <v>64</v>
      </c>
      <c r="D48" s="75" t="s">
        <v>63</v>
      </c>
      <c r="E48" s="76">
        <v>2.0</v>
      </c>
      <c r="F48" s="75" t="s">
        <v>62</v>
      </c>
      <c r="G48" s="77">
        <v>518.0</v>
      </c>
      <c r="H48" s="76">
        <v>1.0</v>
      </c>
      <c r="I48" s="76">
        <v>2.0</v>
      </c>
    </row>
    <row r="49" ht="15.75" customHeight="1">
      <c r="B49" s="74" t="s">
        <v>66</v>
      </c>
      <c r="C49" s="75" t="s">
        <v>60</v>
      </c>
      <c r="D49" s="75" t="s">
        <v>61</v>
      </c>
      <c r="E49" s="76">
        <v>1.0</v>
      </c>
      <c r="F49" s="75" t="s">
        <v>65</v>
      </c>
      <c r="G49" s="77">
        <v>471.0</v>
      </c>
      <c r="H49" s="76">
        <v>1.0</v>
      </c>
      <c r="I49" s="76">
        <v>2.0</v>
      </c>
    </row>
    <row r="50" ht="15.75" customHeight="1">
      <c r="B50" s="74" t="s">
        <v>66</v>
      </c>
      <c r="C50" s="75" t="s">
        <v>64</v>
      </c>
      <c r="D50" s="75" t="s">
        <v>61</v>
      </c>
      <c r="E50" s="76">
        <v>1.0</v>
      </c>
      <c r="F50" s="75" t="s">
        <v>65</v>
      </c>
      <c r="G50" s="77">
        <v>438.0</v>
      </c>
      <c r="H50" s="76">
        <v>1.0</v>
      </c>
      <c r="I50" s="76">
        <v>2.0</v>
      </c>
    </row>
    <row r="51" ht="15.75" customHeight="1">
      <c r="B51" s="74" t="s">
        <v>66</v>
      </c>
      <c r="C51" s="75" t="s">
        <v>60</v>
      </c>
      <c r="D51" s="75" t="s">
        <v>61</v>
      </c>
      <c r="E51" s="76">
        <v>1.0</v>
      </c>
      <c r="F51" s="75" t="s">
        <v>65</v>
      </c>
      <c r="G51" s="77">
        <v>476.0</v>
      </c>
      <c r="H51" s="76">
        <v>1.0</v>
      </c>
      <c r="I51" s="76">
        <v>2.0</v>
      </c>
    </row>
    <row r="52" ht="15.75" customHeight="1">
      <c r="B52" s="74" t="s">
        <v>66</v>
      </c>
      <c r="C52" s="75" t="s">
        <v>64</v>
      </c>
      <c r="D52" s="75" t="s">
        <v>61</v>
      </c>
      <c r="E52" s="76">
        <v>1.0</v>
      </c>
      <c r="F52" s="75" t="s">
        <v>62</v>
      </c>
      <c r="G52" s="77">
        <v>453.0</v>
      </c>
      <c r="H52" s="76">
        <v>1.0</v>
      </c>
      <c r="I52" s="76">
        <v>2.0</v>
      </c>
    </row>
    <row r="53" ht="15.75" customHeight="1">
      <c r="B53" s="74" t="s">
        <v>66</v>
      </c>
      <c r="C53" s="75" t="s">
        <v>60</v>
      </c>
      <c r="D53" s="75" t="s">
        <v>63</v>
      </c>
      <c r="E53" s="76">
        <v>2.0</v>
      </c>
      <c r="F53" s="75" t="s">
        <v>65</v>
      </c>
      <c r="G53" s="77">
        <v>503.0</v>
      </c>
      <c r="H53" s="76">
        <v>1.0</v>
      </c>
      <c r="I53" s="76">
        <v>2.0</v>
      </c>
    </row>
    <row r="54" ht="15.75" customHeight="1">
      <c r="B54" s="74" t="s">
        <v>66</v>
      </c>
      <c r="C54" s="75" t="s">
        <v>60</v>
      </c>
      <c r="D54" s="75" t="s">
        <v>63</v>
      </c>
      <c r="E54" s="76">
        <v>2.0</v>
      </c>
      <c r="F54" s="75" t="s">
        <v>65</v>
      </c>
      <c r="G54" s="77">
        <v>463.0</v>
      </c>
      <c r="H54" s="76">
        <v>1.0</v>
      </c>
      <c r="I54" s="76">
        <v>1.0</v>
      </c>
    </row>
    <row r="55" ht="15.75" customHeight="1">
      <c r="B55" s="74" t="s">
        <v>66</v>
      </c>
      <c r="C55" s="75" t="s">
        <v>64</v>
      </c>
      <c r="D55" s="75" t="s">
        <v>61</v>
      </c>
      <c r="E55" s="76">
        <v>1.0</v>
      </c>
      <c r="F55" s="75" t="s">
        <v>65</v>
      </c>
      <c r="G55" s="77">
        <v>498.0</v>
      </c>
      <c r="H55" s="76">
        <v>1.0</v>
      </c>
      <c r="I55" s="76">
        <v>2.0</v>
      </c>
    </row>
    <row r="56" ht="15.75" customHeight="1">
      <c r="B56" s="74" t="s">
        <v>66</v>
      </c>
      <c r="C56" s="75" t="s">
        <v>64</v>
      </c>
      <c r="D56" s="75" t="s">
        <v>63</v>
      </c>
      <c r="E56" s="76">
        <v>2.0</v>
      </c>
      <c r="F56" s="75" t="s">
        <v>62</v>
      </c>
      <c r="G56" s="77">
        <v>401.0</v>
      </c>
      <c r="H56" s="76">
        <v>1.0</v>
      </c>
      <c r="I56" s="76">
        <v>1.0</v>
      </c>
    </row>
    <row r="57" ht="15.75" customHeight="1">
      <c r="B57" s="74" t="s">
        <v>66</v>
      </c>
      <c r="C57" s="75" t="s">
        <v>64</v>
      </c>
      <c r="D57" s="75" t="s">
        <v>63</v>
      </c>
      <c r="E57" s="76">
        <v>2.0</v>
      </c>
      <c r="F57" s="75" t="s">
        <v>62</v>
      </c>
      <c r="G57" s="77">
        <v>480.0</v>
      </c>
      <c r="H57" s="76">
        <v>1.0</v>
      </c>
      <c r="I57" s="76">
        <v>1.0</v>
      </c>
    </row>
    <row r="58" ht="15.75" customHeight="1">
      <c r="B58" s="74" t="s">
        <v>66</v>
      </c>
      <c r="C58" s="75" t="s">
        <v>64</v>
      </c>
      <c r="D58" s="75" t="s">
        <v>61</v>
      </c>
      <c r="E58" s="76">
        <v>1.0</v>
      </c>
      <c r="F58" s="75" t="s">
        <v>62</v>
      </c>
      <c r="G58" s="77">
        <v>583.0</v>
      </c>
      <c r="H58" s="76">
        <v>1.0</v>
      </c>
      <c r="I58" s="76">
        <v>1.0</v>
      </c>
    </row>
    <row r="59" ht="15.75" customHeight="1">
      <c r="B59" s="74" t="s">
        <v>66</v>
      </c>
      <c r="C59" s="75" t="s">
        <v>64</v>
      </c>
      <c r="D59" s="75" t="s">
        <v>61</v>
      </c>
      <c r="E59" s="76">
        <v>1.0</v>
      </c>
      <c r="F59" s="75" t="s">
        <v>62</v>
      </c>
      <c r="G59" s="77">
        <v>636.0</v>
      </c>
      <c r="H59" s="76">
        <v>1.0</v>
      </c>
      <c r="I59" s="76">
        <v>1.0</v>
      </c>
    </row>
    <row r="60" ht="15.75" customHeight="1">
      <c r="B60" s="78" t="s">
        <v>66</v>
      </c>
      <c r="C60" s="75" t="s">
        <v>64</v>
      </c>
      <c r="D60" s="75" t="s">
        <v>61</v>
      </c>
      <c r="E60" s="76">
        <v>1.0</v>
      </c>
      <c r="F60" s="75" t="s">
        <v>62</v>
      </c>
      <c r="G60" s="77">
        <v>475.0</v>
      </c>
      <c r="H60" s="76">
        <v>1.0</v>
      </c>
      <c r="I60" s="76">
        <v>1.0</v>
      </c>
    </row>
    <row r="61" ht="15.75" customHeight="1">
      <c r="B61" s="74" t="s">
        <v>66</v>
      </c>
      <c r="C61" s="75" t="s">
        <v>64</v>
      </c>
      <c r="D61" s="75" t="s">
        <v>63</v>
      </c>
      <c r="E61" s="76">
        <v>2.0</v>
      </c>
      <c r="F61" s="75" t="s">
        <v>62</v>
      </c>
      <c r="G61" s="77">
        <v>486.0</v>
      </c>
      <c r="H61" s="76">
        <v>1.0</v>
      </c>
      <c r="I61" s="76">
        <v>1.0</v>
      </c>
    </row>
    <row r="62" ht="15.75" customHeight="1">
      <c r="B62" s="74" t="s">
        <v>66</v>
      </c>
      <c r="C62" s="75" t="s">
        <v>60</v>
      </c>
      <c r="D62" s="75" t="s">
        <v>61</v>
      </c>
      <c r="E62" s="76">
        <v>1.0</v>
      </c>
      <c r="F62" s="75" t="s">
        <v>62</v>
      </c>
      <c r="G62" s="77">
        <v>512.0</v>
      </c>
      <c r="H62" s="76">
        <v>1.0</v>
      </c>
      <c r="I62" s="76">
        <v>2.0</v>
      </c>
    </row>
    <row r="63" ht="15.75" customHeight="1">
      <c r="B63" s="79" t="s">
        <v>66</v>
      </c>
      <c r="C63" s="80" t="s">
        <v>64</v>
      </c>
      <c r="D63" s="80" t="s">
        <v>63</v>
      </c>
      <c r="E63" s="81">
        <v>2.0</v>
      </c>
      <c r="F63" s="80" t="s">
        <v>65</v>
      </c>
      <c r="G63" s="82">
        <v>534.0</v>
      </c>
      <c r="H63" s="81">
        <v>1.0</v>
      </c>
      <c r="I63" s="81">
        <v>2.0</v>
      </c>
    </row>
    <row r="64" ht="15.75" customHeight="1"/>
    <row r="65" ht="15.75" customHeight="1">
      <c r="C65" s="35" t="s">
        <v>67</v>
      </c>
      <c r="D65" s="35" t="s">
        <v>23</v>
      </c>
      <c r="E65" s="35" t="s">
        <v>16</v>
      </c>
      <c r="F65" s="35" t="s">
        <v>17</v>
      </c>
      <c r="G65" s="35" t="s">
        <v>18</v>
      </c>
      <c r="H65" s="35" t="s">
        <v>27</v>
      </c>
      <c r="I65" s="36" t="s">
        <v>13</v>
      </c>
      <c r="J65" s="6" t="s">
        <v>19</v>
      </c>
    </row>
    <row r="66" ht="15.75" customHeight="1">
      <c r="A66" s="37" t="s">
        <v>68</v>
      </c>
      <c r="B66" s="37"/>
      <c r="C66" s="83">
        <f>COUNTIFS(E4:E63, "1", I4:I63, "1")</f>
        <v>13</v>
      </c>
      <c r="D66" s="38">
        <f>SUMIFS(G4:G63,E4:E63, "1", I4:I63, "1")/C66</f>
        <v>503.3846154</v>
      </c>
      <c r="E66" s="84">
        <f t="array" ref="E66">MEDIAN(IF($E$4:$E$63*$I$4:$I$63=1, $G$4:$G$63))</f>
        <v>490</v>
      </c>
      <c r="F66" s="84">
        <f>minifs($G$4:$G$63, $E$4:$E$63,"1",$I$4:$I$63,"1")</f>
        <v>373</v>
      </c>
      <c r="G66" s="84">
        <f>MAXIFS($G$4:$G$63, $E$4:$E$63,"1",$I$4:$I$63,"1")</f>
        <v>646</v>
      </c>
      <c r="H66" s="38">
        <f t="shared" ref="H66:H69" si="1">(C66-I66)/C66*100</f>
        <v>0</v>
      </c>
      <c r="I66" s="39">
        <f>COUNTIFS(E4:E63, "1", I4:I63, "1", H4:H63, "1")</f>
        <v>13</v>
      </c>
      <c r="J66" s="85">
        <f t="array" ref="J66">STDEV(IF(E4:E63*I4:I63=1, G4:G63))</f>
        <v>89.5279644</v>
      </c>
    </row>
    <row r="67" ht="15.75" customHeight="1">
      <c r="A67" s="37" t="s">
        <v>69</v>
      </c>
      <c r="B67" s="37"/>
      <c r="C67" s="84">
        <f>COUNTIFS(E4:E63, "1", I4:I63, "2")</f>
        <v>16</v>
      </c>
      <c r="D67" s="38">
        <f>SUMIFS(G4:G63,E4:E63, "1", I4:I63, "2")/C67</f>
        <v>486.1875</v>
      </c>
      <c r="E67" s="84">
        <f t="array" ref="E67">MEDIAN(IF($E$4:$E$63-$I$4:$I$63=-1, $G$4:$G$63))</f>
        <v>468.5</v>
      </c>
      <c r="F67" s="84">
        <f>minifs($G$4:$G$63, $E$4:$E$63,"1",$I$4:$I$63,"2")</f>
        <v>435</v>
      </c>
      <c r="G67" s="84">
        <f>MAXIFS($G$4:$G$63, $E$4:$E$63,"1",$I$4:$I$63,"2")</f>
        <v>620</v>
      </c>
      <c r="H67" s="38">
        <f t="shared" si="1"/>
        <v>0</v>
      </c>
      <c r="I67" s="86">
        <f>COUNTIFS(E4:E63, "1", I4:I63, "2", H4:H63, "1")</f>
        <v>16</v>
      </c>
      <c r="J67" s="87">
        <f t="array" ref="J67">STDEV(IF(E4:E63-I4:I63=-1, G4:G63))</f>
        <v>51.80761688</v>
      </c>
    </row>
    <row r="68" ht="15.75" customHeight="1">
      <c r="A68" s="37" t="s">
        <v>70</v>
      </c>
      <c r="B68" s="37"/>
      <c r="C68" s="84">
        <f>COUNTIFS(E4:E63, "2", I4:I63, "1")</f>
        <v>15</v>
      </c>
      <c r="D68" s="38">
        <f>SUMIFS(G4:G63,E4:E63, "2", I4:I63, "1")/C68</f>
        <v>449.7333333</v>
      </c>
      <c r="E68" s="84">
        <f t="array" ref="E68">MEDIAN(IF($E$4:$E$63-$I$4:$I$63=1, $G$4:$G$63))</f>
        <v>457</v>
      </c>
      <c r="F68" s="84">
        <f>minifs($G$4:$G$63, $E$4:$E$63,"2",$I$4:$I$63,"1")</f>
        <v>383</v>
      </c>
      <c r="G68" s="84">
        <f>maxifs($G$4:$G$63, $E$4:$E$63,"2",$I$4:$I$63,"1")</f>
        <v>508</v>
      </c>
      <c r="H68" s="38">
        <f t="shared" si="1"/>
        <v>0</v>
      </c>
      <c r="I68" s="86">
        <f>COUNTIFS(E4:E63, "2", I4:I63, "1", H4:H63, "1")</f>
        <v>15</v>
      </c>
      <c r="J68" s="87">
        <f t="array" ref="J68">STDEV(IF(E4:E63-I4:I63=1, G4:G63))</f>
        <v>38.98803235</v>
      </c>
    </row>
    <row r="69" ht="15.75" customHeight="1">
      <c r="A69" s="37" t="s">
        <v>71</v>
      </c>
      <c r="B69" s="37"/>
      <c r="C69" s="84">
        <f>COUNTIFS(E4:E63, "2", I4:I63, "2")</f>
        <v>16</v>
      </c>
      <c r="D69" s="38">
        <f>SUMIFS(G4:G63,E4:E63, "2", I4:I63, "2")/C69</f>
        <v>486.4375</v>
      </c>
      <c r="E69" s="84">
        <f t="array" ref="E69">MEDIAN(IF($E$4:$E$63*$I$4:$I$63=4, $G$4:$G$63))</f>
        <v>462.5</v>
      </c>
      <c r="F69" s="84">
        <f>minifs($G$4:$G$63, $E$4:$E$63,"2",$I$4:$I$63,"2")</f>
        <v>387</v>
      </c>
      <c r="G69" s="84">
        <f>maxifs($G$4:$G$63, $E$4:$E$63,"2",$I$4:$I$63,"2")</f>
        <v>904</v>
      </c>
      <c r="H69" s="38">
        <f t="shared" si="1"/>
        <v>0</v>
      </c>
      <c r="I69" s="39">
        <f>COUNTIFS(E4:E63, "2", I4:I63, "2", H4:H63, "1")</f>
        <v>16</v>
      </c>
      <c r="J69" s="87">
        <f t="array" ref="J69">STDEV(IF(E4:E63*I4:I63=4, G4:G63))</f>
        <v>122.4831791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22</v>
      </c>
      <c r="C2" s="3"/>
      <c r="D2" s="3"/>
      <c r="E2" s="3"/>
      <c r="F2" s="3"/>
      <c r="G2" s="3"/>
      <c r="H2" s="3"/>
      <c r="I2" s="4"/>
    </row>
    <row r="3" ht="15.75" customHeight="1">
      <c r="B3" s="65" t="s">
        <v>53</v>
      </c>
      <c r="C3" s="66"/>
      <c r="D3" s="66"/>
      <c r="E3" s="67" t="s">
        <v>54</v>
      </c>
      <c r="F3" s="68" t="s">
        <v>55</v>
      </c>
      <c r="G3" s="67" t="s">
        <v>56</v>
      </c>
      <c r="H3" s="67" t="s">
        <v>46</v>
      </c>
      <c r="I3" s="69" t="s">
        <v>57</v>
      </c>
      <c r="J3" s="17" t="s">
        <v>58</v>
      </c>
    </row>
    <row r="4" ht="15.75" customHeight="1">
      <c r="B4" s="70" t="s">
        <v>59</v>
      </c>
      <c r="C4" s="71" t="s">
        <v>60</v>
      </c>
      <c r="D4" s="71" t="s">
        <v>63</v>
      </c>
      <c r="E4" s="72">
        <v>2.0</v>
      </c>
      <c r="F4" s="71" t="s">
        <v>65</v>
      </c>
      <c r="G4" s="73">
        <v>848.0</v>
      </c>
      <c r="H4" s="72">
        <v>1.0</v>
      </c>
      <c r="I4" s="72">
        <v>2.0</v>
      </c>
    </row>
    <row r="5" ht="15.75" customHeight="1">
      <c r="B5" s="74" t="s">
        <v>59</v>
      </c>
      <c r="C5" s="75" t="s">
        <v>64</v>
      </c>
      <c r="D5" s="75" t="s">
        <v>61</v>
      </c>
      <c r="E5" s="76">
        <v>1.0</v>
      </c>
      <c r="F5" s="75" t="s">
        <v>65</v>
      </c>
      <c r="G5" s="77">
        <v>558.0</v>
      </c>
      <c r="H5" s="76">
        <v>1.0</v>
      </c>
      <c r="I5" s="76">
        <v>2.0</v>
      </c>
    </row>
    <row r="6" ht="15.75" customHeight="1">
      <c r="B6" s="74" t="s">
        <v>59</v>
      </c>
      <c r="C6" s="75" t="s">
        <v>64</v>
      </c>
      <c r="D6" s="75" t="s">
        <v>63</v>
      </c>
      <c r="E6" s="76">
        <v>2.0</v>
      </c>
      <c r="F6" s="75" t="s">
        <v>65</v>
      </c>
      <c r="G6" s="77">
        <v>565.0</v>
      </c>
      <c r="H6" s="76">
        <v>1.0</v>
      </c>
      <c r="I6" s="76">
        <v>1.0</v>
      </c>
    </row>
    <row r="7" ht="15.75" customHeight="1">
      <c r="B7" s="74" t="s">
        <v>59</v>
      </c>
      <c r="C7" s="75" t="s">
        <v>64</v>
      </c>
      <c r="D7" s="75" t="s">
        <v>63</v>
      </c>
      <c r="E7" s="76">
        <v>2.0</v>
      </c>
      <c r="F7" s="75" t="s">
        <v>65</v>
      </c>
      <c r="G7" s="77">
        <v>436.0</v>
      </c>
      <c r="H7" s="76">
        <v>1.0</v>
      </c>
      <c r="I7" s="76">
        <v>1.0</v>
      </c>
    </row>
    <row r="8" ht="15.75" customHeight="1">
      <c r="B8" s="74" t="s">
        <v>59</v>
      </c>
      <c r="C8" s="75" t="s">
        <v>60</v>
      </c>
      <c r="D8" s="75" t="s">
        <v>63</v>
      </c>
      <c r="E8" s="76">
        <v>2.0</v>
      </c>
      <c r="F8" s="75" t="s">
        <v>62</v>
      </c>
      <c r="G8" s="77">
        <v>809.0</v>
      </c>
      <c r="H8" s="76">
        <v>1.0</v>
      </c>
      <c r="I8" s="76">
        <v>2.0</v>
      </c>
    </row>
    <row r="9" ht="15.75" customHeight="1">
      <c r="B9" s="74" t="s">
        <v>59</v>
      </c>
      <c r="C9" s="75" t="s">
        <v>60</v>
      </c>
      <c r="D9" s="75" t="s">
        <v>63</v>
      </c>
      <c r="E9" s="76">
        <v>2.0</v>
      </c>
      <c r="F9" s="75" t="s">
        <v>62</v>
      </c>
      <c r="G9" s="77">
        <v>819.0</v>
      </c>
      <c r="H9" s="76">
        <v>1.0</v>
      </c>
      <c r="I9" s="76">
        <v>1.0</v>
      </c>
    </row>
    <row r="10" ht="15.75" customHeight="1">
      <c r="B10" s="74" t="s">
        <v>59</v>
      </c>
      <c r="C10" s="75" t="s">
        <v>64</v>
      </c>
      <c r="D10" s="75" t="s">
        <v>61</v>
      </c>
      <c r="E10" s="76">
        <v>1.0</v>
      </c>
      <c r="F10" s="75" t="s">
        <v>62</v>
      </c>
      <c r="G10" s="77">
        <v>569.0</v>
      </c>
      <c r="H10" s="76">
        <v>1.0</v>
      </c>
      <c r="I10" s="76">
        <v>2.0</v>
      </c>
    </row>
    <row r="11" ht="15.75" customHeight="1">
      <c r="B11" s="74" t="s">
        <v>59</v>
      </c>
      <c r="C11" s="75" t="s">
        <v>60</v>
      </c>
      <c r="D11" s="75" t="s">
        <v>63</v>
      </c>
      <c r="E11" s="76">
        <v>2.0</v>
      </c>
      <c r="F11" s="75" t="s">
        <v>65</v>
      </c>
      <c r="G11" s="77">
        <v>631.0</v>
      </c>
      <c r="H11" s="76">
        <v>1.0</v>
      </c>
      <c r="I11" s="76">
        <v>2.0</v>
      </c>
    </row>
    <row r="12" ht="15.75" customHeight="1">
      <c r="B12" s="74" t="s">
        <v>59</v>
      </c>
      <c r="C12" s="75" t="s">
        <v>64</v>
      </c>
      <c r="D12" s="75" t="s">
        <v>63</v>
      </c>
      <c r="E12" s="76">
        <v>2.0</v>
      </c>
      <c r="F12" s="75" t="s">
        <v>62</v>
      </c>
      <c r="G12" s="77">
        <v>795.0</v>
      </c>
      <c r="H12" s="76">
        <v>1.0</v>
      </c>
      <c r="I12" s="76">
        <v>2.0</v>
      </c>
    </row>
    <row r="13" ht="15.75" customHeight="1">
      <c r="B13" s="74" t="s">
        <v>59</v>
      </c>
      <c r="C13" s="75" t="s">
        <v>60</v>
      </c>
      <c r="D13" s="75" t="s">
        <v>63</v>
      </c>
      <c r="E13" s="76">
        <v>2.0</v>
      </c>
      <c r="F13" s="75" t="s">
        <v>65</v>
      </c>
      <c r="G13" s="77">
        <v>887.0</v>
      </c>
      <c r="H13" s="76">
        <v>1.0</v>
      </c>
      <c r="I13" s="76">
        <v>2.0</v>
      </c>
    </row>
    <row r="14" ht="15.75" customHeight="1">
      <c r="B14" s="74" t="s">
        <v>66</v>
      </c>
      <c r="C14" s="75" t="s">
        <v>64</v>
      </c>
      <c r="D14" s="75" t="s">
        <v>61</v>
      </c>
      <c r="E14" s="76">
        <v>1.0</v>
      </c>
      <c r="F14" s="75" t="s">
        <v>62</v>
      </c>
      <c r="G14" s="77">
        <v>414.0</v>
      </c>
      <c r="H14" s="76">
        <v>1.0</v>
      </c>
      <c r="I14" s="76">
        <v>2.0</v>
      </c>
    </row>
    <row r="15" ht="15.75" customHeight="1">
      <c r="B15" s="74" t="s">
        <v>66</v>
      </c>
      <c r="C15" s="75" t="s">
        <v>60</v>
      </c>
      <c r="D15" s="75" t="s">
        <v>61</v>
      </c>
      <c r="E15" s="76">
        <v>1.0</v>
      </c>
      <c r="F15" s="75" t="s">
        <v>65</v>
      </c>
      <c r="G15" s="77">
        <v>469.0</v>
      </c>
      <c r="H15" s="76">
        <v>1.0</v>
      </c>
      <c r="I15" s="76">
        <v>2.0</v>
      </c>
    </row>
    <row r="16" ht="15.75" customHeight="1">
      <c r="B16" s="74" t="s">
        <v>66</v>
      </c>
      <c r="C16" s="75" t="s">
        <v>60</v>
      </c>
      <c r="D16" s="75" t="s">
        <v>63</v>
      </c>
      <c r="E16" s="76">
        <v>2.0</v>
      </c>
      <c r="F16" s="75" t="s">
        <v>65</v>
      </c>
      <c r="G16" s="77">
        <v>618.0</v>
      </c>
      <c r="H16" s="76">
        <v>1.0</v>
      </c>
      <c r="I16" s="76">
        <v>1.0</v>
      </c>
    </row>
    <row r="17" ht="15.75" customHeight="1">
      <c r="B17" s="74" t="s">
        <v>66</v>
      </c>
      <c r="C17" s="75" t="s">
        <v>64</v>
      </c>
      <c r="D17" s="75" t="s">
        <v>61</v>
      </c>
      <c r="E17" s="76">
        <v>1.0</v>
      </c>
      <c r="F17" s="75" t="s">
        <v>65</v>
      </c>
      <c r="G17" s="77">
        <v>599.0</v>
      </c>
      <c r="H17" s="76">
        <v>1.0</v>
      </c>
      <c r="I17" s="76">
        <v>2.0</v>
      </c>
    </row>
    <row r="18" ht="15.75" customHeight="1">
      <c r="B18" s="74" t="s">
        <v>66</v>
      </c>
      <c r="C18" s="75" t="s">
        <v>64</v>
      </c>
      <c r="D18" s="75" t="s">
        <v>63</v>
      </c>
      <c r="E18" s="76">
        <v>2.0</v>
      </c>
      <c r="F18" s="75" t="s">
        <v>62</v>
      </c>
      <c r="G18" s="77">
        <v>396.0</v>
      </c>
      <c r="H18" s="76">
        <v>1.0</v>
      </c>
      <c r="I18" s="76">
        <v>1.0</v>
      </c>
    </row>
    <row r="19" ht="15.75" customHeight="1">
      <c r="B19" s="74" t="s">
        <v>66</v>
      </c>
      <c r="C19" s="75" t="s">
        <v>60</v>
      </c>
      <c r="D19" s="75" t="s">
        <v>63</v>
      </c>
      <c r="E19" s="76">
        <v>2.0</v>
      </c>
      <c r="F19" s="75" t="s">
        <v>62</v>
      </c>
      <c r="G19" s="77">
        <v>544.0</v>
      </c>
      <c r="H19" s="76">
        <v>1.0</v>
      </c>
      <c r="I19" s="76">
        <v>2.0</v>
      </c>
    </row>
    <row r="20" ht="15.75" customHeight="1">
      <c r="B20" s="74" t="s">
        <v>66</v>
      </c>
      <c r="C20" s="75" t="s">
        <v>60</v>
      </c>
      <c r="D20" s="75" t="s">
        <v>61</v>
      </c>
      <c r="E20" s="76">
        <v>1.0</v>
      </c>
      <c r="F20" s="75" t="s">
        <v>62</v>
      </c>
      <c r="G20" s="77">
        <v>489.0</v>
      </c>
      <c r="H20" s="76">
        <v>1.0</v>
      </c>
      <c r="I20" s="76">
        <v>1.0</v>
      </c>
    </row>
    <row r="21" ht="15.75" customHeight="1">
      <c r="B21" s="74" t="s">
        <v>66</v>
      </c>
      <c r="C21" s="75" t="s">
        <v>60</v>
      </c>
      <c r="D21" s="75" t="s">
        <v>61</v>
      </c>
      <c r="E21" s="76">
        <v>1.0</v>
      </c>
      <c r="F21" s="75" t="s">
        <v>65</v>
      </c>
      <c r="G21" s="77">
        <v>511.0</v>
      </c>
      <c r="H21" s="76">
        <v>1.0</v>
      </c>
      <c r="I21" s="76">
        <v>1.0</v>
      </c>
    </row>
    <row r="22" ht="15.75" customHeight="1">
      <c r="B22" s="74" t="s">
        <v>66</v>
      </c>
      <c r="C22" s="75" t="s">
        <v>64</v>
      </c>
      <c r="D22" s="75" t="s">
        <v>63</v>
      </c>
      <c r="E22" s="76">
        <v>2.0</v>
      </c>
      <c r="F22" s="75" t="s">
        <v>65</v>
      </c>
      <c r="G22" s="77">
        <v>363.0</v>
      </c>
      <c r="H22" s="76">
        <v>1.0</v>
      </c>
      <c r="I22" s="76">
        <v>2.0</v>
      </c>
    </row>
    <row r="23" ht="15.75" customHeight="1">
      <c r="B23" s="74" t="s">
        <v>66</v>
      </c>
      <c r="C23" s="75" t="s">
        <v>64</v>
      </c>
      <c r="D23" s="75" t="s">
        <v>61</v>
      </c>
      <c r="E23" s="76">
        <v>1.0</v>
      </c>
      <c r="F23" s="75" t="s">
        <v>65</v>
      </c>
      <c r="G23" s="77">
        <v>456.0</v>
      </c>
      <c r="H23" s="76">
        <v>1.0</v>
      </c>
      <c r="I23" s="76">
        <v>1.0</v>
      </c>
    </row>
    <row r="24" ht="15.75" customHeight="1">
      <c r="B24" s="74" t="s">
        <v>66</v>
      </c>
      <c r="C24" s="75" t="s">
        <v>64</v>
      </c>
      <c r="D24" s="75" t="s">
        <v>63</v>
      </c>
      <c r="E24" s="76">
        <v>2.0</v>
      </c>
      <c r="F24" s="75" t="s">
        <v>65</v>
      </c>
      <c r="G24" s="77">
        <v>405.0</v>
      </c>
      <c r="H24" s="76">
        <v>1.0</v>
      </c>
      <c r="I24" s="76">
        <v>1.0</v>
      </c>
    </row>
    <row r="25" ht="15.75" customHeight="1">
      <c r="B25" s="74" t="s">
        <v>66</v>
      </c>
      <c r="C25" s="75" t="s">
        <v>64</v>
      </c>
      <c r="D25" s="75" t="s">
        <v>63</v>
      </c>
      <c r="E25" s="76">
        <v>2.0</v>
      </c>
      <c r="F25" s="75" t="s">
        <v>65</v>
      </c>
      <c r="G25" s="77">
        <v>1136.0</v>
      </c>
      <c r="H25" s="76">
        <v>1.0</v>
      </c>
      <c r="I25" s="76">
        <v>1.0</v>
      </c>
    </row>
    <row r="26" ht="15.75" customHeight="1">
      <c r="B26" s="74" t="s">
        <v>66</v>
      </c>
      <c r="C26" s="75" t="s">
        <v>60</v>
      </c>
      <c r="D26" s="75" t="s">
        <v>61</v>
      </c>
      <c r="E26" s="76">
        <v>1.0</v>
      </c>
      <c r="F26" s="75" t="s">
        <v>62</v>
      </c>
      <c r="G26" s="77">
        <v>768.0</v>
      </c>
      <c r="H26" s="76">
        <v>1.0</v>
      </c>
      <c r="I26" s="76">
        <v>2.0</v>
      </c>
    </row>
    <row r="27" ht="15.75" customHeight="1">
      <c r="B27" s="74" t="s">
        <v>66</v>
      </c>
      <c r="C27" s="75" t="s">
        <v>60</v>
      </c>
      <c r="D27" s="75" t="s">
        <v>63</v>
      </c>
      <c r="E27" s="76">
        <v>2.0</v>
      </c>
      <c r="F27" s="75" t="s">
        <v>62</v>
      </c>
      <c r="G27" s="77">
        <v>715.0</v>
      </c>
      <c r="H27" s="76">
        <v>1.0</v>
      </c>
      <c r="I27" s="76">
        <v>1.0</v>
      </c>
    </row>
    <row r="28" ht="15.75" customHeight="1">
      <c r="B28" s="74" t="s">
        <v>66</v>
      </c>
      <c r="C28" s="75" t="s">
        <v>64</v>
      </c>
      <c r="D28" s="75" t="s">
        <v>63</v>
      </c>
      <c r="E28" s="76">
        <v>2.0</v>
      </c>
      <c r="F28" s="75" t="s">
        <v>62</v>
      </c>
      <c r="G28" s="77">
        <v>393.0</v>
      </c>
      <c r="H28" s="76">
        <v>1.0</v>
      </c>
      <c r="I28" s="76">
        <v>2.0</v>
      </c>
    </row>
    <row r="29" ht="15.75" customHeight="1">
      <c r="B29" s="74" t="s">
        <v>66</v>
      </c>
      <c r="C29" s="75" t="s">
        <v>60</v>
      </c>
      <c r="D29" s="75" t="s">
        <v>63</v>
      </c>
      <c r="E29" s="76">
        <v>2.0</v>
      </c>
      <c r="F29" s="75" t="s">
        <v>62</v>
      </c>
      <c r="G29" s="77">
        <v>854.0</v>
      </c>
      <c r="H29" s="76">
        <v>1.0</v>
      </c>
      <c r="I29" s="76">
        <v>2.0</v>
      </c>
    </row>
    <row r="30" ht="15.75" customHeight="1">
      <c r="B30" s="74" t="s">
        <v>66</v>
      </c>
      <c r="C30" s="75" t="s">
        <v>64</v>
      </c>
      <c r="D30" s="75" t="s">
        <v>61</v>
      </c>
      <c r="E30" s="76">
        <v>1.0</v>
      </c>
      <c r="F30" s="75" t="s">
        <v>62</v>
      </c>
      <c r="G30" s="77">
        <v>798.0</v>
      </c>
      <c r="H30" s="76">
        <v>1.0</v>
      </c>
      <c r="I30" s="76">
        <v>2.0</v>
      </c>
    </row>
    <row r="31" ht="15.75" customHeight="1">
      <c r="B31" s="74" t="s">
        <v>66</v>
      </c>
      <c r="C31" s="75" t="s">
        <v>64</v>
      </c>
      <c r="D31" s="75" t="s">
        <v>61</v>
      </c>
      <c r="E31" s="76">
        <v>1.0</v>
      </c>
      <c r="F31" s="75" t="s">
        <v>65</v>
      </c>
      <c r="G31" s="77">
        <v>386.0</v>
      </c>
      <c r="H31" s="76">
        <v>1.0</v>
      </c>
      <c r="I31" s="76">
        <v>1.0</v>
      </c>
    </row>
    <row r="32" ht="15.75" customHeight="1">
      <c r="B32" s="74" t="s">
        <v>66</v>
      </c>
      <c r="C32" s="75" t="s">
        <v>60</v>
      </c>
      <c r="D32" s="75" t="s">
        <v>61</v>
      </c>
      <c r="E32" s="76">
        <v>1.0</v>
      </c>
      <c r="F32" s="75" t="s">
        <v>62</v>
      </c>
      <c r="G32" s="77">
        <v>422.0</v>
      </c>
      <c r="H32" s="76">
        <v>1.0</v>
      </c>
      <c r="I32" s="76">
        <v>2.0</v>
      </c>
    </row>
    <row r="33" ht="15.75" customHeight="1">
      <c r="B33" s="74" t="s">
        <v>66</v>
      </c>
      <c r="C33" s="75" t="s">
        <v>60</v>
      </c>
      <c r="D33" s="75" t="s">
        <v>63</v>
      </c>
      <c r="E33" s="76">
        <v>2.0</v>
      </c>
      <c r="F33" s="75" t="s">
        <v>62</v>
      </c>
      <c r="G33" s="77">
        <v>792.0</v>
      </c>
      <c r="H33" s="76">
        <v>1.0</v>
      </c>
      <c r="I33" s="76">
        <v>1.0</v>
      </c>
    </row>
    <row r="34" ht="15.75" customHeight="1">
      <c r="B34" s="74" t="s">
        <v>66</v>
      </c>
      <c r="C34" s="75" t="s">
        <v>64</v>
      </c>
      <c r="D34" s="75" t="s">
        <v>63</v>
      </c>
      <c r="E34" s="76">
        <v>2.0</v>
      </c>
      <c r="F34" s="75" t="s">
        <v>65</v>
      </c>
      <c r="G34" s="77">
        <v>447.0</v>
      </c>
      <c r="H34" s="76">
        <v>1.0</v>
      </c>
      <c r="I34" s="76">
        <v>2.0</v>
      </c>
    </row>
    <row r="35" ht="15.75" customHeight="1">
      <c r="B35" s="74" t="s">
        <v>66</v>
      </c>
      <c r="C35" s="75" t="s">
        <v>60</v>
      </c>
      <c r="D35" s="75" t="s">
        <v>61</v>
      </c>
      <c r="E35" s="76">
        <v>1.0</v>
      </c>
      <c r="F35" s="75" t="s">
        <v>65</v>
      </c>
      <c r="G35" s="77">
        <v>1493.0</v>
      </c>
      <c r="H35" s="76">
        <v>1.0</v>
      </c>
      <c r="I35" s="76">
        <v>2.0</v>
      </c>
    </row>
    <row r="36" ht="15.75" customHeight="1">
      <c r="B36" s="74" t="s">
        <v>66</v>
      </c>
      <c r="C36" s="75" t="s">
        <v>64</v>
      </c>
      <c r="D36" s="75" t="s">
        <v>61</v>
      </c>
      <c r="E36" s="76">
        <v>1.0</v>
      </c>
      <c r="F36" s="75" t="s">
        <v>62</v>
      </c>
      <c r="G36" s="77">
        <v>608.0</v>
      </c>
      <c r="H36" s="76">
        <v>1.0</v>
      </c>
      <c r="I36" s="76">
        <v>2.0</v>
      </c>
    </row>
    <row r="37" ht="15.75" customHeight="1">
      <c r="B37" s="74" t="s">
        <v>66</v>
      </c>
      <c r="C37" s="75" t="s">
        <v>60</v>
      </c>
      <c r="D37" s="75" t="s">
        <v>63</v>
      </c>
      <c r="E37" s="76">
        <v>2.0</v>
      </c>
      <c r="F37" s="75" t="s">
        <v>65</v>
      </c>
      <c r="G37" s="77">
        <v>496.0</v>
      </c>
      <c r="H37" s="76">
        <v>1.0</v>
      </c>
      <c r="I37" s="76">
        <v>2.0</v>
      </c>
    </row>
    <row r="38" ht="15.75" customHeight="1">
      <c r="B38" s="74" t="s">
        <v>66</v>
      </c>
      <c r="C38" s="75" t="s">
        <v>64</v>
      </c>
      <c r="D38" s="75" t="s">
        <v>61</v>
      </c>
      <c r="E38" s="76">
        <v>1.0</v>
      </c>
      <c r="F38" s="75" t="s">
        <v>62</v>
      </c>
      <c r="G38" s="77">
        <v>438.0</v>
      </c>
      <c r="H38" s="76">
        <v>1.0</v>
      </c>
      <c r="I38" s="76">
        <v>2.0</v>
      </c>
    </row>
    <row r="39" ht="15.75" customHeight="1">
      <c r="B39" s="74" t="s">
        <v>66</v>
      </c>
      <c r="C39" s="75" t="s">
        <v>64</v>
      </c>
      <c r="D39" s="75" t="s">
        <v>63</v>
      </c>
      <c r="E39" s="76">
        <v>2.0</v>
      </c>
      <c r="F39" s="75" t="s">
        <v>62</v>
      </c>
      <c r="G39" s="77">
        <v>482.0</v>
      </c>
      <c r="H39" s="76">
        <v>1.0</v>
      </c>
      <c r="I39" s="76">
        <v>1.0</v>
      </c>
    </row>
    <row r="40" ht="15.75" customHeight="1">
      <c r="B40" s="74" t="s">
        <v>66</v>
      </c>
      <c r="C40" s="75" t="s">
        <v>64</v>
      </c>
      <c r="D40" s="75" t="s">
        <v>63</v>
      </c>
      <c r="E40" s="76">
        <v>2.0</v>
      </c>
      <c r="F40" s="75" t="s">
        <v>65</v>
      </c>
      <c r="G40" s="77">
        <v>397.0</v>
      </c>
      <c r="H40" s="76">
        <v>1.0</v>
      </c>
      <c r="I40" s="76">
        <v>1.0</v>
      </c>
    </row>
    <row r="41" ht="15.75" customHeight="1">
      <c r="B41" s="74" t="s">
        <v>66</v>
      </c>
      <c r="C41" s="75" t="s">
        <v>60</v>
      </c>
      <c r="D41" s="75" t="s">
        <v>61</v>
      </c>
      <c r="E41" s="76">
        <v>1.0</v>
      </c>
      <c r="F41" s="75" t="s">
        <v>62</v>
      </c>
      <c r="G41" s="77">
        <v>489.0</v>
      </c>
      <c r="H41" s="76">
        <v>1.0</v>
      </c>
      <c r="I41" s="76">
        <v>2.0</v>
      </c>
    </row>
    <row r="42" ht="15.75" customHeight="1">
      <c r="B42" s="74" t="s">
        <v>66</v>
      </c>
      <c r="C42" s="75" t="s">
        <v>64</v>
      </c>
      <c r="D42" s="75" t="s">
        <v>63</v>
      </c>
      <c r="E42" s="76">
        <v>2.0</v>
      </c>
      <c r="F42" s="75" t="s">
        <v>65</v>
      </c>
      <c r="G42" s="77">
        <v>424.0</v>
      </c>
      <c r="H42" s="76">
        <v>1.0</v>
      </c>
      <c r="I42" s="76">
        <v>2.0</v>
      </c>
    </row>
    <row r="43" ht="15.75" customHeight="1">
      <c r="B43" s="74" t="s">
        <v>66</v>
      </c>
      <c r="C43" s="75" t="s">
        <v>60</v>
      </c>
      <c r="D43" s="75" t="s">
        <v>63</v>
      </c>
      <c r="E43" s="76">
        <v>2.0</v>
      </c>
      <c r="F43" s="75" t="s">
        <v>65</v>
      </c>
      <c r="G43" s="77">
        <v>842.0</v>
      </c>
      <c r="H43" s="76">
        <v>1.0</v>
      </c>
      <c r="I43" s="76">
        <v>2.0</v>
      </c>
    </row>
    <row r="44" ht="15.75" customHeight="1">
      <c r="B44" s="74" t="s">
        <v>66</v>
      </c>
      <c r="C44" s="75" t="s">
        <v>64</v>
      </c>
      <c r="D44" s="75" t="s">
        <v>63</v>
      </c>
      <c r="E44" s="76">
        <v>2.0</v>
      </c>
      <c r="F44" s="75" t="s">
        <v>65</v>
      </c>
      <c r="G44" s="77">
        <v>411.0</v>
      </c>
      <c r="H44" s="76">
        <v>1.0</v>
      </c>
      <c r="I44" s="76">
        <v>2.0</v>
      </c>
    </row>
    <row r="45" ht="15.75" customHeight="1">
      <c r="B45" s="74" t="s">
        <v>66</v>
      </c>
      <c r="C45" s="75" t="s">
        <v>60</v>
      </c>
      <c r="D45" s="75" t="s">
        <v>61</v>
      </c>
      <c r="E45" s="76">
        <v>1.0</v>
      </c>
      <c r="F45" s="75" t="s">
        <v>62</v>
      </c>
      <c r="G45" s="77">
        <v>456.0</v>
      </c>
      <c r="H45" s="76">
        <v>1.0</v>
      </c>
      <c r="I45" s="76">
        <v>2.0</v>
      </c>
    </row>
    <row r="46" ht="15.75" customHeight="1">
      <c r="B46" s="74" t="s">
        <v>66</v>
      </c>
      <c r="C46" s="75" t="s">
        <v>60</v>
      </c>
      <c r="D46" s="75" t="s">
        <v>63</v>
      </c>
      <c r="E46" s="76">
        <v>2.0</v>
      </c>
      <c r="F46" s="75" t="s">
        <v>65</v>
      </c>
      <c r="G46" s="77">
        <v>487.0</v>
      </c>
      <c r="H46" s="76">
        <v>1.0</v>
      </c>
      <c r="I46" s="76">
        <v>1.0</v>
      </c>
    </row>
    <row r="47" ht="15.75" customHeight="1">
      <c r="B47" s="74" t="s">
        <v>66</v>
      </c>
      <c r="C47" s="75" t="s">
        <v>64</v>
      </c>
      <c r="D47" s="75" t="s">
        <v>63</v>
      </c>
      <c r="E47" s="76">
        <v>2.0</v>
      </c>
      <c r="F47" s="75" t="s">
        <v>65</v>
      </c>
      <c r="G47" s="77">
        <v>487.0</v>
      </c>
      <c r="H47" s="76">
        <v>1.0</v>
      </c>
      <c r="I47" s="76">
        <v>2.0</v>
      </c>
    </row>
    <row r="48" ht="15.75" customHeight="1">
      <c r="B48" s="74" t="s">
        <v>66</v>
      </c>
      <c r="C48" s="75" t="s">
        <v>64</v>
      </c>
      <c r="D48" s="75" t="s">
        <v>63</v>
      </c>
      <c r="E48" s="76">
        <v>2.0</v>
      </c>
      <c r="F48" s="75" t="s">
        <v>62</v>
      </c>
      <c r="G48" s="77">
        <v>834.0</v>
      </c>
      <c r="H48" s="76">
        <v>1.0</v>
      </c>
      <c r="I48" s="76">
        <v>1.0</v>
      </c>
    </row>
    <row r="49" ht="15.75" customHeight="1">
      <c r="B49" s="74" t="s">
        <v>66</v>
      </c>
      <c r="C49" s="75" t="s">
        <v>60</v>
      </c>
      <c r="D49" s="75" t="s">
        <v>61</v>
      </c>
      <c r="E49" s="76">
        <v>1.0</v>
      </c>
      <c r="F49" s="75" t="s">
        <v>62</v>
      </c>
      <c r="G49" s="77">
        <v>480.0</v>
      </c>
      <c r="H49" s="76">
        <v>1.0</v>
      </c>
      <c r="I49" s="76">
        <v>2.0</v>
      </c>
    </row>
    <row r="50" ht="15.75" customHeight="1">
      <c r="B50" s="74" t="s">
        <v>66</v>
      </c>
      <c r="C50" s="75" t="s">
        <v>60</v>
      </c>
      <c r="D50" s="75" t="s">
        <v>63</v>
      </c>
      <c r="E50" s="76">
        <v>2.0</v>
      </c>
      <c r="F50" s="75" t="s">
        <v>65</v>
      </c>
      <c r="G50" s="77">
        <v>706.0</v>
      </c>
      <c r="H50" s="76">
        <v>1.0</v>
      </c>
      <c r="I50" s="76">
        <v>1.0</v>
      </c>
    </row>
    <row r="51" ht="15.75" customHeight="1">
      <c r="B51" s="74" t="s">
        <v>66</v>
      </c>
      <c r="C51" s="75" t="s">
        <v>64</v>
      </c>
      <c r="D51" s="75" t="s">
        <v>61</v>
      </c>
      <c r="E51" s="76">
        <v>1.0</v>
      </c>
      <c r="F51" s="75" t="s">
        <v>62</v>
      </c>
      <c r="G51" s="77">
        <v>413.0</v>
      </c>
      <c r="H51" s="76">
        <v>1.0</v>
      </c>
      <c r="I51" s="76">
        <v>2.0</v>
      </c>
    </row>
    <row r="52" ht="15.75" customHeight="1">
      <c r="B52" s="74" t="s">
        <v>66</v>
      </c>
      <c r="C52" s="75" t="s">
        <v>64</v>
      </c>
      <c r="D52" s="75" t="s">
        <v>61</v>
      </c>
      <c r="E52" s="76">
        <v>1.0</v>
      </c>
      <c r="F52" s="75" t="s">
        <v>62</v>
      </c>
      <c r="G52" s="77">
        <v>543.0</v>
      </c>
      <c r="H52" s="76">
        <v>1.0</v>
      </c>
      <c r="I52" s="76">
        <v>1.0</v>
      </c>
    </row>
    <row r="53" ht="15.75" customHeight="1">
      <c r="B53" s="74" t="s">
        <v>66</v>
      </c>
      <c r="C53" s="75" t="s">
        <v>60</v>
      </c>
      <c r="D53" s="75" t="s">
        <v>61</v>
      </c>
      <c r="E53" s="76">
        <v>1.0</v>
      </c>
      <c r="F53" s="75" t="s">
        <v>62</v>
      </c>
      <c r="G53" s="77">
        <v>537.0</v>
      </c>
      <c r="H53" s="76">
        <v>1.0</v>
      </c>
      <c r="I53" s="76">
        <v>2.0</v>
      </c>
    </row>
    <row r="54" ht="15.75" customHeight="1">
      <c r="B54" s="74" t="s">
        <v>66</v>
      </c>
      <c r="C54" s="75" t="s">
        <v>60</v>
      </c>
      <c r="D54" s="75" t="s">
        <v>61</v>
      </c>
      <c r="E54" s="76">
        <v>1.0</v>
      </c>
      <c r="F54" s="75" t="s">
        <v>62</v>
      </c>
      <c r="G54" s="77">
        <v>590.0</v>
      </c>
      <c r="H54" s="76">
        <v>1.0</v>
      </c>
      <c r="I54" s="76">
        <v>1.0</v>
      </c>
    </row>
    <row r="55" ht="15.75" customHeight="1">
      <c r="B55" s="74" t="s">
        <v>66</v>
      </c>
      <c r="C55" s="75" t="s">
        <v>60</v>
      </c>
      <c r="D55" s="75" t="s">
        <v>63</v>
      </c>
      <c r="E55" s="76">
        <v>2.0</v>
      </c>
      <c r="F55" s="75" t="s">
        <v>62</v>
      </c>
      <c r="G55" s="77">
        <v>614.0</v>
      </c>
      <c r="H55" s="76">
        <v>1.0</v>
      </c>
      <c r="I55" s="76">
        <v>1.0</v>
      </c>
    </row>
    <row r="56" ht="15.75" customHeight="1">
      <c r="B56" s="74" t="s">
        <v>66</v>
      </c>
      <c r="C56" s="75" t="s">
        <v>60</v>
      </c>
      <c r="D56" s="75" t="s">
        <v>61</v>
      </c>
      <c r="E56" s="76">
        <v>1.0</v>
      </c>
      <c r="F56" s="75" t="s">
        <v>65</v>
      </c>
      <c r="G56" s="77">
        <v>601.0</v>
      </c>
      <c r="H56" s="76">
        <v>1.0</v>
      </c>
      <c r="I56" s="76">
        <v>1.0</v>
      </c>
    </row>
    <row r="57" ht="15.75" customHeight="1">
      <c r="B57" s="74" t="s">
        <v>66</v>
      </c>
      <c r="C57" s="75" t="s">
        <v>64</v>
      </c>
      <c r="D57" s="75" t="s">
        <v>61</v>
      </c>
      <c r="E57" s="76">
        <v>1.0</v>
      </c>
      <c r="F57" s="75" t="s">
        <v>65</v>
      </c>
      <c r="G57" s="77">
        <v>390.0</v>
      </c>
      <c r="H57" s="76">
        <v>1.0</v>
      </c>
      <c r="I57" s="76">
        <v>2.0</v>
      </c>
    </row>
    <row r="58" ht="15.75" customHeight="1">
      <c r="B58" s="74" t="s">
        <v>66</v>
      </c>
      <c r="C58" s="75" t="s">
        <v>64</v>
      </c>
      <c r="D58" s="75" t="s">
        <v>63</v>
      </c>
      <c r="E58" s="76">
        <v>2.0</v>
      </c>
      <c r="F58" s="75" t="s">
        <v>62</v>
      </c>
      <c r="G58" s="77">
        <v>1143.0</v>
      </c>
      <c r="H58" s="76">
        <v>1.0</v>
      </c>
      <c r="I58" s="76">
        <v>1.0</v>
      </c>
    </row>
    <row r="59" ht="15.75" customHeight="1">
      <c r="B59" s="74" t="s">
        <v>66</v>
      </c>
      <c r="C59" s="75" t="s">
        <v>60</v>
      </c>
      <c r="D59" s="75" t="s">
        <v>61</v>
      </c>
      <c r="E59" s="76">
        <v>1.0</v>
      </c>
      <c r="F59" s="75" t="s">
        <v>65</v>
      </c>
      <c r="G59" s="77">
        <v>543.0</v>
      </c>
      <c r="H59" s="76">
        <v>1.0</v>
      </c>
      <c r="I59" s="76">
        <v>2.0</v>
      </c>
    </row>
    <row r="60" ht="15.75" customHeight="1">
      <c r="B60" s="78" t="s">
        <v>66</v>
      </c>
      <c r="C60" s="75" t="s">
        <v>60</v>
      </c>
      <c r="D60" s="75" t="s">
        <v>63</v>
      </c>
      <c r="E60" s="76">
        <v>2.0</v>
      </c>
      <c r="F60" s="75" t="s">
        <v>62</v>
      </c>
      <c r="G60" s="77">
        <v>454.0</v>
      </c>
      <c r="H60" s="76">
        <v>1.0</v>
      </c>
      <c r="I60" s="76">
        <v>1.0</v>
      </c>
    </row>
    <row r="61" ht="15.75" customHeight="1">
      <c r="B61" s="74" t="s">
        <v>66</v>
      </c>
      <c r="C61" s="75" t="s">
        <v>64</v>
      </c>
      <c r="D61" s="75" t="s">
        <v>61</v>
      </c>
      <c r="E61" s="76">
        <v>1.0</v>
      </c>
      <c r="F61" s="75" t="s">
        <v>65</v>
      </c>
      <c r="G61" s="77">
        <v>638.0</v>
      </c>
      <c r="H61" s="76">
        <v>1.0</v>
      </c>
      <c r="I61" s="76">
        <v>2.0</v>
      </c>
    </row>
    <row r="62" ht="15.75" customHeight="1">
      <c r="B62" s="74" t="s">
        <v>66</v>
      </c>
      <c r="C62" s="75" t="s">
        <v>64</v>
      </c>
      <c r="D62" s="75" t="s">
        <v>61</v>
      </c>
      <c r="E62" s="76">
        <v>1.0</v>
      </c>
      <c r="F62" s="75" t="s">
        <v>62</v>
      </c>
      <c r="G62" s="77">
        <v>581.0</v>
      </c>
      <c r="H62" s="76">
        <v>1.0</v>
      </c>
      <c r="I62" s="76">
        <v>1.0</v>
      </c>
    </row>
    <row r="63" ht="15.75" customHeight="1">
      <c r="B63" s="79" t="s">
        <v>66</v>
      </c>
      <c r="C63" s="80" t="s">
        <v>60</v>
      </c>
      <c r="D63" s="80" t="s">
        <v>61</v>
      </c>
      <c r="E63" s="81">
        <v>1.0</v>
      </c>
      <c r="F63" s="80" t="s">
        <v>62</v>
      </c>
      <c r="G63" s="82">
        <v>607.0</v>
      </c>
      <c r="H63" s="81">
        <v>1.0</v>
      </c>
      <c r="I63" s="81">
        <v>2.0</v>
      </c>
    </row>
    <row r="64" ht="15.75" customHeight="1"/>
    <row r="65" ht="15.75" customHeight="1">
      <c r="C65" s="35" t="s">
        <v>67</v>
      </c>
      <c r="D65" s="35" t="s">
        <v>23</v>
      </c>
      <c r="E65" s="35" t="s">
        <v>16</v>
      </c>
      <c r="F65" s="35" t="s">
        <v>17</v>
      </c>
      <c r="G65" s="35" t="s">
        <v>18</v>
      </c>
      <c r="H65" s="35" t="s">
        <v>27</v>
      </c>
      <c r="I65" s="36" t="s">
        <v>13</v>
      </c>
      <c r="J65" s="64" t="s">
        <v>19</v>
      </c>
    </row>
    <row r="66" ht="15.75" customHeight="1">
      <c r="A66" s="37" t="s">
        <v>68</v>
      </c>
      <c r="B66" s="37"/>
      <c r="C66" s="83">
        <f>COUNTIFS(E4:E63, "1", I4:I63, "1")</f>
        <v>8</v>
      </c>
      <c r="D66" s="38">
        <f>SUMIFS(G4:G63,E4:E63, "1", I4:I63, "1")/C66</f>
        <v>519.625</v>
      </c>
      <c r="E66" s="84">
        <f t="array" ref="E66">MEDIAN(IF($E$4:$E$63*$I$4:$I$63=1, $G$4:$G$63))</f>
        <v>527</v>
      </c>
      <c r="F66" s="84">
        <f>minifs($G$4:$G$63, $E$4:$E$63,"1",$I$4:$I$63,"1")</f>
        <v>386</v>
      </c>
      <c r="G66" s="84">
        <f>MAXIFS($G$4:$G$63, $E$4:$E$63,"1",$I$4:$I$63,"1")</f>
        <v>601</v>
      </c>
      <c r="H66" s="38">
        <f t="shared" ref="H66:H69" si="1">(C66-I66)/C66*100</f>
        <v>0</v>
      </c>
      <c r="I66" s="39">
        <f>COUNTIFS(E4:E63, "1", I4:I63, "1", H4:H63, "1")</f>
        <v>8</v>
      </c>
      <c r="J66" s="85">
        <f t="array" ref="J66">STDEV(IF(E4:E63*I4:I63=1, G4:G63))</f>
        <v>74.4540846</v>
      </c>
    </row>
    <row r="67" ht="15.75" customHeight="1">
      <c r="A67" s="37" t="s">
        <v>69</v>
      </c>
      <c r="B67" s="37"/>
      <c r="C67" s="84">
        <f>COUNTIFS(E4:E63, "1", I4:I63, "2")</f>
        <v>20</v>
      </c>
      <c r="D67" s="38">
        <f>SUMIFS(G4:G63,E4:E63, "1", I4:I63, "2")/C67</f>
        <v>584.45</v>
      </c>
      <c r="E67" s="84">
        <f t="array" ref="E67">MEDIAN(IF($E$4:$E$63-$I$4:$I$63=-1, $G$4:$G$63))</f>
        <v>540</v>
      </c>
      <c r="F67" s="84">
        <f>minifs($G$4:$G$63, $E$4:$E$63,"1",$I$4:$I$63,"2")</f>
        <v>390</v>
      </c>
      <c r="G67" s="84">
        <f>MAXIFS($G$4:$G$63, $E$4:$E$63,"1",$I$4:$I$63,"2")</f>
        <v>1493</v>
      </c>
      <c r="H67" s="38">
        <f t="shared" si="1"/>
        <v>0</v>
      </c>
      <c r="I67" s="86">
        <f>COUNTIFS(E4:E63, "1", I4:I63, "2", H4:H63, "1")</f>
        <v>20</v>
      </c>
      <c r="J67" s="87">
        <f t="array" ref="J67">STDEV(IF(E4:E63-I4:I63=-1, G4:G63))</f>
        <v>241.4597002</v>
      </c>
    </row>
    <row r="68" ht="15.75" customHeight="1">
      <c r="A68" s="37" t="s">
        <v>70</v>
      </c>
      <c r="B68" s="37"/>
      <c r="C68" s="84">
        <f>COUNTIFS(E4:E63, "2", I4:I63, "1")</f>
        <v>17</v>
      </c>
      <c r="D68" s="38">
        <f>SUMIFS(G4:G63,E4:E63, "2", I4:I63, "1")/C68</f>
        <v>647</v>
      </c>
      <c r="E68" s="84">
        <f t="array" ref="E68">MEDIAN(IF($E$4:$E$63-$I$4:$I$63=1, $G$4:$G$63))</f>
        <v>614</v>
      </c>
      <c r="F68" s="84">
        <f>minifs($G$4:$G$63, $E$4:$E$63,"2",$I$4:$I$63,"1")</f>
        <v>396</v>
      </c>
      <c r="G68" s="84">
        <f>maxifs($G$4:$G$63, $E$4:$E$63,"2",$I$4:$I$63,"1")</f>
        <v>1143</v>
      </c>
      <c r="H68" s="38">
        <f t="shared" si="1"/>
        <v>0</v>
      </c>
      <c r="I68" s="86">
        <f>COUNTIFS(E4:E63, "2", I4:I63, "1", H4:H63, "1")</f>
        <v>17</v>
      </c>
      <c r="J68" s="87">
        <f t="array" ref="J68">STDEV(IF(E4:E63-I4:I63=1, G4:G63))</f>
        <v>237.9776775</v>
      </c>
    </row>
    <row r="69" ht="15.75" customHeight="1">
      <c r="A69" s="37" t="s">
        <v>71</v>
      </c>
      <c r="B69" s="37"/>
      <c r="C69" s="84">
        <f>COUNTIFS(E4:E63, "2", I4:I63, "2")</f>
        <v>15</v>
      </c>
      <c r="D69" s="38">
        <f>SUMIFS(G4:G63,E4:E63, "2", I4:I63, "2")/C69</f>
        <v>615.4</v>
      </c>
      <c r="E69" s="84">
        <f t="array" ref="E69">MEDIAN(IF($E$4:$E$63*$I$4:$I$63=4, $G$4:$G$63))</f>
        <v>544</v>
      </c>
      <c r="F69" s="84">
        <f>minifs($G$4:$G$63, $E$4:$E$63,"2",$I$4:$I$63,"2")</f>
        <v>363</v>
      </c>
      <c r="G69" s="84">
        <f>maxifs($G$4:$G$63, $E$4:$E$63,"2",$I$4:$I$63,"2")</f>
        <v>887</v>
      </c>
      <c r="H69" s="38">
        <f t="shared" si="1"/>
        <v>0</v>
      </c>
      <c r="I69" s="39">
        <f>COUNTIFS(E4:E63, "2", I4:I63, "2", H4:H63, "1")</f>
        <v>15</v>
      </c>
      <c r="J69" s="87">
        <f t="array" ref="J69">STDEV(IF(E4:E63*I4:I63=4, G4:G63))</f>
        <v>200.3403533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24</v>
      </c>
      <c r="C2" s="3"/>
      <c r="D2" s="3"/>
      <c r="E2" s="3"/>
      <c r="F2" s="3"/>
      <c r="G2" s="3"/>
      <c r="H2" s="3"/>
      <c r="I2" s="4"/>
    </row>
    <row r="3" ht="15.75" customHeight="1">
      <c r="B3" s="65" t="s">
        <v>53</v>
      </c>
      <c r="C3" s="66"/>
      <c r="D3" s="66"/>
      <c r="E3" s="67" t="s">
        <v>54</v>
      </c>
      <c r="F3" s="68" t="s">
        <v>55</v>
      </c>
      <c r="G3" s="67" t="s">
        <v>56</v>
      </c>
      <c r="H3" s="67" t="s">
        <v>46</v>
      </c>
      <c r="I3" s="69" t="s">
        <v>57</v>
      </c>
      <c r="J3" s="17" t="s">
        <v>58</v>
      </c>
    </row>
    <row r="4" ht="15.75" customHeight="1">
      <c r="B4" s="71" t="s">
        <v>59</v>
      </c>
      <c r="C4" s="71" t="s">
        <v>64</v>
      </c>
      <c r="D4" s="71" t="s">
        <v>63</v>
      </c>
      <c r="E4" s="72">
        <v>2.0</v>
      </c>
      <c r="F4" s="71" t="s">
        <v>65</v>
      </c>
      <c r="G4" s="73">
        <v>949.0</v>
      </c>
      <c r="H4" s="72">
        <v>2.0</v>
      </c>
      <c r="I4" s="72">
        <v>2.0</v>
      </c>
    </row>
    <row r="5" ht="15.75" customHeight="1">
      <c r="B5" s="75" t="s">
        <v>59</v>
      </c>
      <c r="C5" s="75" t="s">
        <v>60</v>
      </c>
      <c r="D5" s="75" t="s">
        <v>63</v>
      </c>
      <c r="E5" s="76">
        <v>2.0</v>
      </c>
      <c r="F5" s="75" t="s">
        <v>62</v>
      </c>
      <c r="G5" s="77">
        <v>947.0</v>
      </c>
      <c r="H5" s="76">
        <v>1.0</v>
      </c>
      <c r="I5" s="76">
        <v>2.0</v>
      </c>
    </row>
    <row r="6" ht="15.75" customHeight="1">
      <c r="B6" s="75" t="s">
        <v>59</v>
      </c>
      <c r="C6" s="75" t="s">
        <v>60</v>
      </c>
      <c r="D6" s="75" t="s">
        <v>63</v>
      </c>
      <c r="E6" s="76">
        <v>2.0</v>
      </c>
      <c r="F6" s="75" t="s">
        <v>65</v>
      </c>
      <c r="G6" s="77">
        <v>550.0</v>
      </c>
      <c r="H6" s="76">
        <v>1.0</v>
      </c>
      <c r="I6" s="76">
        <v>1.0</v>
      </c>
    </row>
    <row r="7" ht="15.75" customHeight="1">
      <c r="B7" s="75" t="s">
        <v>59</v>
      </c>
      <c r="C7" s="75" t="s">
        <v>60</v>
      </c>
      <c r="D7" s="75" t="s">
        <v>61</v>
      </c>
      <c r="E7" s="76">
        <v>1.0</v>
      </c>
      <c r="F7" s="75" t="s">
        <v>65</v>
      </c>
      <c r="G7" s="77">
        <v>590.0</v>
      </c>
      <c r="H7" s="76">
        <v>1.0</v>
      </c>
      <c r="I7" s="76">
        <v>1.0</v>
      </c>
    </row>
    <row r="8" ht="15.75" customHeight="1">
      <c r="B8" s="75" t="s">
        <v>59</v>
      </c>
      <c r="C8" s="75" t="s">
        <v>64</v>
      </c>
      <c r="D8" s="75" t="s">
        <v>63</v>
      </c>
      <c r="E8" s="76">
        <v>2.0</v>
      </c>
      <c r="F8" s="75" t="s">
        <v>65</v>
      </c>
      <c r="G8" s="77">
        <v>435.0</v>
      </c>
      <c r="H8" s="76">
        <v>1.0</v>
      </c>
      <c r="I8" s="76">
        <v>2.0</v>
      </c>
    </row>
    <row r="9" ht="15.75" customHeight="1">
      <c r="B9" s="75" t="s">
        <v>59</v>
      </c>
      <c r="C9" s="75" t="s">
        <v>60</v>
      </c>
      <c r="D9" s="75" t="s">
        <v>63</v>
      </c>
      <c r="E9" s="76">
        <v>2.0</v>
      </c>
      <c r="F9" s="75" t="s">
        <v>65</v>
      </c>
      <c r="G9" s="77">
        <v>2000.0</v>
      </c>
      <c r="H9" s="76">
        <v>3.0</v>
      </c>
      <c r="I9" s="76">
        <v>2.0</v>
      </c>
    </row>
    <row r="10" ht="15.75" customHeight="1">
      <c r="B10" s="75" t="s">
        <v>59</v>
      </c>
      <c r="C10" s="75" t="s">
        <v>64</v>
      </c>
      <c r="D10" s="75" t="s">
        <v>61</v>
      </c>
      <c r="E10" s="76">
        <v>1.0</v>
      </c>
      <c r="F10" s="75" t="s">
        <v>62</v>
      </c>
      <c r="G10" s="77">
        <v>514.0</v>
      </c>
      <c r="H10" s="76">
        <v>1.0</v>
      </c>
      <c r="I10" s="76">
        <v>2.0</v>
      </c>
    </row>
    <row r="11" ht="15.75" customHeight="1">
      <c r="B11" s="75" t="s">
        <v>59</v>
      </c>
      <c r="C11" s="75" t="s">
        <v>64</v>
      </c>
      <c r="D11" s="75" t="s">
        <v>63</v>
      </c>
      <c r="E11" s="76">
        <v>2.0</v>
      </c>
      <c r="F11" s="75" t="s">
        <v>65</v>
      </c>
      <c r="G11" s="77">
        <v>487.0</v>
      </c>
      <c r="H11" s="76">
        <v>1.0</v>
      </c>
      <c r="I11" s="76">
        <v>1.0</v>
      </c>
    </row>
    <row r="12" ht="15.75" customHeight="1">
      <c r="B12" s="75" t="s">
        <v>59</v>
      </c>
      <c r="C12" s="75" t="s">
        <v>64</v>
      </c>
      <c r="D12" s="75" t="s">
        <v>61</v>
      </c>
      <c r="E12" s="76">
        <v>1.0</v>
      </c>
      <c r="F12" s="75" t="s">
        <v>62</v>
      </c>
      <c r="G12" s="77">
        <v>488.0</v>
      </c>
      <c r="H12" s="76">
        <v>1.0</v>
      </c>
      <c r="I12" s="76">
        <v>1.0</v>
      </c>
    </row>
    <row r="13" ht="15.75" customHeight="1">
      <c r="B13" s="75" t="s">
        <v>59</v>
      </c>
      <c r="C13" s="75" t="s">
        <v>60</v>
      </c>
      <c r="D13" s="75" t="s">
        <v>61</v>
      </c>
      <c r="E13" s="76">
        <v>1.0</v>
      </c>
      <c r="F13" s="75" t="s">
        <v>65</v>
      </c>
      <c r="G13" s="77">
        <v>890.0</v>
      </c>
      <c r="H13" s="76">
        <v>1.0</v>
      </c>
      <c r="I13" s="76">
        <v>2.0</v>
      </c>
    </row>
    <row r="14" ht="15.75" customHeight="1">
      <c r="B14" s="75" t="s">
        <v>66</v>
      </c>
      <c r="C14" s="75" t="s">
        <v>64</v>
      </c>
      <c r="D14" s="75" t="s">
        <v>61</v>
      </c>
      <c r="E14" s="76">
        <v>1.0</v>
      </c>
      <c r="F14" s="75" t="s">
        <v>62</v>
      </c>
      <c r="G14" s="77">
        <v>423.0</v>
      </c>
      <c r="H14" s="76">
        <v>1.0</v>
      </c>
      <c r="I14" s="76">
        <v>2.0</v>
      </c>
    </row>
    <row r="15" ht="15.75" customHeight="1">
      <c r="B15" s="75" t="s">
        <v>66</v>
      </c>
      <c r="C15" s="75" t="s">
        <v>64</v>
      </c>
      <c r="D15" s="75" t="s">
        <v>61</v>
      </c>
      <c r="E15" s="76">
        <v>1.0</v>
      </c>
      <c r="F15" s="75" t="s">
        <v>62</v>
      </c>
      <c r="G15" s="77">
        <v>620.0</v>
      </c>
      <c r="H15" s="76">
        <v>1.0</v>
      </c>
      <c r="I15" s="76">
        <v>1.0</v>
      </c>
    </row>
    <row r="16" ht="15.75" customHeight="1">
      <c r="B16" s="75" t="s">
        <v>66</v>
      </c>
      <c r="C16" s="75" t="s">
        <v>64</v>
      </c>
      <c r="D16" s="75" t="s">
        <v>63</v>
      </c>
      <c r="E16" s="76">
        <v>2.0</v>
      </c>
      <c r="F16" s="75" t="s">
        <v>62</v>
      </c>
      <c r="G16" s="77">
        <v>735.0</v>
      </c>
      <c r="H16" s="76">
        <v>1.0</v>
      </c>
      <c r="I16" s="76">
        <v>1.0</v>
      </c>
    </row>
    <row r="17" ht="15.75" customHeight="1">
      <c r="B17" s="75" t="s">
        <v>66</v>
      </c>
      <c r="C17" s="75" t="s">
        <v>60</v>
      </c>
      <c r="D17" s="75" t="s">
        <v>63</v>
      </c>
      <c r="E17" s="76">
        <v>2.0</v>
      </c>
      <c r="F17" s="75" t="s">
        <v>65</v>
      </c>
      <c r="G17" s="77">
        <v>440.0</v>
      </c>
      <c r="H17" s="76">
        <v>1.0</v>
      </c>
      <c r="I17" s="76">
        <v>2.0</v>
      </c>
    </row>
    <row r="18" ht="15.75" customHeight="1">
      <c r="B18" s="75" t="s">
        <v>66</v>
      </c>
      <c r="C18" s="75" t="s">
        <v>64</v>
      </c>
      <c r="D18" s="75" t="s">
        <v>63</v>
      </c>
      <c r="E18" s="76">
        <v>2.0</v>
      </c>
      <c r="F18" s="75" t="s">
        <v>62</v>
      </c>
      <c r="G18" s="77">
        <v>415.0</v>
      </c>
      <c r="H18" s="76">
        <v>1.0</v>
      </c>
      <c r="I18" s="76">
        <v>2.0</v>
      </c>
    </row>
    <row r="19" ht="15.75" customHeight="1">
      <c r="B19" s="75" t="s">
        <v>66</v>
      </c>
      <c r="C19" s="75" t="s">
        <v>60</v>
      </c>
      <c r="D19" s="75" t="s">
        <v>61</v>
      </c>
      <c r="E19" s="76">
        <v>1.0</v>
      </c>
      <c r="F19" s="75" t="s">
        <v>62</v>
      </c>
      <c r="G19" s="77">
        <v>417.0</v>
      </c>
      <c r="H19" s="76">
        <v>1.0</v>
      </c>
      <c r="I19" s="76">
        <v>2.0</v>
      </c>
    </row>
    <row r="20" ht="15.75" customHeight="1">
      <c r="B20" s="75" t="s">
        <v>66</v>
      </c>
      <c r="C20" s="75" t="s">
        <v>64</v>
      </c>
      <c r="D20" s="75" t="s">
        <v>61</v>
      </c>
      <c r="E20" s="76">
        <v>1.0</v>
      </c>
      <c r="F20" s="75" t="s">
        <v>62</v>
      </c>
      <c r="G20" s="77">
        <v>1408.0</v>
      </c>
      <c r="H20" s="76">
        <v>2.0</v>
      </c>
      <c r="I20" s="76">
        <v>2.0</v>
      </c>
    </row>
    <row r="21" ht="15.75" customHeight="1">
      <c r="B21" s="75" t="s">
        <v>66</v>
      </c>
      <c r="C21" s="75" t="s">
        <v>64</v>
      </c>
      <c r="D21" s="75" t="s">
        <v>61</v>
      </c>
      <c r="E21" s="76">
        <v>1.0</v>
      </c>
      <c r="F21" s="75" t="s">
        <v>62</v>
      </c>
      <c r="G21" s="77">
        <v>759.0</v>
      </c>
      <c r="H21" s="76">
        <v>1.0</v>
      </c>
      <c r="I21" s="76">
        <v>1.0</v>
      </c>
    </row>
    <row r="22" ht="15.75" customHeight="1">
      <c r="B22" s="75" t="s">
        <v>66</v>
      </c>
      <c r="C22" s="75" t="s">
        <v>60</v>
      </c>
      <c r="D22" s="75" t="s">
        <v>61</v>
      </c>
      <c r="E22" s="76">
        <v>1.0</v>
      </c>
      <c r="F22" s="75" t="s">
        <v>62</v>
      </c>
      <c r="G22" s="77">
        <v>1090.0</v>
      </c>
      <c r="H22" s="76">
        <v>1.0</v>
      </c>
      <c r="I22" s="76">
        <v>2.0</v>
      </c>
    </row>
    <row r="23" ht="15.75" customHeight="1">
      <c r="B23" s="75" t="s">
        <v>66</v>
      </c>
      <c r="C23" s="75" t="s">
        <v>60</v>
      </c>
      <c r="D23" s="75" t="s">
        <v>63</v>
      </c>
      <c r="E23" s="76">
        <v>2.0</v>
      </c>
      <c r="F23" s="75" t="s">
        <v>62</v>
      </c>
      <c r="G23" s="77">
        <v>631.0</v>
      </c>
      <c r="H23" s="76">
        <v>1.0</v>
      </c>
      <c r="I23" s="76">
        <v>1.0</v>
      </c>
    </row>
    <row r="24" ht="15.75" customHeight="1">
      <c r="B24" s="75" t="s">
        <v>66</v>
      </c>
      <c r="C24" s="75" t="s">
        <v>64</v>
      </c>
      <c r="D24" s="75" t="s">
        <v>63</v>
      </c>
      <c r="E24" s="76">
        <v>2.0</v>
      </c>
      <c r="F24" s="75" t="s">
        <v>62</v>
      </c>
      <c r="G24" s="77">
        <v>438.0</v>
      </c>
      <c r="H24" s="76">
        <v>1.0</v>
      </c>
      <c r="I24" s="76">
        <v>2.0</v>
      </c>
    </row>
    <row r="25" ht="15.75" customHeight="1">
      <c r="B25" s="75" t="s">
        <v>66</v>
      </c>
      <c r="C25" s="75" t="s">
        <v>60</v>
      </c>
      <c r="D25" s="75" t="s">
        <v>63</v>
      </c>
      <c r="E25" s="76">
        <v>2.0</v>
      </c>
      <c r="F25" s="75" t="s">
        <v>62</v>
      </c>
      <c r="G25" s="77">
        <v>448.0</v>
      </c>
      <c r="H25" s="76">
        <v>1.0</v>
      </c>
      <c r="I25" s="76">
        <v>2.0</v>
      </c>
    </row>
    <row r="26" ht="15.75" customHeight="1">
      <c r="B26" s="75" t="s">
        <v>66</v>
      </c>
      <c r="C26" s="75" t="s">
        <v>64</v>
      </c>
      <c r="D26" s="75" t="s">
        <v>63</v>
      </c>
      <c r="E26" s="76">
        <v>2.0</v>
      </c>
      <c r="F26" s="75" t="s">
        <v>65</v>
      </c>
      <c r="G26" s="77">
        <v>505.0</v>
      </c>
      <c r="H26" s="76">
        <v>1.0</v>
      </c>
      <c r="I26" s="76">
        <v>2.0</v>
      </c>
    </row>
    <row r="27" ht="15.75" customHeight="1">
      <c r="B27" s="75" t="s">
        <v>66</v>
      </c>
      <c r="C27" s="75" t="s">
        <v>64</v>
      </c>
      <c r="D27" s="75" t="s">
        <v>61</v>
      </c>
      <c r="E27" s="76">
        <v>1.0</v>
      </c>
      <c r="F27" s="75" t="s">
        <v>62</v>
      </c>
      <c r="G27" s="77">
        <v>491.0</v>
      </c>
      <c r="H27" s="76">
        <v>1.0</v>
      </c>
      <c r="I27" s="76">
        <v>1.0</v>
      </c>
    </row>
    <row r="28" ht="15.75" customHeight="1">
      <c r="B28" s="75" t="s">
        <v>66</v>
      </c>
      <c r="C28" s="75" t="s">
        <v>60</v>
      </c>
      <c r="D28" s="75" t="s">
        <v>61</v>
      </c>
      <c r="E28" s="76">
        <v>1.0</v>
      </c>
      <c r="F28" s="75" t="s">
        <v>65</v>
      </c>
      <c r="G28" s="77">
        <v>433.0</v>
      </c>
      <c r="H28" s="76">
        <v>1.0</v>
      </c>
      <c r="I28" s="76">
        <v>2.0</v>
      </c>
    </row>
    <row r="29" ht="15.75" customHeight="1">
      <c r="B29" s="75" t="s">
        <v>66</v>
      </c>
      <c r="C29" s="75" t="s">
        <v>60</v>
      </c>
      <c r="D29" s="75" t="s">
        <v>61</v>
      </c>
      <c r="E29" s="76">
        <v>1.0</v>
      </c>
      <c r="F29" s="75" t="s">
        <v>62</v>
      </c>
      <c r="G29" s="77">
        <v>473.0</v>
      </c>
      <c r="H29" s="76">
        <v>1.0</v>
      </c>
      <c r="I29" s="76">
        <v>1.0</v>
      </c>
    </row>
    <row r="30" ht="15.75" customHeight="1">
      <c r="B30" s="75" t="s">
        <v>66</v>
      </c>
      <c r="C30" s="75" t="s">
        <v>60</v>
      </c>
      <c r="D30" s="75" t="s">
        <v>63</v>
      </c>
      <c r="E30" s="76">
        <v>2.0</v>
      </c>
      <c r="F30" s="75" t="s">
        <v>62</v>
      </c>
      <c r="G30" s="77">
        <v>644.0</v>
      </c>
      <c r="H30" s="76">
        <v>1.0</v>
      </c>
      <c r="I30" s="76">
        <v>1.0</v>
      </c>
    </row>
    <row r="31" ht="15.75" customHeight="1">
      <c r="B31" s="75" t="s">
        <v>66</v>
      </c>
      <c r="C31" s="75" t="s">
        <v>60</v>
      </c>
      <c r="D31" s="75" t="s">
        <v>61</v>
      </c>
      <c r="E31" s="76">
        <v>1.0</v>
      </c>
      <c r="F31" s="75" t="s">
        <v>62</v>
      </c>
      <c r="G31" s="77">
        <v>407.0</v>
      </c>
      <c r="H31" s="76">
        <v>1.0</v>
      </c>
      <c r="I31" s="76">
        <v>1.0</v>
      </c>
    </row>
    <row r="32" ht="15.75" customHeight="1">
      <c r="B32" s="75" t="s">
        <v>66</v>
      </c>
      <c r="C32" s="75" t="s">
        <v>60</v>
      </c>
      <c r="D32" s="75" t="s">
        <v>61</v>
      </c>
      <c r="E32" s="76">
        <v>1.0</v>
      </c>
      <c r="F32" s="75" t="s">
        <v>65</v>
      </c>
      <c r="G32" s="77">
        <v>470.0</v>
      </c>
      <c r="H32" s="76">
        <v>1.0</v>
      </c>
      <c r="I32" s="76">
        <v>1.0</v>
      </c>
    </row>
    <row r="33" ht="15.75" customHeight="1">
      <c r="B33" s="75" t="s">
        <v>66</v>
      </c>
      <c r="C33" s="75" t="s">
        <v>60</v>
      </c>
      <c r="D33" s="75" t="s">
        <v>61</v>
      </c>
      <c r="E33" s="76">
        <v>1.0</v>
      </c>
      <c r="F33" s="75" t="s">
        <v>62</v>
      </c>
      <c r="G33" s="77">
        <v>350.0</v>
      </c>
      <c r="H33" s="76">
        <v>1.0</v>
      </c>
      <c r="I33" s="76">
        <v>1.0</v>
      </c>
    </row>
    <row r="34" ht="15.75" customHeight="1">
      <c r="B34" s="75" t="s">
        <v>66</v>
      </c>
      <c r="C34" s="75" t="s">
        <v>60</v>
      </c>
      <c r="D34" s="75" t="s">
        <v>63</v>
      </c>
      <c r="E34" s="76">
        <v>2.0</v>
      </c>
      <c r="F34" s="75" t="s">
        <v>65</v>
      </c>
      <c r="G34" s="77">
        <v>474.0</v>
      </c>
      <c r="H34" s="76">
        <v>1.0</v>
      </c>
      <c r="I34" s="76">
        <v>1.0</v>
      </c>
    </row>
    <row r="35" ht="15.75" customHeight="1">
      <c r="B35" s="75" t="s">
        <v>66</v>
      </c>
      <c r="C35" s="75" t="s">
        <v>60</v>
      </c>
      <c r="D35" s="75" t="s">
        <v>63</v>
      </c>
      <c r="E35" s="76">
        <v>2.0</v>
      </c>
      <c r="F35" s="75" t="s">
        <v>62</v>
      </c>
      <c r="G35" s="77">
        <v>387.0</v>
      </c>
      <c r="H35" s="76">
        <v>1.0</v>
      </c>
      <c r="I35" s="76">
        <v>1.0</v>
      </c>
    </row>
    <row r="36" ht="15.75" customHeight="1">
      <c r="B36" s="75" t="s">
        <v>66</v>
      </c>
      <c r="C36" s="75" t="s">
        <v>60</v>
      </c>
      <c r="D36" s="75" t="s">
        <v>61</v>
      </c>
      <c r="E36" s="76">
        <v>1.0</v>
      </c>
      <c r="F36" s="75" t="s">
        <v>62</v>
      </c>
      <c r="G36" s="77">
        <v>450.0</v>
      </c>
      <c r="H36" s="76">
        <v>1.0</v>
      </c>
      <c r="I36" s="76">
        <v>1.0</v>
      </c>
    </row>
    <row r="37" ht="15.75" customHeight="1">
      <c r="B37" s="75" t="s">
        <v>66</v>
      </c>
      <c r="C37" s="75" t="s">
        <v>64</v>
      </c>
      <c r="D37" s="75" t="s">
        <v>61</v>
      </c>
      <c r="E37" s="76">
        <v>1.0</v>
      </c>
      <c r="F37" s="75" t="s">
        <v>62</v>
      </c>
      <c r="G37" s="77">
        <v>531.0</v>
      </c>
      <c r="H37" s="76">
        <v>1.0</v>
      </c>
      <c r="I37" s="76">
        <v>2.0</v>
      </c>
    </row>
    <row r="38" ht="15.75" customHeight="1">
      <c r="B38" s="75" t="s">
        <v>66</v>
      </c>
      <c r="C38" s="75" t="s">
        <v>64</v>
      </c>
      <c r="D38" s="75" t="s">
        <v>61</v>
      </c>
      <c r="E38" s="76">
        <v>1.0</v>
      </c>
      <c r="F38" s="75" t="s">
        <v>62</v>
      </c>
      <c r="G38" s="77">
        <v>553.0</v>
      </c>
      <c r="H38" s="76">
        <v>1.0</v>
      </c>
      <c r="I38" s="76">
        <v>1.0</v>
      </c>
    </row>
    <row r="39" ht="15.75" customHeight="1">
      <c r="B39" s="75" t="s">
        <v>66</v>
      </c>
      <c r="C39" s="75" t="s">
        <v>64</v>
      </c>
      <c r="D39" s="75" t="s">
        <v>63</v>
      </c>
      <c r="E39" s="76">
        <v>2.0</v>
      </c>
      <c r="F39" s="75" t="s">
        <v>65</v>
      </c>
      <c r="G39" s="77">
        <v>594.0</v>
      </c>
      <c r="H39" s="76">
        <v>1.0</v>
      </c>
      <c r="I39" s="76">
        <v>1.0</v>
      </c>
    </row>
    <row r="40" ht="15.75" customHeight="1">
      <c r="B40" s="75" t="s">
        <v>66</v>
      </c>
      <c r="C40" s="75" t="s">
        <v>64</v>
      </c>
      <c r="D40" s="75" t="s">
        <v>63</v>
      </c>
      <c r="E40" s="76">
        <v>2.0</v>
      </c>
      <c r="F40" s="75" t="s">
        <v>62</v>
      </c>
      <c r="G40" s="77">
        <v>800.0</v>
      </c>
      <c r="H40" s="76">
        <v>1.0</v>
      </c>
      <c r="I40" s="76">
        <v>1.0</v>
      </c>
    </row>
    <row r="41" ht="15.75" customHeight="1">
      <c r="B41" s="75" t="s">
        <v>66</v>
      </c>
      <c r="C41" s="75" t="s">
        <v>64</v>
      </c>
      <c r="D41" s="75" t="s">
        <v>61</v>
      </c>
      <c r="E41" s="76">
        <v>1.0</v>
      </c>
      <c r="F41" s="75" t="s">
        <v>65</v>
      </c>
      <c r="G41" s="77">
        <v>461.0</v>
      </c>
      <c r="H41" s="76">
        <v>1.0</v>
      </c>
      <c r="I41" s="76">
        <v>1.0</v>
      </c>
    </row>
    <row r="42" ht="15.75" customHeight="1">
      <c r="B42" s="75" t="s">
        <v>66</v>
      </c>
      <c r="C42" s="75" t="s">
        <v>60</v>
      </c>
      <c r="D42" s="75" t="s">
        <v>63</v>
      </c>
      <c r="E42" s="76">
        <v>2.0</v>
      </c>
      <c r="F42" s="75" t="s">
        <v>62</v>
      </c>
      <c r="G42" s="77">
        <v>630.0</v>
      </c>
      <c r="H42" s="76">
        <v>1.0</v>
      </c>
      <c r="I42" s="76">
        <v>2.0</v>
      </c>
    </row>
    <row r="43" ht="15.75" customHeight="1">
      <c r="B43" s="75" t="s">
        <v>66</v>
      </c>
      <c r="C43" s="75" t="s">
        <v>64</v>
      </c>
      <c r="D43" s="75" t="s">
        <v>61</v>
      </c>
      <c r="E43" s="76">
        <v>1.0</v>
      </c>
      <c r="F43" s="75" t="s">
        <v>65</v>
      </c>
      <c r="G43" s="77">
        <v>586.0</v>
      </c>
      <c r="H43" s="76">
        <v>1.0</v>
      </c>
      <c r="I43" s="76">
        <v>2.0</v>
      </c>
    </row>
    <row r="44" ht="15.75" customHeight="1">
      <c r="B44" s="75" t="s">
        <v>66</v>
      </c>
      <c r="C44" s="75" t="s">
        <v>60</v>
      </c>
      <c r="D44" s="75" t="s">
        <v>61</v>
      </c>
      <c r="E44" s="76">
        <v>1.0</v>
      </c>
      <c r="F44" s="75" t="s">
        <v>62</v>
      </c>
      <c r="G44" s="77">
        <v>435.0</v>
      </c>
      <c r="H44" s="76">
        <v>1.0</v>
      </c>
      <c r="I44" s="76">
        <v>2.0</v>
      </c>
    </row>
    <row r="45" ht="15.75" customHeight="1">
      <c r="B45" s="75" t="s">
        <v>66</v>
      </c>
      <c r="C45" s="75" t="s">
        <v>60</v>
      </c>
      <c r="D45" s="75" t="s">
        <v>61</v>
      </c>
      <c r="E45" s="76">
        <v>1.0</v>
      </c>
      <c r="F45" s="75" t="s">
        <v>65</v>
      </c>
      <c r="G45" s="77">
        <v>556.0</v>
      </c>
      <c r="H45" s="76">
        <v>1.0</v>
      </c>
      <c r="I45" s="76">
        <v>1.0</v>
      </c>
    </row>
    <row r="46" ht="15.75" customHeight="1">
      <c r="B46" s="75" t="s">
        <v>66</v>
      </c>
      <c r="C46" s="75" t="s">
        <v>64</v>
      </c>
      <c r="D46" s="75" t="s">
        <v>61</v>
      </c>
      <c r="E46" s="76">
        <v>1.0</v>
      </c>
      <c r="F46" s="75" t="s">
        <v>65</v>
      </c>
      <c r="G46" s="77">
        <v>446.0</v>
      </c>
      <c r="H46" s="76">
        <v>1.0</v>
      </c>
      <c r="I46" s="76">
        <v>2.0</v>
      </c>
    </row>
    <row r="47" ht="15.75" customHeight="1">
      <c r="B47" s="75" t="s">
        <v>66</v>
      </c>
      <c r="C47" s="75" t="s">
        <v>60</v>
      </c>
      <c r="D47" s="75" t="s">
        <v>63</v>
      </c>
      <c r="E47" s="76">
        <v>2.0</v>
      </c>
      <c r="F47" s="75" t="s">
        <v>65</v>
      </c>
      <c r="G47" s="77">
        <v>920.0</v>
      </c>
      <c r="H47" s="76">
        <v>1.0</v>
      </c>
      <c r="I47" s="76">
        <v>2.0</v>
      </c>
    </row>
    <row r="48" ht="15.75" customHeight="1">
      <c r="B48" s="75" t="s">
        <v>66</v>
      </c>
      <c r="C48" s="75" t="s">
        <v>60</v>
      </c>
      <c r="D48" s="75" t="s">
        <v>63</v>
      </c>
      <c r="E48" s="76">
        <v>2.0</v>
      </c>
      <c r="F48" s="75" t="s">
        <v>65</v>
      </c>
      <c r="G48" s="77">
        <v>512.0</v>
      </c>
      <c r="H48" s="76">
        <v>1.0</v>
      </c>
      <c r="I48" s="76">
        <v>1.0</v>
      </c>
    </row>
    <row r="49" ht="15.75" customHeight="1">
      <c r="B49" s="75" t="s">
        <v>66</v>
      </c>
      <c r="C49" s="75" t="s">
        <v>64</v>
      </c>
      <c r="D49" s="75" t="s">
        <v>61</v>
      </c>
      <c r="E49" s="76">
        <v>1.0</v>
      </c>
      <c r="F49" s="75" t="s">
        <v>62</v>
      </c>
      <c r="G49" s="77">
        <v>461.0</v>
      </c>
      <c r="H49" s="76">
        <v>1.0</v>
      </c>
      <c r="I49" s="76">
        <v>2.0</v>
      </c>
    </row>
    <row r="50" ht="15.75" customHeight="1">
      <c r="B50" s="75" t="s">
        <v>66</v>
      </c>
      <c r="C50" s="75" t="s">
        <v>60</v>
      </c>
      <c r="D50" s="75" t="s">
        <v>63</v>
      </c>
      <c r="E50" s="76">
        <v>2.0</v>
      </c>
      <c r="F50" s="75" t="s">
        <v>65</v>
      </c>
      <c r="G50" s="77">
        <v>486.0</v>
      </c>
      <c r="H50" s="76">
        <v>1.0</v>
      </c>
      <c r="I50" s="76">
        <v>2.0</v>
      </c>
    </row>
    <row r="51" ht="15.75" customHeight="1">
      <c r="B51" s="75" t="s">
        <v>66</v>
      </c>
      <c r="C51" s="75" t="s">
        <v>64</v>
      </c>
      <c r="D51" s="75" t="s">
        <v>63</v>
      </c>
      <c r="E51" s="76">
        <v>2.0</v>
      </c>
      <c r="F51" s="75" t="s">
        <v>65</v>
      </c>
      <c r="G51" s="77">
        <v>476.0</v>
      </c>
      <c r="H51" s="76">
        <v>1.0</v>
      </c>
      <c r="I51" s="76">
        <v>2.0</v>
      </c>
    </row>
    <row r="52" ht="15.75" customHeight="1">
      <c r="B52" s="75" t="s">
        <v>66</v>
      </c>
      <c r="C52" s="75" t="s">
        <v>64</v>
      </c>
      <c r="D52" s="75" t="s">
        <v>61</v>
      </c>
      <c r="E52" s="76">
        <v>1.0</v>
      </c>
      <c r="F52" s="75" t="s">
        <v>65</v>
      </c>
      <c r="G52" s="77">
        <v>580.0</v>
      </c>
      <c r="H52" s="76">
        <v>1.0</v>
      </c>
      <c r="I52" s="76">
        <v>1.0</v>
      </c>
    </row>
    <row r="53" ht="15.75" customHeight="1">
      <c r="B53" s="75" t="s">
        <v>66</v>
      </c>
      <c r="C53" s="75" t="s">
        <v>64</v>
      </c>
      <c r="D53" s="75" t="s">
        <v>61</v>
      </c>
      <c r="E53" s="76">
        <v>1.0</v>
      </c>
      <c r="F53" s="75" t="s">
        <v>62</v>
      </c>
      <c r="G53" s="77">
        <v>574.0</v>
      </c>
      <c r="H53" s="76">
        <v>1.0</v>
      </c>
      <c r="I53" s="76">
        <v>1.0</v>
      </c>
    </row>
    <row r="54" ht="15.75" customHeight="1">
      <c r="B54" s="75" t="s">
        <v>66</v>
      </c>
      <c r="C54" s="75" t="s">
        <v>60</v>
      </c>
      <c r="D54" s="75" t="s">
        <v>63</v>
      </c>
      <c r="E54" s="76">
        <v>2.0</v>
      </c>
      <c r="F54" s="75" t="s">
        <v>62</v>
      </c>
      <c r="G54" s="77">
        <v>441.0</v>
      </c>
      <c r="H54" s="76">
        <v>1.0</v>
      </c>
      <c r="I54" s="76">
        <v>2.0</v>
      </c>
    </row>
    <row r="55" ht="15.75" customHeight="1">
      <c r="B55" s="75" t="s">
        <v>66</v>
      </c>
      <c r="C55" s="75" t="s">
        <v>64</v>
      </c>
      <c r="D55" s="75" t="s">
        <v>63</v>
      </c>
      <c r="E55" s="76">
        <v>2.0</v>
      </c>
      <c r="F55" s="75" t="s">
        <v>62</v>
      </c>
      <c r="G55" s="77">
        <v>507.0</v>
      </c>
      <c r="H55" s="76">
        <v>1.0</v>
      </c>
      <c r="I55" s="76">
        <v>2.0</v>
      </c>
    </row>
    <row r="56" ht="15.75" customHeight="1">
      <c r="B56" s="75" t="s">
        <v>66</v>
      </c>
      <c r="C56" s="75" t="s">
        <v>64</v>
      </c>
      <c r="D56" s="75" t="s">
        <v>61</v>
      </c>
      <c r="E56" s="76">
        <v>1.0</v>
      </c>
      <c r="F56" s="75" t="s">
        <v>62</v>
      </c>
      <c r="G56" s="77">
        <v>468.0</v>
      </c>
      <c r="H56" s="76">
        <v>1.0</v>
      </c>
      <c r="I56" s="76">
        <v>1.0</v>
      </c>
    </row>
    <row r="57" ht="15.75" customHeight="1">
      <c r="B57" s="75" t="s">
        <v>66</v>
      </c>
      <c r="C57" s="75" t="s">
        <v>60</v>
      </c>
      <c r="D57" s="75" t="s">
        <v>61</v>
      </c>
      <c r="E57" s="76">
        <v>1.0</v>
      </c>
      <c r="F57" s="75" t="s">
        <v>62</v>
      </c>
      <c r="G57" s="77">
        <v>428.0</v>
      </c>
      <c r="H57" s="76">
        <v>1.0</v>
      </c>
      <c r="I57" s="76">
        <v>2.0</v>
      </c>
    </row>
    <row r="58" ht="15.75" customHeight="1">
      <c r="B58" s="75" t="s">
        <v>66</v>
      </c>
      <c r="C58" s="75" t="s">
        <v>60</v>
      </c>
      <c r="D58" s="75" t="s">
        <v>61</v>
      </c>
      <c r="E58" s="76">
        <v>1.0</v>
      </c>
      <c r="F58" s="75" t="s">
        <v>62</v>
      </c>
      <c r="G58" s="77">
        <v>401.0</v>
      </c>
      <c r="H58" s="76">
        <v>1.0</v>
      </c>
      <c r="I58" s="76">
        <v>1.0</v>
      </c>
    </row>
    <row r="59" ht="15.75" customHeight="1">
      <c r="B59" s="75" t="s">
        <v>66</v>
      </c>
      <c r="C59" s="75" t="s">
        <v>64</v>
      </c>
      <c r="D59" s="75" t="s">
        <v>63</v>
      </c>
      <c r="E59" s="76">
        <v>2.0</v>
      </c>
      <c r="F59" s="75" t="s">
        <v>62</v>
      </c>
      <c r="G59" s="77">
        <v>408.0</v>
      </c>
      <c r="H59" s="76">
        <v>1.0</v>
      </c>
      <c r="I59" s="76">
        <v>2.0</v>
      </c>
    </row>
    <row r="60" ht="15.75" customHeight="1">
      <c r="B60" s="88" t="s">
        <v>66</v>
      </c>
      <c r="C60" s="75" t="s">
        <v>64</v>
      </c>
      <c r="D60" s="75" t="s">
        <v>61</v>
      </c>
      <c r="E60" s="76">
        <v>1.0</v>
      </c>
      <c r="F60" s="75" t="s">
        <v>65</v>
      </c>
      <c r="G60" s="77">
        <v>485.0</v>
      </c>
      <c r="H60" s="76">
        <v>1.0</v>
      </c>
      <c r="I60" s="76">
        <v>1.0</v>
      </c>
    </row>
    <row r="61" ht="15.75" customHeight="1">
      <c r="B61" s="75" t="s">
        <v>66</v>
      </c>
      <c r="C61" s="75" t="s">
        <v>60</v>
      </c>
      <c r="D61" s="75" t="s">
        <v>61</v>
      </c>
      <c r="E61" s="76">
        <v>1.0</v>
      </c>
      <c r="F61" s="75" t="s">
        <v>62</v>
      </c>
      <c r="G61" s="77">
        <v>422.0</v>
      </c>
      <c r="H61" s="76">
        <v>1.0</v>
      </c>
      <c r="I61" s="76">
        <v>2.0</v>
      </c>
    </row>
    <row r="62" ht="15.75" customHeight="1">
      <c r="B62" s="75" t="s">
        <v>66</v>
      </c>
      <c r="C62" s="75" t="s">
        <v>64</v>
      </c>
      <c r="D62" s="75" t="s">
        <v>61</v>
      </c>
      <c r="E62" s="76">
        <v>1.0</v>
      </c>
      <c r="F62" s="75" t="s">
        <v>62</v>
      </c>
      <c r="G62" s="77">
        <v>416.0</v>
      </c>
      <c r="H62" s="76">
        <v>1.0</v>
      </c>
      <c r="I62" s="76">
        <v>2.0</v>
      </c>
    </row>
    <row r="63" ht="15.75" customHeight="1">
      <c r="B63" s="80" t="s">
        <v>66</v>
      </c>
      <c r="C63" s="80" t="s">
        <v>60</v>
      </c>
      <c r="D63" s="80" t="s">
        <v>61</v>
      </c>
      <c r="E63" s="81">
        <v>1.0</v>
      </c>
      <c r="F63" s="80" t="s">
        <v>65</v>
      </c>
      <c r="G63" s="82">
        <v>494.0</v>
      </c>
      <c r="H63" s="81">
        <v>1.0</v>
      </c>
      <c r="I63" s="81">
        <v>2.0</v>
      </c>
    </row>
    <row r="64" ht="15.75" customHeight="1"/>
    <row r="65" ht="15.75" customHeight="1">
      <c r="C65" s="35" t="s">
        <v>67</v>
      </c>
      <c r="D65" s="35" t="s">
        <v>23</v>
      </c>
      <c r="E65" s="35" t="s">
        <v>16</v>
      </c>
      <c r="F65" s="35" t="s">
        <v>17</v>
      </c>
      <c r="G65" s="35" t="s">
        <v>18</v>
      </c>
      <c r="H65" s="35" t="s">
        <v>27</v>
      </c>
      <c r="I65" s="36" t="s">
        <v>13</v>
      </c>
      <c r="J65" s="64" t="s">
        <v>19</v>
      </c>
    </row>
    <row r="66" ht="15.75" customHeight="1">
      <c r="A66" s="37" t="s">
        <v>68</v>
      </c>
      <c r="B66" s="37"/>
      <c r="C66" s="83">
        <f>COUNTIFS(E4:E63, "1", I4:I63, "1")</f>
        <v>18</v>
      </c>
      <c r="D66" s="38">
        <f>SUMIFS(G4:G63,E4:E63, "1", I4:I63, "1")/C66</f>
        <v>509.7777778</v>
      </c>
      <c r="E66" s="84">
        <f t="array" ref="E66">MEDIAN(IF($E$4:$E$63*$I$4:$I$63=1, $G$4:$G$63))</f>
        <v>486.5</v>
      </c>
      <c r="F66" s="84">
        <f>minifs($G$4:$G$63, $E$4:$E$63,"1",$I$4:$I$63,"1")</f>
        <v>350</v>
      </c>
      <c r="G66" s="84">
        <f>MAXIFS($G$4:$G$63, $E$4:$E$63,"1",$I$4:$I$63,"1")</f>
        <v>759</v>
      </c>
      <c r="H66" s="38">
        <f t="shared" ref="H66:H69" si="1">(C66-I66)/C66*100</f>
        <v>0</v>
      </c>
      <c r="I66" s="39">
        <f>COUNTIFS(E4:E63, "1", I4:I63, "1", H4:H63, "1")</f>
        <v>18</v>
      </c>
      <c r="J66" s="85">
        <f t="array" ref="J66">STDEV(IF(E4:E63*I4:I63=1, G4:G63))</f>
        <v>95.10214667</v>
      </c>
    </row>
    <row r="67" ht="15.75" customHeight="1">
      <c r="A67" s="37" t="s">
        <v>69</v>
      </c>
      <c r="B67" s="37"/>
      <c r="C67" s="84">
        <f>COUNTIFS(E4:E63, "1", I4:I63, "2")</f>
        <v>16</v>
      </c>
      <c r="D67" s="38">
        <f>SUMIFS(G4:G63,E4:E63, "1", I4:I63, "2")/C67</f>
        <v>587.125</v>
      </c>
      <c r="E67" s="84">
        <f t="array" ref="E67">MEDIAN(IF($E$4:$E$63-$I$4:$I$63=-1, $G$4:$G$63))</f>
        <v>453.5</v>
      </c>
      <c r="F67" s="84">
        <f>minifs($G$4:$G$63, $E$4:$E$63,"1",$I$4:$I$63,"2")</f>
        <v>416</v>
      </c>
      <c r="G67" s="84">
        <f>MAXIFS($G$4:$G$63, $E$4:$E$63,"1",$I$4:$I$63,"2")</f>
        <v>1408</v>
      </c>
      <c r="H67" s="38">
        <f t="shared" si="1"/>
        <v>6.25</v>
      </c>
      <c r="I67" s="86">
        <f>COUNTIFS(E4:E63, "1", I4:I63, "2", H4:H63, "1")</f>
        <v>15</v>
      </c>
      <c r="J67" s="87">
        <f t="array" ref="J67">STDEV(IF(E4:E63-I4:I63=-1, G4:G63))</f>
        <v>289.3779248</v>
      </c>
    </row>
    <row r="68" ht="15.75" customHeight="1">
      <c r="A68" s="37" t="s">
        <v>70</v>
      </c>
      <c r="B68" s="37"/>
      <c r="C68" s="84">
        <f>COUNTIFS(E4:E63, "2", I4:I63, "1")</f>
        <v>10</v>
      </c>
      <c r="D68" s="38">
        <f>SUMIFS(G4:G63,E4:E63, "2", I4:I63, "1")/C68</f>
        <v>581.4</v>
      </c>
      <c r="E68" s="84">
        <f t="array" ref="E68">MEDIAN(IF($E$4:$E$63-$I$4:$I$63=1, $G$4:$G$63))</f>
        <v>572</v>
      </c>
      <c r="F68" s="84">
        <f>minifs($G$4:$G$63, $E$4:$E$63,"2",$I$4:$I$63,"1")</f>
        <v>387</v>
      </c>
      <c r="G68" s="84">
        <f>maxifs($G$4:$G$63, $E$4:$E$63,"2",$I$4:$I$63,"1")</f>
        <v>800</v>
      </c>
      <c r="H68" s="38">
        <f t="shared" si="1"/>
        <v>0</v>
      </c>
      <c r="I68" s="86">
        <f>COUNTIFS(E4:E63, "2", I4:I63, "1", H4:H63, "1")</f>
        <v>10</v>
      </c>
      <c r="J68" s="87">
        <f t="array" ref="J68">STDEV(IF(E4:E63-I4:I63=1, G4:G63))</f>
        <v>125.5903393</v>
      </c>
    </row>
    <row r="69" ht="15.75" customHeight="1">
      <c r="A69" s="37" t="s">
        <v>71</v>
      </c>
      <c r="B69" s="37"/>
      <c r="C69" s="84">
        <f>COUNTIFS(E4:E63, "2", I4:I63, "2")</f>
        <v>16</v>
      </c>
      <c r="D69" s="38">
        <f>SUMIFS(G4:G63,E4:E63, "2", I4:I63, "2")/C69</f>
        <v>652.8125</v>
      </c>
      <c r="E69" s="84">
        <f t="array" ref="E69">MEDIAN(IF($E$4:$E$63*$I$4:$I$63=4, $G$4:$G$63))</f>
        <v>481</v>
      </c>
      <c r="F69" s="84">
        <f>minifs($G$4:$G$63, $E$4:$E$63,"2",$I$4:$I$63,"2")</f>
        <v>408</v>
      </c>
      <c r="G69" s="84">
        <f>maxifs($G$4:$G$63, $E$4:$E$63,"2",$I$4:$I$63,"2")</f>
        <v>2000</v>
      </c>
      <c r="H69" s="38">
        <f t="shared" si="1"/>
        <v>12.5</v>
      </c>
      <c r="I69" s="39">
        <f>COUNTIFS(E4:E63, "2", I4:I63, "2", H4:H63, "1")</f>
        <v>14</v>
      </c>
      <c r="J69" s="87">
        <f t="array" ref="J69">STDEV(IF(E4:E63*I4:I63=4, G4:G63))</f>
        <v>408.6948689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5" width="11.0"/>
  </cols>
  <sheetData>
    <row r="1" ht="15.75" customHeight="1"/>
    <row r="2" ht="15.75" customHeight="1">
      <c r="B2" s="89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15.75" customHeight="1">
      <c r="B3" s="90" t="s">
        <v>72</v>
      </c>
      <c r="C3" s="90" t="s">
        <v>73</v>
      </c>
      <c r="D3" s="90" t="s">
        <v>74</v>
      </c>
      <c r="E3" s="90" t="s">
        <v>75</v>
      </c>
      <c r="F3" s="90" t="s">
        <v>76</v>
      </c>
      <c r="G3" s="90" t="s">
        <v>77</v>
      </c>
      <c r="H3" s="90" t="s">
        <v>78</v>
      </c>
      <c r="I3" s="90" t="s">
        <v>79</v>
      </c>
      <c r="J3" s="91" t="s">
        <v>80</v>
      </c>
      <c r="K3" s="91" t="s">
        <v>81</v>
      </c>
      <c r="L3" s="90" t="s">
        <v>82</v>
      </c>
      <c r="M3" s="90" t="s">
        <v>83</v>
      </c>
      <c r="N3" s="90" t="s">
        <v>84</v>
      </c>
      <c r="O3" s="92" t="s">
        <v>85</v>
      </c>
    </row>
    <row r="4" ht="15.75" customHeight="1">
      <c r="B4" s="54">
        <v>40.0</v>
      </c>
      <c r="C4" s="54">
        <v>4.0</v>
      </c>
      <c r="D4" s="54">
        <v>0.0</v>
      </c>
      <c r="E4" s="54">
        <v>1.0</v>
      </c>
      <c r="F4" s="53" t="s">
        <v>64</v>
      </c>
      <c r="G4" s="53" t="s">
        <v>86</v>
      </c>
      <c r="H4" s="54">
        <v>2.0</v>
      </c>
      <c r="I4" s="53" t="s">
        <v>49</v>
      </c>
      <c r="J4" s="55">
        <v>1282.0</v>
      </c>
      <c r="K4" s="54">
        <v>1.0</v>
      </c>
      <c r="L4" s="54">
        <v>4.0</v>
      </c>
      <c r="M4" s="54">
        <v>0.0</v>
      </c>
      <c r="N4" s="54">
        <v>0.0</v>
      </c>
      <c r="O4" s="54">
        <v>0.0</v>
      </c>
    </row>
    <row r="5" ht="15.75" customHeight="1">
      <c r="B5" s="58">
        <v>35.0</v>
      </c>
      <c r="C5" s="58">
        <v>4.0</v>
      </c>
      <c r="D5" s="58">
        <v>0.0</v>
      </c>
      <c r="E5" s="58">
        <v>2.0</v>
      </c>
      <c r="F5" s="57" t="s">
        <v>64</v>
      </c>
      <c r="G5" s="57" t="s">
        <v>86</v>
      </c>
      <c r="H5" s="58">
        <v>1.0</v>
      </c>
      <c r="I5" s="57" t="s">
        <v>48</v>
      </c>
      <c r="J5" s="59">
        <v>952.0</v>
      </c>
      <c r="K5" s="58">
        <v>2.0</v>
      </c>
      <c r="L5" s="58">
        <v>1.0</v>
      </c>
      <c r="M5" s="58">
        <v>1.0</v>
      </c>
      <c r="N5" s="58">
        <v>0.0</v>
      </c>
      <c r="O5" s="58">
        <v>1.0</v>
      </c>
    </row>
    <row r="6" ht="15.75" customHeight="1">
      <c r="B6" s="58">
        <v>52.0</v>
      </c>
      <c r="C6" s="58">
        <v>2.0</v>
      </c>
      <c r="D6" s="58">
        <v>0.0</v>
      </c>
      <c r="E6" s="58">
        <v>3.0</v>
      </c>
      <c r="F6" s="57" t="s">
        <v>64</v>
      </c>
      <c r="G6" s="57" t="s">
        <v>87</v>
      </c>
      <c r="H6" s="58">
        <v>1.0</v>
      </c>
      <c r="I6" s="57" t="s">
        <v>49</v>
      </c>
      <c r="J6" s="59">
        <v>1884.0</v>
      </c>
      <c r="K6" s="58">
        <v>1.0</v>
      </c>
      <c r="L6" s="58">
        <v>2.0</v>
      </c>
      <c r="M6" s="58">
        <v>0.0</v>
      </c>
      <c r="N6" s="58">
        <v>0.0</v>
      </c>
      <c r="O6" s="58">
        <v>0.0</v>
      </c>
    </row>
    <row r="7" ht="15.75" customHeight="1">
      <c r="B7" s="58">
        <v>34.0</v>
      </c>
      <c r="C7" s="58">
        <v>4.0</v>
      </c>
      <c r="D7" s="58">
        <v>0.0</v>
      </c>
      <c r="E7" s="58">
        <v>4.0</v>
      </c>
      <c r="F7" s="57" t="s">
        <v>64</v>
      </c>
      <c r="G7" s="57" t="s">
        <v>86</v>
      </c>
      <c r="H7" s="58">
        <v>1.0</v>
      </c>
      <c r="I7" s="57" t="s">
        <v>50</v>
      </c>
      <c r="J7" s="59">
        <v>1440.0</v>
      </c>
      <c r="K7" s="58">
        <v>1.0</v>
      </c>
      <c r="L7" s="58">
        <v>4.0</v>
      </c>
      <c r="M7" s="58">
        <v>0.0</v>
      </c>
      <c r="N7" s="58">
        <v>0.0</v>
      </c>
      <c r="O7" s="58">
        <v>0.0</v>
      </c>
    </row>
    <row r="8" ht="15.75" customHeight="1">
      <c r="B8" s="58">
        <v>33.0</v>
      </c>
      <c r="C8" s="58">
        <v>4.0</v>
      </c>
      <c r="D8" s="58">
        <v>0.0</v>
      </c>
      <c r="E8" s="58">
        <v>5.0</v>
      </c>
      <c r="F8" s="57" t="s">
        <v>64</v>
      </c>
      <c r="G8" s="57" t="s">
        <v>86</v>
      </c>
      <c r="H8" s="58">
        <v>1.0</v>
      </c>
      <c r="I8" s="57" t="s">
        <v>51</v>
      </c>
      <c r="J8" s="59">
        <v>1005.0</v>
      </c>
      <c r="K8" s="58">
        <v>1.0</v>
      </c>
      <c r="L8" s="58">
        <v>4.0</v>
      </c>
      <c r="M8" s="58">
        <v>0.0</v>
      </c>
      <c r="N8" s="58">
        <v>0.0</v>
      </c>
      <c r="O8" s="58">
        <v>0.0</v>
      </c>
    </row>
    <row r="9" ht="15.75" customHeight="1">
      <c r="B9" s="58">
        <v>1.0</v>
      </c>
      <c r="C9" s="58">
        <v>1.0</v>
      </c>
      <c r="D9" s="58">
        <v>0.0</v>
      </c>
      <c r="E9" s="58">
        <v>6.0</v>
      </c>
      <c r="F9" s="57" t="s">
        <v>64</v>
      </c>
      <c r="G9" s="57" t="s">
        <v>88</v>
      </c>
      <c r="H9" s="58">
        <v>1.0</v>
      </c>
      <c r="I9" s="57" t="s">
        <v>51</v>
      </c>
      <c r="J9" s="59">
        <v>1075.0</v>
      </c>
      <c r="K9" s="58">
        <v>1.0</v>
      </c>
      <c r="L9" s="58">
        <v>1.0</v>
      </c>
      <c r="M9" s="58">
        <v>0.0</v>
      </c>
      <c r="N9" s="58">
        <v>0.0</v>
      </c>
      <c r="O9" s="58">
        <v>0.0</v>
      </c>
    </row>
    <row r="10" ht="15.75" customHeight="1">
      <c r="B10" s="58">
        <v>39.0</v>
      </c>
      <c r="C10" s="58">
        <v>4.0</v>
      </c>
      <c r="D10" s="58">
        <v>0.0</v>
      </c>
      <c r="E10" s="58">
        <v>7.0</v>
      </c>
      <c r="F10" s="57" t="s">
        <v>64</v>
      </c>
      <c r="G10" s="57" t="s">
        <v>86</v>
      </c>
      <c r="H10" s="58">
        <v>2.0</v>
      </c>
      <c r="I10" s="57" t="s">
        <v>48</v>
      </c>
      <c r="J10" s="59">
        <v>1127.0</v>
      </c>
      <c r="K10" s="58">
        <v>1.0</v>
      </c>
      <c r="L10" s="58">
        <v>4.0</v>
      </c>
      <c r="M10" s="58">
        <v>0.0</v>
      </c>
      <c r="N10" s="58">
        <v>0.0</v>
      </c>
      <c r="O10" s="58">
        <v>0.0</v>
      </c>
    </row>
    <row r="11" ht="15.75" customHeight="1">
      <c r="B11" s="58">
        <v>7.0</v>
      </c>
      <c r="C11" s="58">
        <v>1.0</v>
      </c>
      <c r="D11" s="58">
        <v>0.0</v>
      </c>
      <c r="E11" s="58">
        <v>8.0</v>
      </c>
      <c r="F11" s="57" t="s">
        <v>64</v>
      </c>
      <c r="G11" s="57" t="s">
        <v>88</v>
      </c>
      <c r="H11" s="58">
        <v>2.0</v>
      </c>
      <c r="I11" s="57" t="s">
        <v>48</v>
      </c>
      <c r="J11" s="59">
        <v>1235.0</v>
      </c>
      <c r="K11" s="58">
        <v>1.0</v>
      </c>
      <c r="L11" s="58">
        <v>1.0</v>
      </c>
      <c r="M11" s="58">
        <v>0.0</v>
      </c>
      <c r="N11" s="58">
        <v>0.0</v>
      </c>
      <c r="O11" s="58">
        <v>0.0</v>
      </c>
    </row>
    <row r="12" ht="15.75" customHeight="1">
      <c r="B12" s="58">
        <v>56.0</v>
      </c>
      <c r="C12" s="58">
        <v>2.0</v>
      </c>
      <c r="D12" s="58">
        <v>0.0</v>
      </c>
      <c r="E12" s="58">
        <v>9.0</v>
      </c>
      <c r="F12" s="57" t="s">
        <v>64</v>
      </c>
      <c r="G12" s="57" t="s">
        <v>87</v>
      </c>
      <c r="H12" s="58">
        <v>2.0</v>
      </c>
      <c r="I12" s="57" t="s">
        <v>49</v>
      </c>
      <c r="J12" s="59">
        <v>955.0</v>
      </c>
      <c r="K12" s="58">
        <v>1.0</v>
      </c>
      <c r="L12" s="58">
        <v>2.0</v>
      </c>
      <c r="M12" s="58">
        <v>0.0</v>
      </c>
      <c r="N12" s="58">
        <v>0.0</v>
      </c>
      <c r="O12" s="58">
        <v>0.0</v>
      </c>
    </row>
    <row r="13" ht="15.75" customHeight="1">
      <c r="B13" s="58">
        <v>14.0</v>
      </c>
      <c r="C13" s="58">
        <v>1.0</v>
      </c>
      <c r="D13" s="58">
        <v>0.0</v>
      </c>
      <c r="E13" s="58">
        <v>10.0</v>
      </c>
      <c r="F13" s="57" t="s">
        <v>64</v>
      </c>
      <c r="G13" s="57" t="s">
        <v>88</v>
      </c>
      <c r="H13" s="58">
        <v>4.0</v>
      </c>
      <c r="I13" s="57" t="s">
        <v>50</v>
      </c>
      <c r="J13" s="59">
        <v>1364.0</v>
      </c>
      <c r="K13" s="58">
        <v>1.0</v>
      </c>
      <c r="L13" s="58">
        <v>1.0</v>
      </c>
      <c r="M13" s="58">
        <v>0.0</v>
      </c>
      <c r="N13" s="58">
        <v>0.0</v>
      </c>
      <c r="O13" s="58">
        <v>0.0</v>
      </c>
    </row>
    <row r="14" ht="15.75" customHeight="1">
      <c r="B14" s="58">
        <v>62.0</v>
      </c>
      <c r="C14" s="58">
        <v>4.0</v>
      </c>
      <c r="D14" s="58">
        <v>2.0</v>
      </c>
      <c r="E14" s="58">
        <v>1.0</v>
      </c>
      <c r="F14" s="57" t="s">
        <v>12</v>
      </c>
      <c r="G14" s="57" t="s">
        <v>87</v>
      </c>
      <c r="H14" s="58">
        <v>4.0</v>
      </c>
      <c r="I14" s="57" t="s">
        <v>50</v>
      </c>
      <c r="J14" s="59">
        <v>876.0</v>
      </c>
      <c r="K14" s="58">
        <v>2.0</v>
      </c>
      <c r="L14" s="58">
        <v>2.0</v>
      </c>
      <c r="M14" s="58">
        <v>1.0</v>
      </c>
      <c r="N14" s="58">
        <v>1.0</v>
      </c>
      <c r="O14" s="58">
        <v>0.0</v>
      </c>
    </row>
    <row r="15" ht="15.75" customHeight="1">
      <c r="B15" s="58">
        <v>58.0</v>
      </c>
      <c r="C15" s="58">
        <v>3.0</v>
      </c>
      <c r="D15" s="58">
        <v>2.0</v>
      </c>
      <c r="E15" s="58">
        <v>2.0</v>
      </c>
      <c r="F15" s="57" t="s">
        <v>12</v>
      </c>
      <c r="G15" s="57" t="s">
        <v>87</v>
      </c>
      <c r="H15" s="58">
        <v>3.0</v>
      </c>
      <c r="I15" s="57" t="s">
        <v>50</v>
      </c>
      <c r="J15" s="59">
        <v>1084.0</v>
      </c>
      <c r="K15" s="58">
        <v>1.0</v>
      </c>
      <c r="L15" s="58">
        <v>3.0</v>
      </c>
      <c r="M15" s="58">
        <v>0.0</v>
      </c>
      <c r="N15" s="58">
        <v>0.0</v>
      </c>
      <c r="O15" s="58">
        <v>0.0</v>
      </c>
    </row>
    <row r="16" ht="15.75" customHeight="1">
      <c r="B16" s="58">
        <v>26.0</v>
      </c>
      <c r="C16" s="58">
        <v>3.0</v>
      </c>
      <c r="D16" s="58">
        <v>3.0</v>
      </c>
      <c r="E16" s="58">
        <v>3.0</v>
      </c>
      <c r="F16" s="57" t="s">
        <v>12</v>
      </c>
      <c r="G16" s="57" t="s">
        <v>89</v>
      </c>
      <c r="H16" s="58">
        <v>3.0</v>
      </c>
      <c r="I16" s="57" t="s">
        <v>50</v>
      </c>
      <c r="J16" s="59">
        <v>1044.0</v>
      </c>
      <c r="K16" s="58">
        <v>1.0</v>
      </c>
      <c r="L16" s="58">
        <v>3.0</v>
      </c>
      <c r="M16" s="58">
        <v>0.0</v>
      </c>
      <c r="N16" s="58">
        <v>0.0</v>
      </c>
      <c r="O16" s="58">
        <v>0.0</v>
      </c>
    </row>
    <row r="17" ht="15.75" customHeight="1">
      <c r="B17" s="58">
        <v>30.0</v>
      </c>
      <c r="C17" s="58">
        <v>4.0</v>
      </c>
      <c r="D17" s="58">
        <v>3.0</v>
      </c>
      <c r="E17" s="58">
        <v>4.0</v>
      </c>
      <c r="F17" s="57" t="s">
        <v>12</v>
      </c>
      <c r="G17" s="57" t="s">
        <v>89</v>
      </c>
      <c r="H17" s="58">
        <v>4.0</v>
      </c>
      <c r="I17" s="57" t="s">
        <v>50</v>
      </c>
      <c r="J17" s="59">
        <v>1081.0</v>
      </c>
      <c r="K17" s="58">
        <v>1.0</v>
      </c>
      <c r="L17" s="58">
        <v>4.0</v>
      </c>
      <c r="M17" s="58">
        <v>0.0</v>
      </c>
      <c r="N17" s="58">
        <v>0.0</v>
      </c>
      <c r="O17" s="58">
        <v>0.0</v>
      </c>
    </row>
    <row r="18" ht="15.75" customHeight="1">
      <c r="B18" s="58">
        <v>50.0</v>
      </c>
      <c r="C18" s="58">
        <v>1.0</v>
      </c>
      <c r="D18" s="58">
        <v>2.0</v>
      </c>
      <c r="E18" s="58">
        <v>5.0</v>
      </c>
      <c r="F18" s="57" t="s">
        <v>12</v>
      </c>
      <c r="G18" s="57" t="s">
        <v>87</v>
      </c>
      <c r="H18" s="58">
        <v>1.0</v>
      </c>
      <c r="I18" s="57" t="s">
        <v>50</v>
      </c>
      <c r="J18" s="59">
        <v>1170.0</v>
      </c>
      <c r="K18" s="58">
        <v>1.0</v>
      </c>
      <c r="L18" s="58">
        <v>1.0</v>
      </c>
      <c r="M18" s="58">
        <v>0.0</v>
      </c>
      <c r="N18" s="58">
        <v>0.0</v>
      </c>
      <c r="O18" s="58">
        <v>0.0</v>
      </c>
    </row>
    <row r="19" ht="15.75" customHeight="1">
      <c r="B19" s="58">
        <v>17.0</v>
      </c>
      <c r="C19" s="58">
        <v>1.0</v>
      </c>
      <c r="D19" s="58">
        <v>3.0</v>
      </c>
      <c r="E19" s="58">
        <v>6.0</v>
      </c>
      <c r="F19" s="57" t="s">
        <v>12</v>
      </c>
      <c r="G19" s="57" t="s">
        <v>89</v>
      </c>
      <c r="H19" s="58">
        <v>1.0</v>
      </c>
      <c r="I19" s="57" t="s">
        <v>51</v>
      </c>
      <c r="J19" s="59">
        <v>679.0</v>
      </c>
      <c r="K19" s="58">
        <v>1.0</v>
      </c>
      <c r="L19" s="58">
        <v>1.0</v>
      </c>
      <c r="M19" s="58">
        <v>0.0</v>
      </c>
      <c r="N19" s="58">
        <v>0.0</v>
      </c>
      <c r="O19" s="58">
        <v>0.0</v>
      </c>
    </row>
    <row r="20" ht="15.75" customHeight="1">
      <c r="B20" s="58">
        <v>11.0</v>
      </c>
      <c r="C20" s="58">
        <v>3.0</v>
      </c>
      <c r="D20" s="58">
        <v>1.0</v>
      </c>
      <c r="E20" s="58">
        <v>7.0</v>
      </c>
      <c r="F20" s="57" t="s">
        <v>12</v>
      </c>
      <c r="G20" s="57" t="s">
        <v>88</v>
      </c>
      <c r="H20" s="58">
        <v>3.0</v>
      </c>
      <c r="I20" s="57" t="s">
        <v>48</v>
      </c>
      <c r="J20" s="59">
        <v>1760.0</v>
      </c>
      <c r="K20" s="58">
        <v>1.0</v>
      </c>
      <c r="L20" s="58">
        <v>3.0</v>
      </c>
      <c r="M20" s="58">
        <v>0.0</v>
      </c>
      <c r="N20" s="58">
        <v>0.0</v>
      </c>
      <c r="O20" s="58">
        <v>0.0</v>
      </c>
    </row>
    <row r="21" ht="15.75" customHeight="1">
      <c r="B21" s="58">
        <v>53.0</v>
      </c>
      <c r="C21" s="58">
        <v>2.0</v>
      </c>
      <c r="D21" s="58">
        <v>2.0</v>
      </c>
      <c r="E21" s="58">
        <v>8.0</v>
      </c>
      <c r="F21" s="57" t="s">
        <v>12</v>
      </c>
      <c r="G21" s="57" t="s">
        <v>87</v>
      </c>
      <c r="H21" s="58">
        <v>2.0</v>
      </c>
      <c r="I21" s="57" t="s">
        <v>51</v>
      </c>
      <c r="J21" s="59">
        <v>1036.0</v>
      </c>
      <c r="K21" s="58">
        <v>1.0</v>
      </c>
      <c r="L21" s="58">
        <v>2.0</v>
      </c>
      <c r="M21" s="58">
        <v>0.0</v>
      </c>
      <c r="N21" s="58">
        <v>0.0</v>
      </c>
      <c r="O21" s="58">
        <v>0.0</v>
      </c>
    </row>
    <row r="22" ht="15.75" customHeight="1">
      <c r="B22" s="58">
        <v>16.0</v>
      </c>
      <c r="C22" s="58">
        <v>4.0</v>
      </c>
      <c r="D22" s="58">
        <v>1.0</v>
      </c>
      <c r="E22" s="58">
        <v>9.0</v>
      </c>
      <c r="F22" s="57" t="s">
        <v>12</v>
      </c>
      <c r="G22" s="57" t="s">
        <v>88</v>
      </c>
      <c r="H22" s="58">
        <v>4.0</v>
      </c>
      <c r="I22" s="57" t="s">
        <v>49</v>
      </c>
      <c r="J22" s="59">
        <v>969.0</v>
      </c>
      <c r="K22" s="58">
        <v>1.0</v>
      </c>
      <c r="L22" s="58">
        <v>4.0</v>
      </c>
      <c r="M22" s="58">
        <v>0.0</v>
      </c>
      <c r="N22" s="58">
        <v>0.0</v>
      </c>
      <c r="O22" s="58">
        <v>0.0</v>
      </c>
    </row>
    <row r="23" ht="15.75" customHeight="1">
      <c r="B23" s="58">
        <v>37.0</v>
      </c>
      <c r="C23" s="58">
        <v>2.0</v>
      </c>
      <c r="D23" s="58">
        <v>4.0</v>
      </c>
      <c r="E23" s="58">
        <v>10.0</v>
      </c>
      <c r="F23" s="57" t="s">
        <v>12</v>
      </c>
      <c r="G23" s="57" t="s">
        <v>86</v>
      </c>
      <c r="H23" s="58">
        <v>2.0</v>
      </c>
      <c r="I23" s="57" t="s">
        <v>51</v>
      </c>
      <c r="J23" s="59">
        <v>877.0</v>
      </c>
      <c r="K23" s="58">
        <v>1.0</v>
      </c>
      <c r="L23" s="58">
        <v>2.0</v>
      </c>
      <c r="M23" s="58">
        <v>0.0</v>
      </c>
      <c r="N23" s="58">
        <v>0.0</v>
      </c>
      <c r="O23" s="58">
        <v>0.0</v>
      </c>
    </row>
    <row r="24" ht="15.75" customHeight="1">
      <c r="B24" s="58">
        <v>46.0</v>
      </c>
      <c r="C24" s="58">
        <v>2.0</v>
      </c>
      <c r="D24" s="58">
        <v>4.0</v>
      </c>
      <c r="E24" s="58">
        <v>1.0</v>
      </c>
      <c r="F24" s="57" t="s">
        <v>60</v>
      </c>
      <c r="G24" s="57" t="s">
        <v>86</v>
      </c>
      <c r="H24" s="58">
        <v>4.0</v>
      </c>
      <c r="I24" s="57" t="s">
        <v>50</v>
      </c>
      <c r="J24" s="59">
        <v>1228.0</v>
      </c>
      <c r="K24" s="58">
        <v>2.0</v>
      </c>
      <c r="L24" s="58">
        <v>4.0</v>
      </c>
      <c r="M24" s="58">
        <v>1.0</v>
      </c>
      <c r="N24" s="58">
        <v>1.0</v>
      </c>
      <c r="O24" s="58">
        <v>0.0</v>
      </c>
    </row>
    <row r="25" ht="15.75" customHeight="1">
      <c r="B25" s="58">
        <v>45.0</v>
      </c>
      <c r="C25" s="58">
        <v>3.0</v>
      </c>
      <c r="D25" s="58">
        <v>4.0</v>
      </c>
      <c r="E25" s="58">
        <v>2.0</v>
      </c>
      <c r="F25" s="57" t="s">
        <v>60</v>
      </c>
      <c r="G25" s="57" t="s">
        <v>86</v>
      </c>
      <c r="H25" s="58">
        <v>4.0</v>
      </c>
      <c r="I25" s="57" t="s">
        <v>51</v>
      </c>
      <c r="J25" s="59">
        <v>895.0</v>
      </c>
      <c r="K25" s="58">
        <v>1.0</v>
      </c>
      <c r="L25" s="58">
        <v>3.0</v>
      </c>
      <c r="M25" s="58">
        <v>0.0</v>
      </c>
      <c r="N25" s="58">
        <v>0.0</v>
      </c>
      <c r="O25" s="58">
        <v>0.0</v>
      </c>
    </row>
    <row r="26" ht="15.75" customHeight="1">
      <c r="B26" s="58">
        <v>27.0</v>
      </c>
      <c r="C26" s="58">
        <v>1.0</v>
      </c>
      <c r="D26" s="58">
        <v>3.0</v>
      </c>
      <c r="E26" s="58">
        <v>3.0</v>
      </c>
      <c r="F26" s="57" t="s">
        <v>60</v>
      </c>
      <c r="G26" s="57" t="s">
        <v>89</v>
      </c>
      <c r="H26" s="58">
        <v>3.0</v>
      </c>
      <c r="I26" s="57" t="s">
        <v>48</v>
      </c>
      <c r="J26" s="59">
        <v>1265.0</v>
      </c>
      <c r="K26" s="58">
        <v>1.0</v>
      </c>
      <c r="L26" s="58">
        <v>1.0</v>
      </c>
      <c r="M26" s="58">
        <v>0.0</v>
      </c>
      <c r="N26" s="58">
        <v>0.0</v>
      </c>
      <c r="O26" s="58">
        <v>0.0</v>
      </c>
    </row>
    <row r="27" ht="15.75" customHeight="1">
      <c r="B27" s="58">
        <v>15.0</v>
      </c>
      <c r="C27" s="58">
        <v>1.0</v>
      </c>
      <c r="D27" s="58">
        <v>4.0</v>
      </c>
      <c r="E27" s="58">
        <v>4.0</v>
      </c>
      <c r="F27" s="57" t="s">
        <v>60</v>
      </c>
      <c r="G27" s="57" t="s">
        <v>88</v>
      </c>
      <c r="H27" s="58">
        <v>4.0</v>
      </c>
      <c r="I27" s="57" t="s">
        <v>48</v>
      </c>
      <c r="J27" s="59">
        <v>864.0</v>
      </c>
      <c r="K27" s="58">
        <v>1.0</v>
      </c>
      <c r="L27" s="58">
        <v>1.0</v>
      </c>
      <c r="M27" s="58">
        <v>0.0</v>
      </c>
      <c r="N27" s="58">
        <v>0.0</v>
      </c>
      <c r="O27" s="58">
        <v>0.0</v>
      </c>
    </row>
    <row r="28" ht="15.75" customHeight="1">
      <c r="B28" s="58">
        <v>19.0</v>
      </c>
      <c r="C28" s="58">
        <v>1.0</v>
      </c>
      <c r="D28" s="58">
        <v>1.0</v>
      </c>
      <c r="E28" s="58">
        <v>5.0</v>
      </c>
      <c r="F28" s="57" t="s">
        <v>60</v>
      </c>
      <c r="G28" s="57" t="s">
        <v>89</v>
      </c>
      <c r="H28" s="58">
        <v>1.0</v>
      </c>
      <c r="I28" s="57" t="s">
        <v>48</v>
      </c>
      <c r="J28" s="59">
        <v>942.0</v>
      </c>
      <c r="K28" s="58">
        <v>1.0</v>
      </c>
      <c r="L28" s="58">
        <v>1.0</v>
      </c>
      <c r="M28" s="58">
        <v>0.0</v>
      </c>
      <c r="N28" s="58">
        <v>0.0</v>
      </c>
      <c r="O28" s="58">
        <v>0.0</v>
      </c>
    </row>
    <row r="29" ht="15.75" customHeight="1">
      <c r="B29" s="58">
        <v>57.0</v>
      </c>
      <c r="C29" s="58">
        <v>3.0</v>
      </c>
      <c r="D29" s="58">
        <v>3.0</v>
      </c>
      <c r="E29" s="58">
        <v>6.0</v>
      </c>
      <c r="F29" s="57" t="s">
        <v>60</v>
      </c>
      <c r="G29" s="57" t="s">
        <v>87</v>
      </c>
      <c r="H29" s="58">
        <v>3.0</v>
      </c>
      <c r="I29" s="57" t="s">
        <v>51</v>
      </c>
      <c r="J29" s="59">
        <v>1115.0</v>
      </c>
      <c r="K29" s="58">
        <v>1.0</v>
      </c>
      <c r="L29" s="58">
        <v>3.0</v>
      </c>
      <c r="M29" s="58">
        <v>0.0</v>
      </c>
      <c r="N29" s="58">
        <v>0.0</v>
      </c>
      <c r="O29" s="58">
        <v>0.0</v>
      </c>
    </row>
    <row r="30" ht="15.75" customHeight="1">
      <c r="B30" s="58">
        <v>22.0</v>
      </c>
      <c r="C30" s="58">
        <v>2.0</v>
      </c>
      <c r="D30" s="58">
        <v>2.0</v>
      </c>
      <c r="E30" s="58">
        <v>7.0</v>
      </c>
      <c r="F30" s="57" t="s">
        <v>60</v>
      </c>
      <c r="G30" s="57" t="s">
        <v>89</v>
      </c>
      <c r="H30" s="58">
        <v>2.0</v>
      </c>
      <c r="I30" s="57" t="s">
        <v>50</v>
      </c>
      <c r="J30" s="59">
        <v>906.0</v>
      </c>
      <c r="K30" s="58">
        <v>1.0</v>
      </c>
      <c r="L30" s="58">
        <v>2.0</v>
      </c>
      <c r="M30" s="58">
        <v>0.0</v>
      </c>
      <c r="N30" s="58">
        <v>0.0</v>
      </c>
      <c r="O30" s="58">
        <v>0.0</v>
      </c>
    </row>
    <row r="31" ht="15.75" customHeight="1">
      <c r="B31" s="58">
        <v>49.0</v>
      </c>
      <c r="C31" s="58">
        <v>3.0</v>
      </c>
      <c r="D31" s="58">
        <v>1.0</v>
      </c>
      <c r="E31" s="58">
        <v>8.0</v>
      </c>
      <c r="F31" s="57" t="s">
        <v>60</v>
      </c>
      <c r="G31" s="57" t="s">
        <v>87</v>
      </c>
      <c r="H31" s="58">
        <v>1.0</v>
      </c>
      <c r="I31" s="57" t="s">
        <v>51</v>
      </c>
      <c r="J31" s="59">
        <v>1066.0</v>
      </c>
      <c r="K31" s="58">
        <v>1.0</v>
      </c>
      <c r="L31" s="58">
        <v>3.0</v>
      </c>
      <c r="M31" s="58">
        <v>0.0</v>
      </c>
      <c r="N31" s="58">
        <v>0.0</v>
      </c>
      <c r="O31" s="58">
        <v>0.0</v>
      </c>
    </row>
    <row r="32" ht="15.75" customHeight="1">
      <c r="B32" s="58">
        <v>51.0</v>
      </c>
      <c r="C32" s="58">
        <v>1.0</v>
      </c>
      <c r="D32" s="58">
        <v>1.0</v>
      </c>
      <c r="E32" s="58">
        <v>9.0</v>
      </c>
      <c r="F32" s="57" t="s">
        <v>60</v>
      </c>
      <c r="G32" s="57" t="s">
        <v>87</v>
      </c>
      <c r="H32" s="58">
        <v>1.0</v>
      </c>
      <c r="I32" s="57" t="s">
        <v>48</v>
      </c>
      <c r="J32" s="59">
        <v>932.0</v>
      </c>
      <c r="K32" s="58">
        <v>1.0</v>
      </c>
      <c r="L32" s="58">
        <v>1.0</v>
      </c>
      <c r="M32" s="58">
        <v>0.0</v>
      </c>
      <c r="N32" s="58">
        <v>0.0</v>
      </c>
      <c r="O32" s="58">
        <v>0.0</v>
      </c>
    </row>
    <row r="33" ht="15.75" customHeight="1">
      <c r="B33" s="58">
        <v>13.0</v>
      </c>
      <c r="C33" s="58">
        <v>3.0</v>
      </c>
      <c r="D33" s="58">
        <v>4.0</v>
      </c>
      <c r="E33" s="58">
        <v>10.0</v>
      </c>
      <c r="F33" s="57" t="s">
        <v>60</v>
      </c>
      <c r="G33" s="57" t="s">
        <v>88</v>
      </c>
      <c r="H33" s="58">
        <v>4.0</v>
      </c>
      <c r="I33" s="57" t="s">
        <v>51</v>
      </c>
      <c r="J33" s="59">
        <v>968.0</v>
      </c>
      <c r="K33" s="58">
        <v>1.0</v>
      </c>
      <c r="L33" s="58">
        <v>3.0</v>
      </c>
      <c r="M33" s="58">
        <v>0.0</v>
      </c>
      <c r="N33" s="58">
        <v>0.0</v>
      </c>
      <c r="O33" s="58">
        <v>0.0</v>
      </c>
    </row>
    <row r="34" ht="15.75" customHeight="1">
      <c r="B34" s="58">
        <v>32.0</v>
      </c>
      <c r="C34" s="58">
        <v>3.0</v>
      </c>
      <c r="D34" s="58">
        <v>4.0</v>
      </c>
      <c r="E34" s="58">
        <v>1.0</v>
      </c>
      <c r="F34" s="57" t="s">
        <v>64</v>
      </c>
      <c r="G34" s="57" t="s">
        <v>89</v>
      </c>
      <c r="H34" s="58">
        <v>4.0</v>
      </c>
      <c r="I34" s="57" t="s">
        <v>49</v>
      </c>
      <c r="J34" s="59">
        <v>1009.0</v>
      </c>
      <c r="K34" s="58">
        <v>2.0</v>
      </c>
      <c r="L34" s="58">
        <v>4.0</v>
      </c>
      <c r="M34" s="58">
        <v>1.0</v>
      </c>
      <c r="N34" s="58">
        <v>1.0</v>
      </c>
      <c r="O34" s="58">
        <v>0.0</v>
      </c>
    </row>
    <row r="35" ht="15.75" customHeight="1">
      <c r="B35" s="58">
        <v>28.0</v>
      </c>
      <c r="C35" s="58">
        <v>3.0</v>
      </c>
      <c r="D35" s="58">
        <v>4.0</v>
      </c>
      <c r="E35" s="58">
        <v>2.0</v>
      </c>
      <c r="F35" s="57" t="s">
        <v>64</v>
      </c>
      <c r="G35" s="57" t="s">
        <v>89</v>
      </c>
      <c r="H35" s="58">
        <v>3.0</v>
      </c>
      <c r="I35" s="57" t="s">
        <v>49</v>
      </c>
      <c r="J35" s="59">
        <v>895.0</v>
      </c>
      <c r="K35" s="58">
        <v>1.0</v>
      </c>
      <c r="L35" s="58">
        <v>3.0</v>
      </c>
      <c r="M35" s="58">
        <v>0.0</v>
      </c>
      <c r="N35" s="58">
        <v>0.0</v>
      </c>
      <c r="O35" s="58">
        <v>0.0</v>
      </c>
    </row>
    <row r="36" ht="15.75" customHeight="1">
      <c r="B36" s="58">
        <v>23.0</v>
      </c>
      <c r="C36" s="58">
        <v>3.0</v>
      </c>
      <c r="D36" s="58">
        <v>1.0</v>
      </c>
      <c r="E36" s="58">
        <v>3.0</v>
      </c>
      <c r="F36" s="57" t="s">
        <v>64</v>
      </c>
      <c r="G36" s="57" t="s">
        <v>89</v>
      </c>
      <c r="H36" s="58">
        <v>2.0</v>
      </c>
      <c r="I36" s="57" t="s">
        <v>48</v>
      </c>
      <c r="J36" s="59">
        <v>966.0</v>
      </c>
      <c r="K36" s="58">
        <v>1.0</v>
      </c>
      <c r="L36" s="58">
        <v>3.0</v>
      </c>
      <c r="M36" s="58">
        <v>0.0</v>
      </c>
      <c r="N36" s="58">
        <v>0.0</v>
      </c>
      <c r="O36" s="58">
        <v>0.0</v>
      </c>
    </row>
    <row r="37" ht="15.75" customHeight="1">
      <c r="B37" s="58">
        <v>9.0</v>
      </c>
      <c r="C37" s="58">
        <v>1.0</v>
      </c>
      <c r="D37" s="58">
        <v>3.0</v>
      </c>
      <c r="E37" s="58">
        <v>4.0</v>
      </c>
      <c r="F37" s="57" t="s">
        <v>64</v>
      </c>
      <c r="G37" s="57" t="s">
        <v>88</v>
      </c>
      <c r="H37" s="58">
        <v>3.0</v>
      </c>
      <c r="I37" s="57" t="s">
        <v>51</v>
      </c>
      <c r="J37" s="59">
        <v>1115.0</v>
      </c>
      <c r="K37" s="58">
        <v>1.0</v>
      </c>
      <c r="L37" s="58">
        <v>1.0</v>
      </c>
      <c r="M37" s="58">
        <v>0.0</v>
      </c>
      <c r="N37" s="58">
        <v>0.0</v>
      </c>
      <c r="O37" s="58">
        <v>0.0</v>
      </c>
    </row>
    <row r="38" ht="15.75" customHeight="1">
      <c r="B38" s="58">
        <v>64.0</v>
      </c>
      <c r="C38" s="58">
        <v>2.0</v>
      </c>
      <c r="D38" s="58">
        <v>4.0</v>
      </c>
      <c r="E38" s="58">
        <v>5.0</v>
      </c>
      <c r="F38" s="57" t="s">
        <v>64</v>
      </c>
      <c r="G38" s="57" t="s">
        <v>87</v>
      </c>
      <c r="H38" s="58">
        <v>4.0</v>
      </c>
      <c r="I38" s="57" t="s">
        <v>49</v>
      </c>
      <c r="J38" s="59">
        <v>1002.0</v>
      </c>
      <c r="K38" s="58">
        <v>1.0</v>
      </c>
      <c r="L38" s="58">
        <v>2.0</v>
      </c>
      <c r="M38" s="58">
        <v>0.0</v>
      </c>
      <c r="N38" s="58">
        <v>0.0</v>
      </c>
      <c r="O38" s="58">
        <v>0.0</v>
      </c>
    </row>
    <row r="39" ht="15.75" customHeight="1">
      <c r="B39" s="58">
        <v>36.0</v>
      </c>
      <c r="C39" s="58">
        <v>4.0</v>
      </c>
      <c r="D39" s="58">
        <v>4.0</v>
      </c>
      <c r="E39" s="58">
        <v>6.0</v>
      </c>
      <c r="F39" s="57" t="s">
        <v>64</v>
      </c>
      <c r="G39" s="57" t="s">
        <v>86</v>
      </c>
      <c r="H39" s="58">
        <v>1.0</v>
      </c>
      <c r="I39" s="57" t="s">
        <v>49</v>
      </c>
      <c r="J39" s="59">
        <v>1077.0</v>
      </c>
      <c r="K39" s="58">
        <v>1.0</v>
      </c>
      <c r="L39" s="58">
        <v>4.0</v>
      </c>
      <c r="M39" s="58">
        <v>0.0</v>
      </c>
      <c r="N39" s="58">
        <v>0.0</v>
      </c>
      <c r="O39" s="58">
        <v>0.0</v>
      </c>
    </row>
    <row r="40" ht="15.75" customHeight="1">
      <c r="B40" s="58">
        <v>63.0</v>
      </c>
      <c r="C40" s="58">
        <v>2.0</v>
      </c>
      <c r="D40" s="58">
        <v>1.0</v>
      </c>
      <c r="E40" s="58">
        <v>7.0</v>
      </c>
      <c r="F40" s="57" t="s">
        <v>64</v>
      </c>
      <c r="G40" s="57" t="s">
        <v>87</v>
      </c>
      <c r="H40" s="58">
        <v>4.0</v>
      </c>
      <c r="I40" s="57" t="s">
        <v>48</v>
      </c>
      <c r="J40" s="59">
        <v>1000.0</v>
      </c>
      <c r="K40" s="58">
        <v>1.0</v>
      </c>
      <c r="L40" s="58">
        <v>2.0</v>
      </c>
      <c r="M40" s="58">
        <v>0.0</v>
      </c>
      <c r="N40" s="58">
        <v>0.0</v>
      </c>
      <c r="O40" s="58">
        <v>0.0</v>
      </c>
    </row>
    <row r="41" ht="15.75" customHeight="1">
      <c r="B41" s="58">
        <v>59.0</v>
      </c>
      <c r="C41" s="58">
        <v>2.0</v>
      </c>
      <c r="D41" s="58">
        <v>1.0</v>
      </c>
      <c r="E41" s="58">
        <v>8.0</v>
      </c>
      <c r="F41" s="57" t="s">
        <v>64</v>
      </c>
      <c r="G41" s="57" t="s">
        <v>87</v>
      </c>
      <c r="H41" s="58">
        <v>3.0</v>
      </c>
      <c r="I41" s="57" t="s">
        <v>48</v>
      </c>
      <c r="J41" s="59">
        <v>676.0</v>
      </c>
      <c r="K41" s="58">
        <v>1.0</v>
      </c>
      <c r="L41" s="58">
        <v>2.0</v>
      </c>
      <c r="M41" s="58">
        <v>0.0</v>
      </c>
      <c r="N41" s="58">
        <v>0.0</v>
      </c>
      <c r="O41" s="58">
        <v>0.0</v>
      </c>
    </row>
    <row r="42" ht="15.75" customHeight="1">
      <c r="B42" s="58">
        <v>20.0</v>
      </c>
      <c r="C42" s="58">
        <v>3.0</v>
      </c>
      <c r="D42" s="58">
        <v>4.0</v>
      </c>
      <c r="E42" s="58">
        <v>9.0</v>
      </c>
      <c r="F42" s="57" t="s">
        <v>64</v>
      </c>
      <c r="G42" s="57" t="s">
        <v>89</v>
      </c>
      <c r="H42" s="58">
        <v>1.0</v>
      </c>
      <c r="I42" s="57" t="s">
        <v>49</v>
      </c>
      <c r="J42" s="59">
        <v>1217.0</v>
      </c>
      <c r="K42" s="58">
        <v>1.0</v>
      </c>
      <c r="L42" s="58">
        <v>3.0</v>
      </c>
      <c r="M42" s="58">
        <v>0.0</v>
      </c>
      <c r="N42" s="58">
        <v>0.0</v>
      </c>
      <c r="O42" s="58">
        <v>0.0</v>
      </c>
    </row>
    <row r="43" ht="15.75" customHeight="1">
      <c r="B43" s="58">
        <v>2.0</v>
      </c>
      <c r="C43" s="58">
        <v>1.0</v>
      </c>
      <c r="D43" s="58">
        <v>2.0</v>
      </c>
      <c r="E43" s="58">
        <v>10.0</v>
      </c>
      <c r="F43" s="57" t="s">
        <v>64</v>
      </c>
      <c r="G43" s="57" t="s">
        <v>88</v>
      </c>
      <c r="H43" s="58">
        <v>1.0</v>
      </c>
      <c r="I43" s="57" t="s">
        <v>50</v>
      </c>
      <c r="J43" s="59">
        <v>1125.0</v>
      </c>
      <c r="K43" s="58">
        <v>1.0</v>
      </c>
      <c r="L43" s="58">
        <v>1.0</v>
      </c>
      <c r="M43" s="58">
        <v>0.0</v>
      </c>
      <c r="N43" s="58">
        <v>0.0</v>
      </c>
      <c r="O43" s="58">
        <v>0.0</v>
      </c>
    </row>
    <row r="44" ht="15.75" customHeight="1">
      <c r="B44" s="58">
        <v>24.0</v>
      </c>
      <c r="C44" s="58">
        <v>2.0</v>
      </c>
      <c r="D44" s="58">
        <v>3.0</v>
      </c>
      <c r="E44" s="58">
        <v>1.0</v>
      </c>
      <c r="F44" s="57" t="s">
        <v>12</v>
      </c>
      <c r="G44" s="57" t="s">
        <v>89</v>
      </c>
      <c r="H44" s="58">
        <v>2.0</v>
      </c>
      <c r="I44" s="57" t="s">
        <v>49</v>
      </c>
      <c r="J44" s="59">
        <v>1142.0</v>
      </c>
      <c r="K44" s="58">
        <v>2.0</v>
      </c>
      <c r="L44" s="58">
        <v>3.0</v>
      </c>
      <c r="M44" s="58">
        <v>1.0</v>
      </c>
      <c r="N44" s="58">
        <v>1.0</v>
      </c>
      <c r="O44" s="58">
        <v>0.0</v>
      </c>
    </row>
    <row r="45" ht="15.75" customHeight="1">
      <c r="B45" s="58">
        <v>5.0</v>
      </c>
      <c r="C45" s="58">
        <v>2.0</v>
      </c>
      <c r="D45" s="58">
        <v>1.0</v>
      </c>
      <c r="E45" s="58">
        <v>2.0</v>
      </c>
      <c r="F45" s="57" t="s">
        <v>12</v>
      </c>
      <c r="G45" s="57" t="s">
        <v>88</v>
      </c>
      <c r="H45" s="58">
        <v>2.0</v>
      </c>
      <c r="I45" s="57" t="s">
        <v>51</v>
      </c>
      <c r="J45" s="59">
        <v>1218.0</v>
      </c>
      <c r="K45" s="58">
        <v>2.0</v>
      </c>
      <c r="L45" s="58">
        <v>3.0</v>
      </c>
      <c r="M45" s="58">
        <v>1.0</v>
      </c>
      <c r="N45" s="58">
        <v>0.0</v>
      </c>
      <c r="O45" s="58">
        <v>1.0</v>
      </c>
    </row>
    <row r="46" ht="15.75" customHeight="1">
      <c r="B46" s="58">
        <v>42.0</v>
      </c>
      <c r="C46" s="58">
        <v>3.0</v>
      </c>
      <c r="D46" s="58">
        <v>4.0</v>
      </c>
      <c r="E46" s="58">
        <v>3.0</v>
      </c>
      <c r="F46" s="57" t="s">
        <v>12</v>
      </c>
      <c r="G46" s="57" t="s">
        <v>86</v>
      </c>
      <c r="H46" s="58">
        <v>3.0</v>
      </c>
      <c r="I46" s="57" t="s">
        <v>50</v>
      </c>
      <c r="J46" s="59">
        <v>938.0</v>
      </c>
      <c r="K46" s="58">
        <v>1.0</v>
      </c>
      <c r="L46" s="58">
        <v>3.0</v>
      </c>
      <c r="M46" s="58">
        <v>0.0</v>
      </c>
      <c r="N46" s="58">
        <v>0.0</v>
      </c>
      <c r="O46" s="58">
        <v>0.0</v>
      </c>
    </row>
    <row r="47" ht="15.75" customHeight="1">
      <c r="B47" s="58">
        <v>10.0</v>
      </c>
      <c r="C47" s="58">
        <v>3.0</v>
      </c>
      <c r="D47" s="58">
        <v>1.0</v>
      </c>
      <c r="E47" s="58">
        <v>4.0</v>
      </c>
      <c r="F47" s="57" t="s">
        <v>12</v>
      </c>
      <c r="G47" s="57" t="s">
        <v>88</v>
      </c>
      <c r="H47" s="58">
        <v>3.0</v>
      </c>
      <c r="I47" s="57" t="s">
        <v>50</v>
      </c>
      <c r="J47" s="59">
        <v>1228.0</v>
      </c>
      <c r="K47" s="58">
        <v>1.0</v>
      </c>
      <c r="L47" s="58">
        <v>3.0</v>
      </c>
      <c r="M47" s="58">
        <v>0.0</v>
      </c>
      <c r="N47" s="58">
        <v>0.0</v>
      </c>
      <c r="O47" s="58">
        <v>0.0</v>
      </c>
    </row>
    <row r="48" ht="15.75" customHeight="1">
      <c r="B48" s="58">
        <v>29.0</v>
      </c>
      <c r="C48" s="58">
        <v>4.0</v>
      </c>
      <c r="D48" s="58">
        <v>3.0</v>
      </c>
      <c r="E48" s="58">
        <v>5.0</v>
      </c>
      <c r="F48" s="57" t="s">
        <v>12</v>
      </c>
      <c r="G48" s="57" t="s">
        <v>89</v>
      </c>
      <c r="H48" s="58">
        <v>4.0</v>
      </c>
      <c r="I48" s="57" t="s">
        <v>51</v>
      </c>
      <c r="J48" s="59">
        <v>1204.0</v>
      </c>
      <c r="K48" s="58">
        <v>1.0</v>
      </c>
      <c r="L48" s="58">
        <v>4.0</v>
      </c>
      <c r="M48" s="58">
        <v>0.0</v>
      </c>
      <c r="N48" s="58">
        <v>0.0</v>
      </c>
      <c r="O48" s="58">
        <v>0.0</v>
      </c>
    </row>
    <row r="49" ht="15.75" customHeight="1">
      <c r="B49" s="58">
        <v>47.0</v>
      </c>
      <c r="C49" s="58">
        <v>4.0</v>
      </c>
      <c r="D49" s="58">
        <v>4.0</v>
      </c>
      <c r="E49" s="58">
        <v>6.0</v>
      </c>
      <c r="F49" s="57" t="s">
        <v>12</v>
      </c>
      <c r="G49" s="57" t="s">
        <v>86</v>
      </c>
      <c r="H49" s="58">
        <v>4.0</v>
      </c>
      <c r="I49" s="57" t="s">
        <v>48</v>
      </c>
      <c r="J49" s="59">
        <v>581.0</v>
      </c>
      <c r="K49" s="58">
        <v>1.0</v>
      </c>
      <c r="L49" s="58">
        <v>4.0</v>
      </c>
      <c r="M49" s="58">
        <v>0.0</v>
      </c>
      <c r="N49" s="58">
        <v>0.0</v>
      </c>
      <c r="O49" s="58">
        <v>0.0</v>
      </c>
    </row>
    <row r="50" ht="15.75" customHeight="1">
      <c r="B50" s="58">
        <v>31.0</v>
      </c>
      <c r="C50" s="58">
        <v>4.0</v>
      </c>
      <c r="D50" s="58">
        <v>3.0</v>
      </c>
      <c r="E50" s="58">
        <v>7.0</v>
      </c>
      <c r="F50" s="57" t="s">
        <v>12</v>
      </c>
      <c r="G50" s="57" t="s">
        <v>89</v>
      </c>
      <c r="H50" s="58">
        <v>4.0</v>
      </c>
      <c r="I50" s="57" t="s">
        <v>48</v>
      </c>
      <c r="J50" s="59">
        <v>568.0</v>
      </c>
      <c r="K50" s="58">
        <v>1.0</v>
      </c>
      <c r="L50" s="58">
        <v>4.0</v>
      </c>
      <c r="M50" s="58">
        <v>0.0</v>
      </c>
      <c r="N50" s="58">
        <v>0.0</v>
      </c>
      <c r="O50" s="58">
        <v>0.0</v>
      </c>
    </row>
    <row r="51" ht="15.75" customHeight="1">
      <c r="B51" s="58">
        <v>38.0</v>
      </c>
      <c r="C51" s="58">
        <v>2.0</v>
      </c>
      <c r="D51" s="58">
        <v>4.0</v>
      </c>
      <c r="E51" s="58">
        <v>8.0</v>
      </c>
      <c r="F51" s="57" t="s">
        <v>12</v>
      </c>
      <c r="G51" s="57" t="s">
        <v>86</v>
      </c>
      <c r="H51" s="58">
        <v>2.0</v>
      </c>
      <c r="I51" s="57" t="s">
        <v>50</v>
      </c>
      <c r="J51" s="59">
        <v>1095.0</v>
      </c>
      <c r="K51" s="58">
        <v>1.0</v>
      </c>
      <c r="L51" s="58">
        <v>2.0</v>
      </c>
      <c r="M51" s="58">
        <v>0.0</v>
      </c>
      <c r="N51" s="58">
        <v>0.0</v>
      </c>
      <c r="O51" s="58">
        <v>0.0</v>
      </c>
    </row>
    <row r="52" ht="15.75" customHeight="1">
      <c r="B52" s="58">
        <v>21.0</v>
      </c>
      <c r="C52" s="58">
        <v>2.0</v>
      </c>
      <c r="D52" s="58">
        <v>3.0</v>
      </c>
      <c r="E52" s="58">
        <v>9.0</v>
      </c>
      <c r="F52" s="57" t="s">
        <v>12</v>
      </c>
      <c r="G52" s="57" t="s">
        <v>89</v>
      </c>
      <c r="H52" s="58">
        <v>2.0</v>
      </c>
      <c r="I52" s="57" t="s">
        <v>51</v>
      </c>
      <c r="J52" s="59">
        <v>635.0</v>
      </c>
      <c r="K52" s="58">
        <v>1.0</v>
      </c>
      <c r="L52" s="58">
        <v>2.0</v>
      </c>
      <c r="M52" s="58">
        <v>0.0</v>
      </c>
      <c r="N52" s="58">
        <v>0.0</v>
      </c>
      <c r="O52" s="58">
        <v>0.0</v>
      </c>
    </row>
    <row r="53" ht="15.75" customHeight="1">
      <c r="B53" s="58">
        <v>6.0</v>
      </c>
      <c r="C53" s="58">
        <v>2.0</v>
      </c>
      <c r="D53" s="58">
        <v>1.0</v>
      </c>
      <c r="E53" s="58">
        <v>10.0</v>
      </c>
      <c r="F53" s="57" t="s">
        <v>12</v>
      </c>
      <c r="G53" s="57" t="s">
        <v>88</v>
      </c>
      <c r="H53" s="58">
        <v>2.0</v>
      </c>
      <c r="I53" s="57" t="s">
        <v>50</v>
      </c>
      <c r="J53" s="59">
        <v>635.0</v>
      </c>
      <c r="K53" s="58">
        <v>1.0</v>
      </c>
      <c r="L53" s="58">
        <v>2.0</v>
      </c>
      <c r="M53" s="58">
        <v>0.0</v>
      </c>
      <c r="N53" s="58">
        <v>0.0</v>
      </c>
      <c r="O53" s="58">
        <v>0.0</v>
      </c>
    </row>
    <row r="54" ht="15.75" customHeight="1">
      <c r="B54" s="58">
        <v>12.0</v>
      </c>
      <c r="C54" s="58">
        <v>4.0</v>
      </c>
      <c r="D54" s="58">
        <v>3.0</v>
      </c>
      <c r="E54" s="58">
        <v>1.0</v>
      </c>
      <c r="F54" s="57" t="s">
        <v>60</v>
      </c>
      <c r="G54" s="57" t="s">
        <v>88</v>
      </c>
      <c r="H54" s="58">
        <v>3.0</v>
      </c>
      <c r="I54" s="57" t="s">
        <v>49</v>
      </c>
      <c r="J54" s="59">
        <v>1176.0</v>
      </c>
      <c r="K54" s="58">
        <v>2.0</v>
      </c>
      <c r="L54" s="58">
        <v>3.0</v>
      </c>
      <c r="M54" s="58">
        <v>1.0</v>
      </c>
      <c r="N54" s="58">
        <v>1.0</v>
      </c>
      <c r="O54" s="58">
        <v>0.0</v>
      </c>
    </row>
    <row r="55" ht="15.75" customHeight="1">
      <c r="B55" s="58">
        <v>61.0</v>
      </c>
      <c r="C55" s="58">
        <v>3.0</v>
      </c>
      <c r="D55" s="58">
        <v>4.0</v>
      </c>
      <c r="E55" s="58">
        <v>2.0</v>
      </c>
      <c r="F55" s="57" t="s">
        <v>60</v>
      </c>
      <c r="G55" s="57" t="s">
        <v>87</v>
      </c>
      <c r="H55" s="58">
        <v>4.0</v>
      </c>
      <c r="I55" s="57" t="s">
        <v>51</v>
      </c>
      <c r="J55" s="59">
        <v>959.0</v>
      </c>
      <c r="K55" s="58">
        <v>1.0</v>
      </c>
      <c r="L55" s="58">
        <v>3.0</v>
      </c>
      <c r="M55" s="58">
        <v>0.0</v>
      </c>
      <c r="N55" s="58">
        <v>0.0</v>
      </c>
      <c r="O55" s="58">
        <v>0.0</v>
      </c>
    </row>
    <row r="56" ht="15.75" customHeight="1">
      <c r="B56" s="58">
        <v>55.0</v>
      </c>
      <c r="C56" s="58">
        <v>1.0</v>
      </c>
      <c r="D56" s="58">
        <v>2.0</v>
      </c>
      <c r="E56" s="58">
        <v>3.0</v>
      </c>
      <c r="F56" s="57" t="s">
        <v>60</v>
      </c>
      <c r="G56" s="57" t="s">
        <v>87</v>
      </c>
      <c r="H56" s="58">
        <v>2.0</v>
      </c>
      <c r="I56" s="57" t="s">
        <v>48</v>
      </c>
      <c r="J56" s="59">
        <v>1185.0</v>
      </c>
      <c r="K56" s="58">
        <v>1.0</v>
      </c>
      <c r="L56" s="58">
        <v>1.0</v>
      </c>
      <c r="M56" s="58">
        <v>0.0</v>
      </c>
      <c r="N56" s="58">
        <v>0.0</v>
      </c>
      <c r="O56" s="58">
        <v>0.0</v>
      </c>
    </row>
    <row r="57" ht="15.75" customHeight="1">
      <c r="B57" s="58">
        <v>41.0</v>
      </c>
      <c r="C57" s="58">
        <v>3.0</v>
      </c>
      <c r="D57" s="58">
        <v>3.0</v>
      </c>
      <c r="E57" s="58">
        <v>4.0</v>
      </c>
      <c r="F57" s="57" t="s">
        <v>60</v>
      </c>
      <c r="G57" s="57" t="s">
        <v>86</v>
      </c>
      <c r="H57" s="58">
        <v>3.0</v>
      </c>
      <c r="I57" s="57" t="s">
        <v>51</v>
      </c>
      <c r="J57" s="59">
        <v>1056.0</v>
      </c>
      <c r="K57" s="58">
        <v>1.0</v>
      </c>
      <c r="L57" s="58">
        <v>3.0</v>
      </c>
      <c r="M57" s="58">
        <v>0.0</v>
      </c>
      <c r="N57" s="58">
        <v>0.0</v>
      </c>
      <c r="O57" s="58">
        <v>0.0</v>
      </c>
    </row>
    <row r="58" ht="15.75" customHeight="1">
      <c r="B58" s="58">
        <v>44.0</v>
      </c>
      <c r="C58" s="58">
        <v>4.0</v>
      </c>
      <c r="D58" s="58">
        <v>3.0</v>
      </c>
      <c r="E58" s="58">
        <v>5.0</v>
      </c>
      <c r="F58" s="57" t="s">
        <v>60</v>
      </c>
      <c r="G58" s="57" t="s">
        <v>86</v>
      </c>
      <c r="H58" s="58">
        <v>3.0</v>
      </c>
      <c r="I58" s="57" t="s">
        <v>49</v>
      </c>
      <c r="J58" s="59">
        <v>1035.0</v>
      </c>
      <c r="K58" s="58">
        <v>1.0</v>
      </c>
      <c r="L58" s="58">
        <v>4.0</v>
      </c>
      <c r="M58" s="58">
        <v>0.0</v>
      </c>
      <c r="N58" s="58">
        <v>0.0</v>
      </c>
      <c r="O58" s="58">
        <v>0.0</v>
      </c>
    </row>
    <row r="59" ht="15.75" customHeight="1">
      <c r="B59" s="58">
        <v>4.0</v>
      </c>
      <c r="C59" s="58">
        <v>4.0</v>
      </c>
      <c r="D59" s="58">
        <v>1.0</v>
      </c>
      <c r="E59" s="58">
        <v>6.0</v>
      </c>
      <c r="F59" s="57" t="s">
        <v>60</v>
      </c>
      <c r="G59" s="57" t="s">
        <v>88</v>
      </c>
      <c r="H59" s="58">
        <v>1.0</v>
      </c>
      <c r="I59" s="57" t="s">
        <v>49</v>
      </c>
      <c r="J59" s="59">
        <v>1065.0</v>
      </c>
      <c r="K59" s="58">
        <v>1.0</v>
      </c>
      <c r="L59" s="58">
        <v>4.0</v>
      </c>
      <c r="M59" s="58">
        <v>0.0</v>
      </c>
      <c r="N59" s="58">
        <v>0.0</v>
      </c>
      <c r="O59" s="58">
        <v>0.0</v>
      </c>
    </row>
    <row r="60" ht="15.75" customHeight="1">
      <c r="B60" s="58">
        <v>60.0</v>
      </c>
      <c r="C60" s="58">
        <v>4.0</v>
      </c>
      <c r="D60" s="58">
        <v>3.0</v>
      </c>
      <c r="E60" s="58">
        <v>7.0</v>
      </c>
      <c r="F60" s="57" t="s">
        <v>60</v>
      </c>
      <c r="G60" s="57" t="s">
        <v>87</v>
      </c>
      <c r="H60" s="58">
        <v>3.0</v>
      </c>
      <c r="I60" s="57" t="s">
        <v>49</v>
      </c>
      <c r="J60" s="59">
        <v>897.0</v>
      </c>
      <c r="K60" s="58">
        <v>1.0</v>
      </c>
      <c r="L60" s="58">
        <v>4.0</v>
      </c>
      <c r="M60" s="58">
        <v>0.0</v>
      </c>
      <c r="N60" s="58">
        <v>0.0</v>
      </c>
      <c r="O60" s="58">
        <v>0.0</v>
      </c>
    </row>
    <row r="61" ht="15.75" customHeight="1">
      <c r="B61" s="58">
        <v>43.0</v>
      </c>
      <c r="C61" s="58">
        <v>1.0</v>
      </c>
      <c r="D61" s="58">
        <v>3.0</v>
      </c>
      <c r="E61" s="58">
        <v>8.0</v>
      </c>
      <c r="F61" s="57" t="s">
        <v>60</v>
      </c>
      <c r="G61" s="57" t="s">
        <v>86</v>
      </c>
      <c r="H61" s="58">
        <v>3.0</v>
      </c>
      <c r="I61" s="57" t="s">
        <v>48</v>
      </c>
      <c r="J61" s="59">
        <v>1183.0</v>
      </c>
      <c r="K61" s="58">
        <v>1.0</v>
      </c>
      <c r="L61" s="58">
        <v>1.0</v>
      </c>
      <c r="M61" s="58">
        <v>0.0</v>
      </c>
      <c r="N61" s="58">
        <v>0.0</v>
      </c>
      <c r="O61" s="58">
        <v>0.0</v>
      </c>
    </row>
    <row r="62" ht="15.75" customHeight="1">
      <c r="B62" s="58">
        <v>8.0</v>
      </c>
      <c r="C62" s="58">
        <v>4.0</v>
      </c>
      <c r="D62" s="58">
        <v>2.0</v>
      </c>
      <c r="E62" s="58">
        <v>9.0</v>
      </c>
      <c r="F62" s="57" t="s">
        <v>60</v>
      </c>
      <c r="G62" s="57" t="s">
        <v>88</v>
      </c>
      <c r="H62" s="58">
        <v>2.0</v>
      </c>
      <c r="I62" s="57" t="s">
        <v>49</v>
      </c>
      <c r="J62" s="59">
        <v>1182.0</v>
      </c>
      <c r="K62" s="58">
        <v>1.0</v>
      </c>
      <c r="L62" s="58">
        <v>4.0</v>
      </c>
      <c r="M62" s="58">
        <v>0.0</v>
      </c>
      <c r="N62" s="58">
        <v>0.0</v>
      </c>
      <c r="O62" s="58">
        <v>0.0</v>
      </c>
    </row>
    <row r="63" ht="15.75" customHeight="1">
      <c r="B63" s="62">
        <v>18.0</v>
      </c>
      <c r="C63" s="62">
        <v>2.0</v>
      </c>
      <c r="D63" s="62">
        <v>1.0</v>
      </c>
      <c r="E63" s="62">
        <v>10.0</v>
      </c>
      <c r="F63" s="60" t="s">
        <v>60</v>
      </c>
      <c r="G63" s="60" t="s">
        <v>89</v>
      </c>
      <c r="H63" s="62">
        <v>1.0</v>
      </c>
      <c r="I63" s="60" t="s">
        <v>50</v>
      </c>
      <c r="J63" s="63">
        <v>1120.0</v>
      </c>
      <c r="K63" s="62">
        <v>1.0</v>
      </c>
      <c r="L63" s="62">
        <v>2.0</v>
      </c>
      <c r="M63" s="62">
        <v>0.0</v>
      </c>
      <c r="N63" s="62">
        <v>0.0</v>
      </c>
      <c r="O63" s="62">
        <v>0.0</v>
      </c>
    </row>
    <row r="64" ht="15.75" customHeight="1"/>
    <row r="65" ht="15.75" customHeight="1">
      <c r="C65" s="35" t="s">
        <v>26</v>
      </c>
      <c r="D65" s="35" t="s">
        <v>23</v>
      </c>
      <c r="E65" s="35" t="s">
        <v>16</v>
      </c>
      <c r="F65" s="35" t="s">
        <v>17</v>
      </c>
      <c r="G65" s="35" t="s">
        <v>18</v>
      </c>
      <c r="H65" s="93" t="s">
        <v>27</v>
      </c>
      <c r="I65" s="36" t="s">
        <v>13</v>
      </c>
      <c r="J65" s="6" t="s">
        <v>19</v>
      </c>
    </row>
    <row r="66" ht="15.75" customHeight="1">
      <c r="B66" s="37" t="s">
        <v>90</v>
      </c>
      <c r="C66" s="38">
        <v>60.0</v>
      </c>
      <c r="D66" s="38">
        <f>average(J4:J63)</f>
        <v>1054.333333</v>
      </c>
      <c r="E66" s="84">
        <f>MEDIAN(J4:J63)</f>
        <v>1060.5</v>
      </c>
      <c r="F66" s="84">
        <f>min(J4:J63)</f>
        <v>568</v>
      </c>
      <c r="G66" s="84">
        <f>MAX(J4:J63)</f>
        <v>1884</v>
      </c>
      <c r="H66" s="94">
        <f>(C66-I66)/C66*100</f>
        <v>11.66666667</v>
      </c>
      <c r="I66" s="39">
        <f>countif(K4:K63, "1")</f>
        <v>53</v>
      </c>
      <c r="J66" s="19">
        <f>stdev(J4:J63)</f>
        <v>233.0813975</v>
      </c>
    </row>
    <row r="67" ht="15.75" customHeight="1">
      <c r="H67" s="95"/>
    </row>
    <row r="68" ht="15.75" customHeight="1">
      <c r="H68" s="95"/>
    </row>
    <row r="69" ht="15.75" customHeight="1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95" t="s">
        <v>27</v>
      </c>
    </row>
    <row r="70" ht="15.75" customHeight="1">
      <c r="B70" s="5" t="s">
        <v>90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5">
        <v>8.3333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5" width="11.0"/>
  </cols>
  <sheetData>
    <row r="1" ht="15.75" customHeight="1"/>
    <row r="2" ht="15.75" customHeight="1">
      <c r="B2" s="89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15.75" customHeight="1">
      <c r="B3" s="90" t="s">
        <v>72</v>
      </c>
      <c r="C3" s="90" t="s">
        <v>73</v>
      </c>
      <c r="D3" s="90" t="s">
        <v>74</v>
      </c>
      <c r="E3" s="90" t="s">
        <v>75</v>
      </c>
      <c r="F3" s="90" t="s">
        <v>76</v>
      </c>
      <c r="G3" s="90" t="s">
        <v>77</v>
      </c>
      <c r="H3" s="90" t="s">
        <v>78</v>
      </c>
      <c r="I3" s="90" t="s">
        <v>79</v>
      </c>
      <c r="J3" s="91" t="s">
        <v>80</v>
      </c>
      <c r="K3" s="91" t="s">
        <v>81</v>
      </c>
      <c r="L3" s="90" t="s">
        <v>82</v>
      </c>
      <c r="M3" s="90" t="s">
        <v>83</v>
      </c>
      <c r="N3" s="90" t="s">
        <v>84</v>
      </c>
      <c r="O3" s="92" t="s">
        <v>85</v>
      </c>
    </row>
    <row r="4" ht="15.75" customHeight="1">
      <c r="B4" s="54">
        <v>40.0</v>
      </c>
      <c r="C4" s="54">
        <v>4.0</v>
      </c>
      <c r="D4" s="54">
        <v>0.0</v>
      </c>
      <c r="E4" s="54">
        <v>1.0</v>
      </c>
      <c r="F4" s="53" t="s">
        <v>64</v>
      </c>
      <c r="G4" s="53" t="s">
        <v>86</v>
      </c>
      <c r="H4" s="54">
        <v>2.0</v>
      </c>
      <c r="I4" s="53" t="s">
        <v>49</v>
      </c>
      <c r="J4" s="55">
        <v>1245.0</v>
      </c>
      <c r="K4" s="54">
        <v>1.0</v>
      </c>
      <c r="L4" s="54">
        <v>4.0</v>
      </c>
      <c r="M4" s="54">
        <v>0.0</v>
      </c>
      <c r="N4" s="54">
        <v>0.0</v>
      </c>
      <c r="O4" s="54">
        <v>0.0</v>
      </c>
    </row>
    <row r="5" ht="15.75" customHeight="1">
      <c r="B5" s="58">
        <v>35.0</v>
      </c>
      <c r="C5" s="58">
        <v>4.0</v>
      </c>
      <c r="D5" s="58">
        <v>0.0</v>
      </c>
      <c r="E5" s="58">
        <v>2.0</v>
      </c>
      <c r="F5" s="57" t="s">
        <v>64</v>
      </c>
      <c r="G5" s="57" t="s">
        <v>86</v>
      </c>
      <c r="H5" s="58">
        <v>1.0</v>
      </c>
      <c r="I5" s="57" t="s">
        <v>48</v>
      </c>
      <c r="J5" s="59">
        <v>978.0</v>
      </c>
      <c r="K5" s="58">
        <v>2.0</v>
      </c>
      <c r="L5" s="58">
        <v>1.0</v>
      </c>
      <c r="M5" s="58">
        <v>1.0</v>
      </c>
      <c r="N5" s="58">
        <v>0.0</v>
      </c>
      <c r="O5" s="58">
        <v>1.0</v>
      </c>
    </row>
    <row r="6" ht="15.75" customHeight="1">
      <c r="B6" s="58">
        <v>52.0</v>
      </c>
      <c r="C6" s="58">
        <v>2.0</v>
      </c>
      <c r="D6" s="58">
        <v>0.0</v>
      </c>
      <c r="E6" s="58">
        <v>3.0</v>
      </c>
      <c r="F6" s="57" t="s">
        <v>64</v>
      </c>
      <c r="G6" s="57" t="s">
        <v>87</v>
      </c>
      <c r="H6" s="58">
        <v>1.0</v>
      </c>
      <c r="I6" s="57" t="s">
        <v>49</v>
      </c>
      <c r="J6" s="59">
        <v>1041.0</v>
      </c>
      <c r="K6" s="58">
        <v>1.0</v>
      </c>
      <c r="L6" s="58">
        <v>2.0</v>
      </c>
      <c r="M6" s="58">
        <v>0.0</v>
      </c>
      <c r="N6" s="58">
        <v>0.0</v>
      </c>
      <c r="O6" s="58">
        <v>0.0</v>
      </c>
    </row>
    <row r="7" ht="15.75" customHeight="1">
      <c r="B7" s="58">
        <v>34.0</v>
      </c>
      <c r="C7" s="58">
        <v>4.0</v>
      </c>
      <c r="D7" s="58">
        <v>0.0</v>
      </c>
      <c r="E7" s="58">
        <v>4.0</v>
      </c>
      <c r="F7" s="57" t="s">
        <v>64</v>
      </c>
      <c r="G7" s="57" t="s">
        <v>86</v>
      </c>
      <c r="H7" s="58">
        <v>1.0</v>
      </c>
      <c r="I7" s="57" t="s">
        <v>50</v>
      </c>
      <c r="J7" s="59">
        <v>1154.0</v>
      </c>
      <c r="K7" s="58">
        <v>1.0</v>
      </c>
      <c r="L7" s="58">
        <v>4.0</v>
      </c>
      <c r="M7" s="58">
        <v>0.0</v>
      </c>
      <c r="N7" s="58">
        <v>0.0</v>
      </c>
      <c r="O7" s="58">
        <v>0.0</v>
      </c>
    </row>
    <row r="8" ht="15.75" customHeight="1">
      <c r="B8" s="58">
        <v>33.0</v>
      </c>
      <c r="C8" s="58">
        <v>4.0</v>
      </c>
      <c r="D8" s="58">
        <v>0.0</v>
      </c>
      <c r="E8" s="58">
        <v>5.0</v>
      </c>
      <c r="F8" s="57" t="s">
        <v>64</v>
      </c>
      <c r="G8" s="57" t="s">
        <v>86</v>
      </c>
      <c r="H8" s="58">
        <v>1.0</v>
      </c>
      <c r="I8" s="57" t="s">
        <v>51</v>
      </c>
      <c r="J8" s="59">
        <v>1886.0</v>
      </c>
      <c r="K8" s="58">
        <v>1.0</v>
      </c>
      <c r="L8" s="58">
        <v>4.0</v>
      </c>
      <c r="M8" s="58">
        <v>0.0</v>
      </c>
      <c r="N8" s="58">
        <v>0.0</v>
      </c>
      <c r="O8" s="58">
        <v>0.0</v>
      </c>
    </row>
    <row r="9" ht="15.75" customHeight="1">
      <c r="B9" s="58">
        <v>1.0</v>
      </c>
      <c r="C9" s="58">
        <v>1.0</v>
      </c>
      <c r="D9" s="58">
        <v>0.0</v>
      </c>
      <c r="E9" s="58">
        <v>6.0</v>
      </c>
      <c r="F9" s="57" t="s">
        <v>64</v>
      </c>
      <c r="G9" s="57" t="s">
        <v>88</v>
      </c>
      <c r="H9" s="58">
        <v>1.0</v>
      </c>
      <c r="I9" s="57" t="s">
        <v>51</v>
      </c>
      <c r="J9" s="59">
        <v>1097.0</v>
      </c>
      <c r="K9" s="58">
        <v>1.0</v>
      </c>
      <c r="L9" s="58">
        <v>1.0</v>
      </c>
      <c r="M9" s="58">
        <v>0.0</v>
      </c>
      <c r="N9" s="58">
        <v>0.0</v>
      </c>
      <c r="O9" s="58">
        <v>0.0</v>
      </c>
    </row>
    <row r="10" ht="15.75" customHeight="1">
      <c r="B10" s="58">
        <v>39.0</v>
      </c>
      <c r="C10" s="58">
        <v>4.0</v>
      </c>
      <c r="D10" s="58">
        <v>0.0</v>
      </c>
      <c r="E10" s="58">
        <v>7.0</v>
      </c>
      <c r="F10" s="57" t="s">
        <v>64</v>
      </c>
      <c r="G10" s="57" t="s">
        <v>86</v>
      </c>
      <c r="H10" s="58">
        <v>2.0</v>
      </c>
      <c r="I10" s="57" t="s">
        <v>48</v>
      </c>
      <c r="J10" s="59">
        <v>1135.0</v>
      </c>
      <c r="K10" s="58">
        <v>1.0</v>
      </c>
      <c r="L10" s="58">
        <v>4.0</v>
      </c>
      <c r="M10" s="58">
        <v>0.0</v>
      </c>
      <c r="N10" s="58">
        <v>0.0</v>
      </c>
      <c r="O10" s="58">
        <v>0.0</v>
      </c>
    </row>
    <row r="11" ht="15.75" customHeight="1">
      <c r="B11" s="58">
        <v>7.0</v>
      </c>
      <c r="C11" s="58">
        <v>1.0</v>
      </c>
      <c r="D11" s="58">
        <v>0.0</v>
      </c>
      <c r="E11" s="58">
        <v>8.0</v>
      </c>
      <c r="F11" s="57" t="s">
        <v>64</v>
      </c>
      <c r="G11" s="57" t="s">
        <v>88</v>
      </c>
      <c r="H11" s="58">
        <v>2.0</v>
      </c>
      <c r="I11" s="57" t="s">
        <v>48</v>
      </c>
      <c r="J11" s="59">
        <v>1051.0</v>
      </c>
      <c r="K11" s="58">
        <v>1.0</v>
      </c>
      <c r="L11" s="58">
        <v>1.0</v>
      </c>
      <c r="M11" s="58">
        <v>0.0</v>
      </c>
      <c r="N11" s="58">
        <v>0.0</v>
      </c>
      <c r="O11" s="58">
        <v>0.0</v>
      </c>
    </row>
    <row r="12" ht="15.75" customHeight="1">
      <c r="B12" s="58">
        <v>56.0</v>
      </c>
      <c r="C12" s="58">
        <v>2.0</v>
      </c>
      <c r="D12" s="58">
        <v>0.0</v>
      </c>
      <c r="E12" s="58">
        <v>9.0</v>
      </c>
      <c r="F12" s="57" t="s">
        <v>64</v>
      </c>
      <c r="G12" s="57" t="s">
        <v>87</v>
      </c>
      <c r="H12" s="58">
        <v>2.0</v>
      </c>
      <c r="I12" s="57" t="s">
        <v>49</v>
      </c>
      <c r="J12" s="59">
        <v>1186.0</v>
      </c>
      <c r="K12" s="58">
        <v>1.0</v>
      </c>
      <c r="L12" s="58">
        <v>2.0</v>
      </c>
      <c r="M12" s="58">
        <v>0.0</v>
      </c>
      <c r="N12" s="58">
        <v>0.0</v>
      </c>
      <c r="O12" s="58">
        <v>0.0</v>
      </c>
    </row>
    <row r="13" ht="15.75" customHeight="1">
      <c r="B13" s="58">
        <v>14.0</v>
      </c>
      <c r="C13" s="58">
        <v>1.0</v>
      </c>
      <c r="D13" s="58">
        <v>0.0</v>
      </c>
      <c r="E13" s="58">
        <v>10.0</v>
      </c>
      <c r="F13" s="57" t="s">
        <v>64</v>
      </c>
      <c r="G13" s="57" t="s">
        <v>88</v>
      </c>
      <c r="H13" s="58">
        <v>4.0</v>
      </c>
      <c r="I13" s="57" t="s">
        <v>50</v>
      </c>
      <c r="J13" s="59">
        <v>1166.0</v>
      </c>
      <c r="K13" s="58">
        <v>1.0</v>
      </c>
      <c r="L13" s="58">
        <v>1.0</v>
      </c>
      <c r="M13" s="58">
        <v>0.0</v>
      </c>
      <c r="N13" s="58">
        <v>0.0</v>
      </c>
      <c r="O13" s="58">
        <v>0.0</v>
      </c>
    </row>
    <row r="14" ht="15.75" customHeight="1">
      <c r="B14" s="58">
        <v>62.0</v>
      </c>
      <c r="C14" s="58">
        <v>4.0</v>
      </c>
      <c r="D14" s="58">
        <v>2.0</v>
      </c>
      <c r="E14" s="58">
        <v>1.0</v>
      </c>
      <c r="F14" s="57" t="s">
        <v>12</v>
      </c>
      <c r="G14" s="57" t="s">
        <v>87</v>
      </c>
      <c r="H14" s="58">
        <v>4.0</v>
      </c>
      <c r="I14" s="57" t="s">
        <v>50</v>
      </c>
      <c r="J14" s="59">
        <v>952.0</v>
      </c>
      <c r="K14" s="58">
        <v>2.0</v>
      </c>
      <c r="L14" s="58">
        <v>2.0</v>
      </c>
      <c r="M14" s="58">
        <v>1.0</v>
      </c>
      <c r="N14" s="58">
        <v>1.0</v>
      </c>
      <c r="O14" s="58">
        <v>0.0</v>
      </c>
    </row>
    <row r="15" ht="15.75" customHeight="1">
      <c r="B15" s="58">
        <v>58.0</v>
      </c>
      <c r="C15" s="58">
        <v>3.0</v>
      </c>
      <c r="D15" s="58">
        <v>2.0</v>
      </c>
      <c r="E15" s="58">
        <v>2.0</v>
      </c>
      <c r="F15" s="57" t="s">
        <v>12</v>
      </c>
      <c r="G15" s="57" t="s">
        <v>87</v>
      </c>
      <c r="H15" s="58">
        <v>3.0</v>
      </c>
      <c r="I15" s="57" t="s">
        <v>50</v>
      </c>
      <c r="J15" s="59">
        <v>1208.0</v>
      </c>
      <c r="K15" s="58">
        <v>1.0</v>
      </c>
      <c r="L15" s="58">
        <v>3.0</v>
      </c>
      <c r="M15" s="58">
        <v>0.0</v>
      </c>
      <c r="N15" s="58">
        <v>0.0</v>
      </c>
      <c r="O15" s="58">
        <v>0.0</v>
      </c>
    </row>
    <row r="16" ht="15.75" customHeight="1">
      <c r="B16" s="58">
        <v>26.0</v>
      </c>
      <c r="C16" s="58">
        <v>3.0</v>
      </c>
      <c r="D16" s="58">
        <v>3.0</v>
      </c>
      <c r="E16" s="58">
        <v>3.0</v>
      </c>
      <c r="F16" s="57" t="s">
        <v>12</v>
      </c>
      <c r="G16" s="57" t="s">
        <v>89</v>
      </c>
      <c r="H16" s="58">
        <v>3.0</v>
      </c>
      <c r="I16" s="57" t="s">
        <v>50</v>
      </c>
      <c r="J16" s="59">
        <v>851.0</v>
      </c>
      <c r="K16" s="58">
        <v>1.0</v>
      </c>
      <c r="L16" s="58">
        <v>3.0</v>
      </c>
      <c r="M16" s="58">
        <v>0.0</v>
      </c>
      <c r="N16" s="58">
        <v>0.0</v>
      </c>
      <c r="O16" s="58">
        <v>0.0</v>
      </c>
    </row>
    <row r="17" ht="15.75" customHeight="1">
      <c r="B17" s="58">
        <v>30.0</v>
      </c>
      <c r="C17" s="58">
        <v>4.0</v>
      </c>
      <c r="D17" s="58">
        <v>3.0</v>
      </c>
      <c r="E17" s="58">
        <v>4.0</v>
      </c>
      <c r="F17" s="57" t="s">
        <v>12</v>
      </c>
      <c r="G17" s="57" t="s">
        <v>89</v>
      </c>
      <c r="H17" s="58">
        <v>4.0</v>
      </c>
      <c r="I17" s="57" t="s">
        <v>50</v>
      </c>
      <c r="J17" s="59">
        <v>1184.0</v>
      </c>
      <c r="K17" s="58">
        <v>1.0</v>
      </c>
      <c r="L17" s="58">
        <v>4.0</v>
      </c>
      <c r="M17" s="58">
        <v>0.0</v>
      </c>
      <c r="N17" s="58">
        <v>0.0</v>
      </c>
      <c r="O17" s="58">
        <v>0.0</v>
      </c>
    </row>
    <row r="18" ht="15.75" customHeight="1">
      <c r="B18" s="58">
        <v>50.0</v>
      </c>
      <c r="C18" s="58">
        <v>1.0</v>
      </c>
      <c r="D18" s="58">
        <v>2.0</v>
      </c>
      <c r="E18" s="58">
        <v>5.0</v>
      </c>
      <c r="F18" s="57" t="s">
        <v>12</v>
      </c>
      <c r="G18" s="57" t="s">
        <v>87</v>
      </c>
      <c r="H18" s="58">
        <v>1.0</v>
      </c>
      <c r="I18" s="57" t="s">
        <v>50</v>
      </c>
      <c r="J18" s="59">
        <v>1092.0</v>
      </c>
      <c r="K18" s="58">
        <v>1.0</v>
      </c>
      <c r="L18" s="58">
        <v>1.0</v>
      </c>
      <c r="M18" s="58">
        <v>0.0</v>
      </c>
      <c r="N18" s="58">
        <v>0.0</v>
      </c>
      <c r="O18" s="58">
        <v>0.0</v>
      </c>
    </row>
    <row r="19" ht="15.75" customHeight="1">
      <c r="B19" s="58">
        <v>17.0</v>
      </c>
      <c r="C19" s="58">
        <v>1.0</v>
      </c>
      <c r="D19" s="58">
        <v>3.0</v>
      </c>
      <c r="E19" s="58">
        <v>6.0</v>
      </c>
      <c r="F19" s="57" t="s">
        <v>12</v>
      </c>
      <c r="G19" s="57" t="s">
        <v>89</v>
      </c>
      <c r="H19" s="58">
        <v>1.0</v>
      </c>
      <c r="I19" s="57" t="s">
        <v>51</v>
      </c>
      <c r="J19" s="59">
        <v>895.0</v>
      </c>
      <c r="K19" s="58">
        <v>1.0</v>
      </c>
      <c r="L19" s="58">
        <v>1.0</v>
      </c>
      <c r="M19" s="58">
        <v>0.0</v>
      </c>
      <c r="N19" s="58">
        <v>0.0</v>
      </c>
      <c r="O19" s="58">
        <v>0.0</v>
      </c>
    </row>
    <row r="20" ht="15.75" customHeight="1">
      <c r="B20" s="58">
        <v>11.0</v>
      </c>
      <c r="C20" s="58">
        <v>3.0</v>
      </c>
      <c r="D20" s="58">
        <v>1.0</v>
      </c>
      <c r="E20" s="58">
        <v>7.0</v>
      </c>
      <c r="F20" s="57" t="s">
        <v>12</v>
      </c>
      <c r="G20" s="57" t="s">
        <v>88</v>
      </c>
      <c r="H20" s="58">
        <v>3.0</v>
      </c>
      <c r="I20" s="57" t="s">
        <v>48</v>
      </c>
      <c r="J20" s="59">
        <v>940.0</v>
      </c>
      <c r="K20" s="58">
        <v>1.0</v>
      </c>
      <c r="L20" s="58">
        <v>3.0</v>
      </c>
      <c r="M20" s="58">
        <v>0.0</v>
      </c>
      <c r="N20" s="58">
        <v>0.0</v>
      </c>
      <c r="O20" s="58">
        <v>0.0</v>
      </c>
    </row>
    <row r="21" ht="15.75" customHeight="1">
      <c r="B21" s="58">
        <v>53.0</v>
      </c>
      <c r="C21" s="58">
        <v>2.0</v>
      </c>
      <c r="D21" s="58">
        <v>2.0</v>
      </c>
      <c r="E21" s="58">
        <v>8.0</v>
      </c>
      <c r="F21" s="57" t="s">
        <v>12</v>
      </c>
      <c r="G21" s="57" t="s">
        <v>87</v>
      </c>
      <c r="H21" s="58">
        <v>2.0</v>
      </c>
      <c r="I21" s="57" t="s">
        <v>51</v>
      </c>
      <c r="J21" s="59">
        <v>912.0</v>
      </c>
      <c r="K21" s="58">
        <v>1.0</v>
      </c>
      <c r="L21" s="58">
        <v>2.0</v>
      </c>
      <c r="M21" s="58">
        <v>0.0</v>
      </c>
      <c r="N21" s="58">
        <v>0.0</v>
      </c>
      <c r="O21" s="58">
        <v>0.0</v>
      </c>
    </row>
    <row r="22" ht="15.75" customHeight="1">
      <c r="B22" s="58">
        <v>16.0</v>
      </c>
      <c r="C22" s="58">
        <v>4.0</v>
      </c>
      <c r="D22" s="58">
        <v>1.0</v>
      </c>
      <c r="E22" s="58">
        <v>9.0</v>
      </c>
      <c r="F22" s="57" t="s">
        <v>12</v>
      </c>
      <c r="G22" s="57" t="s">
        <v>88</v>
      </c>
      <c r="H22" s="58">
        <v>4.0</v>
      </c>
      <c r="I22" s="57" t="s">
        <v>49</v>
      </c>
      <c r="J22" s="59">
        <v>1633.0</v>
      </c>
      <c r="K22" s="58">
        <v>1.0</v>
      </c>
      <c r="L22" s="58">
        <v>4.0</v>
      </c>
      <c r="M22" s="58">
        <v>0.0</v>
      </c>
      <c r="N22" s="58">
        <v>0.0</v>
      </c>
      <c r="O22" s="58">
        <v>0.0</v>
      </c>
    </row>
    <row r="23" ht="15.75" customHeight="1">
      <c r="B23" s="58">
        <v>37.0</v>
      </c>
      <c r="C23" s="58">
        <v>2.0</v>
      </c>
      <c r="D23" s="58">
        <v>4.0</v>
      </c>
      <c r="E23" s="58">
        <v>10.0</v>
      </c>
      <c r="F23" s="57" t="s">
        <v>12</v>
      </c>
      <c r="G23" s="57" t="s">
        <v>86</v>
      </c>
      <c r="H23" s="58">
        <v>2.0</v>
      </c>
      <c r="I23" s="57" t="s">
        <v>51</v>
      </c>
      <c r="J23" s="59">
        <v>1033.0</v>
      </c>
      <c r="K23" s="58">
        <v>1.0</v>
      </c>
      <c r="L23" s="58">
        <v>2.0</v>
      </c>
      <c r="M23" s="58">
        <v>0.0</v>
      </c>
      <c r="N23" s="58">
        <v>0.0</v>
      </c>
      <c r="O23" s="58">
        <v>0.0</v>
      </c>
    </row>
    <row r="24" ht="15.75" customHeight="1">
      <c r="B24" s="58">
        <v>46.0</v>
      </c>
      <c r="C24" s="58">
        <v>2.0</v>
      </c>
      <c r="D24" s="58">
        <v>4.0</v>
      </c>
      <c r="E24" s="58">
        <v>1.0</v>
      </c>
      <c r="F24" s="57" t="s">
        <v>60</v>
      </c>
      <c r="G24" s="57" t="s">
        <v>86</v>
      </c>
      <c r="H24" s="58">
        <v>4.0</v>
      </c>
      <c r="I24" s="57" t="s">
        <v>50</v>
      </c>
      <c r="J24" s="59">
        <v>904.0</v>
      </c>
      <c r="K24" s="58">
        <v>2.0</v>
      </c>
      <c r="L24" s="58">
        <v>4.0</v>
      </c>
      <c r="M24" s="58">
        <v>1.0</v>
      </c>
      <c r="N24" s="58">
        <v>1.0</v>
      </c>
      <c r="O24" s="58">
        <v>0.0</v>
      </c>
    </row>
    <row r="25" ht="15.75" customHeight="1">
      <c r="B25" s="58">
        <v>45.0</v>
      </c>
      <c r="C25" s="58">
        <v>3.0</v>
      </c>
      <c r="D25" s="58">
        <v>4.0</v>
      </c>
      <c r="E25" s="58">
        <v>2.0</v>
      </c>
      <c r="F25" s="57" t="s">
        <v>60</v>
      </c>
      <c r="G25" s="57" t="s">
        <v>86</v>
      </c>
      <c r="H25" s="58">
        <v>4.0</v>
      </c>
      <c r="I25" s="57" t="s">
        <v>51</v>
      </c>
      <c r="J25" s="59">
        <v>910.0</v>
      </c>
      <c r="K25" s="58">
        <v>1.0</v>
      </c>
      <c r="L25" s="58">
        <v>3.0</v>
      </c>
      <c r="M25" s="58">
        <v>0.0</v>
      </c>
      <c r="N25" s="58">
        <v>0.0</v>
      </c>
      <c r="O25" s="58">
        <v>0.0</v>
      </c>
    </row>
    <row r="26" ht="15.75" customHeight="1">
      <c r="B26" s="58">
        <v>27.0</v>
      </c>
      <c r="C26" s="58">
        <v>1.0</v>
      </c>
      <c r="D26" s="58">
        <v>3.0</v>
      </c>
      <c r="E26" s="58">
        <v>3.0</v>
      </c>
      <c r="F26" s="57" t="s">
        <v>60</v>
      </c>
      <c r="G26" s="57" t="s">
        <v>89</v>
      </c>
      <c r="H26" s="58">
        <v>3.0</v>
      </c>
      <c r="I26" s="57" t="s">
        <v>48</v>
      </c>
      <c r="J26" s="59">
        <v>903.0</v>
      </c>
      <c r="K26" s="58">
        <v>1.0</v>
      </c>
      <c r="L26" s="58">
        <v>1.0</v>
      </c>
      <c r="M26" s="58">
        <v>0.0</v>
      </c>
      <c r="N26" s="58">
        <v>0.0</v>
      </c>
      <c r="O26" s="58">
        <v>0.0</v>
      </c>
    </row>
    <row r="27" ht="15.75" customHeight="1">
      <c r="B27" s="58">
        <v>15.0</v>
      </c>
      <c r="C27" s="58">
        <v>1.0</v>
      </c>
      <c r="D27" s="58">
        <v>4.0</v>
      </c>
      <c r="E27" s="58">
        <v>4.0</v>
      </c>
      <c r="F27" s="57" t="s">
        <v>60</v>
      </c>
      <c r="G27" s="57" t="s">
        <v>88</v>
      </c>
      <c r="H27" s="58">
        <v>4.0</v>
      </c>
      <c r="I27" s="57" t="s">
        <v>48</v>
      </c>
      <c r="J27" s="59">
        <v>834.0</v>
      </c>
      <c r="K27" s="58">
        <v>1.0</v>
      </c>
      <c r="L27" s="58">
        <v>1.0</v>
      </c>
      <c r="M27" s="58">
        <v>0.0</v>
      </c>
      <c r="N27" s="58">
        <v>0.0</v>
      </c>
      <c r="O27" s="58">
        <v>0.0</v>
      </c>
    </row>
    <row r="28" ht="15.75" customHeight="1">
      <c r="B28" s="58">
        <v>19.0</v>
      </c>
      <c r="C28" s="58">
        <v>1.0</v>
      </c>
      <c r="D28" s="58">
        <v>1.0</v>
      </c>
      <c r="E28" s="58">
        <v>5.0</v>
      </c>
      <c r="F28" s="57" t="s">
        <v>60</v>
      </c>
      <c r="G28" s="57" t="s">
        <v>89</v>
      </c>
      <c r="H28" s="58">
        <v>1.0</v>
      </c>
      <c r="I28" s="57" t="s">
        <v>48</v>
      </c>
      <c r="J28" s="59">
        <v>898.0</v>
      </c>
      <c r="K28" s="58">
        <v>1.0</v>
      </c>
      <c r="L28" s="58">
        <v>1.0</v>
      </c>
      <c r="M28" s="58">
        <v>0.0</v>
      </c>
      <c r="N28" s="58">
        <v>0.0</v>
      </c>
      <c r="O28" s="58">
        <v>0.0</v>
      </c>
    </row>
    <row r="29" ht="15.75" customHeight="1">
      <c r="B29" s="58">
        <v>57.0</v>
      </c>
      <c r="C29" s="58">
        <v>3.0</v>
      </c>
      <c r="D29" s="58">
        <v>3.0</v>
      </c>
      <c r="E29" s="58">
        <v>6.0</v>
      </c>
      <c r="F29" s="57" t="s">
        <v>60</v>
      </c>
      <c r="G29" s="57" t="s">
        <v>87</v>
      </c>
      <c r="H29" s="58">
        <v>3.0</v>
      </c>
      <c r="I29" s="57" t="s">
        <v>51</v>
      </c>
      <c r="J29" s="59">
        <v>1035.0</v>
      </c>
      <c r="K29" s="58">
        <v>1.0</v>
      </c>
      <c r="L29" s="58">
        <v>3.0</v>
      </c>
      <c r="M29" s="58">
        <v>0.0</v>
      </c>
      <c r="N29" s="58">
        <v>0.0</v>
      </c>
      <c r="O29" s="58">
        <v>0.0</v>
      </c>
    </row>
    <row r="30" ht="15.75" customHeight="1">
      <c r="B30" s="58">
        <v>22.0</v>
      </c>
      <c r="C30" s="58">
        <v>2.0</v>
      </c>
      <c r="D30" s="58">
        <v>2.0</v>
      </c>
      <c r="E30" s="58">
        <v>7.0</v>
      </c>
      <c r="F30" s="57" t="s">
        <v>60</v>
      </c>
      <c r="G30" s="57" t="s">
        <v>89</v>
      </c>
      <c r="H30" s="58">
        <v>2.0</v>
      </c>
      <c r="I30" s="57" t="s">
        <v>50</v>
      </c>
      <c r="J30" s="59">
        <v>902.0</v>
      </c>
      <c r="K30" s="58">
        <v>1.0</v>
      </c>
      <c r="L30" s="58">
        <v>2.0</v>
      </c>
      <c r="M30" s="58">
        <v>0.0</v>
      </c>
      <c r="N30" s="58">
        <v>0.0</v>
      </c>
      <c r="O30" s="58">
        <v>0.0</v>
      </c>
    </row>
    <row r="31" ht="15.75" customHeight="1">
      <c r="B31" s="58">
        <v>49.0</v>
      </c>
      <c r="C31" s="58">
        <v>3.0</v>
      </c>
      <c r="D31" s="58">
        <v>1.0</v>
      </c>
      <c r="E31" s="58">
        <v>8.0</v>
      </c>
      <c r="F31" s="57" t="s">
        <v>60</v>
      </c>
      <c r="G31" s="57" t="s">
        <v>87</v>
      </c>
      <c r="H31" s="58">
        <v>1.0</v>
      </c>
      <c r="I31" s="57" t="s">
        <v>51</v>
      </c>
      <c r="J31" s="59">
        <v>1112.0</v>
      </c>
      <c r="K31" s="58">
        <v>1.0</v>
      </c>
      <c r="L31" s="58">
        <v>3.0</v>
      </c>
      <c r="M31" s="58">
        <v>0.0</v>
      </c>
      <c r="N31" s="58">
        <v>0.0</v>
      </c>
      <c r="O31" s="58">
        <v>0.0</v>
      </c>
    </row>
    <row r="32" ht="15.75" customHeight="1">
      <c r="B32" s="58">
        <v>51.0</v>
      </c>
      <c r="C32" s="58">
        <v>1.0</v>
      </c>
      <c r="D32" s="58">
        <v>1.0</v>
      </c>
      <c r="E32" s="58">
        <v>9.0</v>
      </c>
      <c r="F32" s="57" t="s">
        <v>60</v>
      </c>
      <c r="G32" s="57" t="s">
        <v>87</v>
      </c>
      <c r="H32" s="58">
        <v>1.0</v>
      </c>
      <c r="I32" s="57" t="s">
        <v>48</v>
      </c>
      <c r="J32" s="59">
        <v>950.0</v>
      </c>
      <c r="K32" s="58">
        <v>1.0</v>
      </c>
      <c r="L32" s="58">
        <v>1.0</v>
      </c>
      <c r="M32" s="58">
        <v>0.0</v>
      </c>
      <c r="N32" s="58">
        <v>0.0</v>
      </c>
      <c r="O32" s="58">
        <v>0.0</v>
      </c>
    </row>
    <row r="33" ht="15.75" customHeight="1">
      <c r="B33" s="58">
        <v>13.0</v>
      </c>
      <c r="C33" s="58">
        <v>3.0</v>
      </c>
      <c r="D33" s="58">
        <v>4.0</v>
      </c>
      <c r="E33" s="58">
        <v>10.0</v>
      </c>
      <c r="F33" s="57" t="s">
        <v>60</v>
      </c>
      <c r="G33" s="57" t="s">
        <v>88</v>
      </c>
      <c r="H33" s="58">
        <v>4.0</v>
      </c>
      <c r="I33" s="57" t="s">
        <v>51</v>
      </c>
      <c r="J33" s="59">
        <v>1077.0</v>
      </c>
      <c r="K33" s="58">
        <v>1.0</v>
      </c>
      <c r="L33" s="58">
        <v>3.0</v>
      </c>
      <c r="M33" s="58">
        <v>0.0</v>
      </c>
      <c r="N33" s="58">
        <v>0.0</v>
      </c>
      <c r="O33" s="58">
        <v>0.0</v>
      </c>
    </row>
    <row r="34" ht="15.75" customHeight="1">
      <c r="B34" s="58">
        <v>32.0</v>
      </c>
      <c r="C34" s="58">
        <v>3.0</v>
      </c>
      <c r="D34" s="58">
        <v>4.0</v>
      </c>
      <c r="E34" s="58">
        <v>1.0</v>
      </c>
      <c r="F34" s="57" t="s">
        <v>64</v>
      </c>
      <c r="G34" s="57" t="s">
        <v>89</v>
      </c>
      <c r="H34" s="58">
        <v>4.0</v>
      </c>
      <c r="I34" s="57" t="s">
        <v>49</v>
      </c>
      <c r="J34" s="59">
        <v>1069.0</v>
      </c>
      <c r="K34" s="58">
        <v>2.0</v>
      </c>
      <c r="L34" s="58">
        <v>4.0</v>
      </c>
      <c r="M34" s="58">
        <v>1.0</v>
      </c>
      <c r="N34" s="58">
        <v>1.0</v>
      </c>
      <c r="O34" s="58">
        <v>0.0</v>
      </c>
    </row>
    <row r="35" ht="15.75" customHeight="1">
      <c r="B35" s="58">
        <v>28.0</v>
      </c>
      <c r="C35" s="58">
        <v>3.0</v>
      </c>
      <c r="D35" s="58">
        <v>4.0</v>
      </c>
      <c r="E35" s="58">
        <v>2.0</v>
      </c>
      <c r="F35" s="57" t="s">
        <v>64</v>
      </c>
      <c r="G35" s="57" t="s">
        <v>89</v>
      </c>
      <c r="H35" s="58">
        <v>3.0</v>
      </c>
      <c r="I35" s="57" t="s">
        <v>49</v>
      </c>
      <c r="J35" s="59">
        <v>1077.0</v>
      </c>
      <c r="K35" s="58">
        <v>1.0</v>
      </c>
      <c r="L35" s="58">
        <v>3.0</v>
      </c>
      <c r="M35" s="58">
        <v>0.0</v>
      </c>
      <c r="N35" s="58">
        <v>0.0</v>
      </c>
      <c r="O35" s="58">
        <v>0.0</v>
      </c>
    </row>
    <row r="36" ht="15.75" customHeight="1">
      <c r="B36" s="58">
        <v>23.0</v>
      </c>
      <c r="C36" s="58">
        <v>3.0</v>
      </c>
      <c r="D36" s="58">
        <v>1.0</v>
      </c>
      <c r="E36" s="58">
        <v>3.0</v>
      </c>
      <c r="F36" s="57" t="s">
        <v>64</v>
      </c>
      <c r="G36" s="57" t="s">
        <v>89</v>
      </c>
      <c r="H36" s="58">
        <v>2.0</v>
      </c>
      <c r="I36" s="57" t="s">
        <v>48</v>
      </c>
      <c r="J36" s="59">
        <v>1323.0</v>
      </c>
      <c r="K36" s="58">
        <v>1.0</v>
      </c>
      <c r="L36" s="58">
        <v>3.0</v>
      </c>
      <c r="M36" s="58">
        <v>0.0</v>
      </c>
      <c r="N36" s="58">
        <v>0.0</v>
      </c>
      <c r="O36" s="58">
        <v>0.0</v>
      </c>
    </row>
    <row r="37" ht="15.75" customHeight="1">
      <c r="B37" s="58">
        <v>9.0</v>
      </c>
      <c r="C37" s="58">
        <v>1.0</v>
      </c>
      <c r="D37" s="58">
        <v>3.0</v>
      </c>
      <c r="E37" s="58">
        <v>4.0</v>
      </c>
      <c r="F37" s="57" t="s">
        <v>64</v>
      </c>
      <c r="G37" s="57" t="s">
        <v>88</v>
      </c>
      <c r="H37" s="58">
        <v>3.0</v>
      </c>
      <c r="I37" s="57" t="s">
        <v>51</v>
      </c>
      <c r="J37" s="59">
        <v>1014.0</v>
      </c>
      <c r="K37" s="58">
        <v>1.0</v>
      </c>
      <c r="L37" s="58">
        <v>1.0</v>
      </c>
      <c r="M37" s="58">
        <v>0.0</v>
      </c>
      <c r="N37" s="58">
        <v>0.0</v>
      </c>
      <c r="O37" s="58">
        <v>0.0</v>
      </c>
    </row>
    <row r="38" ht="15.75" customHeight="1">
      <c r="B38" s="58">
        <v>64.0</v>
      </c>
      <c r="C38" s="58">
        <v>2.0</v>
      </c>
      <c r="D38" s="58">
        <v>4.0</v>
      </c>
      <c r="E38" s="58">
        <v>5.0</v>
      </c>
      <c r="F38" s="57" t="s">
        <v>64</v>
      </c>
      <c r="G38" s="57" t="s">
        <v>87</v>
      </c>
      <c r="H38" s="58">
        <v>4.0</v>
      </c>
      <c r="I38" s="57" t="s">
        <v>49</v>
      </c>
      <c r="J38" s="59">
        <v>1131.0</v>
      </c>
      <c r="K38" s="58">
        <v>1.0</v>
      </c>
      <c r="L38" s="58">
        <v>2.0</v>
      </c>
      <c r="M38" s="58">
        <v>0.0</v>
      </c>
      <c r="N38" s="58">
        <v>0.0</v>
      </c>
      <c r="O38" s="58">
        <v>0.0</v>
      </c>
    </row>
    <row r="39" ht="15.75" customHeight="1">
      <c r="B39" s="58">
        <v>36.0</v>
      </c>
      <c r="C39" s="58">
        <v>4.0</v>
      </c>
      <c r="D39" s="58">
        <v>4.0</v>
      </c>
      <c r="E39" s="58">
        <v>6.0</v>
      </c>
      <c r="F39" s="57" t="s">
        <v>64</v>
      </c>
      <c r="G39" s="57" t="s">
        <v>86</v>
      </c>
      <c r="H39" s="58">
        <v>1.0</v>
      </c>
      <c r="I39" s="57" t="s">
        <v>49</v>
      </c>
      <c r="J39" s="59">
        <v>1005.0</v>
      </c>
      <c r="K39" s="58">
        <v>1.0</v>
      </c>
      <c r="L39" s="58">
        <v>4.0</v>
      </c>
      <c r="M39" s="58">
        <v>0.0</v>
      </c>
      <c r="N39" s="58">
        <v>0.0</v>
      </c>
      <c r="O39" s="58">
        <v>0.0</v>
      </c>
    </row>
    <row r="40" ht="15.75" customHeight="1">
      <c r="B40" s="58">
        <v>63.0</v>
      </c>
      <c r="C40" s="58">
        <v>2.0</v>
      </c>
      <c r="D40" s="58">
        <v>1.0</v>
      </c>
      <c r="E40" s="58">
        <v>7.0</v>
      </c>
      <c r="F40" s="57" t="s">
        <v>64</v>
      </c>
      <c r="G40" s="57" t="s">
        <v>87</v>
      </c>
      <c r="H40" s="58">
        <v>4.0</v>
      </c>
      <c r="I40" s="57" t="s">
        <v>48</v>
      </c>
      <c r="J40" s="59">
        <v>959.0</v>
      </c>
      <c r="K40" s="58">
        <v>1.0</v>
      </c>
      <c r="L40" s="58">
        <v>2.0</v>
      </c>
      <c r="M40" s="58">
        <v>0.0</v>
      </c>
      <c r="N40" s="58">
        <v>0.0</v>
      </c>
      <c r="O40" s="58">
        <v>0.0</v>
      </c>
    </row>
    <row r="41" ht="15.75" customHeight="1">
      <c r="B41" s="58">
        <v>59.0</v>
      </c>
      <c r="C41" s="58">
        <v>2.0</v>
      </c>
      <c r="D41" s="58">
        <v>1.0</v>
      </c>
      <c r="E41" s="58">
        <v>8.0</v>
      </c>
      <c r="F41" s="57" t="s">
        <v>64</v>
      </c>
      <c r="G41" s="57" t="s">
        <v>87</v>
      </c>
      <c r="H41" s="58">
        <v>3.0</v>
      </c>
      <c r="I41" s="57" t="s">
        <v>48</v>
      </c>
      <c r="J41" s="59">
        <v>1087.0</v>
      </c>
      <c r="K41" s="58">
        <v>1.0</v>
      </c>
      <c r="L41" s="58">
        <v>2.0</v>
      </c>
      <c r="M41" s="58">
        <v>0.0</v>
      </c>
      <c r="N41" s="58">
        <v>0.0</v>
      </c>
      <c r="O41" s="58">
        <v>0.0</v>
      </c>
    </row>
    <row r="42" ht="15.75" customHeight="1">
      <c r="B42" s="58">
        <v>20.0</v>
      </c>
      <c r="C42" s="58">
        <v>3.0</v>
      </c>
      <c r="D42" s="58">
        <v>4.0</v>
      </c>
      <c r="E42" s="58">
        <v>9.0</v>
      </c>
      <c r="F42" s="57" t="s">
        <v>64</v>
      </c>
      <c r="G42" s="57" t="s">
        <v>89</v>
      </c>
      <c r="H42" s="58">
        <v>1.0</v>
      </c>
      <c r="I42" s="57" t="s">
        <v>49</v>
      </c>
      <c r="J42" s="59">
        <v>1074.0</v>
      </c>
      <c r="K42" s="58">
        <v>1.0</v>
      </c>
      <c r="L42" s="58">
        <v>3.0</v>
      </c>
      <c r="M42" s="58">
        <v>0.0</v>
      </c>
      <c r="N42" s="58">
        <v>0.0</v>
      </c>
      <c r="O42" s="58">
        <v>0.0</v>
      </c>
    </row>
    <row r="43" ht="15.75" customHeight="1">
      <c r="B43" s="58">
        <v>2.0</v>
      </c>
      <c r="C43" s="58">
        <v>1.0</v>
      </c>
      <c r="D43" s="58">
        <v>2.0</v>
      </c>
      <c r="E43" s="58">
        <v>10.0</v>
      </c>
      <c r="F43" s="57" t="s">
        <v>64</v>
      </c>
      <c r="G43" s="57" t="s">
        <v>88</v>
      </c>
      <c r="H43" s="58">
        <v>1.0</v>
      </c>
      <c r="I43" s="57" t="s">
        <v>50</v>
      </c>
      <c r="J43" s="59">
        <v>1732.0</v>
      </c>
      <c r="K43" s="58">
        <v>1.0</v>
      </c>
      <c r="L43" s="58">
        <v>1.0</v>
      </c>
      <c r="M43" s="58">
        <v>0.0</v>
      </c>
      <c r="N43" s="58">
        <v>0.0</v>
      </c>
      <c r="O43" s="58">
        <v>0.0</v>
      </c>
    </row>
    <row r="44" ht="15.75" customHeight="1">
      <c r="B44" s="58">
        <v>24.0</v>
      </c>
      <c r="C44" s="58">
        <v>2.0</v>
      </c>
      <c r="D44" s="58">
        <v>3.0</v>
      </c>
      <c r="E44" s="58">
        <v>1.0</v>
      </c>
      <c r="F44" s="57" t="s">
        <v>12</v>
      </c>
      <c r="G44" s="57" t="s">
        <v>89</v>
      </c>
      <c r="H44" s="58">
        <v>2.0</v>
      </c>
      <c r="I44" s="57" t="s">
        <v>49</v>
      </c>
      <c r="J44" s="59">
        <v>1171.0</v>
      </c>
      <c r="K44" s="58">
        <v>2.0</v>
      </c>
      <c r="L44" s="58">
        <v>3.0</v>
      </c>
      <c r="M44" s="58">
        <v>1.0</v>
      </c>
      <c r="N44" s="58">
        <v>1.0</v>
      </c>
      <c r="O44" s="58">
        <v>0.0</v>
      </c>
    </row>
    <row r="45" ht="15.75" customHeight="1">
      <c r="B45" s="58">
        <v>5.0</v>
      </c>
      <c r="C45" s="58">
        <v>2.0</v>
      </c>
      <c r="D45" s="58">
        <v>1.0</v>
      </c>
      <c r="E45" s="58">
        <v>2.0</v>
      </c>
      <c r="F45" s="57" t="s">
        <v>12</v>
      </c>
      <c r="G45" s="57" t="s">
        <v>88</v>
      </c>
      <c r="H45" s="58">
        <v>2.0</v>
      </c>
      <c r="I45" s="57" t="s">
        <v>51</v>
      </c>
      <c r="J45" s="59">
        <v>1004.0</v>
      </c>
      <c r="K45" s="58">
        <v>2.0</v>
      </c>
      <c r="L45" s="58">
        <v>3.0</v>
      </c>
      <c r="M45" s="58">
        <v>1.0</v>
      </c>
      <c r="N45" s="58">
        <v>0.0</v>
      </c>
      <c r="O45" s="58">
        <v>1.0</v>
      </c>
    </row>
    <row r="46" ht="15.75" customHeight="1">
      <c r="B46" s="58">
        <v>42.0</v>
      </c>
      <c r="C46" s="58">
        <v>3.0</v>
      </c>
      <c r="D46" s="58">
        <v>4.0</v>
      </c>
      <c r="E46" s="58">
        <v>3.0</v>
      </c>
      <c r="F46" s="57" t="s">
        <v>12</v>
      </c>
      <c r="G46" s="57" t="s">
        <v>86</v>
      </c>
      <c r="H46" s="58">
        <v>3.0</v>
      </c>
      <c r="I46" s="57" t="s">
        <v>50</v>
      </c>
      <c r="J46" s="59">
        <v>1203.0</v>
      </c>
      <c r="K46" s="58">
        <v>1.0</v>
      </c>
      <c r="L46" s="58">
        <v>3.0</v>
      </c>
      <c r="M46" s="58">
        <v>0.0</v>
      </c>
      <c r="N46" s="58">
        <v>0.0</v>
      </c>
      <c r="O46" s="58">
        <v>0.0</v>
      </c>
    </row>
    <row r="47" ht="15.75" customHeight="1">
      <c r="B47" s="58">
        <v>10.0</v>
      </c>
      <c r="C47" s="58">
        <v>3.0</v>
      </c>
      <c r="D47" s="58">
        <v>1.0</v>
      </c>
      <c r="E47" s="58">
        <v>4.0</v>
      </c>
      <c r="F47" s="57" t="s">
        <v>12</v>
      </c>
      <c r="G47" s="57" t="s">
        <v>88</v>
      </c>
      <c r="H47" s="58">
        <v>3.0</v>
      </c>
      <c r="I47" s="57" t="s">
        <v>50</v>
      </c>
      <c r="J47" s="59">
        <v>1222.0</v>
      </c>
      <c r="K47" s="58">
        <v>1.0</v>
      </c>
      <c r="L47" s="58">
        <v>3.0</v>
      </c>
      <c r="M47" s="58">
        <v>0.0</v>
      </c>
      <c r="N47" s="58">
        <v>0.0</v>
      </c>
      <c r="O47" s="58">
        <v>0.0</v>
      </c>
    </row>
    <row r="48" ht="15.75" customHeight="1">
      <c r="B48" s="58">
        <v>29.0</v>
      </c>
      <c r="C48" s="58">
        <v>4.0</v>
      </c>
      <c r="D48" s="58">
        <v>3.0</v>
      </c>
      <c r="E48" s="58">
        <v>5.0</v>
      </c>
      <c r="F48" s="57" t="s">
        <v>12</v>
      </c>
      <c r="G48" s="57" t="s">
        <v>89</v>
      </c>
      <c r="H48" s="58">
        <v>4.0</v>
      </c>
      <c r="I48" s="57" t="s">
        <v>51</v>
      </c>
      <c r="J48" s="59">
        <v>1123.0</v>
      </c>
      <c r="K48" s="58">
        <v>1.0</v>
      </c>
      <c r="L48" s="58">
        <v>4.0</v>
      </c>
      <c r="M48" s="58">
        <v>0.0</v>
      </c>
      <c r="N48" s="58">
        <v>0.0</v>
      </c>
      <c r="O48" s="58">
        <v>0.0</v>
      </c>
    </row>
    <row r="49" ht="15.75" customHeight="1">
      <c r="B49" s="58">
        <v>47.0</v>
      </c>
      <c r="C49" s="58">
        <v>4.0</v>
      </c>
      <c r="D49" s="58">
        <v>4.0</v>
      </c>
      <c r="E49" s="58">
        <v>6.0</v>
      </c>
      <c r="F49" s="57" t="s">
        <v>12</v>
      </c>
      <c r="G49" s="57" t="s">
        <v>86</v>
      </c>
      <c r="H49" s="58">
        <v>4.0</v>
      </c>
      <c r="I49" s="57" t="s">
        <v>48</v>
      </c>
      <c r="J49" s="59">
        <v>1114.0</v>
      </c>
      <c r="K49" s="58">
        <v>1.0</v>
      </c>
      <c r="L49" s="58">
        <v>4.0</v>
      </c>
      <c r="M49" s="58">
        <v>0.0</v>
      </c>
      <c r="N49" s="58">
        <v>0.0</v>
      </c>
      <c r="O49" s="58">
        <v>0.0</v>
      </c>
    </row>
    <row r="50" ht="15.75" customHeight="1">
      <c r="B50" s="58">
        <v>31.0</v>
      </c>
      <c r="C50" s="58">
        <v>4.0</v>
      </c>
      <c r="D50" s="58">
        <v>3.0</v>
      </c>
      <c r="E50" s="58">
        <v>7.0</v>
      </c>
      <c r="F50" s="57" t="s">
        <v>12</v>
      </c>
      <c r="G50" s="57" t="s">
        <v>89</v>
      </c>
      <c r="H50" s="58">
        <v>4.0</v>
      </c>
      <c r="I50" s="57" t="s">
        <v>48</v>
      </c>
      <c r="J50" s="59">
        <v>1209.0</v>
      </c>
      <c r="K50" s="58">
        <v>1.0</v>
      </c>
      <c r="L50" s="58">
        <v>4.0</v>
      </c>
      <c r="M50" s="58">
        <v>0.0</v>
      </c>
      <c r="N50" s="58">
        <v>0.0</v>
      </c>
      <c r="O50" s="58">
        <v>0.0</v>
      </c>
    </row>
    <row r="51" ht="15.75" customHeight="1">
      <c r="B51" s="58">
        <v>38.0</v>
      </c>
      <c r="C51" s="58">
        <v>2.0</v>
      </c>
      <c r="D51" s="58">
        <v>4.0</v>
      </c>
      <c r="E51" s="58">
        <v>8.0</v>
      </c>
      <c r="F51" s="57" t="s">
        <v>12</v>
      </c>
      <c r="G51" s="57" t="s">
        <v>86</v>
      </c>
      <c r="H51" s="58">
        <v>2.0</v>
      </c>
      <c r="I51" s="57" t="s">
        <v>50</v>
      </c>
      <c r="J51" s="59">
        <v>1252.0</v>
      </c>
      <c r="K51" s="58">
        <v>1.0</v>
      </c>
      <c r="L51" s="58">
        <v>2.0</v>
      </c>
      <c r="M51" s="58">
        <v>0.0</v>
      </c>
      <c r="N51" s="58">
        <v>0.0</v>
      </c>
      <c r="O51" s="58">
        <v>0.0</v>
      </c>
    </row>
    <row r="52" ht="15.75" customHeight="1">
      <c r="B52" s="58">
        <v>21.0</v>
      </c>
      <c r="C52" s="58">
        <v>2.0</v>
      </c>
      <c r="D52" s="58">
        <v>3.0</v>
      </c>
      <c r="E52" s="58">
        <v>9.0</v>
      </c>
      <c r="F52" s="57" t="s">
        <v>12</v>
      </c>
      <c r="G52" s="57" t="s">
        <v>89</v>
      </c>
      <c r="H52" s="58">
        <v>2.0</v>
      </c>
      <c r="I52" s="57" t="s">
        <v>51</v>
      </c>
      <c r="J52" s="59">
        <v>1261.0</v>
      </c>
      <c r="K52" s="58">
        <v>1.0</v>
      </c>
      <c r="L52" s="58">
        <v>2.0</v>
      </c>
      <c r="M52" s="58">
        <v>0.0</v>
      </c>
      <c r="N52" s="58">
        <v>0.0</v>
      </c>
      <c r="O52" s="58">
        <v>0.0</v>
      </c>
    </row>
    <row r="53" ht="15.75" customHeight="1">
      <c r="B53" s="58">
        <v>6.0</v>
      </c>
      <c r="C53" s="58">
        <v>2.0</v>
      </c>
      <c r="D53" s="58">
        <v>1.0</v>
      </c>
      <c r="E53" s="58">
        <v>10.0</v>
      </c>
      <c r="F53" s="57" t="s">
        <v>12</v>
      </c>
      <c r="G53" s="57" t="s">
        <v>88</v>
      </c>
      <c r="H53" s="58">
        <v>2.0</v>
      </c>
      <c r="I53" s="57" t="s">
        <v>50</v>
      </c>
      <c r="J53" s="59">
        <v>854.0</v>
      </c>
      <c r="K53" s="58">
        <v>1.0</v>
      </c>
      <c r="L53" s="58">
        <v>2.0</v>
      </c>
      <c r="M53" s="58">
        <v>0.0</v>
      </c>
      <c r="N53" s="58">
        <v>0.0</v>
      </c>
      <c r="O53" s="58">
        <v>0.0</v>
      </c>
    </row>
    <row r="54" ht="15.75" customHeight="1">
      <c r="B54" s="58">
        <v>12.0</v>
      </c>
      <c r="C54" s="58">
        <v>4.0</v>
      </c>
      <c r="D54" s="58">
        <v>3.0</v>
      </c>
      <c r="E54" s="58">
        <v>1.0</v>
      </c>
      <c r="F54" s="57" t="s">
        <v>60</v>
      </c>
      <c r="G54" s="57" t="s">
        <v>88</v>
      </c>
      <c r="H54" s="58">
        <v>3.0</v>
      </c>
      <c r="I54" s="57" t="s">
        <v>49</v>
      </c>
      <c r="J54" s="59">
        <v>1137.0</v>
      </c>
      <c r="K54" s="58">
        <v>2.0</v>
      </c>
      <c r="L54" s="58">
        <v>3.0</v>
      </c>
      <c r="M54" s="58">
        <v>1.0</v>
      </c>
      <c r="N54" s="58">
        <v>1.0</v>
      </c>
      <c r="O54" s="58">
        <v>0.0</v>
      </c>
    </row>
    <row r="55" ht="15.75" customHeight="1">
      <c r="B55" s="58">
        <v>61.0</v>
      </c>
      <c r="C55" s="58">
        <v>3.0</v>
      </c>
      <c r="D55" s="58">
        <v>4.0</v>
      </c>
      <c r="E55" s="58">
        <v>2.0</v>
      </c>
      <c r="F55" s="57" t="s">
        <v>60</v>
      </c>
      <c r="G55" s="57" t="s">
        <v>87</v>
      </c>
      <c r="H55" s="58">
        <v>4.0</v>
      </c>
      <c r="I55" s="57" t="s">
        <v>51</v>
      </c>
      <c r="J55" s="59">
        <v>711.0</v>
      </c>
      <c r="K55" s="58">
        <v>1.0</v>
      </c>
      <c r="L55" s="58">
        <v>3.0</v>
      </c>
      <c r="M55" s="58">
        <v>0.0</v>
      </c>
      <c r="N55" s="58">
        <v>0.0</v>
      </c>
      <c r="O55" s="58">
        <v>0.0</v>
      </c>
    </row>
    <row r="56" ht="15.75" customHeight="1">
      <c r="B56" s="58">
        <v>55.0</v>
      </c>
      <c r="C56" s="58">
        <v>1.0</v>
      </c>
      <c r="D56" s="58">
        <v>2.0</v>
      </c>
      <c r="E56" s="58">
        <v>3.0</v>
      </c>
      <c r="F56" s="57" t="s">
        <v>60</v>
      </c>
      <c r="G56" s="57" t="s">
        <v>87</v>
      </c>
      <c r="H56" s="58">
        <v>2.0</v>
      </c>
      <c r="I56" s="57" t="s">
        <v>48</v>
      </c>
      <c r="J56" s="59">
        <v>1097.0</v>
      </c>
      <c r="K56" s="58">
        <v>1.0</v>
      </c>
      <c r="L56" s="58">
        <v>1.0</v>
      </c>
      <c r="M56" s="58">
        <v>0.0</v>
      </c>
      <c r="N56" s="58">
        <v>0.0</v>
      </c>
      <c r="O56" s="58">
        <v>0.0</v>
      </c>
    </row>
    <row r="57" ht="15.75" customHeight="1">
      <c r="B57" s="58">
        <v>41.0</v>
      </c>
      <c r="C57" s="58">
        <v>3.0</v>
      </c>
      <c r="D57" s="58">
        <v>3.0</v>
      </c>
      <c r="E57" s="58">
        <v>4.0</v>
      </c>
      <c r="F57" s="57" t="s">
        <v>60</v>
      </c>
      <c r="G57" s="57" t="s">
        <v>86</v>
      </c>
      <c r="H57" s="58">
        <v>3.0</v>
      </c>
      <c r="I57" s="57" t="s">
        <v>51</v>
      </c>
      <c r="J57" s="59">
        <v>974.0</v>
      </c>
      <c r="K57" s="58">
        <v>1.0</v>
      </c>
      <c r="L57" s="58">
        <v>3.0</v>
      </c>
      <c r="M57" s="58">
        <v>0.0</v>
      </c>
      <c r="N57" s="58">
        <v>0.0</v>
      </c>
      <c r="O57" s="58">
        <v>0.0</v>
      </c>
    </row>
    <row r="58" ht="15.75" customHeight="1">
      <c r="B58" s="58">
        <v>44.0</v>
      </c>
      <c r="C58" s="58">
        <v>4.0</v>
      </c>
      <c r="D58" s="58">
        <v>3.0</v>
      </c>
      <c r="E58" s="58">
        <v>5.0</v>
      </c>
      <c r="F58" s="57" t="s">
        <v>60</v>
      </c>
      <c r="G58" s="57" t="s">
        <v>86</v>
      </c>
      <c r="H58" s="58">
        <v>3.0</v>
      </c>
      <c r="I58" s="57" t="s">
        <v>49</v>
      </c>
      <c r="J58" s="59">
        <v>1096.0</v>
      </c>
      <c r="K58" s="58">
        <v>1.0</v>
      </c>
      <c r="L58" s="58">
        <v>4.0</v>
      </c>
      <c r="M58" s="58">
        <v>0.0</v>
      </c>
      <c r="N58" s="58">
        <v>0.0</v>
      </c>
      <c r="O58" s="58">
        <v>0.0</v>
      </c>
    </row>
    <row r="59" ht="15.75" customHeight="1">
      <c r="B59" s="58">
        <v>4.0</v>
      </c>
      <c r="C59" s="58">
        <v>4.0</v>
      </c>
      <c r="D59" s="58">
        <v>1.0</v>
      </c>
      <c r="E59" s="58">
        <v>6.0</v>
      </c>
      <c r="F59" s="57" t="s">
        <v>60</v>
      </c>
      <c r="G59" s="57" t="s">
        <v>88</v>
      </c>
      <c r="H59" s="58">
        <v>1.0</v>
      </c>
      <c r="I59" s="57" t="s">
        <v>49</v>
      </c>
      <c r="J59" s="59">
        <v>945.0</v>
      </c>
      <c r="K59" s="58">
        <v>1.0</v>
      </c>
      <c r="L59" s="58">
        <v>4.0</v>
      </c>
      <c r="M59" s="58">
        <v>0.0</v>
      </c>
      <c r="N59" s="58">
        <v>0.0</v>
      </c>
      <c r="O59" s="58">
        <v>0.0</v>
      </c>
    </row>
    <row r="60" ht="15.75" customHeight="1">
      <c r="B60" s="58">
        <v>60.0</v>
      </c>
      <c r="C60" s="58">
        <v>4.0</v>
      </c>
      <c r="D60" s="58">
        <v>3.0</v>
      </c>
      <c r="E60" s="58">
        <v>7.0</v>
      </c>
      <c r="F60" s="57" t="s">
        <v>60</v>
      </c>
      <c r="G60" s="57" t="s">
        <v>87</v>
      </c>
      <c r="H60" s="58">
        <v>3.0</v>
      </c>
      <c r="I60" s="57" t="s">
        <v>49</v>
      </c>
      <c r="J60" s="59">
        <v>716.0</v>
      </c>
      <c r="K60" s="58">
        <v>1.0</v>
      </c>
      <c r="L60" s="58">
        <v>4.0</v>
      </c>
      <c r="M60" s="58">
        <v>0.0</v>
      </c>
      <c r="N60" s="58">
        <v>0.0</v>
      </c>
      <c r="O60" s="58">
        <v>0.0</v>
      </c>
    </row>
    <row r="61" ht="15.75" customHeight="1">
      <c r="B61" s="58">
        <v>43.0</v>
      </c>
      <c r="C61" s="58">
        <v>1.0</v>
      </c>
      <c r="D61" s="58">
        <v>3.0</v>
      </c>
      <c r="E61" s="58">
        <v>8.0</v>
      </c>
      <c r="F61" s="57" t="s">
        <v>60</v>
      </c>
      <c r="G61" s="57" t="s">
        <v>86</v>
      </c>
      <c r="H61" s="58">
        <v>3.0</v>
      </c>
      <c r="I61" s="57" t="s">
        <v>48</v>
      </c>
      <c r="J61" s="59">
        <v>1317.0</v>
      </c>
      <c r="K61" s="58">
        <v>1.0</v>
      </c>
      <c r="L61" s="58">
        <v>1.0</v>
      </c>
      <c r="M61" s="58">
        <v>0.0</v>
      </c>
      <c r="N61" s="58">
        <v>0.0</v>
      </c>
      <c r="O61" s="58">
        <v>0.0</v>
      </c>
    </row>
    <row r="62" ht="15.75" customHeight="1">
      <c r="B62" s="58">
        <v>8.0</v>
      </c>
      <c r="C62" s="58">
        <v>4.0</v>
      </c>
      <c r="D62" s="58">
        <v>2.0</v>
      </c>
      <c r="E62" s="58">
        <v>9.0</v>
      </c>
      <c r="F62" s="57" t="s">
        <v>60</v>
      </c>
      <c r="G62" s="57" t="s">
        <v>88</v>
      </c>
      <c r="H62" s="58">
        <v>2.0</v>
      </c>
      <c r="I62" s="57" t="s">
        <v>49</v>
      </c>
      <c r="J62" s="59">
        <v>1041.0</v>
      </c>
      <c r="K62" s="58">
        <v>1.0</v>
      </c>
      <c r="L62" s="58">
        <v>4.0</v>
      </c>
      <c r="M62" s="58">
        <v>0.0</v>
      </c>
      <c r="N62" s="58">
        <v>0.0</v>
      </c>
      <c r="O62" s="58">
        <v>0.0</v>
      </c>
    </row>
    <row r="63" ht="15.75" customHeight="1">
      <c r="B63" s="62">
        <v>18.0</v>
      </c>
      <c r="C63" s="62">
        <v>2.0</v>
      </c>
      <c r="D63" s="62">
        <v>1.0</v>
      </c>
      <c r="E63" s="62">
        <v>10.0</v>
      </c>
      <c r="F63" s="60" t="s">
        <v>60</v>
      </c>
      <c r="G63" s="60" t="s">
        <v>89</v>
      </c>
      <c r="H63" s="62">
        <v>1.0</v>
      </c>
      <c r="I63" s="60" t="s">
        <v>50</v>
      </c>
      <c r="J63" s="63">
        <v>1710.0</v>
      </c>
      <c r="K63" s="62">
        <v>1.0</v>
      </c>
      <c r="L63" s="62">
        <v>2.0</v>
      </c>
      <c r="M63" s="62">
        <v>0.0</v>
      </c>
      <c r="N63" s="62">
        <v>0.0</v>
      </c>
      <c r="O63" s="62">
        <v>0.0</v>
      </c>
    </row>
    <row r="64" ht="15.75" customHeight="1"/>
    <row r="65" ht="15.75" customHeight="1">
      <c r="C65" s="35" t="s">
        <v>26</v>
      </c>
      <c r="D65" s="35" t="s">
        <v>23</v>
      </c>
      <c r="E65" s="35" t="s">
        <v>16</v>
      </c>
      <c r="F65" s="35" t="s">
        <v>17</v>
      </c>
      <c r="G65" s="35" t="s">
        <v>18</v>
      </c>
      <c r="H65" s="93" t="s">
        <v>27</v>
      </c>
      <c r="I65" s="36" t="s">
        <v>13</v>
      </c>
      <c r="J65" s="64" t="s">
        <v>19</v>
      </c>
    </row>
    <row r="66" ht="15.75" customHeight="1">
      <c r="B66" s="37" t="s">
        <v>90</v>
      </c>
      <c r="C66" s="38">
        <v>60.0</v>
      </c>
      <c r="D66" s="38">
        <f>average(J4:J63)</f>
        <v>1096.533333</v>
      </c>
      <c r="E66" s="84">
        <f>MEDIAN(J4:J63)</f>
        <v>1077</v>
      </c>
      <c r="F66" s="84">
        <f>min(J4:J63)</f>
        <v>711</v>
      </c>
      <c r="G66" s="84">
        <f>MAX(J4:J63)</f>
        <v>1886</v>
      </c>
      <c r="H66" s="94">
        <f>(C66-I66)/C66*100</f>
        <v>11.66666667</v>
      </c>
      <c r="I66" s="39">
        <f>countif(K4:K63, "1")</f>
        <v>53</v>
      </c>
      <c r="J66" s="19">
        <f>stdev(J4:J63)</f>
        <v>220.7030728</v>
      </c>
    </row>
    <row r="67" ht="15.75" customHeight="1">
      <c r="H67" s="95"/>
    </row>
    <row r="68" ht="15.75" customHeight="1">
      <c r="H68" s="95"/>
    </row>
    <row r="69" ht="15.75" customHeight="1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95" t="s">
        <v>27</v>
      </c>
    </row>
    <row r="70" ht="15.75" customHeight="1">
      <c r="B70" s="5" t="s">
        <v>90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5">
        <v>8.3333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5" width="11.0"/>
  </cols>
  <sheetData>
    <row r="1" ht="15.75" customHeight="1"/>
    <row r="2" ht="15.75" customHeight="1">
      <c r="B2" s="89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ht="15.75" customHeight="1">
      <c r="B3" s="90" t="s">
        <v>72</v>
      </c>
      <c r="C3" s="90" t="s">
        <v>73</v>
      </c>
      <c r="D3" s="90" t="s">
        <v>74</v>
      </c>
      <c r="E3" s="90" t="s">
        <v>75</v>
      </c>
      <c r="F3" s="90" t="s">
        <v>76</v>
      </c>
      <c r="G3" s="90" t="s">
        <v>77</v>
      </c>
      <c r="H3" s="90" t="s">
        <v>78</v>
      </c>
      <c r="I3" s="90" t="s">
        <v>79</v>
      </c>
      <c r="J3" s="91" t="s">
        <v>80</v>
      </c>
      <c r="K3" s="91" t="s">
        <v>81</v>
      </c>
      <c r="L3" s="96" t="s">
        <v>82</v>
      </c>
      <c r="M3" s="90" t="s">
        <v>83</v>
      </c>
      <c r="N3" s="90" t="s">
        <v>84</v>
      </c>
      <c r="O3" s="92" t="s">
        <v>85</v>
      </c>
    </row>
    <row r="4" ht="15.75" customHeight="1">
      <c r="B4" s="54">
        <v>40.0</v>
      </c>
      <c r="C4" s="54">
        <v>4.0</v>
      </c>
      <c r="D4" s="54">
        <v>0.0</v>
      </c>
      <c r="E4" s="54">
        <v>1.0</v>
      </c>
      <c r="F4" s="53" t="s">
        <v>64</v>
      </c>
      <c r="G4" s="53" t="s">
        <v>86</v>
      </c>
      <c r="H4" s="54">
        <v>2.0</v>
      </c>
      <c r="I4" s="53" t="s">
        <v>49</v>
      </c>
      <c r="J4" s="55">
        <v>1196.0</v>
      </c>
      <c r="K4" s="54">
        <v>1.0</v>
      </c>
      <c r="L4" s="54">
        <v>4.0</v>
      </c>
      <c r="M4" s="54">
        <v>0.0</v>
      </c>
      <c r="N4" s="54">
        <v>0.0</v>
      </c>
      <c r="O4" s="54">
        <v>0.0</v>
      </c>
    </row>
    <row r="5" ht="15.75" customHeight="1">
      <c r="B5" s="58">
        <v>35.0</v>
      </c>
      <c r="C5" s="58">
        <v>4.0</v>
      </c>
      <c r="D5" s="58">
        <v>0.0</v>
      </c>
      <c r="E5" s="58">
        <v>2.0</v>
      </c>
      <c r="F5" s="57" t="s">
        <v>64</v>
      </c>
      <c r="G5" s="57" t="s">
        <v>86</v>
      </c>
      <c r="H5" s="58">
        <v>1.0</v>
      </c>
      <c r="I5" s="57" t="s">
        <v>48</v>
      </c>
      <c r="J5" s="59">
        <v>853.0</v>
      </c>
      <c r="K5" s="58">
        <v>2.0</v>
      </c>
      <c r="L5" s="58">
        <v>1.0</v>
      </c>
      <c r="M5" s="58">
        <v>1.0</v>
      </c>
      <c r="N5" s="58">
        <v>0.0</v>
      </c>
      <c r="O5" s="58">
        <v>1.0</v>
      </c>
    </row>
    <row r="6" ht="15.75" customHeight="1">
      <c r="B6" s="58">
        <v>52.0</v>
      </c>
      <c r="C6" s="58">
        <v>2.0</v>
      </c>
      <c r="D6" s="58">
        <v>0.0</v>
      </c>
      <c r="E6" s="58">
        <v>3.0</v>
      </c>
      <c r="F6" s="57" t="s">
        <v>64</v>
      </c>
      <c r="G6" s="57" t="s">
        <v>87</v>
      </c>
      <c r="H6" s="58">
        <v>1.0</v>
      </c>
      <c r="I6" s="57" t="s">
        <v>49</v>
      </c>
      <c r="J6" s="59">
        <v>1206.0</v>
      </c>
      <c r="K6" s="58">
        <v>1.0</v>
      </c>
      <c r="L6" s="58">
        <v>2.0</v>
      </c>
      <c r="M6" s="58">
        <v>0.0</v>
      </c>
      <c r="N6" s="58">
        <v>0.0</v>
      </c>
      <c r="O6" s="58">
        <v>0.0</v>
      </c>
    </row>
    <row r="7" ht="15.75" customHeight="1">
      <c r="B7" s="58">
        <v>34.0</v>
      </c>
      <c r="C7" s="58">
        <v>4.0</v>
      </c>
      <c r="D7" s="58">
        <v>0.0</v>
      </c>
      <c r="E7" s="58">
        <v>4.0</v>
      </c>
      <c r="F7" s="57" t="s">
        <v>64</v>
      </c>
      <c r="G7" s="57" t="s">
        <v>86</v>
      </c>
      <c r="H7" s="58">
        <v>1.0</v>
      </c>
      <c r="I7" s="57" t="s">
        <v>50</v>
      </c>
      <c r="J7" s="59">
        <v>1352.0</v>
      </c>
      <c r="K7" s="58">
        <v>1.0</v>
      </c>
      <c r="L7" s="58">
        <v>4.0</v>
      </c>
      <c r="M7" s="58">
        <v>0.0</v>
      </c>
      <c r="N7" s="58">
        <v>0.0</v>
      </c>
      <c r="O7" s="58">
        <v>0.0</v>
      </c>
    </row>
    <row r="8" ht="15.75" customHeight="1">
      <c r="B8" s="58">
        <v>33.0</v>
      </c>
      <c r="C8" s="58">
        <v>4.0</v>
      </c>
      <c r="D8" s="58">
        <v>0.0</v>
      </c>
      <c r="E8" s="58">
        <v>5.0</v>
      </c>
      <c r="F8" s="57" t="s">
        <v>64</v>
      </c>
      <c r="G8" s="57" t="s">
        <v>86</v>
      </c>
      <c r="H8" s="58">
        <v>1.0</v>
      </c>
      <c r="I8" s="57" t="s">
        <v>51</v>
      </c>
      <c r="J8" s="59">
        <v>1252.0</v>
      </c>
      <c r="K8" s="58">
        <v>1.0</v>
      </c>
      <c r="L8" s="58">
        <v>4.0</v>
      </c>
      <c r="M8" s="58">
        <v>0.0</v>
      </c>
      <c r="N8" s="58">
        <v>0.0</v>
      </c>
      <c r="O8" s="58">
        <v>0.0</v>
      </c>
    </row>
    <row r="9" ht="15.75" customHeight="1">
      <c r="B9" s="58">
        <v>1.0</v>
      </c>
      <c r="C9" s="58">
        <v>1.0</v>
      </c>
      <c r="D9" s="58">
        <v>0.0</v>
      </c>
      <c r="E9" s="58">
        <v>6.0</v>
      </c>
      <c r="F9" s="57" t="s">
        <v>64</v>
      </c>
      <c r="G9" s="57" t="s">
        <v>88</v>
      </c>
      <c r="H9" s="58">
        <v>1.0</v>
      </c>
      <c r="I9" s="57" t="s">
        <v>51</v>
      </c>
      <c r="J9" s="59">
        <v>1015.0</v>
      </c>
      <c r="K9" s="58">
        <v>1.0</v>
      </c>
      <c r="L9" s="58">
        <v>1.0</v>
      </c>
      <c r="M9" s="58">
        <v>0.0</v>
      </c>
      <c r="N9" s="58">
        <v>0.0</v>
      </c>
      <c r="O9" s="58">
        <v>0.0</v>
      </c>
    </row>
    <row r="10" ht="15.75" customHeight="1">
      <c r="B10" s="58">
        <v>39.0</v>
      </c>
      <c r="C10" s="58">
        <v>4.0</v>
      </c>
      <c r="D10" s="58">
        <v>0.0</v>
      </c>
      <c r="E10" s="58">
        <v>7.0</v>
      </c>
      <c r="F10" s="57" t="s">
        <v>64</v>
      </c>
      <c r="G10" s="57" t="s">
        <v>86</v>
      </c>
      <c r="H10" s="58">
        <v>2.0</v>
      </c>
      <c r="I10" s="57" t="s">
        <v>48</v>
      </c>
      <c r="J10" s="59">
        <v>1307.0</v>
      </c>
      <c r="K10" s="58">
        <v>1.0</v>
      </c>
      <c r="L10" s="58">
        <v>4.0</v>
      </c>
      <c r="M10" s="58">
        <v>0.0</v>
      </c>
      <c r="N10" s="58">
        <v>0.0</v>
      </c>
      <c r="O10" s="58">
        <v>0.0</v>
      </c>
    </row>
    <row r="11" ht="15.75" customHeight="1">
      <c r="B11" s="58">
        <v>7.0</v>
      </c>
      <c r="C11" s="58">
        <v>1.0</v>
      </c>
      <c r="D11" s="58">
        <v>0.0</v>
      </c>
      <c r="E11" s="58">
        <v>8.0</v>
      </c>
      <c r="F11" s="57" t="s">
        <v>64</v>
      </c>
      <c r="G11" s="57" t="s">
        <v>88</v>
      </c>
      <c r="H11" s="58">
        <v>2.0</v>
      </c>
      <c r="I11" s="57" t="s">
        <v>48</v>
      </c>
      <c r="J11" s="59">
        <v>1674.0</v>
      </c>
      <c r="K11" s="58">
        <v>1.0</v>
      </c>
      <c r="L11" s="58">
        <v>1.0</v>
      </c>
      <c r="M11" s="58">
        <v>0.0</v>
      </c>
      <c r="N11" s="58">
        <v>0.0</v>
      </c>
      <c r="O11" s="58">
        <v>0.0</v>
      </c>
    </row>
    <row r="12" ht="15.75" customHeight="1">
      <c r="B12" s="58">
        <v>56.0</v>
      </c>
      <c r="C12" s="58">
        <v>2.0</v>
      </c>
      <c r="D12" s="58">
        <v>0.0</v>
      </c>
      <c r="E12" s="58">
        <v>9.0</v>
      </c>
      <c r="F12" s="57" t="s">
        <v>64</v>
      </c>
      <c r="G12" s="57" t="s">
        <v>87</v>
      </c>
      <c r="H12" s="58">
        <v>2.0</v>
      </c>
      <c r="I12" s="57" t="s">
        <v>49</v>
      </c>
      <c r="J12" s="59">
        <v>1234.0</v>
      </c>
      <c r="K12" s="58">
        <v>1.0</v>
      </c>
      <c r="L12" s="58">
        <v>2.0</v>
      </c>
      <c r="M12" s="58">
        <v>0.0</v>
      </c>
      <c r="N12" s="58">
        <v>0.0</v>
      </c>
      <c r="O12" s="58">
        <v>0.0</v>
      </c>
    </row>
    <row r="13" ht="15.75" customHeight="1">
      <c r="B13" s="58">
        <v>14.0</v>
      </c>
      <c r="C13" s="58">
        <v>1.0</v>
      </c>
      <c r="D13" s="58">
        <v>0.0</v>
      </c>
      <c r="E13" s="58">
        <v>10.0</v>
      </c>
      <c r="F13" s="57" t="s">
        <v>64</v>
      </c>
      <c r="G13" s="57" t="s">
        <v>88</v>
      </c>
      <c r="H13" s="58">
        <v>4.0</v>
      </c>
      <c r="I13" s="57" t="s">
        <v>50</v>
      </c>
      <c r="J13" s="59">
        <v>1965.0</v>
      </c>
      <c r="K13" s="58">
        <v>1.0</v>
      </c>
      <c r="L13" s="58">
        <v>1.0</v>
      </c>
      <c r="M13" s="58">
        <v>0.0</v>
      </c>
      <c r="N13" s="58">
        <v>0.0</v>
      </c>
      <c r="O13" s="58">
        <v>0.0</v>
      </c>
    </row>
    <row r="14" ht="15.75" customHeight="1">
      <c r="B14" s="58">
        <v>62.0</v>
      </c>
      <c r="C14" s="58">
        <v>4.0</v>
      </c>
      <c r="D14" s="58">
        <v>2.0</v>
      </c>
      <c r="E14" s="58">
        <v>1.0</v>
      </c>
      <c r="F14" s="57" t="s">
        <v>12</v>
      </c>
      <c r="G14" s="57" t="s">
        <v>87</v>
      </c>
      <c r="H14" s="58">
        <v>4.0</v>
      </c>
      <c r="I14" s="57" t="s">
        <v>50</v>
      </c>
      <c r="J14" s="59">
        <v>1114.0</v>
      </c>
      <c r="K14" s="58">
        <v>2.0</v>
      </c>
      <c r="L14" s="58">
        <v>2.0</v>
      </c>
      <c r="M14" s="58">
        <v>1.0</v>
      </c>
      <c r="N14" s="58">
        <v>1.0</v>
      </c>
      <c r="O14" s="58">
        <v>0.0</v>
      </c>
    </row>
    <row r="15" ht="15.75" customHeight="1">
      <c r="B15" s="58">
        <v>58.0</v>
      </c>
      <c r="C15" s="58">
        <v>3.0</v>
      </c>
      <c r="D15" s="58">
        <v>2.0</v>
      </c>
      <c r="E15" s="58">
        <v>2.0</v>
      </c>
      <c r="F15" s="57" t="s">
        <v>12</v>
      </c>
      <c r="G15" s="57" t="s">
        <v>87</v>
      </c>
      <c r="H15" s="58">
        <v>3.0</v>
      </c>
      <c r="I15" s="57" t="s">
        <v>50</v>
      </c>
      <c r="J15" s="59">
        <v>981.0</v>
      </c>
      <c r="K15" s="58">
        <v>1.0</v>
      </c>
      <c r="L15" s="58">
        <v>3.0</v>
      </c>
      <c r="M15" s="58">
        <v>0.0</v>
      </c>
      <c r="N15" s="58">
        <v>0.0</v>
      </c>
      <c r="O15" s="58">
        <v>0.0</v>
      </c>
    </row>
    <row r="16" ht="15.75" customHeight="1">
      <c r="B16" s="58">
        <v>26.0</v>
      </c>
      <c r="C16" s="58">
        <v>3.0</v>
      </c>
      <c r="D16" s="58">
        <v>3.0</v>
      </c>
      <c r="E16" s="58">
        <v>3.0</v>
      </c>
      <c r="F16" s="57" t="s">
        <v>12</v>
      </c>
      <c r="G16" s="57" t="s">
        <v>89</v>
      </c>
      <c r="H16" s="58">
        <v>3.0</v>
      </c>
      <c r="I16" s="57" t="s">
        <v>50</v>
      </c>
      <c r="J16" s="59">
        <v>1313.0</v>
      </c>
      <c r="K16" s="58">
        <v>1.0</v>
      </c>
      <c r="L16" s="58">
        <v>3.0</v>
      </c>
      <c r="M16" s="58">
        <v>0.0</v>
      </c>
      <c r="N16" s="58">
        <v>0.0</v>
      </c>
      <c r="O16" s="58">
        <v>0.0</v>
      </c>
    </row>
    <row r="17" ht="15.75" customHeight="1">
      <c r="B17" s="58">
        <v>30.0</v>
      </c>
      <c r="C17" s="58">
        <v>4.0</v>
      </c>
      <c r="D17" s="58">
        <v>3.0</v>
      </c>
      <c r="E17" s="58">
        <v>4.0</v>
      </c>
      <c r="F17" s="57" t="s">
        <v>12</v>
      </c>
      <c r="G17" s="57" t="s">
        <v>89</v>
      </c>
      <c r="H17" s="58">
        <v>4.0</v>
      </c>
      <c r="I17" s="57" t="s">
        <v>50</v>
      </c>
      <c r="J17" s="59">
        <v>1058.0</v>
      </c>
      <c r="K17" s="58">
        <v>1.0</v>
      </c>
      <c r="L17" s="58">
        <v>4.0</v>
      </c>
      <c r="M17" s="58">
        <v>0.0</v>
      </c>
      <c r="N17" s="58">
        <v>0.0</v>
      </c>
      <c r="O17" s="58">
        <v>0.0</v>
      </c>
    </row>
    <row r="18" ht="15.75" customHeight="1">
      <c r="B18" s="58">
        <v>50.0</v>
      </c>
      <c r="C18" s="58">
        <v>1.0</v>
      </c>
      <c r="D18" s="58">
        <v>2.0</v>
      </c>
      <c r="E18" s="58">
        <v>5.0</v>
      </c>
      <c r="F18" s="57" t="s">
        <v>12</v>
      </c>
      <c r="G18" s="57" t="s">
        <v>87</v>
      </c>
      <c r="H18" s="58">
        <v>1.0</v>
      </c>
      <c r="I18" s="57" t="s">
        <v>50</v>
      </c>
      <c r="J18" s="59">
        <v>2830.0</v>
      </c>
      <c r="K18" s="58">
        <v>1.0</v>
      </c>
      <c r="L18" s="58">
        <v>1.0</v>
      </c>
      <c r="M18" s="58">
        <v>0.0</v>
      </c>
      <c r="N18" s="58">
        <v>0.0</v>
      </c>
      <c r="O18" s="58">
        <v>0.0</v>
      </c>
    </row>
    <row r="19" ht="15.75" customHeight="1">
      <c r="B19" s="58">
        <v>17.0</v>
      </c>
      <c r="C19" s="58">
        <v>1.0</v>
      </c>
      <c r="D19" s="58">
        <v>3.0</v>
      </c>
      <c r="E19" s="58">
        <v>6.0</v>
      </c>
      <c r="F19" s="57" t="s">
        <v>12</v>
      </c>
      <c r="G19" s="57" t="s">
        <v>89</v>
      </c>
      <c r="H19" s="58">
        <v>1.0</v>
      </c>
      <c r="I19" s="57" t="s">
        <v>51</v>
      </c>
      <c r="J19" s="59">
        <v>2034.0</v>
      </c>
      <c r="K19" s="58">
        <v>1.0</v>
      </c>
      <c r="L19" s="58">
        <v>1.0</v>
      </c>
      <c r="M19" s="58">
        <v>0.0</v>
      </c>
      <c r="N19" s="58">
        <v>0.0</v>
      </c>
      <c r="O19" s="58">
        <v>0.0</v>
      </c>
    </row>
    <row r="20" ht="15.75" customHeight="1">
      <c r="B20" s="58">
        <v>11.0</v>
      </c>
      <c r="C20" s="58">
        <v>3.0</v>
      </c>
      <c r="D20" s="58">
        <v>1.0</v>
      </c>
      <c r="E20" s="58">
        <v>7.0</v>
      </c>
      <c r="F20" s="57" t="s">
        <v>12</v>
      </c>
      <c r="G20" s="57" t="s">
        <v>88</v>
      </c>
      <c r="H20" s="58">
        <v>3.0</v>
      </c>
      <c r="I20" s="57" t="s">
        <v>48</v>
      </c>
      <c r="J20" s="59">
        <v>1056.0</v>
      </c>
      <c r="K20" s="58">
        <v>1.0</v>
      </c>
      <c r="L20" s="58">
        <v>3.0</v>
      </c>
      <c r="M20" s="58">
        <v>0.0</v>
      </c>
      <c r="N20" s="58">
        <v>0.0</v>
      </c>
      <c r="O20" s="58">
        <v>0.0</v>
      </c>
    </row>
    <row r="21" ht="15.75" customHeight="1">
      <c r="B21" s="58">
        <v>53.0</v>
      </c>
      <c r="C21" s="58">
        <v>2.0</v>
      </c>
      <c r="D21" s="58">
        <v>2.0</v>
      </c>
      <c r="E21" s="58">
        <v>8.0</v>
      </c>
      <c r="F21" s="57" t="s">
        <v>12</v>
      </c>
      <c r="G21" s="57" t="s">
        <v>87</v>
      </c>
      <c r="H21" s="58">
        <v>2.0</v>
      </c>
      <c r="I21" s="57" t="s">
        <v>51</v>
      </c>
      <c r="J21" s="59">
        <v>959.0</v>
      </c>
      <c r="K21" s="58">
        <v>1.0</v>
      </c>
      <c r="L21" s="58">
        <v>2.0</v>
      </c>
      <c r="M21" s="58">
        <v>0.0</v>
      </c>
      <c r="N21" s="58">
        <v>0.0</v>
      </c>
      <c r="O21" s="58">
        <v>0.0</v>
      </c>
    </row>
    <row r="22" ht="15.75" customHeight="1">
      <c r="B22" s="58">
        <v>16.0</v>
      </c>
      <c r="C22" s="58">
        <v>4.0</v>
      </c>
      <c r="D22" s="58">
        <v>1.0</v>
      </c>
      <c r="E22" s="58">
        <v>9.0</v>
      </c>
      <c r="F22" s="57" t="s">
        <v>12</v>
      </c>
      <c r="G22" s="57" t="s">
        <v>88</v>
      </c>
      <c r="H22" s="58">
        <v>4.0</v>
      </c>
      <c r="I22" s="57" t="s">
        <v>49</v>
      </c>
      <c r="J22" s="59">
        <v>1132.0</v>
      </c>
      <c r="K22" s="58">
        <v>1.0</v>
      </c>
      <c r="L22" s="58">
        <v>4.0</v>
      </c>
      <c r="M22" s="58">
        <v>0.0</v>
      </c>
      <c r="N22" s="58">
        <v>0.0</v>
      </c>
      <c r="O22" s="58">
        <v>0.0</v>
      </c>
    </row>
    <row r="23" ht="15.75" customHeight="1">
      <c r="B23" s="58">
        <v>37.0</v>
      </c>
      <c r="C23" s="58">
        <v>2.0</v>
      </c>
      <c r="D23" s="58">
        <v>4.0</v>
      </c>
      <c r="E23" s="58">
        <v>10.0</v>
      </c>
      <c r="F23" s="57" t="s">
        <v>12</v>
      </c>
      <c r="G23" s="57" t="s">
        <v>86</v>
      </c>
      <c r="H23" s="58">
        <v>2.0</v>
      </c>
      <c r="I23" s="57" t="s">
        <v>51</v>
      </c>
      <c r="J23" s="59">
        <v>937.0</v>
      </c>
      <c r="K23" s="58">
        <v>1.0</v>
      </c>
      <c r="L23" s="58">
        <v>2.0</v>
      </c>
      <c r="M23" s="58">
        <v>0.0</v>
      </c>
      <c r="N23" s="58">
        <v>0.0</v>
      </c>
      <c r="O23" s="58">
        <v>0.0</v>
      </c>
    </row>
    <row r="24" ht="15.75" customHeight="1">
      <c r="B24" s="58">
        <v>46.0</v>
      </c>
      <c r="C24" s="58">
        <v>2.0</v>
      </c>
      <c r="D24" s="58">
        <v>4.0</v>
      </c>
      <c r="E24" s="58">
        <v>1.0</v>
      </c>
      <c r="F24" s="57" t="s">
        <v>60</v>
      </c>
      <c r="G24" s="57" t="s">
        <v>86</v>
      </c>
      <c r="H24" s="58">
        <v>4.0</v>
      </c>
      <c r="I24" s="57" t="s">
        <v>50</v>
      </c>
      <c r="J24" s="59">
        <v>1075.0</v>
      </c>
      <c r="K24" s="58">
        <v>2.0</v>
      </c>
      <c r="L24" s="58">
        <v>4.0</v>
      </c>
      <c r="M24" s="58">
        <v>1.0</v>
      </c>
      <c r="N24" s="58">
        <v>1.0</v>
      </c>
      <c r="O24" s="58">
        <v>0.0</v>
      </c>
    </row>
    <row r="25" ht="15.75" customHeight="1">
      <c r="B25" s="58">
        <v>45.0</v>
      </c>
      <c r="C25" s="58">
        <v>3.0</v>
      </c>
      <c r="D25" s="58">
        <v>4.0</v>
      </c>
      <c r="E25" s="58">
        <v>2.0</v>
      </c>
      <c r="F25" s="57" t="s">
        <v>60</v>
      </c>
      <c r="G25" s="57" t="s">
        <v>86</v>
      </c>
      <c r="H25" s="58">
        <v>4.0</v>
      </c>
      <c r="I25" s="57" t="s">
        <v>51</v>
      </c>
      <c r="J25" s="59">
        <v>1084.0</v>
      </c>
      <c r="K25" s="58">
        <v>1.0</v>
      </c>
      <c r="L25" s="58">
        <v>3.0</v>
      </c>
      <c r="M25" s="58">
        <v>0.0</v>
      </c>
      <c r="N25" s="58">
        <v>0.0</v>
      </c>
      <c r="O25" s="58">
        <v>0.0</v>
      </c>
    </row>
    <row r="26" ht="15.75" customHeight="1">
      <c r="B26" s="58">
        <v>27.0</v>
      </c>
      <c r="C26" s="58">
        <v>1.0</v>
      </c>
      <c r="D26" s="58">
        <v>3.0</v>
      </c>
      <c r="E26" s="58">
        <v>3.0</v>
      </c>
      <c r="F26" s="57" t="s">
        <v>60</v>
      </c>
      <c r="G26" s="57" t="s">
        <v>89</v>
      </c>
      <c r="H26" s="58">
        <v>3.0</v>
      </c>
      <c r="I26" s="57" t="s">
        <v>48</v>
      </c>
      <c r="J26" s="59">
        <v>1197.0</v>
      </c>
      <c r="K26" s="58">
        <v>1.0</v>
      </c>
      <c r="L26" s="58">
        <v>1.0</v>
      </c>
      <c r="M26" s="58">
        <v>0.0</v>
      </c>
      <c r="N26" s="58">
        <v>0.0</v>
      </c>
      <c r="O26" s="58">
        <v>0.0</v>
      </c>
    </row>
    <row r="27" ht="15.75" customHeight="1">
      <c r="B27" s="58">
        <v>15.0</v>
      </c>
      <c r="C27" s="58">
        <v>1.0</v>
      </c>
      <c r="D27" s="58">
        <v>4.0</v>
      </c>
      <c r="E27" s="58">
        <v>4.0</v>
      </c>
      <c r="F27" s="57" t="s">
        <v>60</v>
      </c>
      <c r="G27" s="57" t="s">
        <v>88</v>
      </c>
      <c r="H27" s="58">
        <v>4.0</v>
      </c>
      <c r="I27" s="57" t="s">
        <v>48</v>
      </c>
      <c r="J27" s="59">
        <v>698.0</v>
      </c>
      <c r="K27" s="58">
        <v>1.0</v>
      </c>
      <c r="L27" s="58">
        <v>1.0</v>
      </c>
      <c r="M27" s="58">
        <v>0.0</v>
      </c>
      <c r="N27" s="58">
        <v>0.0</v>
      </c>
      <c r="O27" s="58">
        <v>0.0</v>
      </c>
    </row>
    <row r="28" ht="15.75" customHeight="1">
      <c r="B28" s="58">
        <v>19.0</v>
      </c>
      <c r="C28" s="58">
        <v>1.0</v>
      </c>
      <c r="D28" s="58">
        <v>1.0</v>
      </c>
      <c r="E28" s="58">
        <v>5.0</v>
      </c>
      <c r="F28" s="57" t="s">
        <v>60</v>
      </c>
      <c r="G28" s="57" t="s">
        <v>89</v>
      </c>
      <c r="H28" s="58">
        <v>1.0</v>
      </c>
      <c r="I28" s="57" t="s">
        <v>48</v>
      </c>
      <c r="J28" s="59">
        <v>879.0</v>
      </c>
      <c r="K28" s="58">
        <v>1.0</v>
      </c>
      <c r="L28" s="58">
        <v>1.0</v>
      </c>
      <c r="M28" s="58">
        <v>0.0</v>
      </c>
      <c r="N28" s="58">
        <v>0.0</v>
      </c>
      <c r="O28" s="58">
        <v>0.0</v>
      </c>
    </row>
    <row r="29" ht="15.75" customHeight="1">
      <c r="B29" s="58">
        <v>57.0</v>
      </c>
      <c r="C29" s="58">
        <v>3.0</v>
      </c>
      <c r="D29" s="58">
        <v>3.0</v>
      </c>
      <c r="E29" s="58">
        <v>6.0</v>
      </c>
      <c r="F29" s="57" t="s">
        <v>60</v>
      </c>
      <c r="G29" s="57" t="s">
        <v>87</v>
      </c>
      <c r="H29" s="58">
        <v>3.0</v>
      </c>
      <c r="I29" s="57" t="s">
        <v>51</v>
      </c>
      <c r="J29" s="59">
        <v>990.0</v>
      </c>
      <c r="K29" s="58">
        <v>1.0</v>
      </c>
      <c r="L29" s="58">
        <v>3.0</v>
      </c>
      <c r="M29" s="58">
        <v>0.0</v>
      </c>
      <c r="N29" s="58">
        <v>0.0</v>
      </c>
      <c r="O29" s="58">
        <v>0.0</v>
      </c>
    </row>
    <row r="30" ht="15.75" customHeight="1">
      <c r="B30" s="58">
        <v>22.0</v>
      </c>
      <c r="C30" s="58">
        <v>2.0</v>
      </c>
      <c r="D30" s="58">
        <v>2.0</v>
      </c>
      <c r="E30" s="58">
        <v>7.0</v>
      </c>
      <c r="F30" s="57" t="s">
        <v>60</v>
      </c>
      <c r="G30" s="57" t="s">
        <v>89</v>
      </c>
      <c r="H30" s="58">
        <v>2.0</v>
      </c>
      <c r="I30" s="57" t="s">
        <v>50</v>
      </c>
      <c r="J30" s="59">
        <v>1146.0</v>
      </c>
      <c r="K30" s="58">
        <v>1.0</v>
      </c>
      <c r="L30" s="58">
        <v>2.0</v>
      </c>
      <c r="M30" s="58">
        <v>0.0</v>
      </c>
      <c r="N30" s="58">
        <v>0.0</v>
      </c>
      <c r="O30" s="58">
        <v>0.0</v>
      </c>
    </row>
    <row r="31" ht="15.75" customHeight="1">
      <c r="B31" s="58">
        <v>49.0</v>
      </c>
      <c r="C31" s="58">
        <v>3.0</v>
      </c>
      <c r="D31" s="58">
        <v>1.0</v>
      </c>
      <c r="E31" s="58">
        <v>8.0</v>
      </c>
      <c r="F31" s="57" t="s">
        <v>60</v>
      </c>
      <c r="G31" s="57" t="s">
        <v>87</v>
      </c>
      <c r="H31" s="58">
        <v>1.0</v>
      </c>
      <c r="I31" s="57" t="s">
        <v>51</v>
      </c>
      <c r="J31" s="59">
        <v>1004.0</v>
      </c>
      <c r="K31" s="58">
        <v>1.0</v>
      </c>
      <c r="L31" s="58">
        <v>3.0</v>
      </c>
      <c r="M31" s="58">
        <v>0.0</v>
      </c>
      <c r="N31" s="58">
        <v>0.0</v>
      </c>
      <c r="O31" s="58">
        <v>0.0</v>
      </c>
    </row>
    <row r="32" ht="15.75" customHeight="1">
      <c r="B32" s="58">
        <v>51.0</v>
      </c>
      <c r="C32" s="58">
        <v>1.0</v>
      </c>
      <c r="D32" s="58">
        <v>1.0</v>
      </c>
      <c r="E32" s="58">
        <v>9.0</v>
      </c>
      <c r="F32" s="57" t="s">
        <v>60</v>
      </c>
      <c r="G32" s="57" t="s">
        <v>87</v>
      </c>
      <c r="H32" s="58">
        <v>1.0</v>
      </c>
      <c r="I32" s="57" t="s">
        <v>48</v>
      </c>
      <c r="J32" s="59">
        <v>1172.0</v>
      </c>
      <c r="K32" s="58">
        <v>1.0</v>
      </c>
      <c r="L32" s="58">
        <v>1.0</v>
      </c>
      <c r="M32" s="58">
        <v>0.0</v>
      </c>
      <c r="N32" s="58">
        <v>0.0</v>
      </c>
      <c r="O32" s="58">
        <v>0.0</v>
      </c>
    </row>
    <row r="33" ht="15.75" customHeight="1">
      <c r="B33" s="58">
        <v>13.0</v>
      </c>
      <c r="C33" s="58">
        <v>3.0</v>
      </c>
      <c r="D33" s="58">
        <v>4.0</v>
      </c>
      <c r="E33" s="58">
        <v>10.0</v>
      </c>
      <c r="F33" s="57" t="s">
        <v>60</v>
      </c>
      <c r="G33" s="57" t="s">
        <v>88</v>
      </c>
      <c r="H33" s="58">
        <v>4.0</v>
      </c>
      <c r="I33" s="57" t="s">
        <v>51</v>
      </c>
      <c r="J33" s="59">
        <v>964.0</v>
      </c>
      <c r="K33" s="58">
        <v>1.0</v>
      </c>
      <c r="L33" s="58">
        <v>3.0</v>
      </c>
      <c r="M33" s="58">
        <v>0.0</v>
      </c>
      <c r="N33" s="58">
        <v>0.0</v>
      </c>
      <c r="O33" s="58">
        <v>0.0</v>
      </c>
    </row>
    <row r="34" ht="15.75" customHeight="1">
      <c r="B34" s="58">
        <v>32.0</v>
      </c>
      <c r="C34" s="58">
        <v>3.0</v>
      </c>
      <c r="D34" s="58">
        <v>4.0</v>
      </c>
      <c r="E34" s="58">
        <v>1.0</v>
      </c>
      <c r="F34" s="57" t="s">
        <v>64</v>
      </c>
      <c r="G34" s="57" t="s">
        <v>89</v>
      </c>
      <c r="H34" s="58">
        <v>4.0</v>
      </c>
      <c r="I34" s="57" t="s">
        <v>49</v>
      </c>
      <c r="J34" s="59">
        <v>1572.0</v>
      </c>
      <c r="K34" s="58">
        <v>2.0</v>
      </c>
      <c r="L34" s="58">
        <v>4.0</v>
      </c>
      <c r="M34" s="58">
        <v>1.0</v>
      </c>
      <c r="N34" s="58">
        <v>1.0</v>
      </c>
      <c r="O34" s="58">
        <v>0.0</v>
      </c>
    </row>
    <row r="35" ht="15.75" customHeight="1">
      <c r="B35" s="58">
        <v>28.0</v>
      </c>
      <c r="C35" s="58">
        <v>3.0</v>
      </c>
      <c r="D35" s="58">
        <v>4.0</v>
      </c>
      <c r="E35" s="58">
        <v>2.0</v>
      </c>
      <c r="F35" s="57" t="s">
        <v>64</v>
      </c>
      <c r="G35" s="57" t="s">
        <v>89</v>
      </c>
      <c r="H35" s="58">
        <v>3.0</v>
      </c>
      <c r="I35" s="57" t="s">
        <v>49</v>
      </c>
      <c r="J35" s="59">
        <v>1267.0</v>
      </c>
      <c r="K35" s="58">
        <v>1.0</v>
      </c>
      <c r="L35" s="58">
        <v>3.0</v>
      </c>
      <c r="M35" s="58">
        <v>0.0</v>
      </c>
      <c r="N35" s="58">
        <v>0.0</v>
      </c>
      <c r="O35" s="58">
        <v>0.0</v>
      </c>
    </row>
    <row r="36" ht="15.75" customHeight="1">
      <c r="B36" s="58">
        <v>23.0</v>
      </c>
      <c r="C36" s="58">
        <v>3.0</v>
      </c>
      <c r="D36" s="58">
        <v>1.0</v>
      </c>
      <c r="E36" s="58">
        <v>3.0</v>
      </c>
      <c r="F36" s="57" t="s">
        <v>64</v>
      </c>
      <c r="G36" s="57" t="s">
        <v>89</v>
      </c>
      <c r="H36" s="58">
        <v>2.0</v>
      </c>
      <c r="I36" s="57" t="s">
        <v>48</v>
      </c>
      <c r="J36" s="59">
        <v>1174.0</v>
      </c>
      <c r="K36" s="58">
        <v>2.0</v>
      </c>
      <c r="L36" s="58">
        <v>2.0</v>
      </c>
      <c r="M36" s="58">
        <v>1.0</v>
      </c>
      <c r="N36" s="58">
        <v>0.0</v>
      </c>
      <c r="O36" s="58">
        <v>1.0</v>
      </c>
    </row>
    <row r="37" ht="15.75" customHeight="1">
      <c r="B37" s="58">
        <v>9.0</v>
      </c>
      <c r="C37" s="58">
        <v>1.0</v>
      </c>
      <c r="D37" s="58">
        <v>3.0</v>
      </c>
      <c r="E37" s="58">
        <v>4.0</v>
      </c>
      <c r="F37" s="57" t="s">
        <v>64</v>
      </c>
      <c r="G37" s="57" t="s">
        <v>88</v>
      </c>
      <c r="H37" s="58">
        <v>3.0</v>
      </c>
      <c r="I37" s="57" t="s">
        <v>51</v>
      </c>
      <c r="J37" s="59">
        <v>1466.0</v>
      </c>
      <c r="K37" s="58">
        <v>1.0</v>
      </c>
      <c r="L37" s="58">
        <v>1.0</v>
      </c>
      <c r="M37" s="58">
        <v>0.0</v>
      </c>
      <c r="N37" s="58">
        <v>0.0</v>
      </c>
      <c r="O37" s="58">
        <v>0.0</v>
      </c>
    </row>
    <row r="38" ht="15.75" customHeight="1">
      <c r="B38" s="58">
        <v>64.0</v>
      </c>
      <c r="C38" s="58">
        <v>2.0</v>
      </c>
      <c r="D38" s="58">
        <v>4.0</v>
      </c>
      <c r="E38" s="58">
        <v>5.0</v>
      </c>
      <c r="F38" s="57" t="s">
        <v>64</v>
      </c>
      <c r="G38" s="57" t="s">
        <v>87</v>
      </c>
      <c r="H38" s="58">
        <v>4.0</v>
      </c>
      <c r="I38" s="57" t="s">
        <v>49</v>
      </c>
      <c r="J38" s="59">
        <v>1805.0</v>
      </c>
      <c r="K38" s="58">
        <v>1.0</v>
      </c>
      <c r="L38" s="58">
        <v>2.0</v>
      </c>
      <c r="M38" s="58">
        <v>0.0</v>
      </c>
      <c r="N38" s="58">
        <v>0.0</v>
      </c>
      <c r="O38" s="58">
        <v>0.0</v>
      </c>
    </row>
    <row r="39" ht="15.75" customHeight="1">
      <c r="B39" s="58">
        <v>36.0</v>
      </c>
      <c r="C39" s="58">
        <v>4.0</v>
      </c>
      <c r="D39" s="58">
        <v>4.0</v>
      </c>
      <c r="E39" s="58">
        <v>6.0</v>
      </c>
      <c r="F39" s="57" t="s">
        <v>64</v>
      </c>
      <c r="G39" s="57" t="s">
        <v>86</v>
      </c>
      <c r="H39" s="58">
        <v>1.0</v>
      </c>
      <c r="I39" s="57" t="s">
        <v>49</v>
      </c>
      <c r="J39" s="59">
        <v>1145.0</v>
      </c>
      <c r="K39" s="58">
        <v>1.0</v>
      </c>
      <c r="L39" s="58">
        <v>4.0</v>
      </c>
      <c r="M39" s="58">
        <v>0.0</v>
      </c>
      <c r="N39" s="58">
        <v>0.0</v>
      </c>
      <c r="O39" s="58">
        <v>0.0</v>
      </c>
    </row>
    <row r="40" ht="15.75" customHeight="1">
      <c r="B40" s="58">
        <v>63.0</v>
      </c>
      <c r="C40" s="58">
        <v>2.0</v>
      </c>
      <c r="D40" s="58">
        <v>1.0</v>
      </c>
      <c r="E40" s="58">
        <v>7.0</v>
      </c>
      <c r="F40" s="57" t="s">
        <v>64</v>
      </c>
      <c r="G40" s="57" t="s">
        <v>87</v>
      </c>
      <c r="H40" s="58">
        <v>4.0</v>
      </c>
      <c r="I40" s="57" t="s">
        <v>48</v>
      </c>
      <c r="J40" s="59">
        <v>1217.0</v>
      </c>
      <c r="K40" s="58">
        <v>1.0</v>
      </c>
      <c r="L40" s="58">
        <v>2.0</v>
      </c>
      <c r="M40" s="58">
        <v>0.0</v>
      </c>
      <c r="N40" s="58">
        <v>0.0</v>
      </c>
      <c r="O40" s="58">
        <v>0.0</v>
      </c>
    </row>
    <row r="41" ht="15.75" customHeight="1">
      <c r="B41" s="58">
        <v>59.0</v>
      </c>
      <c r="C41" s="58">
        <v>2.0</v>
      </c>
      <c r="D41" s="58">
        <v>1.0</v>
      </c>
      <c r="E41" s="58">
        <v>8.0</v>
      </c>
      <c r="F41" s="57" t="s">
        <v>64</v>
      </c>
      <c r="G41" s="57" t="s">
        <v>87</v>
      </c>
      <c r="H41" s="58">
        <v>3.0</v>
      </c>
      <c r="I41" s="57" t="s">
        <v>48</v>
      </c>
      <c r="J41" s="59">
        <v>1237.0</v>
      </c>
      <c r="K41" s="58">
        <v>1.0</v>
      </c>
      <c r="L41" s="58">
        <v>2.0</v>
      </c>
      <c r="M41" s="58">
        <v>0.0</v>
      </c>
      <c r="N41" s="58">
        <v>0.0</v>
      </c>
      <c r="O41" s="58">
        <v>0.0</v>
      </c>
    </row>
    <row r="42" ht="15.75" customHeight="1">
      <c r="B42" s="58">
        <v>20.0</v>
      </c>
      <c r="C42" s="58">
        <v>3.0</v>
      </c>
      <c r="D42" s="58">
        <v>4.0</v>
      </c>
      <c r="E42" s="58">
        <v>9.0</v>
      </c>
      <c r="F42" s="57" t="s">
        <v>64</v>
      </c>
      <c r="G42" s="57" t="s">
        <v>89</v>
      </c>
      <c r="H42" s="58">
        <v>1.0</v>
      </c>
      <c r="I42" s="57" t="s">
        <v>49</v>
      </c>
      <c r="J42" s="59">
        <v>1268.0</v>
      </c>
      <c r="K42" s="58">
        <v>1.0</v>
      </c>
      <c r="L42" s="58">
        <v>3.0</v>
      </c>
      <c r="M42" s="58">
        <v>0.0</v>
      </c>
      <c r="N42" s="58">
        <v>0.0</v>
      </c>
      <c r="O42" s="58">
        <v>0.0</v>
      </c>
    </row>
    <row r="43" ht="15.75" customHeight="1">
      <c r="B43" s="58">
        <v>2.0</v>
      </c>
      <c r="C43" s="58">
        <v>1.0</v>
      </c>
      <c r="D43" s="58">
        <v>2.0</v>
      </c>
      <c r="E43" s="58">
        <v>10.0</v>
      </c>
      <c r="F43" s="57" t="s">
        <v>64</v>
      </c>
      <c r="G43" s="57" t="s">
        <v>88</v>
      </c>
      <c r="H43" s="58">
        <v>1.0</v>
      </c>
      <c r="I43" s="57" t="s">
        <v>50</v>
      </c>
      <c r="J43" s="59">
        <v>1608.0</v>
      </c>
      <c r="K43" s="58">
        <v>1.0</v>
      </c>
      <c r="L43" s="58">
        <v>1.0</v>
      </c>
      <c r="M43" s="58">
        <v>0.0</v>
      </c>
      <c r="N43" s="58">
        <v>0.0</v>
      </c>
      <c r="O43" s="58">
        <v>0.0</v>
      </c>
    </row>
    <row r="44" ht="15.75" customHeight="1">
      <c r="B44" s="58">
        <v>24.0</v>
      </c>
      <c r="C44" s="58">
        <v>2.0</v>
      </c>
      <c r="D44" s="58">
        <v>3.0</v>
      </c>
      <c r="E44" s="58">
        <v>1.0</v>
      </c>
      <c r="F44" s="57" t="s">
        <v>12</v>
      </c>
      <c r="G44" s="57" t="s">
        <v>89</v>
      </c>
      <c r="H44" s="58">
        <v>2.0</v>
      </c>
      <c r="I44" s="57" t="s">
        <v>49</v>
      </c>
      <c r="J44" s="59">
        <v>1163.0</v>
      </c>
      <c r="K44" s="58">
        <v>2.0</v>
      </c>
      <c r="L44" s="58">
        <v>3.0</v>
      </c>
      <c r="M44" s="58">
        <v>1.0</v>
      </c>
      <c r="N44" s="58">
        <v>1.0</v>
      </c>
      <c r="O44" s="58">
        <v>0.0</v>
      </c>
    </row>
    <row r="45" ht="15.75" customHeight="1">
      <c r="B45" s="58">
        <v>5.0</v>
      </c>
      <c r="C45" s="58">
        <v>2.0</v>
      </c>
      <c r="D45" s="58">
        <v>1.0</v>
      </c>
      <c r="E45" s="58">
        <v>2.0</v>
      </c>
      <c r="F45" s="57" t="s">
        <v>12</v>
      </c>
      <c r="G45" s="57" t="s">
        <v>88</v>
      </c>
      <c r="H45" s="58">
        <v>2.0</v>
      </c>
      <c r="I45" s="57" t="s">
        <v>51</v>
      </c>
      <c r="J45" s="59">
        <v>832.0</v>
      </c>
      <c r="K45" s="58">
        <v>1.0</v>
      </c>
      <c r="L45" s="58">
        <v>2.0</v>
      </c>
      <c r="M45" s="58">
        <v>0.0</v>
      </c>
      <c r="N45" s="58">
        <v>0.0</v>
      </c>
      <c r="O45" s="58">
        <v>0.0</v>
      </c>
    </row>
    <row r="46" ht="15.75" customHeight="1">
      <c r="B46" s="58">
        <v>42.0</v>
      </c>
      <c r="C46" s="58">
        <v>3.0</v>
      </c>
      <c r="D46" s="58">
        <v>4.0</v>
      </c>
      <c r="E46" s="58">
        <v>3.0</v>
      </c>
      <c r="F46" s="57" t="s">
        <v>12</v>
      </c>
      <c r="G46" s="57" t="s">
        <v>86</v>
      </c>
      <c r="H46" s="58">
        <v>3.0</v>
      </c>
      <c r="I46" s="57" t="s">
        <v>50</v>
      </c>
      <c r="J46" s="59">
        <v>1084.0</v>
      </c>
      <c r="K46" s="58">
        <v>1.0</v>
      </c>
      <c r="L46" s="58">
        <v>3.0</v>
      </c>
      <c r="M46" s="58">
        <v>0.0</v>
      </c>
      <c r="N46" s="58">
        <v>0.0</v>
      </c>
      <c r="O46" s="58">
        <v>0.0</v>
      </c>
    </row>
    <row r="47" ht="15.75" customHeight="1">
      <c r="B47" s="58">
        <v>10.0</v>
      </c>
      <c r="C47" s="58">
        <v>3.0</v>
      </c>
      <c r="D47" s="58">
        <v>1.0</v>
      </c>
      <c r="E47" s="58">
        <v>4.0</v>
      </c>
      <c r="F47" s="57" t="s">
        <v>12</v>
      </c>
      <c r="G47" s="57" t="s">
        <v>88</v>
      </c>
      <c r="H47" s="58">
        <v>3.0</v>
      </c>
      <c r="I47" s="57" t="s">
        <v>50</v>
      </c>
      <c r="J47" s="59">
        <v>993.0</v>
      </c>
      <c r="K47" s="58">
        <v>1.0</v>
      </c>
      <c r="L47" s="58">
        <v>3.0</v>
      </c>
      <c r="M47" s="58">
        <v>0.0</v>
      </c>
      <c r="N47" s="58">
        <v>0.0</v>
      </c>
      <c r="O47" s="58">
        <v>0.0</v>
      </c>
    </row>
    <row r="48" ht="15.75" customHeight="1">
      <c r="B48" s="58">
        <v>29.0</v>
      </c>
      <c r="C48" s="58">
        <v>4.0</v>
      </c>
      <c r="D48" s="58">
        <v>3.0</v>
      </c>
      <c r="E48" s="58">
        <v>5.0</v>
      </c>
      <c r="F48" s="57" t="s">
        <v>12</v>
      </c>
      <c r="G48" s="57" t="s">
        <v>89</v>
      </c>
      <c r="H48" s="58">
        <v>4.0</v>
      </c>
      <c r="I48" s="57" t="s">
        <v>51</v>
      </c>
      <c r="J48" s="59">
        <v>1182.0</v>
      </c>
      <c r="K48" s="58">
        <v>1.0</v>
      </c>
      <c r="L48" s="58">
        <v>4.0</v>
      </c>
      <c r="M48" s="58">
        <v>0.0</v>
      </c>
      <c r="N48" s="58">
        <v>0.0</v>
      </c>
      <c r="O48" s="58">
        <v>0.0</v>
      </c>
    </row>
    <row r="49" ht="15.75" customHeight="1">
      <c r="B49" s="58">
        <v>47.0</v>
      </c>
      <c r="C49" s="58">
        <v>4.0</v>
      </c>
      <c r="D49" s="58">
        <v>4.0</v>
      </c>
      <c r="E49" s="58">
        <v>6.0</v>
      </c>
      <c r="F49" s="57" t="s">
        <v>12</v>
      </c>
      <c r="G49" s="57" t="s">
        <v>86</v>
      </c>
      <c r="H49" s="58">
        <v>4.0</v>
      </c>
      <c r="I49" s="57" t="s">
        <v>48</v>
      </c>
      <c r="J49" s="59">
        <v>1153.0</v>
      </c>
      <c r="K49" s="58">
        <v>1.0</v>
      </c>
      <c r="L49" s="58">
        <v>4.0</v>
      </c>
      <c r="M49" s="58">
        <v>0.0</v>
      </c>
      <c r="N49" s="58">
        <v>0.0</v>
      </c>
      <c r="O49" s="58">
        <v>0.0</v>
      </c>
    </row>
    <row r="50" ht="15.75" customHeight="1">
      <c r="B50" s="58">
        <v>31.0</v>
      </c>
      <c r="C50" s="58">
        <v>4.0</v>
      </c>
      <c r="D50" s="58">
        <v>3.0</v>
      </c>
      <c r="E50" s="58">
        <v>7.0</v>
      </c>
      <c r="F50" s="57" t="s">
        <v>12</v>
      </c>
      <c r="G50" s="57" t="s">
        <v>89</v>
      </c>
      <c r="H50" s="58">
        <v>4.0</v>
      </c>
      <c r="I50" s="57" t="s">
        <v>48</v>
      </c>
      <c r="J50" s="59">
        <v>1124.0</v>
      </c>
      <c r="K50" s="58">
        <v>1.0</v>
      </c>
      <c r="L50" s="58">
        <v>4.0</v>
      </c>
      <c r="M50" s="58">
        <v>0.0</v>
      </c>
      <c r="N50" s="58">
        <v>0.0</v>
      </c>
      <c r="O50" s="58">
        <v>0.0</v>
      </c>
    </row>
    <row r="51" ht="15.75" customHeight="1">
      <c r="B51" s="58">
        <v>38.0</v>
      </c>
      <c r="C51" s="58">
        <v>2.0</v>
      </c>
      <c r="D51" s="58">
        <v>4.0</v>
      </c>
      <c r="E51" s="58">
        <v>8.0</v>
      </c>
      <c r="F51" s="57" t="s">
        <v>12</v>
      </c>
      <c r="G51" s="57" t="s">
        <v>86</v>
      </c>
      <c r="H51" s="58">
        <v>2.0</v>
      </c>
      <c r="I51" s="57" t="s">
        <v>50</v>
      </c>
      <c r="J51" s="59">
        <v>1131.0</v>
      </c>
      <c r="K51" s="58">
        <v>1.0</v>
      </c>
      <c r="L51" s="58">
        <v>2.0</v>
      </c>
      <c r="M51" s="58">
        <v>0.0</v>
      </c>
      <c r="N51" s="58">
        <v>0.0</v>
      </c>
      <c r="O51" s="58">
        <v>0.0</v>
      </c>
    </row>
    <row r="52" ht="15.75" customHeight="1">
      <c r="B52" s="58">
        <v>21.0</v>
      </c>
      <c r="C52" s="58">
        <v>2.0</v>
      </c>
      <c r="D52" s="58">
        <v>3.0</v>
      </c>
      <c r="E52" s="58">
        <v>9.0</v>
      </c>
      <c r="F52" s="57" t="s">
        <v>12</v>
      </c>
      <c r="G52" s="57" t="s">
        <v>89</v>
      </c>
      <c r="H52" s="58">
        <v>2.0</v>
      </c>
      <c r="I52" s="57" t="s">
        <v>51</v>
      </c>
      <c r="J52" s="59">
        <v>1008.0</v>
      </c>
      <c r="K52" s="58">
        <v>1.0</v>
      </c>
      <c r="L52" s="58">
        <v>2.0</v>
      </c>
      <c r="M52" s="58">
        <v>0.0</v>
      </c>
      <c r="N52" s="58">
        <v>0.0</v>
      </c>
      <c r="O52" s="58">
        <v>0.0</v>
      </c>
    </row>
    <row r="53" ht="15.75" customHeight="1">
      <c r="B53" s="58">
        <v>6.0</v>
      </c>
      <c r="C53" s="58">
        <v>2.0</v>
      </c>
      <c r="D53" s="58">
        <v>1.0</v>
      </c>
      <c r="E53" s="58">
        <v>10.0</v>
      </c>
      <c r="F53" s="57" t="s">
        <v>12</v>
      </c>
      <c r="G53" s="57" t="s">
        <v>88</v>
      </c>
      <c r="H53" s="58">
        <v>2.0</v>
      </c>
      <c r="I53" s="57" t="s">
        <v>50</v>
      </c>
      <c r="J53" s="59">
        <v>829.0</v>
      </c>
      <c r="K53" s="58">
        <v>1.0</v>
      </c>
      <c r="L53" s="58">
        <v>2.0</v>
      </c>
      <c r="M53" s="58">
        <v>0.0</v>
      </c>
      <c r="N53" s="58">
        <v>0.0</v>
      </c>
      <c r="O53" s="58">
        <v>0.0</v>
      </c>
    </row>
    <row r="54" ht="15.75" customHeight="1">
      <c r="B54" s="58">
        <v>12.0</v>
      </c>
      <c r="C54" s="58">
        <v>4.0</v>
      </c>
      <c r="D54" s="58">
        <v>3.0</v>
      </c>
      <c r="E54" s="58">
        <v>1.0</v>
      </c>
      <c r="F54" s="57" t="s">
        <v>60</v>
      </c>
      <c r="G54" s="57" t="s">
        <v>88</v>
      </c>
      <c r="H54" s="58">
        <v>3.0</v>
      </c>
      <c r="I54" s="57" t="s">
        <v>49</v>
      </c>
      <c r="J54" s="59">
        <v>1061.0</v>
      </c>
      <c r="K54" s="58">
        <v>2.0</v>
      </c>
      <c r="L54" s="58">
        <v>3.0</v>
      </c>
      <c r="M54" s="58">
        <v>1.0</v>
      </c>
      <c r="N54" s="58">
        <v>1.0</v>
      </c>
      <c r="O54" s="58">
        <v>0.0</v>
      </c>
    </row>
    <row r="55" ht="15.75" customHeight="1">
      <c r="B55" s="58">
        <v>61.0</v>
      </c>
      <c r="C55" s="58">
        <v>3.0</v>
      </c>
      <c r="D55" s="58">
        <v>4.0</v>
      </c>
      <c r="E55" s="58">
        <v>2.0</v>
      </c>
      <c r="F55" s="57" t="s">
        <v>60</v>
      </c>
      <c r="G55" s="57" t="s">
        <v>87</v>
      </c>
      <c r="H55" s="58">
        <v>4.0</v>
      </c>
      <c r="I55" s="57" t="s">
        <v>51</v>
      </c>
      <c r="J55" s="59">
        <v>650.0</v>
      </c>
      <c r="K55" s="58">
        <v>1.0</v>
      </c>
      <c r="L55" s="58">
        <v>3.0</v>
      </c>
      <c r="M55" s="58">
        <v>0.0</v>
      </c>
      <c r="N55" s="58">
        <v>0.0</v>
      </c>
      <c r="O55" s="58">
        <v>0.0</v>
      </c>
    </row>
    <row r="56" ht="15.75" customHeight="1">
      <c r="B56" s="58">
        <v>55.0</v>
      </c>
      <c r="C56" s="58">
        <v>1.0</v>
      </c>
      <c r="D56" s="58">
        <v>2.0</v>
      </c>
      <c r="E56" s="58">
        <v>3.0</v>
      </c>
      <c r="F56" s="57" t="s">
        <v>60</v>
      </c>
      <c r="G56" s="57" t="s">
        <v>87</v>
      </c>
      <c r="H56" s="58">
        <v>2.0</v>
      </c>
      <c r="I56" s="57" t="s">
        <v>48</v>
      </c>
      <c r="J56" s="59">
        <v>1575.0</v>
      </c>
      <c r="K56" s="58">
        <v>1.0</v>
      </c>
      <c r="L56" s="58">
        <v>1.0</v>
      </c>
      <c r="M56" s="58">
        <v>0.0</v>
      </c>
      <c r="N56" s="58">
        <v>0.0</v>
      </c>
      <c r="O56" s="58">
        <v>0.0</v>
      </c>
    </row>
    <row r="57" ht="15.75" customHeight="1">
      <c r="B57" s="58">
        <v>41.0</v>
      </c>
      <c r="C57" s="58">
        <v>3.0</v>
      </c>
      <c r="D57" s="58">
        <v>3.0</v>
      </c>
      <c r="E57" s="58">
        <v>4.0</v>
      </c>
      <c r="F57" s="57" t="s">
        <v>60</v>
      </c>
      <c r="G57" s="57" t="s">
        <v>86</v>
      </c>
      <c r="H57" s="58">
        <v>3.0</v>
      </c>
      <c r="I57" s="57" t="s">
        <v>51</v>
      </c>
      <c r="J57" s="59">
        <v>1141.0</v>
      </c>
      <c r="K57" s="58">
        <v>1.0</v>
      </c>
      <c r="L57" s="58">
        <v>3.0</v>
      </c>
      <c r="M57" s="58">
        <v>0.0</v>
      </c>
      <c r="N57" s="58">
        <v>0.0</v>
      </c>
      <c r="O57" s="58">
        <v>0.0</v>
      </c>
    </row>
    <row r="58" ht="15.75" customHeight="1">
      <c r="B58" s="58">
        <v>44.0</v>
      </c>
      <c r="C58" s="58">
        <v>4.0</v>
      </c>
      <c r="D58" s="58">
        <v>3.0</v>
      </c>
      <c r="E58" s="58">
        <v>5.0</v>
      </c>
      <c r="F58" s="57" t="s">
        <v>60</v>
      </c>
      <c r="G58" s="57" t="s">
        <v>86</v>
      </c>
      <c r="H58" s="58">
        <v>3.0</v>
      </c>
      <c r="I58" s="57" t="s">
        <v>49</v>
      </c>
      <c r="J58" s="59">
        <v>1754.0</v>
      </c>
      <c r="K58" s="58">
        <v>1.0</v>
      </c>
      <c r="L58" s="58">
        <v>4.0</v>
      </c>
      <c r="M58" s="58">
        <v>0.0</v>
      </c>
      <c r="N58" s="58">
        <v>0.0</v>
      </c>
      <c r="O58" s="58">
        <v>0.0</v>
      </c>
    </row>
    <row r="59" ht="15.75" customHeight="1">
      <c r="B59" s="58">
        <v>4.0</v>
      </c>
      <c r="C59" s="58">
        <v>4.0</v>
      </c>
      <c r="D59" s="58">
        <v>1.0</v>
      </c>
      <c r="E59" s="58">
        <v>6.0</v>
      </c>
      <c r="F59" s="57" t="s">
        <v>60</v>
      </c>
      <c r="G59" s="57" t="s">
        <v>88</v>
      </c>
      <c r="H59" s="58">
        <v>1.0</v>
      </c>
      <c r="I59" s="57" t="s">
        <v>49</v>
      </c>
      <c r="J59" s="59">
        <v>1046.0</v>
      </c>
      <c r="K59" s="58">
        <v>1.0</v>
      </c>
      <c r="L59" s="58">
        <v>4.0</v>
      </c>
      <c r="M59" s="58">
        <v>0.0</v>
      </c>
      <c r="N59" s="58">
        <v>0.0</v>
      </c>
      <c r="O59" s="58">
        <v>0.0</v>
      </c>
    </row>
    <row r="60" ht="15.75" customHeight="1">
      <c r="B60" s="58">
        <v>60.0</v>
      </c>
      <c r="C60" s="58">
        <v>4.0</v>
      </c>
      <c r="D60" s="58">
        <v>3.0</v>
      </c>
      <c r="E60" s="58">
        <v>7.0</v>
      </c>
      <c r="F60" s="57" t="s">
        <v>60</v>
      </c>
      <c r="G60" s="57" t="s">
        <v>87</v>
      </c>
      <c r="H60" s="58">
        <v>3.0</v>
      </c>
      <c r="I60" s="57" t="s">
        <v>49</v>
      </c>
      <c r="J60" s="59">
        <v>782.0</v>
      </c>
      <c r="K60" s="58">
        <v>1.0</v>
      </c>
      <c r="L60" s="58">
        <v>4.0</v>
      </c>
      <c r="M60" s="58">
        <v>0.0</v>
      </c>
      <c r="N60" s="58">
        <v>0.0</v>
      </c>
      <c r="O60" s="58">
        <v>0.0</v>
      </c>
    </row>
    <row r="61" ht="15.75" customHeight="1">
      <c r="B61" s="58">
        <v>43.0</v>
      </c>
      <c r="C61" s="58">
        <v>1.0</v>
      </c>
      <c r="D61" s="58">
        <v>3.0</v>
      </c>
      <c r="E61" s="58">
        <v>8.0</v>
      </c>
      <c r="F61" s="57" t="s">
        <v>60</v>
      </c>
      <c r="G61" s="57" t="s">
        <v>86</v>
      </c>
      <c r="H61" s="58">
        <v>3.0</v>
      </c>
      <c r="I61" s="57" t="s">
        <v>48</v>
      </c>
      <c r="J61" s="59">
        <v>993.0</v>
      </c>
      <c r="K61" s="58">
        <v>1.0</v>
      </c>
      <c r="L61" s="58">
        <v>1.0</v>
      </c>
      <c r="M61" s="58">
        <v>0.0</v>
      </c>
      <c r="N61" s="58">
        <v>0.0</v>
      </c>
      <c r="O61" s="58">
        <v>0.0</v>
      </c>
    </row>
    <row r="62" ht="15.75" customHeight="1">
      <c r="B62" s="58">
        <v>8.0</v>
      </c>
      <c r="C62" s="58">
        <v>4.0</v>
      </c>
      <c r="D62" s="58">
        <v>2.0</v>
      </c>
      <c r="E62" s="58">
        <v>9.0</v>
      </c>
      <c r="F62" s="57" t="s">
        <v>60</v>
      </c>
      <c r="G62" s="57" t="s">
        <v>88</v>
      </c>
      <c r="H62" s="58">
        <v>2.0</v>
      </c>
      <c r="I62" s="57" t="s">
        <v>49</v>
      </c>
      <c r="J62" s="59">
        <v>1152.0</v>
      </c>
      <c r="K62" s="58">
        <v>1.0</v>
      </c>
      <c r="L62" s="58">
        <v>4.0</v>
      </c>
      <c r="M62" s="58">
        <v>0.0</v>
      </c>
      <c r="N62" s="58">
        <v>0.0</v>
      </c>
      <c r="O62" s="58">
        <v>0.0</v>
      </c>
    </row>
    <row r="63" ht="15.75" customHeight="1">
      <c r="B63" s="62">
        <v>18.0</v>
      </c>
      <c r="C63" s="62">
        <v>2.0</v>
      </c>
      <c r="D63" s="62">
        <v>1.0</v>
      </c>
      <c r="E63" s="62">
        <v>10.0</v>
      </c>
      <c r="F63" s="60" t="s">
        <v>60</v>
      </c>
      <c r="G63" s="60" t="s">
        <v>89</v>
      </c>
      <c r="H63" s="62">
        <v>1.0</v>
      </c>
      <c r="I63" s="60" t="s">
        <v>50</v>
      </c>
      <c r="J63" s="63">
        <v>1034.0</v>
      </c>
      <c r="K63" s="62">
        <v>1.0</v>
      </c>
      <c r="L63" s="62">
        <v>2.0</v>
      </c>
      <c r="M63" s="62">
        <v>0.0</v>
      </c>
      <c r="N63" s="62">
        <v>0.0</v>
      </c>
      <c r="O63" s="62">
        <v>0.0</v>
      </c>
    </row>
    <row r="64" ht="15.75" customHeight="1"/>
    <row r="65" ht="15.75" customHeight="1">
      <c r="C65" s="35" t="s">
        <v>26</v>
      </c>
      <c r="D65" s="35" t="s">
        <v>23</v>
      </c>
      <c r="E65" s="35" t="s">
        <v>16</v>
      </c>
      <c r="F65" s="35" t="s">
        <v>17</v>
      </c>
      <c r="G65" s="35" t="s">
        <v>18</v>
      </c>
      <c r="H65" s="93" t="s">
        <v>27</v>
      </c>
      <c r="I65" s="36" t="s">
        <v>13</v>
      </c>
      <c r="J65" s="64" t="s">
        <v>19</v>
      </c>
    </row>
    <row r="66" ht="15.75" customHeight="1">
      <c r="B66" s="37" t="s">
        <v>90</v>
      </c>
      <c r="C66" s="38">
        <v>60.0</v>
      </c>
      <c r="D66" s="38">
        <f>average(J4:J63)</f>
        <v>1202.05</v>
      </c>
      <c r="E66" s="84">
        <f>MEDIAN(J4:J63)</f>
        <v>1143</v>
      </c>
      <c r="F66" s="84">
        <f>min(J4:J63)</f>
        <v>650</v>
      </c>
      <c r="G66" s="84">
        <f>MAX(J4:J63)</f>
        <v>2830</v>
      </c>
      <c r="H66" s="94">
        <f>(C66-I66)/C66*100</f>
        <v>11.66666667</v>
      </c>
      <c r="I66" s="39">
        <f>countif(K4:K63, "1")</f>
        <v>53</v>
      </c>
      <c r="J66" s="19">
        <f>stdev(J4:J63)</f>
        <v>351.8213349</v>
      </c>
    </row>
    <row r="67" ht="15.75" customHeight="1">
      <c r="H67" s="95"/>
    </row>
    <row r="68" ht="15.75" customHeight="1">
      <c r="H68" s="95"/>
    </row>
    <row r="69" ht="15.75" customHeight="1">
      <c r="C69" s="5" t="s">
        <v>26</v>
      </c>
      <c r="D69" s="5" t="s">
        <v>23</v>
      </c>
      <c r="E69" s="5" t="s">
        <v>16</v>
      </c>
      <c r="F69" s="5" t="s">
        <v>17</v>
      </c>
      <c r="G69" s="5" t="s">
        <v>18</v>
      </c>
      <c r="H69" s="95" t="s">
        <v>27</v>
      </c>
    </row>
    <row r="70" ht="15.75" customHeight="1">
      <c r="B70" s="5" t="s">
        <v>90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95">
        <v>8.3333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0</v>
      </c>
      <c r="C2" s="3"/>
      <c r="D2" s="3"/>
      <c r="E2" s="3"/>
      <c r="F2" s="3"/>
      <c r="G2" s="3"/>
      <c r="H2" s="4"/>
    </row>
    <row r="3" ht="15.75" customHeight="1">
      <c r="B3" s="6" t="s">
        <v>91</v>
      </c>
      <c r="C3" s="6" t="s">
        <v>92</v>
      </c>
      <c r="D3" s="7" t="s">
        <v>93</v>
      </c>
      <c r="E3" s="6" t="s">
        <v>94</v>
      </c>
      <c r="F3" s="6" t="s">
        <v>95</v>
      </c>
      <c r="G3" s="7" t="s">
        <v>96</v>
      </c>
      <c r="H3" s="97" t="s">
        <v>97</v>
      </c>
    </row>
    <row r="4" ht="15.75" customHeight="1">
      <c r="B4" s="98" t="s">
        <v>98</v>
      </c>
      <c r="C4" s="48">
        <v>1.0</v>
      </c>
      <c r="D4" s="48">
        <v>1.0</v>
      </c>
      <c r="E4" s="48">
        <v>5.0</v>
      </c>
      <c r="F4" s="48">
        <v>2.0</v>
      </c>
      <c r="G4" s="48">
        <v>1.0</v>
      </c>
      <c r="H4" s="99">
        <v>127.0</v>
      </c>
    </row>
    <row r="5" ht="15.75" customHeight="1">
      <c r="B5" s="100" t="s">
        <v>98</v>
      </c>
      <c r="C5" s="40">
        <v>1.0</v>
      </c>
      <c r="D5" s="40">
        <v>1.0</v>
      </c>
      <c r="E5" s="40">
        <v>8.0</v>
      </c>
      <c r="F5" s="40">
        <v>3.0</v>
      </c>
      <c r="G5" s="40">
        <v>1.0</v>
      </c>
      <c r="H5" s="101">
        <v>154.0</v>
      </c>
    </row>
    <row r="6" ht="15.75" customHeight="1">
      <c r="B6" s="100" t="s">
        <v>98</v>
      </c>
      <c r="C6" s="40">
        <v>1.0</v>
      </c>
      <c r="D6" s="40">
        <v>1.0</v>
      </c>
      <c r="E6" s="40">
        <v>4.0</v>
      </c>
      <c r="F6" s="40">
        <v>2.0</v>
      </c>
      <c r="G6" s="40">
        <v>1.0</v>
      </c>
      <c r="H6" s="101">
        <v>101.0</v>
      </c>
    </row>
    <row r="7" ht="15.75" customHeight="1">
      <c r="B7" s="100" t="s">
        <v>98</v>
      </c>
      <c r="C7" s="40">
        <v>1.0</v>
      </c>
      <c r="D7" s="40">
        <v>1.0</v>
      </c>
      <c r="E7" s="40">
        <v>9.0</v>
      </c>
      <c r="F7" s="40">
        <v>1.0</v>
      </c>
      <c r="G7" s="40">
        <v>1.0</v>
      </c>
      <c r="H7" s="101">
        <v>192.0</v>
      </c>
    </row>
    <row r="8" ht="15.75" customHeight="1">
      <c r="B8" s="100" t="s">
        <v>98</v>
      </c>
      <c r="C8" s="40">
        <v>1.0</v>
      </c>
      <c r="D8" s="40">
        <v>1.0</v>
      </c>
      <c r="E8" s="40">
        <v>7.0</v>
      </c>
      <c r="F8" s="40">
        <v>5.0</v>
      </c>
      <c r="G8" s="40">
        <v>1.0</v>
      </c>
      <c r="H8" s="101">
        <v>64.0</v>
      </c>
    </row>
    <row r="9" ht="15.75" customHeight="1">
      <c r="B9" s="100" t="s">
        <v>98</v>
      </c>
      <c r="C9" s="40">
        <v>1.0</v>
      </c>
      <c r="D9" s="40">
        <v>1.0</v>
      </c>
      <c r="E9" s="40">
        <v>2.0</v>
      </c>
      <c r="F9" s="40">
        <v>5.0</v>
      </c>
      <c r="G9" s="40">
        <v>1.0</v>
      </c>
      <c r="H9" s="101">
        <v>78.0</v>
      </c>
    </row>
    <row r="10" ht="15.75" customHeight="1">
      <c r="B10" s="100" t="s">
        <v>98</v>
      </c>
      <c r="C10" s="40">
        <v>1.0</v>
      </c>
      <c r="D10" s="40">
        <v>1.0</v>
      </c>
      <c r="E10" s="40">
        <v>5.0</v>
      </c>
      <c r="F10" s="40">
        <v>5.0</v>
      </c>
      <c r="G10" s="40">
        <v>1.0</v>
      </c>
      <c r="H10" s="101">
        <v>76.0</v>
      </c>
    </row>
    <row r="11" ht="15.75" customHeight="1">
      <c r="B11" s="100" t="s">
        <v>98</v>
      </c>
      <c r="C11" s="40">
        <v>1.0</v>
      </c>
      <c r="D11" s="40">
        <v>1.0</v>
      </c>
      <c r="E11" s="40">
        <v>9.0</v>
      </c>
      <c r="F11" s="40">
        <v>4.0</v>
      </c>
      <c r="G11" s="40">
        <v>1.0</v>
      </c>
      <c r="H11" s="101">
        <v>69.0</v>
      </c>
    </row>
    <row r="12" ht="15.75" customHeight="1">
      <c r="B12" s="100" t="s">
        <v>98</v>
      </c>
      <c r="C12" s="40">
        <v>1.0</v>
      </c>
      <c r="D12" s="40">
        <v>0.0</v>
      </c>
      <c r="E12" s="40">
        <v>3.0</v>
      </c>
      <c r="F12" s="40">
        <v>1.0</v>
      </c>
      <c r="G12" s="40">
        <v>1.0</v>
      </c>
      <c r="H12" s="101">
        <v>900.0</v>
      </c>
    </row>
    <row r="13" ht="15.75" customHeight="1">
      <c r="B13" s="100" t="s">
        <v>98</v>
      </c>
      <c r="C13" s="40">
        <v>1.0</v>
      </c>
      <c r="D13" s="40">
        <v>1.0</v>
      </c>
      <c r="E13" s="40">
        <v>4.0</v>
      </c>
      <c r="F13" s="40">
        <v>3.0</v>
      </c>
      <c r="G13" s="40">
        <v>1.0</v>
      </c>
      <c r="H13" s="101">
        <v>105.0</v>
      </c>
    </row>
    <row r="14" ht="15.75" customHeight="1">
      <c r="B14" s="100" t="s">
        <v>98</v>
      </c>
      <c r="C14" s="40">
        <v>1.0</v>
      </c>
      <c r="D14" s="40">
        <v>1.0</v>
      </c>
      <c r="E14" s="40">
        <v>7.0</v>
      </c>
      <c r="F14" s="40">
        <v>3.0</v>
      </c>
      <c r="G14" s="40">
        <v>1.0</v>
      </c>
      <c r="H14" s="101">
        <v>95.0</v>
      </c>
    </row>
    <row r="15" ht="15.75" customHeight="1">
      <c r="B15" s="100" t="s">
        <v>98</v>
      </c>
      <c r="C15" s="40">
        <v>1.0</v>
      </c>
      <c r="D15" s="40">
        <v>0.0</v>
      </c>
      <c r="E15" s="40">
        <v>3.0</v>
      </c>
      <c r="F15" s="40">
        <v>4.0</v>
      </c>
      <c r="G15" s="40">
        <v>1.0</v>
      </c>
      <c r="H15" s="101">
        <v>900.0</v>
      </c>
    </row>
    <row r="16" ht="15.75" customHeight="1">
      <c r="B16" s="100" t="s">
        <v>98</v>
      </c>
      <c r="C16" s="40">
        <v>1.0</v>
      </c>
      <c r="D16" s="40">
        <v>1.0</v>
      </c>
      <c r="E16" s="40">
        <v>1.0</v>
      </c>
      <c r="F16" s="40">
        <v>4.0</v>
      </c>
      <c r="G16" s="40">
        <v>1.0</v>
      </c>
      <c r="H16" s="101">
        <v>32.0</v>
      </c>
    </row>
    <row r="17" ht="15.75" customHeight="1">
      <c r="B17" s="100" t="s">
        <v>98</v>
      </c>
      <c r="C17" s="40">
        <v>1.0</v>
      </c>
      <c r="D17" s="40">
        <v>1.0</v>
      </c>
      <c r="E17" s="40">
        <v>2.0</v>
      </c>
      <c r="F17" s="40">
        <v>3.0</v>
      </c>
      <c r="G17" s="40">
        <v>1.0</v>
      </c>
      <c r="H17" s="101">
        <v>72.0</v>
      </c>
    </row>
    <row r="18" ht="15.75" customHeight="1">
      <c r="B18" s="100" t="s">
        <v>98</v>
      </c>
      <c r="C18" s="40">
        <v>1.0</v>
      </c>
      <c r="D18" s="40">
        <v>1.0</v>
      </c>
      <c r="E18" s="40">
        <v>6.0</v>
      </c>
      <c r="F18" s="40">
        <v>5.0</v>
      </c>
      <c r="G18" s="40">
        <v>1.0</v>
      </c>
      <c r="H18" s="101">
        <v>75.0</v>
      </c>
    </row>
    <row r="19" ht="15.75" customHeight="1">
      <c r="B19" s="100" t="s">
        <v>98</v>
      </c>
      <c r="C19" s="40">
        <v>1.0</v>
      </c>
      <c r="D19" s="40">
        <v>1.0</v>
      </c>
      <c r="E19" s="40">
        <v>8.0</v>
      </c>
      <c r="F19" s="40">
        <v>3.0</v>
      </c>
      <c r="G19" s="40">
        <v>1.0</v>
      </c>
      <c r="H19" s="101">
        <v>64.0</v>
      </c>
    </row>
    <row r="20" ht="15.75" customHeight="1">
      <c r="B20" s="100" t="s">
        <v>98</v>
      </c>
      <c r="C20" s="40">
        <v>1.0</v>
      </c>
      <c r="D20" s="40">
        <v>1.0</v>
      </c>
      <c r="E20" s="40">
        <v>1.0</v>
      </c>
      <c r="F20" s="40">
        <v>5.0</v>
      </c>
      <c r="G20" s="40">
        <v>1.0</v>
      </c>
      <c r="H20" s="101">
        <v>45.0</v>
      </c>
    </row>
    <row r="21" ht="15.75" customHeight="1">
      <c r="B21" s="100" t="s">
        <v>98</v>
      </c>
      <c r="C21" s="40">
        <v>1.0</v>
      </c>
      <c r="D21" s="40">
        <v>1.0</v>
      </c>
      <c r="E21" s="40">
        <v>6.0</v>
      </c>
      <c r="F21" s="40">
        <v>1.0</v>
      </c>
      <c r="G21" s="40">
        <v>1.0</v>
      </c>
      <c r="H21" s="101">
        <v>88.0</v>
      </c>
    </row>
    <row r="22" ht="15.75" customHeight="1">
      <c r="B22" s="100" t="s">
        <v>99</v>
      </c>
      <c r="C22" s="40">
        <v>2.0</v>
      </c>
      <c r="D22" s="40">
        <v>1.0</v>
      </c>
      <c r="E22" s="40">
        <v>5.0</v>
      </c>
      <c r="F22" s="40">
        <v>2.0</v>
      </c>
      <c r="G22" s="40">
        <v>1.0</v>
      </c>
      <c r="H22" s="101">
        <v>504.0</v>
      </c>
    </row>
    <row r="23" ht="15.75" customHeight="1">
      <c r="B23" s="100" t="s">
        <v>99</v>
      </c>
      <c r="C23" s="40">
        <v>2.0</v>
      </c>
      <c r="D23" s="40">
        <v>1.0</v>
      </c>
      <c r="E23" s="40">
        <v>9.0</v>
      </c>
      <c r="F23" s="40">
        <v>5.0</v>
      </c>
      <c r="G23" s="40">
        <v>1.0</v>
      </c>
      <c r="H23" s="101">
        <v>94.0</v>
      </c>
    </row>
    <row r="24" ht="15.75" customHeight="1">
      <c r="B24" s="100" t="s">
        <v>99</v>
      </c>
      <c r="C24" s="40">
        <v>2.0</v>
      </c>
      <c r="D24" s="40">
        <v>1.0</v>
      </c>
      <c r="E24" s="40">
        <v>4.0</v>
      </c>
      <c r="F24" s="40">
        <v>1.0</v>
      </c>
      <c r="G24" s="40">
        <v>1.0</v>
      </c>
      <c r="H24" s="101">
        <v>79.0</v>
      </c>
    </row>
    <row r="25" ht="15.75" customHeight="1">
      <c r="B25" s="100" t="s">
        <v>99</v>
      </c>
      <c r="C25" s="40">
        <v>2.0</v>
      </c>
      <c r="D25" s="40">
        <v>1.0</v>
      </c>
      <c r="E25" s="40">
        <v>5.0</v>
      </c>
      <c r="F25" s="40">
        <v>1.0</v>
      </c>
      <c r="G25" s="40">
        <v>1.0</v>
      </c>
      <c r="H25" s="101">
        <v>145.0</v>
      </c>
    </row>
    <row r="26" ht="15.75" customHeight="1">
      <c r="B26" s="100" t="s">
        <v>99</v>
      </c>
      <c r="C26" s="40">
        <v>2.0</v>
      </c>
      <c r="D26" s="40">
        <v>1.0</v>
      </c>
      <c r="E26" s="40">
        <v>9.0</v>
      </c>
      <c r="F26" s="40">
        <v>4.0</v>
      </c>
      <c r="G26" s="40">
        <v>1.0</v>
      </c>
      <c r="H26" s="101">
        <v>52.0</v>
      </c>
    </row>
    <row r="27" ht="15.75" customHeight="1">
      <c r="B27" s="100" t="s">
        <v>99</v>
      </c>
      <c r="C27" s="40">
        <v>2.0</v>
      </c>
      <c r="D27" s="40">
        <v>1.0</v>
      </c>
      <c r="E27" s="40">
        <v>4.0</v>
      </c>
      <c r="F27" s="40">
        <v>1.0</v>
      </c>
      <c r="G27" s="40">
        <v>1.0</v>
      </c>
      <c r="H27" s="101">
        <v>80.0</v>
      </c>
    </row>
    <row r="28" ht="15.75" customHeight="1">
      <c r="B28" s="100" t="s">
        <v>99</v>
      </c>
      <c r="C28" s="40">
        <v>2.0</v>
      </c>
      <c r="D28" s="40">
        <v>0.0</v>
      </c>
      <c r="E28" s="40">
        <v>3.0</v>
      </c>
      <c r="F28" s="40">
        <v>5.0</v>
      </c>
      <c r="G28" s="40">
        <v>1.0</v>
      </c>
      <c r="H28" s="101">
        <v>900.0</v>
      </c>
    </row>
    <row r="29" ht="15.75" customHeight="1">
      <c r="B29" s="100" t="s">
        <v>99</v>
      </c>
      <c r="C29" s="40">
        <v>2.0</v>
      </c>
      <c r="D29" s="40">
        <v>1.0</v>
      </c>
      <c r="E29" s="40">
        <v>2.0</v>
      </c>
      <c r="F29" s="40">
        <v>1.0</v>
      </c>
      <c r="G29" s="40">
        <v>1.0</v>
      </c>
      <c r="H29" s="101">
        <v>63.0</v>
      </c>
    </row>
    <row r="30" ht="15.75" customHeight="1">
      <c r="B30" s="100" t="s">
        <v>99</v>
      </c>
      <c r="C30" s="40">
        <v>2.0</v>
      </c>
      <c r="D30" s="40">
        <v>0.0</v>
      </c>
      <c r="E30" s="40">
        <v>3.0</v>
      </c>
      <c r="F30" s="40">
        <v>3.0</v>
      </c>
      <c r="G30" s="40">
        <v>1.0</v>
      </c>
      <c r="H30" s="101">
        <v>900.0</v>
      </c>
    </row>
    <row r="31" ht="15.75" customHeight="1">
      <c r="B31" s="100" t="s">
        <v>99</v>
      </c>
      <c r="C31" s="40">
        <v>2.0</v>
      </c>
      <c r="D31" s="40">
        <v>1.0</v>
      </c>
      <c r="E31" s="40">
        <v>4.0</v>
      </c>
      <c r="F31" s="40">
        <v>5.0</v>
      </c>
      <c r="G31" s="40">
        <v>1.0</v>
      </c>
      <c r="H31" s="101">
        <v>69.0</v>
      </c>
    </row>
    <row r="32" ht="15.75" customHeight="1">
      <c r="B32" s="100" t="s">
        <v>99</v>
      </c>
      <c r="C32" s="40">
        <v>2.0</v>
      </c>
      <c r="D32" s="40">
        <v>1.0</v>
      </c>
      <c r="E32" s="40">
        <v>2.0</v>
      </c>
      <c r="F32" s="40">
        <v>5.0</v>
      </c>
      <c r="G32" s="40">
        <v>1.0</v>
      </c>
      <c r="H32" s="101">
        <v>78.0</v>
      </c>
    </row>
    <row r="33" ht="15.75" customHeight="1">
      <c r="B33" s="100" t="s">
        <v>99</v>
      </c>
      <c r="C33" s="40">
        <v>2.0</v>
      </c>
      <c r="D33" s="40">
        <v>1.0</v>
      </c>
      <c r="E33" s="40">
        <v>7.0</v>
      </c>
      <c r="F33" s="40">
        <v>3.0</v>
      </c>
      <c r="G33" s="40">
        <v>1.0</v>
      </c>
      <c r="H33" s="101">
        <v>69.0</v>
      </c>
    </row>
    <row r="34" ht="15.75" customHeight="1">
      <c r="B34" s="100" t="s">
        <v>99</v>
      </c>
      <c r="C34" s="40">
        <v>2.0</v>
      </c>
      <c r="D34" s="40">
        <v>1.0</v>
      </c>
      <c r="E34" s="40">
        <v>8.0</v>
      </c>
      <c r="F34" s="40">
        <v>1.0</v>
      </c>
      <c r="G34" s="40">
        <v>1.0</v>
      </c>
      <c r="H34" s="101">
        <v>111.0</v>
      </c>
    </row>
    <row r="35" ht="15.75" customHeight="1">
      <c r="B35" s="100" t="s">
        <v>99</v>
      </c>
      <c r="C35" s="40">
        <v>2.0</v>
      </c>
      <c r="D35" s="40">
        <v>0.0</v>
      </c>
      <c r="E35" s="40">
        <v>3.0</v>
      </c>
      <c r="F35" s="40">
        <v>2.0</v>
      </c>
      <c r="G35" s="40">
        <v>0.0</v>
      </c>
      <c r="H35" s="101">
        <v>69.0</v>
      </c>
    </row>
    <row r="36" ht="15.75" customHeight="1">
      <c r="B36" s="100" t="s">
        <v>99</v>
      </c>
      <c r="C36" s="40">
        <v>2.0</v>
      </c>
      <c r="D36" s="40">
        <v>1.0</v>
      </c>
      <c r="E36" s="40">
        <v>5.0</v>
      </c>
      <c r="F36" s="40">
        <v>3.0</v>
      </c>
      <c r="G36" s="40">
        <v>1.0</v>
      </c>
      <c r="H36" s="101">
        <v>165.0</v>
      </c>
    </row>
    <row r="37" ht="15.75" customHeight="1">
      <c r="B37" s="100" t="s">
        <v>99</v>
      </c>
      <c r="C37" s="40">
        <v>2.0</v>
      </c>
      <c r="D37" s="40">
        <v>1.0</v>
      </c>
      <c r="E37" s="40">
        <v>8.0</v>
      </c>
      <c r="F37" s="40">
        <v>1.0</v>
      </c>
      <c r="G37" s="40">
        <v>1.0</v>
      </c>
      <c r="H37" s="101">
        <v>152.0</v>
      </c>
    </row>
    <row r="38" ht="15.75" customHeight="1">
      <c r="B38" s="100" t="s">
        <v>99</v>
      </c>
      <c r="C38" s="40">
        <v>2.0</v>
      </c>
      <c r="D38" s="40">
        <v>1.0</v>
      </c>
      <c r="E38" s="40">
        <v>9.0</v>
      </c>
      <c r="F38" s="40">
        <v>1.0</v>
      </c>
      <c r="G38" s="40">
        <v>1.0</v>
      </c>
      <c r="H38" s="101">
        <v>103.0</v>
      </c>
    </row>
    <row r="39" ht="15.75" customHeight="1">
      <c r="B39" s="100" t="s">
        <v>99</v>
      </c>
      <c r="C39" s="40">
        <v>2.0</v>
      </c>
      <c r="D39" s="40">
        <v>1.0</v>
      </c>
      <c r="E39" s="40">
        <v>5.0</v>
      </c>
      <c r="F39" s="40">
        <v>1.0</v>
      </c>
      <c r="G39" s="40">
        <v>1.0</v>
      </c>
      <c r="H39" s="101">
        <v>144.0</v>
      </c>
    </row>
    <row r="40" ht="15.75" customHeight="1">
      <c r="B40" s="100" t="s">
        <v>99</v>
      </c>
      <c r="C40" s="40">
        <v>2.0</v>
      </c>
      <c r="D40" s="40">
        <v>1.0</v>
      </c>
      <c r="E40" s="40">
        <v>2.0</v>
      </c>
      <c r="F40" s="40">
        <v>1.0</v>
      </c>
      <c r="G40" s="40">
        <v>1.0</v>
      </c>
      <c r="H40" s="101">
        <v>276.0</v>
      </c>
    </row>
    <row r="41" ht="15.75" customHeight="1">
      <c r="B41" s="100" t="s">
        <v>99</v>
      </c>
      <c r="C41" s="40">
        <v>2.0</v>
      </c>
      <c r="D41" s="40">
        <v>0.0</v>
      </c>
      <c r="E41" s="40">
        <v>3.0</v>
      </c>
      <c r="F41" s="40">
        <v>4.0</v>
      </c>
      <c r="G41" s="40">
        <v>1.0</v>
      </c>
      <c r="H41" s="101">
        <v>900.0</v>
      </c>
    </row>
    <row r="42" ht="15.75" customHeight="1">
      <c r="B42" s="100" t="s">
        <v>99</v>
      </c>
      <c r="C42" s="40">
        <v>2.0</v>
      </c>
      <c r="D42" s="40">
        <v>1.0</v>
      </c>
      <c r="E42" s="40">
        <v>7.0</v>
      </c>
      <c r="F42" s="40">
        <v>1.0</v>
      </c>
      <c r="G42" s="40">
        <v>1.0</v>
      </c>
      <c r="H42" s="101">
        <v>98.0</v>
      </c>
    </row>
    <row r="43" ht="15.75" customHeight="1">
      <c r="B43" s="100" t="s">
        <v>99</v>
      </c>
      <c r="C43" s="40">
        <v>2.0</v>
      </c>
      <c r="D43" s="40">
        <v>1.0</v>
      </c>
      <c r="E43" s="40">
        <v>5.0</v>
      </c>
      <c r="F43" s="40">
        <v>4.0</v>
      </c>
      <c r="G43" s="40">
        <v>1.0</v>
      </c>
      <c r="H43" s="101">
        <v>102.0</v>
      </c>
    </row>
    <row r="44" ht="15.75" customHeight="1">
      <c r="B44" s="100" t="s">
        <v>99</v>
      </c>
      <c r="C44" s="40">
        <v>2.0</v>
      </c>
      <c r="D44" s="40">
        <v>1.0</v>
      </c>
      <c r="E44" s="40">
        <v>6.0</v>
      </c>
      <c r="F44" s="40">
        <v>3.0</v>
      </c>
      <c r="G44" s="40">
        <v>1.0</v>
      </c>
      <c r="H44" s="101">
        <v>142.0</v>
      </c>
    </row>
    <row r="45" ht="15.75" customHeight="1">
      <c r="B45" s="100" t="s">
        <v>99</v>
      </c>
      <c r="C45" s="40">
        <v>2.0</v>
      </c>
      <c r="D45" s="40">
        <v>1.0</v>
      </c>
      <c r="E45" s="40">
        <v>1.0</v>
      </c>
      <c r="F45" s="40">
        <v>3.0</v>
      </c>
      <c r="G45" s="40">
        <v>1.0</v>
      </c>
      <c r="H45" s="101">
        <v>96.0</v>
      </c>
    </row>
    <row r="46" ht="15.75" customHeight="1">
      <c r="B46" s="100" t="s">
        <v>99</v>
      </c>
      <c r="C46" s="40">
        <v>2.0</v>
      </c>
      <c r="D46" s="40">
        <v>0.0</v>
      </c>
      <c r="E46" s="40">
        <v>3.0</v>
      </c>
      <c r="F46" s="40">
        <v>3.0</v>
      </c>
      <c r="G46" s="40">
        <v>1.0</v>
      </c>
      <c r="H46" s="101">
        <v>900.0</v>
      </c>
    </row>
    <row r="47" ht="15.75" customHeight="1">
      <c r="B47" s="100" t="s">
        <v>99</v>
      </c>
      <c r="C47" s="40">
        <v>2.0</v>
      </c>
      <c r="D47" s="40">
        <v>1.0</v>
      </c>
      <c r="E47" s="40">
        <v>7.0</v>
      </c>
      <c r="F47" s="40">
        <v>3.0</v>
      </c>
      <c r="G47" s="40">
        <v>1.0</v>
      </c>
      <c r="H47" s="101">
        <v>70.0</v>
      </c>
    </row>
    <row r="48" ht="15.75" customHeight="1">
      <c r="B48" s="100" t="s">
        <v>99</v>
      </c>
      <c r="C48" s="40">
        <v>2.0</v>
      </c>
      <c r="D48" s="40">
        <v>1.0</v>
      </c>
      <c r="E48" s="40">
        <v>2.0</v>
      </c>
      <c r="F48" s="40">
        <v>5.0</v>
      </c>
      <c r="G48" s="40">
        <v>1.0</v>
      </c>
      <c r="H48" s="101">
        <v>106.0</v>
      </c>
    </row>
    <row r="49" ht="15.75" customHeight="1">
      <c r="B49" s="100" t="s">
        <v>99</v>
      </c>
      <c r="C49" s="40">
        <v>2.0</v>
      </c>
      <c r="D49" s="40">
        <v>1.0</v>
      </c>
      <c r="E49" s="40">
        <v>5.0</v>
      </c>
      <c r="F49" s="40">
        <v>1.0</v>
      </c>
      <c r="G49" s="40">
        <v>1.0</v>
      </c>
      <c r="H49" s="101">
        <v>114.0</v>
      </c>
    </row>
    <row r="50" ht="15.75" customHeight="1">
      <c r="B50" s="100" t="s">
        <v>99</v>
      </c>
      <c r="C50" s="40">
        <v>2.0</v>
      </c>
      <c r="D50" s="40">
        <v>1.0</v>
      </c>
      <c r="E50" s="40">
        <v>7.0</v>
      </c>
      <c r="F50" s="40">
        <v>5.0</v>
      </c>
      <c r="G50" s="40">
        <v>1.0</v>
      </c>
      <c r="H50" s="101">
        <v>83.0</v>
      </c>
    </row>
    <row r="51" ht="15.75" customHeight="1">
      <c r="B51" s="100" t="s">
        <v>99</v>
      </c>
      <c r="C51" s="40">
        <v>2.0</v>
      </c>
      <c r="D51" s="40">
        <v>1.0</v>
      </c>
      <c r="E51" s="40">
        <v>5.0</v>
      </c>
      <c r="F51" s="40">
        <v>1.0</v>
      </c>
      <c r="G51" s="40">
        <v>1.0</v>
      </c>
      <c r="H51" s="101">
        <v>110.0</v>
      </c>
    </row>
    <row r="52" ht="15.75" customHeight="1">
      <c r="B52" s="100" t="s">
        <v>99</v>
      </c>
      <c r="C52" s="40">
        <v>2.0</v>
      </c>
      <c r="D52" s="40">
        <v>1.0</v>
      </c>
      <c r="E52" s="40">
        <v>2.0</v>
      </c>
      <c r="F52" s="40">
        <v>3.0</v>
      </c>
      <c r="G52" s="40">
        <v>1.0</v>
      </c>
      <c r="H52" s="101">
        <v>143.0</v>
      </c>
    </row>
    <row r="53" ht="15.75" customHeight="1">
      <c r="B53" s="100" t="s">
        <v>99</v>
      </c>
      <c r="C53" s="40">
        <v>2.0</v>
      </c>
      <c r="D53" s="40">
        <v>1.0</v>
      </c>
      <c r="E53" s="40">
        <v>8.0</v>
      </c>
      <c r="F53" s="40">
        <v>5.0</v>
      </c>
      <c r="G53" s="40">
        <v>1.0</v>
      </c>
      <c r="H53" s="101">
        <v>108.0</v>
      </c>
    </row>
    <row r="54" ht="15.75" customHeight="1">
      <c r="B54" s="100" t="s">
        <v>99</v>
      </c>
      <c r="C54" s="40">
        <v>2.0</v>
      </c>
      <c r="D54" s="40">
        <v>1.0</v>
      </c>
      <c r="E54" s="40">
        <v>4.0</v>
      </c>
      <c r="F54" s="40">
        <v>1.0</v>
      </c>
      <c r="G54" s="40">
        <v>1.0</v>
      </c>
      <c r="H54" s="101">
        <v>100.0</v>
      </c>
    </row>
    <row r="55" ht="15.75" customHeight="1">
      <c r="B55" s="100" t="s">
        <v>99</v>
      </c>
      <c r="C55" s="40">
        <v>2.0</v>
      </c>
      <c r="D55" s="40">
        <v>1.0</v>
      </c>
      <c r="E55" s="40">
        <v>9.0</v>
      </c>
      <c r="F55" s="40">
        <v>3.0</v>
      </c>
      <c r="G55" s="40">
        <v>1.0</v>
      </c>
      <c r="H55" s="101">
        <v>106.0</v>
      </c>
    </row>
    <row r="56" ht="15.75" customHeight="1">
      <c r="B56" s="100" t="s">
        <v>99</v>
      </c>
      <c r="C56" s="40">
        <v>2.0</v>
      </c>
      <c r="D56" s="40">
        <v>1.0</v>
      </c>
      <c r="E56" s="40">
        <v>1.0</v>
      </c>
      <c r="F56" s="40">
        <v>5.0</v>
      </c>
      <c r="G56" s="40">
        <v>1.0</v>
      </c>
      <c r="H56" s="101">
        <v>118.0</v>
      </c>
    </row>
    <row r="57" ht="15.75" customHeight="1">
      <c r="B57" s="100" t="s">
        <v>99</v>
      </c>
      <c r="C57" s="40">
        <v>2.0</v>
      </c>
      <c r="D57" s="40">
        <v>1.0</v>
      </c>
      <c r="E57" s="40">
        <v>6.0</v>
      </c>
      <c r="F57" s="40">
        <v>3.0</v>
      </c>
      <c r="G57" s="40">
        <v>1.0</v>
      </c>
      <c r="H57" s="101">
        <v>67.0</v>
      </c>
    </row>
    <row r="58" ht="15.75" customHeight="1">
      <c r="B58" s="100" t="s">
        <v>99</v>
      </c>
      <c r="C58" s="40">
        <v>2.0</v>
      </c>
      <c r="D58" s="40">
        <v>0.0</v>
      </c>
      <c r="E58" s="40">
        <v>3.0</v>
      </c>
      <c r="F58" s="40">
        <v>3.0</v>
      </c>
      <c r="G58" s="40">
        <v>1.0</v>
      </c>
      <c r="H58" s="101">
        <v>900.0</v>
      </c>
    </row>
    <row r="59" ht="15.75" customHeight="1">
      <c r="B59" s="100" t="s">
        <v>99</v>
      </c>
      <c r="C59" s="40">
        <v>2.0</v>
      </c>
      <c r="D59" s="40">
        <v>1.0</v>
      </c>
      <c r="E59" s="40">
        <v>6.0</v>
      </c>
      <c r="F59" s="40">
        <v>5.0</v>
      </c>
      <c r="G59" s="40">
        <v>1.0</v>
      </c>
      <c r="H59" s="101">
        <v>94.0</v>
      </c>
    </row>
    <row r="60" ht="15.75" customHeight="1">
      <c r="B60" s="100" t="s">
        <v>99</v>
      </c>
      <c r="C60" s="40">
        <v>2.0</v>
      </c>
      <c r="D60" s="40">
        <v>1.0</v>
      </c>
      <c r="E60" s="40">
        <v>4.0</v>
      </c>
      <c r="F60" s="40">
        <v>2.0</v>
      </c>
      <c r="G60" s="40">
        <v>1.0</v>
      </c>
      <c r="H60" s="101">
        <v>148.0</v>
      </c>
    </row>
    <row r="61" ht="15.75" customHeight="1">
      <c r="B61" s="100" t="s">
        <v>99</v>
      </c>
      <c r="C61" s="40">
        <v>2.0</v>
      </c>
      <c r="D61" s="40">
        <v>1.0</v>
      </c>
      <c r="E61" s="40">
        <v>8.0</v>
      </c>
      <c r="F61" s="40">
        <v>3.0</v>
      </c>
      <c r="G61" s="40">
        <v>1.0</v>
      </c>
      <c r="H61" s="101">
        <v>157.0</v>
      </c>
    </row>
    <row r="62" ht="15.75" customHeight="1">
      <c r="B62" s="100" t="s">
        <v>99</v>
      </c>
      <c r="C62" s="40">
        <v>2.0</v>
      </c>
      <c r="D62" s="40">
        <v>1.0</v>
      </c>
      <c r="E62" s="40">
        <v>5.0</v>
      </c>
      <c r="F62" s="40">
        <v>5.0</v>
      </c>
      <c r="G62" s="40">
        <v>1.0</v>
      </c>
      <c r="H62" s="101">
        <v>132.0</v>
      </c>
    </row>
    <row r="63" ht="15.75" customHeight="1">
      <c r="B63" s="100" t="s">
        <v>99</v>
      </c>
      <c r="C63" s="40">
        <v>2.0</v>
      </c>
      <c r="D63" s="40">
        <v>1.0</v>
      </c>
      <c r="E63" s="40">
        <v>9.0</v>
      </c>
      <c r="F63" s="40">
        <v>1.0</v>
      </c>
      <c r="G63" s="40">
        <v>1.0</v>
      </c>
      <c r="H63" s="101">
        <v>124.0</v>
      </c>
    </row>
    <row r="64" ht="15.75" customHeight="1">
      <c r="B64" s="100" t="s">
        <v>99</v>
      </c>
      <c r="C64" s="40">
        <v>2.0</v>
      </c>
      <c r="D64" s="40">
        <v>1.0</v>
      </c>
      <c r="E64" s="40">
        <v>2.0</v>
      </c>
      <c r="F64" s="40">
        <v>2.0</v>
      </c>
      <c r="G64" s="40">
        <v>1.0</v>
      </c>
      <c r="H64" s="101">
        <v>104.0</v>
      </c>
    </row>
    <row r="65" ht="15.75" customHeight="1">
      <c r="B65" s="100" t="s">
        <v>99</v>
      </c>
      <c r="C65" s="40">
        <v>2.0</v>
      </c>
      <c r="D65" s="40">
        <v>1.0</v>
      </c>
      <c r="E65" s="40">
        <v>8.0</v>
      </c>
      <c r="F65" s="40">
        <v>5.0</v>
      </c>
      <c r="G65" s="40">
        <v>1.0</v>
      </c>
      <c r="H65" s="101">
        <v>119.0</v>
      </c>
    </row>
    <row r="66" ht="15.75" customHeight="1">
      <c r="B66" s="100" t="s">
        <v>99</v>
      </c>
      <c r="C66" s="40">
        <v>2.0</v>
      </c>
      <c r="D66" s="40">
        <v>1.0</v>
      </c>
      <c r="E66" s="40">
        <v>6.0</v>
      </c>
      <c r="F66" s="40">
        <v>4.0</v>
      </c>
      <c r="G66" s="40">
        <v>1.0</v>
      </c>
      <c r="H66" s="101">
        <v>171.0</v>
      </c>
    </row>
    <row r="67" ht="15.75" customHeight="1">
      <c r="B67" s="100" t="s">
        <v>99</v>
      </c>
      <c r="C67" s="40">
        <v>2.0</v>
      </c>
      <c r="D67" s="40">
        <v>1.0</v>
      </c>
      <c r="E67" s="40">
        <v>4.0</v>
      </c>
      <c r="F67" s="40">
        <v>2.0</v>
      </c>
      <c r="G67" s="40">
        <v>1.0</v>
      </c>
      <c r="H67" s="101">
        <v>125.0</v>
      </c>
    </row>
    <row r="68" ht="15.75" customHeight="1">
      <c r="B68" s="100" t="s">
        <v>99</v>
      </c>
      <c r="C68" s="40">
        <v>2.0</v>
      </c>
      <c r="D68" s="40">
        <v>1.0</v>
      </c>
      <c r="E68" s="40">
        <v>2.0</v>
      </c>
      <c r="F68" s="40">
        <v>2.0</v>
      </c>
      <c r="G68" s="40">
        <v>1.0</v>
      </c>
      <c r="H68" s="101">
        <v>91.0</v>
      </c>
    </row>
    <row r="69" ht="15.75" customHeight="1">
      <c r="B69" s="100" t="s">
        <v>99</v>
      </c>
      <c r="C69" s="40">
        <v>2.0</v>
      </c>
      <c r="D69" s="40">
        <v>1.0</v>
      </c>
      <c r="E69" s="40">
        <v>7.0</v>
      </c>
      <c r="F69" s="40">
        <v>5.0</v>
      </c>
      <c r="G69" s="40">
        <v>1.0</v>
      </c>
      <c r="H69" s="101">
        <v>96.0</v>
      </c>
    </row>
    <row r="70" ht="15.75" customHeight="1">
      <c r="B70" s="100" t="s">
        <v>99</v>
      </c>
      <c r="C70" s="40">
        <v>2.0</v>
      </c>
      <c r="D70" s="40">
        <v>1.0</v>
      </c>
      <c r="E70" s="40">
        <v>6.0</v>
      </c>
      <c r="F70" s="40">
        <v>3.0</v>
      </c>
      <c r="G70" s="40">
        <v>1.0</v>
      </c>
      <c r="H70" s="101">
        <v>127.0</v>
      </c>
    </row>
    <row r="71" ht="15.75" customHeight="1">
      <c r="B71" s="100" t="s">
        <v>99</v>
      </c>
      <c r="C71" s="40">
        <v>2.0</v>
      </c>
      <c r="D71" s="40">
        <v>1.0</v>
      </c>
      <c r="E71" s="40">
        <v>4.0</v>
      </c>
      <c r="F71" s="40">
        <v>4.0</v>
      </c>
      <c r="G71" s="40">
        <v>1.0</v>
      </c>
      <c r="H71" s="101">
        <v>102.0</v>
      </c>
    </row>
    <row r="72" ht="15.75" customHeight="1">
      <c r="B72" s="100" t="s">
        <v>99</v>
      </c>
      <c r="C72" s="40">
        <v>2.0</v>
      </c>
      <c r="D72" s="40">
        <v>1.0</v>
      </c>
      <c r="E72" s="40">
        <v>6.0</v>
      </c>
      <c r="F72" s="40">
        <v>3.0</v>
      </c>
      <c r="G72" s="40">
        <v>1.0</v>
      </c>
      <c r="H72" s="101">
        <v>69.0</v>
      </c>
    </row>
    <row r="73" ht="15.75" customHeight="1">
      <c r="B73" s="100" t="s">
        <v>99</v>
      </c>
      <c r="C73" s="40">
        <v>2.0</v>
      </c>
      <c r="D73" s="40">
        <v>1.0</v>
      </c>
      <c r="E73" s="40">
        <v>8.0</v>
      </c>
      <c r="F73" s="40">
        <v>1.0</v>
      </c>
      <c r="G73" s="40">
        <v>1.0</v>
      </c>
      <c r="H73" s="101">
        <v>119.0</v>
      </c>
    </row>
    <row r="74" ht="15.75" customHeight="1">
      <c r="B74" s="100" t="s">
        <v>99</v>
      </c>
      <c r="C74" s="40">
        <v>2.0</v>
      </c>
      <c r="D74" s="40">
        <v>1.0</v>
      </c>
      <c r="E74" s="40">
        <v>4.0</v>
      </c>
      <c r="F74" s="40">
        <v>1.0</v>
      </c>
      <c r="G74" s="40">
        <v>1.0</v>
      </c>
      <c r="H74" s="101">
        <v>116.0</v>
      </c>
    </row>
    <row r="75" ht="15.75" customHeight="1">
      <c r="B75" s="100" t="s">
        <v>99</v>
      </c>
      <c r="C75" s="40">
        <v>2.0</v>
      </c>
      <c r="D75" s="40">
        <v>1.0</v>
      </c>
      <c r="E75" s="40">
        <v>1.0</v>
      </c>
      <c r="F75" s="40">
        <v>2.0</v>
      </c>
      <c r="G75" s="40">
        <v>1.0</v>
      </c>
      <c r="H75" s="101">
        <v>132.0</v>
      </c>
    </row>
    <row r="76" ht="15.75" customHeight="1">
      <c r="B76" s="100" t="s">
        <v>99</v>
      </c>
      <c r="C76" s="40">
        <v>2.0</v>
      </c>
      <c r="D76" s="40">
        <v>1.0</v>
      </c>
      <c r="E76" s="40">
        <v>7.0</v>
      </c>
      <c r="F76" s="40">
        <v>3.0</v>
      </c>
      <c r="G76" s="40">
        <v>1.0</v>
      </c>
      <c r="H76" s="101">
        <v>138.0</v>
      </c>
    </row>
    <row r="77" ht="15.75" customHeight="1">
      <c r="B77" s="100" t="s">
        <v>99</v>
      </c>
      <c r="C77" s="40">
        <v>2.0</v>
      </c>
      <c r="D77" s="40">
        <v>1.0</v>
      </c>
      <c r="E77" s="40">
        <v>6.0</v>
      </c>
      <c r="F77" s="40">
        <v>1.0</v>
      </c>
      <c r="G77" s="40">
        <v>1.0</v>
      </c>
      <c r="H77" s="101">
        <v>149.0</v>
      </c>
    </row>
    <row r="78" ht="15.75" customHeight="1">
      <c r="B78" s="100" t="s">
        <v>99</v>
      </c>
      <c r="C78" s="40">
        <v>2.0</v>
      </c>
      <c r="D78" s="40">
        <v>1.0</v>
      </c>
      <c r="E78" s="40">
        <v>2.0</v>
      </c>
      <c r="F78" s="40">
        <v>5.0</v>
      </c>
      <c r="G78" s="40">
        <v>1.0</v>
      </c>
      <c r="H78" s="101">
        <v>137.0</v>
      </c>
    </row>
    <row r="79" ht="15.75" customHeight="1">
      <c r="B79" s="100" t="s">
        <v>99</v>
      </c>
      <c r="C79" s="40">
        <v>2.0</v>
      </c>
      <c r="D79" s="40">
        <v>1.0</v>
      </c>
      <c r="E79" s="40">
        <v>1.0</v>
      </c>
      <c r="F79" s="40">
        <v>1.0</v>
      </c>
      <c r="G79" s="40">
        <v>1.0</v>
      </c>
      <c r="H79" s="101">
        <v>104.0</v>
      </c>
    </row>
    <row r="80" ht="15.75" customHeight="1">
      <c r="B80" s="100" t="s">
        <v>99</v>
      </c>
      <c r="C80" s="40">
        <v>2.0</v>
      </c>
      <c r="D80" s="40">
        <v>1.0</v>
      </c>
      <c r="E80" s="40">
        <v>2.0</v>
      </c>
      <c r="F80" s="40">
        <v>1.0</v>
      </c>
      <c r="G80" s="40">
        <v>1.0</v>
      </c>
      <c r="H80" s="101">
        <v>98.0</v>
      </c>
    </row>
    <row r="81" ht="15.75" customHeight="1">
      <c r="B81" s="100" t="s">
        <v>99</v>
      </c>
      <c r="C81" s="40">
        <v>2.0</v>
      </c>
      <c r="D81" s="40">
        <v>0.0</v>
      </c>
      <c r="E81" s="40">
        <v>3.0</v>
      </c>
      <c r="F81" s="40">
        <v>1.0</v>
      </c>
      <c r="G81" s="40">
        <v>1.0</v>
      </c>
      <c r="H81" s="101">
        <v>900.0</v>
      </c>
    </row>
    <row r="82" ht="15.75" customHeight="1">
      <c r="B82" s="100" t="s">
        <v>99</v>
      </c>
      <c r="C82" s="40">
        <v>2.0</v>
      </c>
      <c r="D82" s="40">
        <v>1.0</v>
      </c>
      <c r="E82" s="40">
        <v>1.0</v>
      </c>
      <c r="F82" s="40">
        <v>2.0</v>
      </c>
      <c r="G82" s="40">
        <v>1.0</v>
      </c>
      <c r="H82" s="101">
        <v>50.0</v>
      </c>
    </row>
    <row r="83" ht="15.75" customHeight="1">
      <c r="B83" s="100" t="s">
        <v>99</v>
      </c>
      <c r="C83" s="40">
        <v>2.0</v>
      </c>
      <c r="D83" s="40">
        <v>1.0</v>
      </c>
      <c r="E83" s="40">
        <v>6.0</v>
      </c>
      <c r="F83" s="40">
        <v>1.0</v>
      </c>
      <c r="G83" s="40">
        <v>1.0</v>
      </c>
      <c r="H83" s="101">
        <v>85.0</v>
      </c>
    </row>
    <row r="84" ht="15.75" customHeight="1">
      <c r="B84" s="100" t="s">
        <v>99</v>
      </c>
      <c r="C84" s="40">
        <v>2.0</v>
      </c>
      <c r="D84" s="40">
        <v>1.0</v>
      </c>
      <c r="E84" s="40">
        <v>1.0</v>
      </c>
      <c r="F84" s="40">
        <v>2.0</v>
      </c>
      <c r="G84" s="40">
        <v>1.0</v>
      </c>
      <c r="H84" s="101">
        <v>82.0</v>
      </c>
    </row>
    <row r="85" ht="15.75" customHeight="1">
      <c r="B85" s="100" t="s">
        <v>99</v>
      </c>
      <c r="C85" s="40">
        <v>2.0</v>
      </c>
      <c r="D85" s="40">
        <v>1.0</v>
      </c>
      <c r="E85" s="40">
        <v>5.0</v>
      </c>
      <c r="F85" s="40">
        <v>5.0</v>
      </c>
      <c r="G85" s="40">
        <v>1.0</v>
      </c>
      <c r="H85" s="101">
        <v>116.0</v>
      </c>
    </row>
    <row r="86" ht="15.75" customHeight="1">
      <c r="B86" s="100" t="s">
        <v>99</v>
      </c>
      <c r="C86" s="40">
        <v>2.0</v>
      </c>
      <c r="D86" s="40">
        <v>0.0</v>
      </c>
      <c r="E86" s="40">
        <v>3.0</v>
      </c>
      <c r="F86" s="40">
        <v>3.0</v>
      </c>
      <c r="G86" s="40">
        <v>1.0</v>
      </c>
      <c r="H86" s="101">
        <v>900.0</v>
      </c>
    </row>
    <row r="87" ht="15.75" customHeight="1">
      <c r="B87" s="100" t="s">
        <v>99</v>
      </c>
      <c r="C87" s="40">
        <v>2.0</v>
      </c>
      <c r="D87" s="40">
        <v>1.0</v>
      </c>
      <c r="E87" s="40">
        <v>5.0</v>
      </c>
      <c r="F87" s="40">
        <v>5.0</v>
      </c>
      <c r="G87" s="40">
        <v>1.0</v>
      </c>
      <c r="H87" s="101">
        <v>51.0</v>
      </c>
    </row>
    <row r="88" ht="15.75" customHeight="1">
      <c r="B88" s="100" t="s">
        <v>99</v>
      </c>
      <c r="C88" s="40">
        <v>2.0</v>
      </c>
      <c r="D88" s="40">
        <v>1.0</v>
      </c>
      <c r="E88" s="40">
        <v>9.0</v>
      </c>
      <c r="F88" s="40">
        <v>3.0</v>
      </c>
      <c r="G88" s="40">
        <v>1.0</v>
      </c>
      <c r="H88" s="101">
        <v>80.0</v>
      </c>
    </row>
    <row r="89" ht="15.75" customHeight="1">
      <c r="B89" s="100" t="s">
        <v>99</v>
      </c>
      <c r="C89" s="40">
        <v>2.0</v>
      </c>
      <c r="D89" s="40">
        <v>1.0</v>
      </c>
      <c r="E89" s="40">
        <v>4.0</v>
      </c>
      <c r="F89" s="40">
        <v>5.0</v>
      </c>
      <c r="G89" s="40">
        <v>1.0</v>
      </c>
      <c r="H89" s="101">
        <v>167.0</v>
      </c>
    </row>
    <row r="90" ht="15.75" customHeight="1">
      <c r="B90" s="100" t="s">
        <v>99</v>
      </c>
      <c r="C90" s="40">
        <v>2.0</v>
      </c>
      <c r="D90" s="40">
        <v>1.0</v>
      </c>
      <c r="E90" s="40">
        <v>6.0</v>
      </c>
      <c r="F90" s="40">
        <v>4.0</v>
      </c>
      <c r="G90" s="40">
        <v>1.0</v>
      </c>
      <c r="H90" s="101">
        <v>71.0</v>
      </c>
    </row>
    <row r="91" ht="15.75" customHeight="1">
      <c r="B91" s="100" t="s">
        <v>99</v>
      </c>
      <c r="C91" s="40">
        <v>2.0</v>
      </c>
      <c r="D91" s="40">
        <v>1.0</v>
      </c>
      <c r="E91" s="40">
        <v>8.0</v>
      </c>
      <c r="F91" s="40">
        <v>2.0</v>
      </c>
      <c r="G91" s="40">
        <v>1.0</v>
      </c>
      <c r="H91" s="101">
        <v>140.0</v>
      </c>
    </row>
    <row r="92" ht="15.75" customHeight="1">
      <c r="B92" s="100" t="s">
        <v>99</v>
      </c>
      <c r="C92" s="40">
        <v>2.0</v>
      </c>
      <c r="D92" s="40">
        <v>0.0</v>
      </c>
      <c r="E92" s="40">
        <v>3.0</v>
      </c>
      <c r="F92" s="40">
        <v>4.0</v>
      </c>
      <c r="G92" s="40">
        <v>1.0</v>
      </c>
      <c r="H92" s="101">
        <v>900.0</v>
      </c>
    </row>
    <row r="93" ht="15.75" customHeight="1">
      <c r="B93" s="100" t="s">
        <v>99</v>
      </c>
      <c r="C93" s="40">
        <v>2.0</v>
      </c>
      <c r="D93" s="40">
        <v>1.0</v>
      </c>
      <c r="E93" s="40">
        <v>9.0</v>
      </c>
      <c r="F93" s="40">
        <v>4.0</v>
      </c>
      <c r="G93" s="40">
        <v>1.0</v>
      </c>
      <c r="H93" s="101">
        <v>74.0</v>
      </c>
    </row>
    <row r="94" ht="15.75" customHeight="1">
      <c r="B94" s="100" t="s">
        <v>99</v>
      </c>
      <c r="C94" s="40">
        <v>2.0</v>
      </c>
      <c r="D94" s="40">
        <v>1.0</v>
      </c>
      <c r="E94" s="40">
        <v>8.0</v>
      </c>
      <c r="F94" s="40">
        <v>4.0</v>
      </c>
      <c r="G94" s="40">
        <v>1.0</v>
      </c>
      <c r="H94" s="101">
        <v>99.0</v>
      </c>
    </row>
    <row r="95" ht="15.75" customHeight="1">
      <c r="B95" s="100" t="s">
        <v>99</v>
      </c>
      <c r="C95" s="40">
        <v>2.0</v>
      </c>
      <c r="D95" s="40">
        <v>1.0</v>
      </c>
      <c r="E95" s="40">
        <v>1.0</v>
      </c>
      <c r="F95" s="40">
        <v>4.0</v>
      </c>
      <c r="G95" s="40">
        <v>1.0</v>
      </c>
      <c r="H95" s="101">
        <v>81.0</v>
      </c>
    </row>
    <row r="96" ht="15.75" customHeight="1">
      <c r="B96" s="100" t="s">
        <v>99</v>
      </c>
      <c r="C96" s="40">
        <v>2.0</v>
      </c>
      <c r="D96" s="40">
        <v>1.0</v>
      </c>
      <c r="E96" s="40">
        <v>9.0</v>
      </c>
      <c r="F96" s="40">
        <v>4.0</v>
      </c>
      <c r="G96" s="40">
        <v>1.0</v>
      </c>
      <c r="H96" s="101">
        <v>92.0</v>
      </c>
    </row>
    <row r="97" ht="15.75" customHeight="1">
      <c r="B97" s="100" t="s">
        <v>99</v>
      </c>
      <c r="C97" s="40">
        <v>2.0</v>
      </c>
      <c r="D97" s="40">
        <v>1.0</v>
      </c>
      <c r="E97" s="40">
        <v>6.0</v>
      </c>
      <c r="F97" s="40">
        <v>4.0</v>
      </c>
      <c r="G97" s="40">
        <v>1.0</v>
      </c>
      <c r="H97" s="101">
        <v>100.0</v>
      </c>
    </row>
    <row r="98" ht="15.75" customHeight="1">
      <c r="B98" s="100" t="s">
        <v>99</v>
      </c>
      <c r="C98" s="40">
        <v>2.0</v>
      </c>
      <c r="D98" s="40">
        <v>1.0</v>
      </c>
      <c r="E98" s="40">
        <v>8.0</v>
      </c>
      <c r="F98" s="40">
        <v>4.0</v>
      </c>
      <c r="G98" s="40">
        <v>1.0</v>
      </c>
      <c r="H98" s="101">
        <v>62.0</v>
      </c>
    </row>
    <row r="99" ht="15.75" customHeight="1">
      <c r="B99" s="100" t="s">
        <v>99</v>
      </c>
      <c r="C99" s="40">
        <v>2.0</v>
      </c>
      <c r="D99" s="40">
        <v>1.0</v>
      </c>
      <c r="E99" s="40">
        <v>9.0</v>
      </c>
      <c r="F99" s="40">
        <v>4.0</v>
      </c>
      <c r="G99" s="40">
        <v>1.0</v>
      </c>
      <c r="H99" s="101">
        <v>82.0</v>
      </c>
    </row>
    <row r="100" ht="15.75" customHeight="1">
      <c r="B100" s="100" t="s">
        <v>99</v>
      </c>
      <c r="C100" s="40">
        <v>2.0</v>
      </c>
      <c r="D100" s="40">
        <v>1.0</v>
      </c>
      <c r="E100" s="40">
        <v>6.0</v>
      </c>
      <c r="F100" s="40">
        <v>2.0</v>
      </c>
      <c r="G100" s="40">
        <v>1.0</v>
      </c>
      <c r="H100" s="101">
        <v>89.0</v>
      </c>
    </row>
    <row r="101" ht="15.75" customHeight="1">
      <c r="B101" s="100" t="s">
        <v>99</v>
      </c>
      <c r="C101" s="40">
        <v>2.0</v>
      </c>
      <c r="D101" s="40">
        <v>1.0</v>
      </c>
      <c r="E101" s="40">
        <v>9.0</v>
      </c>
      <c r="F101" s="40">
        <v>1.0</v>
      </c>
      <c r="G101" s="40">
        <v>1.0</v>
      </c>
      <c r="H101" s="101">
        <v>119.0</v>
      </c>
    </row>
    <row r="102" ht="15.75" customHeight="1">
      <c r="B102" s="100" t="s">
        <v>99</v>
      </c>
      <c r="C102" s="40">
        <v>2.0</v>
      </c>
      <c r="D102" s="40">
        <v>0.0</v>
      </c>
      <c r="E102" s="40">
        <v>3.0</v>
      </c>
      <c r="F102" s="40">
        <v>5.0</v>
      </c>
      <c r="G102" s="40">
        <v>1.0</v>
      </c>
      <c r="H102" s="101">
        <v>900.0</v>
      </c>
    </row>
    <row r="103" ht="15.75" customHeight="1">
      <c r="B103" s="100" t="s">
        <v>99</v>
      </c>
      <c r="C103" s="40">
        <v>2.0</v>
      </c>
      <c r="D103" s="40">
        <v>1.0</v>
      </c>
      <c r="E103" s="40">
        <v>7.0</v>
      </c>
      <c r="F103" s="40">
        <v>1.0</v>
      </c>
      <c r="G103" s="40">
        <v>1.0</v>
      </c>
      <c r="H103" s="101">
        <v>241.0</v>
      </c>
    </row>
    <row r="104" ht="15.75" customHeight="1">
      <c r="B104" s="100" t="s">
        <v>99</v>
      </c>
      <c r="C104" s="40">
        <v>2.0</v>
      </c>
      <c r="D104" s="40">
        <v>1.0</v>
      </c>
      <c r="E104" s="40">
        <v>8.0</v>
      </c>
      <c r="F104" s="40">
        <v>3.0</v>
      </c>
      <c r="G104" s="40">
        <v>1.0</v>
      </c>
      <c r="H104" s="101">
        <v>64.0</v>
      </c>
    </row>
    <row r="105" ht="15.75" customHeight="1">
      <c r="B105" s="100" t="s">
        <v>99</v>
      </c>
      <c r="C105" s="40">
        <v>2.0</v>
      </c>
      <c r="D105" s="40">
        <v>1.0</v>
      </c>
      <c r="E105" s="40">
        <v>5.0</v>
      </c>
      <c r="F105" s="40">
        <v>2.0</v>
      </c>
      <c r="G105" s="40">
        <v>1.0</v>
      </c>
      <c r="H105" s="101">
        <v>82.0</v>
      </c>
    </row>
    <row r="106" ht="15.75" customHeight="1">
      <c r="B106" s="100" t="s">
        <v>99</v>
      </c>
      <c r="C106" s="40">
        <v>2.0</v>
      </c>
      <c r="D106" s="40">
        <v>1.0</v>
      </c>
      <c r="E106" s="40">
        <v>6.0</v>
      </c>
      <c r="F106" s="40">
        <v>3.0</v>
      </c>
      <c r="G106" s="40">
        <v>1.0</v>
      </c>
      <c r="H106" s="101">
        <v>50.0</v>
      </c>
    </row>
    <row r="107" ht="15.75" customHeight="1">
      <c r="B107" s="100" t="s">
        <v>99</v>
      </c>
      <c r="C107" s="40">
        <v>2.0</v>
      </c>
      <c r="D107" s="40">
        <v>1.0</v>
      </c>
      <c r="E107" s="40">
        <v>4.0</v>
      </c>
      <c r="F107" s="40">
        <v>4.0</v>
      </c>
      <c r="G107" s="40">
        <v>1.0</v>
      </c>
      <c r="H107" s="101">
        <v>27.0</v>
      </c>
    </row>
    <row r="108" ht="15.75" customHeight="1">
      <c r="B108" s="100" t="s">
        <v>99</v>
      </c>
      <c r="C108" s="40">
        <v>2.0</v>
      </c>
      <c r="D108" s="40">
        <v>0.0</v>
      </c>
      <c r="E108" s="40">
        <v>3.0</v>
      </c>
      <c r="F108" s="40">
        <v>3.0</v>
      </c>
      <c r="G108" s="40">
        <v>1.0</v>
      </c>
      <c r="H108" s="101">
        <v>900.0</v>
      </c>
    </row>
    <row r="109" ht="15.75" customHeight="1">
      <c r="B109" s="100" t="s">
        <v>99</v>
      </c>
      <c r="C109" s="40">
        <v>2.0</v>
      </c>
      <c r="D109" s="40">
        <v>1.0</v>
      </c>
      <c r="E109" s="40">
        <v>5.0</v>
      </c>
      <c r="F109" s="40">
        <v>3.0</v>
      </c>
      <c r="G109" s="40">
        <v>1.0</v>
      </c>
      <c r="H109" s="101">
        <v>68.0</v>
      </c>
    </row>
    <row r="110" ht="15.75" customHeight="1">
      <c r="B110" s="100" t="s">
        <v>99</v>
      </c>
      <c r="C110" s="40">
        <v>2.0</v>
      </c>
      <c r="D110" s="40">
        <v>1.0</v>
      </c>
      <c r="E110" s="40">
        <v>1.0</v>
      </c>
      <c r="F110" s="40">
        <v>3.0</v>
      </c>
      <c r="G110" s="40">
        <v>1.0</v>
      </c>
      <c r="H110" s="101">
        <v>68.0</v>
      </c>
    </row>
    <row r="111" ht="15.75" customHeight="1">
      <c r="B111" s="100" t="s">
        <v>99</v>
      </c>
      <c r="C111" s="40">
        <v>2.0</v>
      </c>
      <c r="D111" s="40">
        <v>1.0</v>
      </c>
      <c r="E111" s="40">
        <v>5.0</v>
      </c>
      <c r="F111" s="40">
        <v>5.0</v>
      </c>
      <c r="G111" s="40">
        <v>1.0</v>
      </c>
      <c r="H111" s="101">
        <v>63.0</v>
      </c>
    </row>
    <row r="112" ht="15.75" customHeight="1">
      <c r="B112" s="100" t="s">
        <v>99</v>
      </c>
      <c r="C112" s="40">
        <v>2.0</v>
      </c>
      <c r="D112" s="40">
        <v>0.0</v>
      </c>
      <c r="E112" s="40">
        <v>3.0</v>
      </c>
      <c r="F112" s="40">
        <v>5.0</v>
      </c>
      <c r="G112" s="40">
        <v>1.0</v>
      </c>
      <c r="H112" s="101">
        <v>900.0</v>
      </c>
    </row>
    <row r="113" ht="15.75" customHeight="1">
      <c r="B113" s="100" t="s">
        <v>99</v>
      </c>
      <c r="C113" s="40">
        <v>2.0</v>
      </c>
      <c r="D113" s="40">
        <v>1.0</v>
      </c>
      <c r="E113" s="40">
        <v>9.0</v>
      </c>
      <c r="F113" s="40">
        <v>3.0</v>
      </c>
      <c r="G113" s="40">
        <v>1.0</v>
      </c>
      <c r="H113" s="101">
        <v>87.0</v>
      </c>
    </row>
    <row r="114" ht="15.75" customHeight="1">
      <c r="B114" s="100" t="s">
        <v>99</v>
      </c>
      <c r="C114" s="40">
        <v>2.0</v>
      </c>
      <c r="D114" s="40">
        <v>1.0</v>
      </c>
      <c r="E114" s="40">
        <v>7.0</v>
      </c>
      <c r="F114" s="40">
        <v>5.0</v>
      </c>
      <c r="G114" s="40">
        <v>1.0</v>
      </c>
      <c r="H114" s="101">
        <v>71.0</v>
      </c>
    </row>
    <row r="115" ht="15.75" customHeight="1">
      <c r="B115" s="100" t="s">
        <v>99</v>
      </c>
      <c r="C115" s="40">
        <v>2.0</v>
      </c>
      <c r="D115" s="40">
        <v>1.0</v>
      </c>
      <c r="E115" s="40">
        <v>4.0</v>
      </c>
      <c r="F115" s="40">
        <v>3.0</v>
      </c>
      <c r="G115" s="40">
        <v>1.0</v>
      </c>
      <c r="H115" s="101">
        <v>154.0</v>
      </c>
    </row>
    <row r="116" ht="15.75" customHeight="1">
      <c r="B116" s="100" t="s">
        <v>99</v>
      </c>
      <c r="C116" s="40">
        <v>2.0</v>
      </c>
      <c r="D116" s="40">
        <v>0.0</v>
      </c>
      <c r="E116" s="40">
        <v>3.0</v>
      </c>
      <c r="F116" s="40">
        <v>3.0</v>
      </c>
      <c r="G116" s="40">
        <v>1.0</v>
      </c>
      <c r="H116" s="101">
        <v>900.0</v>
      </c>
    </row>
    <row r="117" ht="15.75" customHeight="1">
      <c r="B117" s="100" t="s">
        <v>99</v>
      </c>
      <c r="C117" s="40">
        <v>2.0</v>
      </c>
      <c r="D117" s="40">
        <v>1.0</v>
      </c>
      <c r="E117" s="40">
        <v>8.0</v>
      </c>
      <c r="F117" s="40">
        <v>1.0</v>
      </c>
      <c r="G117" s="40">
        <v>1.0</v>
      </c>
      <c r="H117" s="101">
        <v>144.0</v>
      </c>
    </row>
    <row r="118" ht="15.75" customHeight="1">
      <c r="B118" s="100" t="s">
        <v>99</v>
      </c>
      <c r="C118" s="40">
        <v>2.0</v>
      </c>
      <c r="D118" s="40">
        <v>1.0</v>
      </c>
      <c r="E118" s="40">
        <v>5.0</v>
      </c>
      <c r="F118" s="40">
        <v>4.0</v>
      </c>
      <c r="G118" s="40">
        <v>1.0</v>
      </c>
      <c r="H118" s="101">
        <v>102.0</v>
      </c>
    </row>
    <row r="119" ht="15.75" customHeight="1">
      <c r="B119" s="100" t="s">
        <v>99</v>
      </c>
      <c r="C119" s="40">
        <v>2.0</v>
      </c>
      <c r="D119" s="40">
        <v>1.0</v>
      </c>
      <c r="E119" s="40">
        <v>2.0</v>
      </c>
      <c r="F119" s="40">
        <v>1.0</v>
      </c>
      <c r="G119" s="40">
        <v>1.0</v>
      </c>
      <c r="H119" s="101">
        <v>273.0</v>
      </c>
    </row>
    <row r="120" ht="15.75" customHeight="1">
      <c r="B120" s="100" t="s">
        <v>99</v>
      </c>
      <c r="C120" s="40">
        <v>2.0</v>
      </c>
      <c r="D120" s="40">
        <v>1.0</v>
      </c>
      <c r="E120" s="40">
        <v>7.0</v>
      </c>
      <c r="F120" s="40">
        <v>2.0</v>
      </c>
      <c r="G120" s="40">
        <v>1.0</v>
      </c>
      <c r="H120" s="101">
        <v>82.0</v>
      </c>
    </row>
    <row r="121" ht="15.75" customHeight="1">
      <c r="B121" s="100" t="s">
        <v>99</v>
      </c>
      <c r="C121" s="40">
        <v>2.0</v>
      </c>
      <c r="D121" s="40">
        <v>1.0</v>
      </c>
      <c r="E121" s="40">
        <v>1.0</v>
      </c>
      <c r="F121" s="40">
        <v>3.0</v>
      </c>
      <c r="G121" s="40">
        <v>1.0</v>
      </c>
      <c r="H121" s="101">
        <v>75.0</v>
      </c>
    </row>
    <row r="122" ht="15.75" customHeight="1">
      <c r="B122" s="100" t="s">
        <v>99</v>
      </c>
      <c r="C122" s="40">
        <v>2.0</v>
      </c>
      <c r="D122" s="40">
        <v>1.0</v>
      </c>
      <c r="E122" s="40">
        <v>8.0</v>
      </c>
      <c r="F122" s="40">
        <v>5.0</v>
      </c>
      <c r="G122" s="40">
        <v>1.0</v>
      </c>
      <c r="H122" s="101">
        <v>95.0</v>
      </c>
    </row>
    <row r="123" ht="15.75" customHeight="1">
      <c r="B123" s="100" t="s">
        <v>99</v>
      </c>
      <c r="C123" s="40">
        <v>2.0</v>
      </c>
      <c r="D123" s="40">
        <v>1.0</v>
      </c>
      <c r="E123" s="40">
        <v>4.0</v>
      </c>
      <c r="F123" s="40">
        <v>2.0</v>
      </c>
      <c r="G123" s="40">
        <v>1.0</v>
      </c>
      <c r="H123" s="101">
        <v>74.0</v>
      </c>
    </row>
    <row r="124" ht="15.75" customHeight="1">
      <c r="B124" s="100" t="s">
        <v>99</v>
      </c>
      <c r="C124" s="40">
        <v>2.0</v>
      </c>
      <c r="D124" s="40">
        <v>1.0</v>
      </c>
      <c r="E124" s="40">
        <v>5.0</v>
      </c>
      <c r="F124" s="40">
        <v>1.0</v>
      </c>
      <c r="G124" s="40">
        <v>1.0</v>
      </c>
      <c r="H124" s="101">
        <v>87.0</v>
      </c>
    </row>
    <row r="125" ht="15.75" customHeight="1">
      <c r="B125" s="100" t="s">
        <v>99</v>
      </c>
      <c r="C125" s="40">
        <v>2.0</v>
      </c>
      <c r="D125" s="40">
        <v>1.0</v>
      </c>
      <c r="E125" s="40">
        <v>1.0</v>
      </c>
      <c r="F125" s="40">
        <v>3.0</v>
      </c>
      <c r="G125" s="40">
        <v>1.0</v>
      </c>
      <c r="H125" s="101">
        <v>96.0</v>
      </c>
    </row>
    <row r="126" ht="15.75" customHeight="1">
      <c r="B126" s="100" t="s">
        <v>99</v>
      </c>
      <c r="C126" s="40">
        <v>2.0</v>
      </c>
      <c r="D126" s="40">
        <v>0.0</v>
      </c>
      <c r="E126" s="40">
        <v>3.0</v>
      </c>
      <c r="F126" s="40">
        <v>2.0</v>
      </c>
      <c r="G126" s="40">
        <v>1.0</v>
      </c>
      <c r="H126" s="101">
        <v>900.0</v>
      </c>
    </row>
    <row r="127" ht="15.75" customHeight="1">
      <c r="B127" s="100" t="s">
        <v>99</v>
      </c>
      <c r="C127" s="40">
        <v>2.0</v>
      </c>
      <c r="D127" s="40">
        <v>1.0</v>
      </c>
      <c r="E127" s="40">
        <v>7.0</v>
      </c>
      <c r="F127" s="40">
        <v>1.0</v>
      </c>
      <c r="G127" s="40">
        <v>1.0</v>
      </c>
      <c r="H127" s="101">
        <v>75.0</v>
      </c>
    </row>
    <row r="128" ht="15.75" customHeight="1">
      <c r="B128" s="100" t="s">
        <v>99</v>
      </c>
      <c r="C128" s="40">
        <v>2.0</v>
      </c>
      <c r="D128" s="40">
        <v>1.0</v>
      </c>
      <c r="E128" s="40">
        <v>8.0</v>
      </c>
      <c r="F128" s="40">
        <v>4.0</v>
      </c>
      <c r="G128" s="40">
        <v>1.0</v>
      </c>
      <c r="H128" s="101">
        <v>167.0</v>
      </c>
    </row>
    <row r="129" ht="15.75" customHeight="1">
      <c r="B129" s="100" t="s">
        <v>99</v>
      </c>
      <c r="C129" s="40">
        <v>2.0</v>
      </c>
      <c r="D129" s="40">
        <v>1.0</v>
      </c>
      <c r="E129" s="40">
        <v>5.0</v>
      </c>
      <c r="F129" s="40">
        <v>5.0</v>
      </c>
      <c r="G129" s="40">
        <v>1.0</v>
      </c>
      <c r="H129" s="101">
        <v>82.0</v>
      </c>
    </row>
    <row r="130" ht="15.75" customHeight="1">
      <c r="B130" s="100" t="s">
        <v>99</v>
      </c>
      <c r="C130" s="40">
        <v>2.0</v>
      </c>
      <c r="D130" s="40">
        <v>1.0</v>
      </c>
      <c r="E130" s="40">
        <v>7.0</v>
      </c>
      <c r="F130" s="40">
        <v>1.0</v>
      </c>
      <c r="G130" s="40">
        <v>1.0</v>
      </c>
      <c r="H130" s="101">
        <v>47.0</v>
      </c>
    </row>
    <row r="131" ht="15.75" customHeight="1">
      <c r="B131" s="100" t="s">
        <v>99</v>
      </c>
      <c r="C131" s="40">
        <v>2.0</v>
      </c>
      <c r="D131" s="40">
        <v>1.0</v>
      </c>
      <c r="E131" s="40">
        <v>2.0</v>
      </c>
      <c r="F131" s="40">
        <v>4.0</v>
      </c>
      <c r="G131" s="40">
        <v>1.0</v>
      </c>
      <c r="H131" s="101">
        <v>97.0</v>
      </c>
    </row>
    <row r="132" ht="15.75" customHeight="1">
      <c r="B132" s="100" t="s">
        <v>99</v>
      </c>
      <c r="C132" s="40">
        <v>2.0</v>
      </c>
      <c r="D132" s="40">
        <v>0.0</v>
      </c>
      <c r="E132" s="40">
        <v>3.0</v>
      </c>
      <c r="F132" s="40">
        <v>3.0</v>
      </c>
      <c r="G132" s="40">
        <v>1.0</v>
      </c>
      <c r="H132" s="101">
        <v>900.0</v>
      </c>
    </row>
    <row r="133" ht="15.75" customHeight="1">
      <c r="B133" s="100" t="s">
        <v>99</v>
      </c>
      <c r="C133" s="40">
        <v>2.0</v>
      </c>
      <c r="D133" s="40">
        <v>1.0</v>
      </c>
      <c r="E133" s="40">
        <v>9.0</v>
      </c>
      <c r="F133" s="40">
        <v>1.0</v>
      </c>
      <c r="G133" s="40">
        <v>1.0</v>
      </c>
      <c r="H133" s="101">
        <v>56.0</v>
      </c>
    </row>
    <row r="134" ht="15.75" customHeight="1">
      <c r="B134" s="100" t="s">
        <v>99</v>
      </c>
      <c r="C134" s="40">
        <v>2.0</v>
      </c>
      <c r="D134" s="40">
        <v>1.0</v>
      </c>
      <c r="E134" s="40">
        <v>8.0</v>
      </c>
      <c r="F134" s="40">
        <v>2.0</v>
      </c>
      <c r="G134" s="40">
        <v>1.0</v>
      </c>
      <c r="H134" s="101">
        <v>112.0</v>
      </c>
    </row>
    <row r="135" ht="15.75" customHeight="1">
      <c r="B135" s="100" t="s">
        <v>99</v>
      </c>
      <c r="C135" s="40">
        <v>2.0</v>
      </c>
      <c r="D135" s="40">
        <v>1.0</v>
      </c>
      <c r="E135" s="40">
        <v>4.0</v>
      </c>
      <c r="F135" s="40">
        <v>2.0</v>
      </c>
      <c r="G135" s="40">
        <v>1.0</v>
      </c>
      <c r="H135" s="101">
        <v>72.0</v>
      </c>
    </row>
    <row r="136" ht="15.75" customHeight="1">
      <c r="B136" s="100" t="s">
        <v>99</v>
      </c>
      <c r="C136" s="40">
        <v>2.0</v>
      </c>
      <c r="D136" s="40">
        <v>1.0</v>
      </c>
      <c r="E136" s="40">
        <v>5.0</v>
      </c>
      <c r="F136" s="40">
        <v>5.0</v>
      </c>
      <c r="G136" s="40">
        <v>1.0</v>
      </c>
      <c r="H136" s="101">
        <v>107.0</v>
      </c>
    </row>
    <row r="137" ht="15.75" customHeight="1">
      <c r="B137" s="100" t="s">
        <v>99</v>
      </c>
      <c r="C137" s="40">
        <v>2.0</v>
      </c>
      <c r="D137" s="40">
        <v>1.0</v>
      </c>
      <c r="E137" s="40">
        <v>8.0</v>
      </c>
      <c r="F137" s="40">
        <v>5.0</v>
      </c>
      <c r="G137" s="40">
        <v>1.0</v>
      </c>
      <c r="H137" s="101">
        <v>104.0</v>
      </c>
    </row>
    <row r="138" ht="15.75" customHeight="1">
      <c r="B138" s="100" t="s">
        <v>99</v>
      </c>
      <c r="C138" s="40">
        <v>2.0</v>
      </c>
      <c r="D138" s="40">
        <v>1.0</v>
      </c>
      <c r="E138" s="40">
        <v>6.0</v>
      </c>
      <c r="F138" s="40">
        <v>5.0</v>
      </c>
      <c r="G138" s="40">
        <v>1.0</v>
      </c>
      <c r="H138" s="101">
        <v>68.0</v>
      </c>
    </row>
    <row r="139" ht="15.75" customHeight="1">
      <c r="B139" s="100" t="s">
        <v>99</v>
      </c>
      <c r="C139" s="40">
        <v>2.0</v>
      </c>
      <c r="D139" s="40">
        <v>1.0</v>
      </c>
      <c r="E139" s="40">
        <v>1.0</v>
      </c>
      <c r="F139" s="40">
        <v>2.0</v>
      </c>
      <c r="G139" s="40">
        <v>1.0</v>
      </c>
      <c r="H139" s="101">
        <v>85.0</v>
      </c>
    </row>
    <row r="140" ht="15.75" customHeight="1">
      <c r="B140" s="100" t="s">
        <v>99</v>
      </c>
      <c r="C140" s="40">
        <v>2.0</v>
      </c>
      <c r="D140" s="40">
        <v>1.0</v>
      </c>
      <c r="E140" s="40">
        <v>6.0</v>
      </c>
      <c r="F140" s="40">
        <v>1.0</v>
      </c>
      <c r="G140" s="40">
        <v>1.0</v>
      </c>
      <c r="H140" s="101">
        <v>87.0</v>
      </c>
    </row>
    <row r="141" ht="15.75" customHeight="1">
      <c r="B141" s="100" t="s">
        <v>99</v>
      </c>
      <c r="C141" s="40">
        <v>2.0</v>
      </c>
      <c r="D141" s="40">
        <v>1.0</v>
      </c>
      <c r="E141" s="40">
        <v>1.0</v>
      </c>
      <c r="F141" s="40">
        <v>5.0</v>
      </c>
      <c r="G141" s="40">
        <v>1.0</v>
      </c>
      <c r="H141" s="101">
        <v>76.0</v>
      </c>
    </row>
    <row r="142" ht="15.75" customHeight="1">
      <c r="B142" s="100" t="s">
        <v>99</v>
      </c>
      <c r="C142" s="40">
        <v>2.0</v>
      </c>
      <c r="D142" s="40">
        <v>1.0</v>
      </c>
      <c r="E142" s="40">
        <v>4.0</v>
      </c>
      <c r="F142" s="40">
        <v>3.0</v>
      </c>
      <c r="G142" s="40">
        <v>1.0</v>
      </c>
      <c r="H142" s="101">
        <v>53.0</v>
      </c>
    </row>
    <row r="143" ht="15.75" customHeight="1">
      <c r="B143" s="100" t="s">
        <v>99</v>
      </c>
      <c r="C143" s="40">
        <v>2.0</v>
      </c>
      <c r="D143" s="40">
        <v>1.0</v>
      </c>
      <c r="E143" s="40">
        <v>9.0</v>
      </c>
      <c r="F143" s="40">
        <v>3.0</v>
      </c>
      <c r="G143" s="40">
        <v>1.0</v>
      </c>
      <c r="H143" s="101">
        <v>79.0</v>
      </c>
    </row>
    <row r="144" ht="15.75" customHeight="1">
      <c r="B144" s="100" t="s">
        <v>99</v>
      </c>
      <c r="C144" s="40">
        <v>2.0</v>
      </c>
      <c r="D144" s="40">
        <v>1.0</v>
      </c>
      <c r="E144" s="40">
        <v>8.0</v>
      </c>
      <c r="F144" s="40">
        <v>3.0</v>
      </c>
      <c r="G144" s="40">
        <v>1.0</v>
      </c>
      <c r="H144" s="101">
        <v>118.0</v>
      </c>
    </row>
    <row r="145" ht="15.75" customHeight="1">
      <c r="B145" s="100" t="s">
        <v>99</v>
      </c>
      <c r="C145" s="40">
        <v>2.0</v>
      </c>
      <c r="D145" s="40">
        <v>1.0</v>
      </c>
      <c r="E145" s="40">
        <v>2.0</v>
      </c>
      <c r="F145" s="40">
        <v>4.0</v>
      </c>
      <c r="G145" s="40">
        <v>1.0</v>
      </c>
      <c r="H145" s="101">
        <v>89.0</v>
      </c>
    </row>
    <row r="146" ht="15.75" customHeight="1">
      <c r="B146" s="100" t="s">
        <v>99</v>
      </c>
      <c r="C146" s="40">
        <v>2.0</v>
      </c>
      <c r="D146" s="40">
        <v>1.0</v>
      </c>
      <c r="E146" s="40">
        <v>9.0</v>
      </c>
      <c r="F146" s="40">
        <v>1.0</v>
      </c>
      <c r="G146" s="40">
        <v>1.0</v>
      </c>
      <c r="H146" s="101">
        <v>91.0</v>
      </c>
    </row>
    <row r="147" ht="15.75" customHeight="1">
      <c r="B147" s="100" t="s">
        <v>99</v>
      </c>
      <c r="C147" s="40">
        <v>2.0</v>
      </c>
      <c r="D147" s="40">
        <v>1.0</v>
      </c>
      <c r="E147" s="40">
        <v>6.0</v>
      </c>
      <c r="F147" s="40">
        <v>4.0</v>
      </c>
      <c r="G147" s="40">
        <v>1.0</v>
      </c>
      <c r="H147" s="101">
        <v>85.0</v>
      </c>
    </row>
    <row r="148" ht="15.75" customHeight="1">
      <c r="B148" s="100" t="s">
        <v>99</v>
      </c>
      <c r="C148" s="40">
        <v>2.0</v>
      </c>
      <c r="D148" s="40">
        <v>1.0</v>
      </c>
      <c r="E148" s="40">
        <v>1.0</v>
      </c>
      <c r="F148" s="40">
        <v>5.0</v>
      </c>
      <c r="G148" s="40">
        <v>1.0</v>
      </c>
      <c r="H148" s="101">
        <v>84.0</v>
      </c>
    </row>
    <row r="149" ht="15.75" customHeight="1">
      <c r="B149" s="100" t="s">
        <v>99</v>
      </c>
      <c r="C149" s="40">
        <v>2.0</v>
      </c>
      <c r="D149" s="40">
        <v>0.0</v>
      </c>
      <c r="E149" s="40">
        <v>3.0</v>
      </c>
      <c r="F149" s="40">
        <v>5.0</v>
      </c>
      <c r="G149" s="40">
        <v>1.0</v>
      </c>
      <c r="H149" s="101">
        <v>900.0</v>
      </c>
    </row>
    <row r="150" ht="15.75" customHeight="1">
      <c r="B150" s="100" t="s">
        <v>99</v>
      </c>
      <c r="C150" s="40">
        <v>2.0</v>
      </c>
      <c r="D150" s="40">
        <v>1.0</v>
      </c>
      <c r="E150" s="40">
        <v>7.0</v>
      </c>
      <c r="F150" s="40">
        <v>5.0</v>
      </c>
      <c r="G150" s="40">
        <v>1.0</v>
      </c>
      <c r="H150" s="101">
        <v>61.0</v>
      </c>
    </row>
    <row r="151" ht="15.75" customHeight="1">
      <c r="B151" s="100" t="s">
        <v>99</v>
      </c>
      <c r="C151" s="40">
        <v>2.0</v>
      </c>
      <c r="D151" s="40">
        <v>1.0</v>
      </c>
      <c r="E151" s="40">
        <v>9.0</v>
      </c>
      <c r="F151" s="40">
        <v>2.0</v>
      </c>
      <c r="G151" s="40">
        <v>1.0</v>
      </c>
      <c r="H151" s="101">
        <v>15.0</v>
      </c>
    </row>
    <row r="152" ht="15.75" customHeight="1">
      <c r="B152" s="100" t="s">
        <v>99</v>
      </c>
      <c r="C152" s="40">
        <v>2.0</v>
      </c>
      <c r="D152" s="40">
        <v>1.0</v>
      </c>
      <c r="E152" s="40">
        <v>4.0</v>
      </c>
      <c r="F152" s="40">
        <v>3.0</v>
      </c>
      <c r="G152" s="40">
        <v>1.0</v>
      </c>
      <c r="H152" s="101">
        <v>77.0</v>
      </c>
    </row>
    <row r="153" ht="15.75" customHeight="1">
      <c r="B153" s="100" t="s">
        <v>99</v>
      </c>
      <c r="C153" s="40">
        <v>2.0</v>
      </c>
      <c r="D153" s="40">
        <v>1.0</v>
      </c>
      <c r="E153" s="40">
        <v>9.0</v>
      </c>
      <c r="F153" s="40">
        <v>5.0</v>
      </c>
      <c r="G153" s="40">
        <v>1.0</v>
      </c>
      <c r="H153" s="101">
        <v>78.0</v>
      </c>
    </row>
    <row r="154" ht="15.75" customHeight="1">
      <c r="B154" s="100" t="s">
        <v>99</v>
      </c>
      <c r="C154" s="40">
        <v>2.0</v>
      </c>
      <c r="D154" s="40">
        <v>1.0</v>
      </c>
      <c r="E154" s="40">
        <v>8.0</v>
      </c>
      <c r="F154" s="40">
        <v>5.0</v>
      </c>
      <c r="G154" s="40">
        <v>1.0</v>
      </c>
      <c r="H154" s="101">
        <v>71.0</v>
      </c>
    </row>
    <row r="155" ht="15.75" customHeight="1">
      <c r="B155" s="100" t="s">
        <v>99</v>
      </c>
      <c r="C155" s="40">
        <v>2.0</v>
      </c>
      <c r="D155" s="40">
        <v>1.0</v>
      </c>
      <c r="E155" s="40">
        <v>4.0</v>
      </c>
      <c r="F155" s="40">
        <v>2.0</v>
      </c>
      <c r="G155" s="40">
        <v>1.0</v>
      </c>
      <c r="H155" s="101">
        <v>117.0</v>
      </c>
    </row>
    <row r="156" ht="15.75" customHeight="1">
      <c r="B156" s="100" t="s">
        <v>99</v>
      </c>
      <c r="C156" s="40">
        <v>2.0</v>
      </c>
      <c r="D156" s="40">
        <v>1.0</v>
      </c>
      <c r="E156" s="40">
        <v>1.0</v>
      </c>
      <c r="F156" s="40">
        <v>1.0</v>
      </c>
      <c r="G156" s="40">
        <v>1.0</v>
      </c>
      <c r="H156" s="101">
        <v>54.0</v>
      </c>
    </row>
    <row r="157" ht="15.75" customHeight="1">
      <c r="B157" s="100" t="s">
        <v>99</v>
      </c>
      <c r="C157" s="40">
        <v>2.0</v>
      </c>
      <c r="D157" s="40">
        <v>1.0</v>
      </c>
      <c r="E157" s="40">
        <v>5.0</v>
      </c>
      <c r="F157" s="40">
        <v>3.0</v>
      </c>
      <c r="G157" s="40">
        <v>1.0</v>
      </c>
      <c r="H157" s="101">
        <v>108.0</v>
      </c>
    </row>
    <row r="158" ht="15.75" customHeight="1">
      <c r="B158" s="100" t="s">
        <v>99</v>
      </c>
      <c r="C158" s="40">
        <v>2.0</v>
      </c>
      <c r="D158" s="40">
        <v>1.0</v>
      </c>
      <c r="E158" s="40">
        <v>2.0</v>
      </c>
      <c r="F158" s="40">
        <v>5.0</v>
      </c>
      <c r="G158" s="40">
        <v>1.0</v>
      </c>
      <c r="H158" s="101">
        <v>80.0</v>
      </c>
    </row>
    <row r="159" ht="15.75" customHeight="1">
      <c r="B159" s="100" t="s">
        <v>99</v>
      </c>
      <c r="C159" s="40">
        <v>2.0</v>
      </c>
      <c r="D159" s="40">
        <v>1.0</v>
      </c>
      <c r="E159" s="40">
        <v>4.0</v>
      </c>
      <c r="F159" s="40">
        <v>4.0</v>
      </c>
      <c r="G159" s="40">
        <v>1.0</v>
      </c>
      <c r="H159" s="101">
        <v>58.0</v>
      </c>
    </row>
    <row r="160" ht="15.75" customHeight="1">
      <c r="B160" s="100" t="s">
        <v>99</v>
      </c>
      <c r="C160" s="40">
        <v>2.0</v>
      </c>
      <c r="D160" s="40">
        <v>1.0</v>
      </c>
      <c r="E160" s="40">
        <v>7.0</v>
      </c>
      <c r="F160" s="40">
        <v>5.0</v>
      </c>
      <c r="G160" s="40">
        <v>1.0</v>
      </c>
      <c r="H160" s="101">
        <v>56.0</v>
      </c>
    </row>
    <row r="161" ht="15.75" customHeight="1">
      <c r="B161" s="100" t="s">
        <v>99</v>
      </c>
      <c r="C161" s="40">
        <v>2.0</v>
      </c>
      <c r="D161" s="40">
        <v>1.0</v>
      </c>
      <c r="E161" s="40">
        <v>9.0</v>
      </c>
      <c r="F161" s="40">
        <v>4.0</v>
      </c>
      <c r="G161" s="40">
        <v>1.0</v>
      </c>
      <c r="H161" s="101">
        <v>84.0</v>
      </c>
    </row>
    <row r="162" ht="15.75" customHeight="1">
      <c r="B162" s="100" t="s">
        <v>99</v>
      </c>
      <c r="C162" s="40">
        <v>2.0</v>
      </c>
      <c r="D162" s="40">
        <v>1.0</v>
      </c>
      <c r="E162" s="40">
        <v>5.0</v>
      </c>
      <c r="F162" s="40">
        <v>3.0</v>
      </c>
      <c r="G162" s="40">
        <v>1.0</v>
      </c>
      <c r="H162" s="101">
        <v>57.0</v>
      </c>
    </row>
    <row r="163" ht="15.75" customHeight="1">
      <c r="B163" s="100" t="s">
        <v>99</v>
      </c>
      <c r="C163" s="40">
        <v>2.0</v>
      </c>
      <c r="D163" s="40">
        <v>1.0</v>
      </c>
      <c r="E163" s="40">
        <v>9.0</v>
      </c>
      <c r="F163" s="40">
        <v>2.0</v>
      </c>
      <c r="G163" s="40">
        <v>1.0</v>
      </c>
      <c r="H163" s="101">
        <v>77.0</v>
      </c>
    </row>
    <row r="164" ht="15.75" customHeight="1">
      <c r="B164" s="100" t="s">
        <v>99</v>
      </c>
      <c r="C164" s="40">
        <v>2.0</v>
      </c>
      <c r="D164" s="40">
        <v>1.0</v>
      </c>
      <c r="E164" s="40">
        <v>2.0</v>
      </c>
      <c r="F164" s="40">
        <v>5.0</v>
      </c>
      <c r="G164" s="40">
        <v>1.0</v>
      </c>
      <c r="H164" s="101">
        <v>78.0</v>
      </c>
    </row>
    <row r="165" ht="15.75" customHeight="1">
      <c r="B165" s="100" t="s">
        <v>99</v>
      </c>
      <c r="C165" s="40">
        <v>2.0</v>
      </c>
      <c r="D165" s="40">
        <v>1.0</v>
      </c>
      <c r="E165" s="40">
        <v>9.0</v>
      </c>
      <c r="F165" s="40">
        <v>5.0</v>
      </c>
      <c r="G165" s="40">
        <v>1.0</v>
      </c>
      <c r="H165" s="101">
        <v>75.0</v>
      </c>
    </row>
    <row r="166" ht="15.75" customHeight="1">
      <c r="B166" s="100" t="s">
        <v>99</v>
      </c>
      <c r="C166" s="40">
        <v>2.0</v>
      </c>
      <c r="D166" s="40">
        <v>1.0</v>
      </c>
      <c r="E166" s="40">
        <v>5.0</v>
      </c>
      <c r="F166" s="40">
        <v>4.0</v>
      </c>
      <c r="G166" s="40">
        <v>1.0</v>
      </c>
      <c r="H166" s="101">
        <v>90.0</v>
      </c>
    </row>
    <row r="167" ht="15.75" customHeight="1">
      <c r="B167" s="100" t="s">
        <v>99</v>
      </c>
      <c r="C167" s="40">
        <v>2.0</v>
      </c>
      <c r="D167" s="40">
        <v>1.0</v>
      </c>
      <c r="E167" s="40">
        <v>2.0</v>
      </c>
      <c r="F167" s="40">
        <v>2.0</v>
      </c>
      <c r="G167" s="40">
        <v>1.0</v>
      </c>
      <c r="H167" s="101">
        <v>60.0</v>
      </c>
    </row>
    <row r="168" ht="15.75" customHeight="1">
      <c r="B168" s="100" t="s">
        <v>99</v>
      </c>
      <c r="C168" s="40">
        <v>2.0</v>
      </c>
      <c r="D168" s="40">
        <v>1.0</v>
      </c>
      <c r="E168" s="40">
        <v>4.0</v>
      </c>
      <c r="F168" s="40">
        <v>5.0</v>
      </c>
      <c r="G168" s="40">
        <v>1.0</v>
      </c>
      <c r="H168" s="101">
        <v>74.0</v>
      </c>
    </row>
    <row r="169" ht="15.75" customHeight="1">
      <c r="B169" s="100" t="s">
        <v>99</v>
      </c>
      <c r="C169" s="40">
        <v>2.0</v>
      </c>
      <c r="D169" s="40">
        <v>1.0</v>
      </c>
      <c r="E169" s="40">
        <v>6.0</v>
      </c>
      <c r="F169" s="40">
        <v>1.0</v>
      </c>
      <c r="G169" s="40">
        <v>1.0</v>
      </c>
      <c r="H169" s="101">
        <v>113.0</v>
      </c>
    </row>
    <row r="170" ht="15.75" customHeight="1">
      <c r="B170" s="100" t="s">
        <v>99</v>
      </c>
      <c r="C170" s="40">
        <v>2.0</v>
      </c>
      <c r="D170" s="40">
        <v>1.0</v>
      </c>
      <c r="E170" s="40">
        <v>5.0</v>
      </c>
      <c r="F170" s="40">
        <v>3.0</v>
      </c>
      <c r="G170" s="40">
        <v>1.0</v>
      </c>
      <c r="H170" s="101">
        <v>69.0</v>
      </c>
    </row>
    <row r="171" ht="15.75" customHeight="1">
      <c r="B171" s="100" t="s">
        <v>99</v>
      </c>
      <c r="C171" s="40">
        <v>2.0</v>
      </c>
      <c r="D171" s="40">
        <v>1.0</v>
      </c>
      <c r="E171" s="40">
        <v>1.0</v>
      </c>
      <c r="F171" s="40">
        <v>5.0</v>
      </c>
      <c r="G171" s="40">
        <v>1.0</v>
      </c>
      <c r="H171" s="101">
        <v>97.0</v>
      </c>
    </row>
    <row r="172" ht="15.75" customHeight="1">
      <c r="B172" s="100" t="s">
        <v>99</v>
      </c>
      <c r="C172" s="40">
        <v>2.0</v>
      </c>
      <c r="D172" s="40">
        <v>1.0</v>
      </c>
      <c r="E172" s="40">
        <v>5.0</v>
      </c>
      <c r="F172" s="40">
        <v>2.0</v>
      </c>
      <c r="G172" s="40">
        <v>1.0</v>
      </c>
      <c r="H172" s="101">
        <v>99.0</v>
      </c>
    </row>
    <row r="173" ht="15.75" customHeight="1">
      <c r="B173" s="100" t="s">
        <v>99</v>
      </c>
      <c r="C173" s="40">
        <v>2.0</v>
      </c>
      <c r="D173" s="40">
        <v>1.0</v>
      </c>
      <c r="E173" s="40">
        <v>7.0</v>
      </c>
      <c r="F173" s="40">
        <v>1.0</v>
      </c>
      <c r="G173" s="40">
        <v>1.0</v>
      </c>
      <c r="H173" s="101">
        <v>57.0</v>
      </c>
    </row>
    <row r="174" ht="15.75" customHeight="1">
      <c r="B174" s="100" t="s">
        <v>99</v>
      </c>
      <c r="C174" s="40">
        <v>2.0</v>
      </c>
      <c r="D174" s="40">
        <v>1.0</v>
      </c>
      <c r="E174" s="40">
        <v>9.0</v>
      </c>
      <c r="F174" s="40">
        <v>4.0</v>
      </c>
      <c r="G174" s="40">
        <v>1.0</v>
      </c>
      <c r="H174" s="101">
        <v>76.0</v>
      </c>
    </row>
    <row r="175" ht="15.75" customHeight="1">
      <c r="B175" s="100" t="s">
        <v>99</v>
      </c>
      <c r="C175" s="40">
        <v>2.0</v>
      </c>
      <c r="D175" s="40">
        <v>1.0</v>
      </c>
      <c r="E175" s="40">
        <v>4.0</v>
      </c>
      <c r="F175" s="40">
        <v>5.0</v>
      </c>
      <c r="G175" s="40">
        <v>1.0</v>
      </c>
      <c r="H175" s="101">
        <v>90.0</v>
      </c>
    </row>
    <row r="176" ht="15.75" customHeight="1">
      <c r="B176" s="100" t="s">
        <v>99</v>
      </c>
      <c r="C176" s="40">
        <v>2.0</v>
      </c>
      <c r="D176" s="40">
        <v>1.0</v>
      </c>
      <c r="E176" s="40">
        <v>7.0</v>
      </c>
      <c r="F176" s="40">
        <v>1.0</v>
      </c>
      <c r="G176" s="40">
        <v>1.0</v>
      </c>
      <c r="H176" s="101">
        <v>89.0</v>
      </c>
    </row>
    <row r="177" ht="15.75" customHeight="1">
      <c r="B177" s="100" t="s">
        <v>99</v>
      </c>
      <c r="C177" s="40">
        <v>2.0</v>
      </c>
      <c r="D177" s="40">
        <v>1.0</v>
      </c>
      <c r="E177" s="40">
        <v>1.0</v>
      </c>
      <c r="F177" s="40">
        <v>3.0</v>
      </c>
      <c r="G177" s="40">
        <v>1.0</v>
      </c>
      <c r="H177" s="101">
        <v>63.0</v>
      </c>
    </row>
    <row r="178" ht="15.75" customHeight="1">
      <c r="B178" s="100" t="s">
        <v>99</v>
      </c>
      <c r="C178" s="40">
        <v>2.0</v>
      </c>
      <c r="D178" s="40">
        <v>1.0</v>
      </c>
      <c r="E178" s="40">
        <v>7.0</v>
      </c>
      <c r="F178" s="40">
        <v>4.0</v>
      </c>
      <c r="G178" s="40">
        <v>1.0</v>
      </c>
      <c r="H178" s="101">
        <v>73.0</v>
      </c>
    </row>
    <row r="179" ht="15.75" customHeight="1">
      <c r="B179" s="100" t="s">
        <v>99</v>
      </c>
      <c r="C179" s="40">
        <v>2.0</v>
      </c>
      <c r="D179" s="40">
        <v>1.0</v>
      </c>
      <c r="E179" s="40">
        <v>6.0</v>
      </c>
      <c r="F179" s="40">
        <v>4.0</v>
      </c>
      <c r="G179" s="40">
        <v>1.0</v>
      </c>
      <c r="H179" s="101">
        <v>85.0</v>
      </c>
    </row>
    <row r="180" ht="15.75" customHeight="1">
      <c r="B180" s="100" t="s">
        <v>99</v>
      </c>
      <c r="C180" s="40">
        <v>2.0</v>
      </c>
      <c r="D180" s="40">
        <v>1.0</v>
      </c>
      <c r="E180" s="40">
        <v>7.0</v>
      </c>
      <c r="F180" s="40">
        <v>4.0</v>
      </c>
      <c r="G180" s="40">
        <v>1.0</v>
      </c>
      <c r="H180" s="101">
        <v>70.0</v>
      </c>
    </row>
    <row r="181" ht="15.75" customHeight="1">
      <c r="B181" s="100" t="s">
        <v>99</v>
      </c>
      <c r="C181" s="40">
        <v>2.0</v>
      </c>
      <c r="D181" s="40">
        <v>1.0</v>
      </c>
      <c r="E181" s="40">
        <v>6.0</v>
      </c>
      <c r="F181" s="40">
        <v>1.0</v>
      </c>
      <c r="G181" s="40">
        <v>1.0</v>
      </c>
      <c r="H181" s="101">
        <v>194.0</v>
      </c>
    </row>
    <row r="182" ht="15.75" customHeight="1">
      <c r="B182" s="100" t="s">
        <v>99</v>
      </c>
      <c r="C182" s="40">
        <v>2.0</v>
      </c>
      <c r="D182" s="40">
        <v>0.0</v>
      </c>
      <c r="E182" s="40">
        <v>3.0</v>
      </c>
      <c r="F182" s="40">
        <v>3.0</v>
      </c>
      <c r="G182" s="40">
        <v>1.0</v>
      </c>
      <c r="H182" s="101">
        <v>900.0</v>
      </c>
    </row>
    <row r="183" ht="15.75" customHeight="1">
      <c r="B183" s="100" t="s">
        <v>99</v>
      </c>
      <c r="C183" s="40">
        <v>2.0</v>
      </c>
      <c r="D183" s="40">
        <v>1.0</v>
      </c>
      <c r="E183" s="40">
        <v>8.0</v>
      </c>
      <c r="F183" s="40">
        <v>1.0</v>
      </c>
      <c r="G183" s="40">
        <v>1.0</v>
      </c>
      <c r="H183" s="101">
        <v>55.0</v>
      </c>
    </row>
    <row r="184" ht="15.75" customHeight="1">
      <c r="B184" s="100" t="s">
        <v>99</v>
      </c>
      <c r="C184" s="40">
        <v>2.0</v>
      </c>
      <c r="D184" s="40">
        <v>1.0</v>
      </c>
      <c r="E184" s="40">
        <v>6.0</v>
      </c>
      <c r="F184" s="40">
        <v>3.0</v>
      </c>
      <c r="G184" s="40">
        <v>1.0</v>
      </c>
      <c r="H184" s="101">
        <v>108.0</v>
      </c>
    </row>
    <row r="185" ht="15.75" customHeight="1">
      <c r="B185" s="100" t="s">
        <v>99</v>
      </c>
      <c r="C185" s="40">
        <v>2.0</v>
      </c>
      <c r="D185" s="40">
        <v>1.0</v>
      </c>
      <c r="E185" s="40">
        <v>8.0</v>
      </c>
      <c r="F185" s="40">
        <v>1.0</v>
      </c>
      <c r="G185" s="40">
        <v>1.0</v>
      </c>
      <c r="H185" s="101">
        <v>95.0</v>
      </c>
    </row>
    <row r="186" ht="15.75" customHeight="1">
      <c r="B186" s="100" t="s">
        <v>99</v>
      </c>
      <c r="C186" s="40">
        <v>2.0</v>
      </c>
      <c r="D186" s="40">
        <v>1.0</v>
      </c>
      <c r="E186" s="40">
        <v>7.0</v>
      </c>
      <c r="F186" s="40">
        <v>1.0</v>
      </c>
      <c r="G186" s="40">
        <v>1.0</v>
      </c>
      <c r="H186" s="101">
        <v>74.0</v>
      </c>
    </row>
    <row r="187" ht="15.75" customHeight="1">
      <c r="B187" s="100" t="s">
        <v>99</v>
      </c>
      <c r="C187" s="40">
        <v>2.0</v>
      </c>
      <c r="D187" s="40">
        <v>1.0</v>
      </c>
      <c r="E187" s="40">
        <v>9.0</v>
      </c>
      <c r="F187" s="40">
        <v>3.0</v>
      </c>
      <c r="G187" s="40">
        <v>1.0</v>
      </c>
      <c r="H187" s="101">
        <v>69.0</v>
      </c>
    </row>
    <row r="188" ht="15.75" customHeight="1">
      <c r="B188" s="100" t="s">
        <v>99</v>
      </c>
      <c r="C188" s="40">
        <v>2.0</v>
      </c>
      <c r="D188" s="40">
        <v>1.0</v>
      </c>
      <c r="E188" s="40">
        <v>7.0</v>
      </c>
      <c r="F188" s="40">
        <v>5.0</v>
      </c>
      <c r="G188" s="40">
        <v>1.0</v>
      </c>
      <c r="H188" s="101">
        <v>79.0</v>
      </c>
    </row>
    <row r="189" ht="15.75" customHeight="1">
      <c r="B189" s="100" t="s">
        <v>99</v>
      </c>
      <c r="C189" s="40">
        <v>2.0</v>
      </c>
      <c r="D189" s="40">
        <v>1.0</v>
      </c>
      <c r="E189" s="40">
        <v>1.0</v>
      </c>
      <c r="F189" s="40">
        <v>4.0</v>
      </c>
      <c r="G189" s="40">
        <v>1.0</v>
      </c>
      <c r="H189" s="101">
        <v>86.0</v>
      </c>
    </row>
    <row r="190" ht="15.75" customHeight="1">
      <c r="B190" s="100" t="s">
        <v>99</v>
      </c>
      <c r="C190" s="40">
        <v>2.0</v>
      </c>
      <c r="D190" s="40">
        <v>1.0</v>
      </c>
      <c r="E190" s="40">
        <v>7.0</v>
      </c>
      <c r="F190" s="40">
        <v>2.0</v>
      </c>
      <c r="G190" s="40">
        <v>1.0</v>
      </c>
      <c r="H190" s="101">
        <v>75.0</v>
      </c>
    </row>
    <row r="191" ht="15.75" customHeight="1">
      <c r="B191" s="100" t="s">
        <v>99</v>
      </c>
      <c r="C191" s="40">
        <v>2.0</v>
      </c>
      <c r="D191" s="40">
        <v>1.0</v>
      </c>
      <c r="E191" s="40">
        <v>4.0</v>
      </c>
      <c r="F191" s="40">
        <v>2.0</v>
      </c>
      <c r="G191" s="40">
        <v>1.0</v>
      </c>
      <c r="H191" s="101">
        <v>87.0</v>
      </c>
    </row>
    <row r="192" ht="15.75" customHeight="1">
      <c r="B192" s="100" t="s">
        <v>99</v>
      </c>
      <c r="C192" s="40">
        <v>2.0</v>
      </c>
      <c r="D192" s="40">
        <v>0.0</v>
      </c>
      <c r="E192" s="40">
        <v>3.0</v>
      </c>
      <c r="F192" s="40">
        <v>2.0</v>
      </c>
      <c r="G192" s="40">
        <v>1.0</v>
      </c>
      <c r="H192" s="101">
        <v>900.0</v>
      </c>
    </row>
    <row r="193" ht="15.75" customHeight="1">
      <c r="B193" s="100" t="s">
        <v>99</v>
      </c>
      <c r="C193" s="40">
        <v>2.0</v>
      </c>
      <c r="D193" s="40">
        <v>1.0</v>
      </c>
      <c r="E193" s="40">
        <v>6.0</v>
      </c>
      <c r="F193" s="40">
        <v>2.0</v>
      </c>
      <c r="G193" s="40">
        <v>1.0</v>
      </c>
      <c r="H193" s="101">
        <v>40.0</v>
      </c>
    </row>
    <row r="194" ht="15.75" customHeight="1">
      <c r="B194" s="100" t="s">
        <v>99</v>
      </c>
      <c r="C194" s="40">
        <v>2.0</v>
      </c>
      <c r="D194" s="40">
        <v>1.0</v>
      </c>
      <c r="E194" s="40">
        <v>1.0</v>
      </c>
      <c r="F194" s="40">
        <v>5.0</v>
      </c>
      <c r="G194" s="40">
        <v>1.0</v>
      </c>
      <c r="H194" s="101">
        <v>89.0</v>
      </c>
    </row>
    <row r="195" ht="15.75" customHeight="1">
      <c r="B195" s="100" t="s">
        <v>99</v>
      </c>
      <c r="C195" s="40">
        <v>2.0</v>
      </c>
      <c r="D195" s="40">
        <v>1.0</v>
      </c>
      <c r="E195" s="40">
        <v>6.0</v>
      </c>
      <c r="F195" s="40">
        <v>1.0</v>
      </c>
      <c r="G195" s="40">
        <v>1.0</v>
      </c>
      <c r="H195" s="101">
        <v>67.0</v>
      </c>
    </row>
    <row r="196" ht="15.75" customHeight="1">
      <c r="B196" s="100" t="s">
        <v>99</v>
      </c>
      <c r="C196" s="40">
        <v>2.0</v>
      </c>
      <c r="D196" s="40">
        <v>1.0</v>
      </c>
      <c r="E196" s="40">
        <v>2.0</v>
      </c>
      <c r="F196" s="40">
        <v>1.0</v>
      </c>
      <c r="G196" s="40">
        <v>1.0</v>
      </c>
      <c r="H196" s="101">
        <v>82.0</v>
      </c>
    </row>
    <row r="197" ht="15.75" customHeight="1">
      <c r="B197" s="100" t="s">
        <v>99</v>
      </c>
      <c r="C197" s="40">
        <v>2.0</v>
      </c>
      <c r="D197" s="40">
        <v>1.0</v>
      </c>
      <c r="E197" s="40">
        <v>9.0</v>
      </c>
      <c r="F197" s="40">
        <v>4.0</v>
      </c>
      <c r="G197" s="40">
        <v>1.0</v>
      </c>
      <c r="H197" s="101">
        <v>59.0</v>
      </c>
    </row>
    <row r="198" ht="15.75" customHeight="1">
      <c r="B198" s="100" t="s">
        <v>99</v>
      </c>
      <c r="C198" s="40">
        <v>2.0</v>
      </c>
      <c r="D198" s="40">
        <v>1.0</v>
      </c>
      <c r="E198" s="40">
        <v>2.0</v>
      </c>
      <c r="F198" s="40">
        <v>3.0</v>
      </c>
      <c r="G198" s="40">
        <v>1.0</v>
      </c>
      <c r="H198" s="101">
        <v>78.0</v>
      </c>
    </row>
    <row r="199" ht="15.75" customHeight="1">
      <c r="B199" s="100" t="s">
        <v>99</v>
      </c>
      <c r="C199" s="40">
        <v>2.0</v>
      </c>
      <c r="D199" s="40">
        <v>1.0</v>
      </c>
      <c r="E199" s="40">
        <v>7.0</v>
      </c>
      <c r="F199" s="40">
        <v>1.0</v>
      </c>
      <c r="G199" s="40">
        <v>1.0</v>
      </c>
      <c r="H199" s="101">
        <v>71.0</v>
      </c>
    </row>
    <row r="200" ht="15.75" customHeight="1">
      <c r="B200" s="100" t="s">
        <v>99</v>
      </c>
      <c r="C200" s="40">
        <v>2.0</v>
      </c>
      <c r="D200" s="40">
        <v>1.0</v>
      </c>
      <c r="E200" s="40">
        <v>6.0</v>
      </c>
      <c r="F200" s="40">
        <v>2.0</v>
      </c>
      <c r="G200" s="40">
        <v>1.0</v>
      </c>
      <c r="H200" s="101">
        <v>168.0</v>
      </c>
    </row>
    <row r="201" ht="15.75" customHeight="1">
      <c r="B201" s="100" t="s">
        <v>99</v>
      </c>
      <c r="C201" s="40">
        <v>2.0</v>
      </c>
      <c r="D201" s="40">
        <v>1.0</v>
      </c>
      <c r="E201" s="40">
        <v>7.0</v>
      </c>
      <c r="F201" s="40">
        <v>2.0</v>
      </c>
      <c r="G201" s="40">
        <v>1.0</v>
      </c>
      <c r="H201" s="101">
        <v>79.0</v>
      </c>
    </row>
    <row r="202" ht="15.75" customHeight="1">
      <c r="B202" s="100" t="s">
        <v>99</v>
      </c>
      <c r="C202" s="40">
        <v>2.0</v>
      </c>
      <c r="D202" s="40">
        <v>1.0</v>
      </c>
      <c r="E202" s="40">
        <v>2.0</v>
      </c>
      <c r="F202" s="40">
        <v>4.0</v>
      </c>
      <c r="G202" s="40">
        <v>1.0</v>
      </c>
      <c r="H202" s="101">
        <v>61.0</v>
      </c>
    </row>
    <row r="203" ht="15.75" customHeight="1">
      <c r="B203" s="100" t="s">
        <v>99</v>
      </c>
      <c r="C203" s="40">
        <v>2.0</v>
      </c>
      <c r="D203" s="40">
        <v>1.0</v>
      </c>
      <c r="E203" s="40">
        <v>9.0</v>
      </c>
      <c r="F203" s="40">
        <v>3.0</v>
      </c>
      <c r="G203" s="40">
        <v>1.0</v>
      </c>
      <c r="H203" s="101">
        <v>62.0</v>
      </c>
    </row>
    <row r="204" ht="15.75" customHeight="1">
      <c r="B204" s="100" t="s">
        <v>99</v>
      </c>
      <c r="C204" s="40">
        <v>2.0</v>
      </c>
      <c r="D204" s="40">
        <v>1.0</v>
      </c>
      <c r="E204" s="40">
        <v>2.0</v>
      </c>
      <c r="F204" s="40">
        <v>2.0</v>
      </c>
      <c r="G204" s="40">
        <v>1.0</v>
      </c>
      <c r="H204" s="101">
        <v>81.0</v>
      </c>
    </row>
    <row r="205" ht="15.75" customHeight="1">
      <c r="B205" s="100" t="s">
        <v>99</v>
      </c>
      <c r="C205" s="40">
        <v>2.0</v>
      </c>
      <c r="D205" s="40">
        <v>1.0</v>
      </c>
      <c r="E205" s="40">
        <v>1.0</v>
      </c>
      <c r="F205" s="40">
        <v>5.0</v>
      </c>
      <c r="G205" s="40">
        <v>1.0</v>
      </c>
      <c r="H205" s="101">
        <v>94.0</v>
      </c>
    </row>
    <row r="206" ht="15.75" customHeight="1">
      <c r="B206" s="100" t="s">
        <v>99</v>
      </c>
      <c r="C206" s="40">
        <v>2.0</v>
      </c>
      <c r="D206" s="40">
        <v>1.0</v>
      </c>
      <c r="E206" s="40">
        <v>8.0</v>
      </c>
      <c r="F206" s="40">
        <v>3.0</v>
      </c>
      <c r="G206" s="40">
        <v>1.0</v>
      </c>
      <c r="H206" s="101">
        <v>30.0</v>
      </c>
    </row>
    <row r="207" ht="15.75" customHeight="1">
      <c r="B207" s="100" t="s">
        <v>99</v>
      </c>
      <c r="C207" s="40">
        <v>2.0</v>
      </c>
      <c r="D207" s="40">
        <v>1.0</v>
      </c>
      <c r="E207" s="40">
        <v>7.0</v>
      </c>
      <c r="F207" s="40">
        <v>1.0</v>
      </c>
      <c r="G207" s="40">
        <v>1.0</v>
      </c>
      <c r="H207" s="101">
        <v>78.0</v>
      </c>
    </row>
    <row r="208" ht="15.75" customHeight="1">
      <c r="B208" s="100" t="s">
        <v>99</v>
      </c>
      <c r="C208" s="40">
        <v>2.0</v>
      </c>
      <c r="D208" s="40">
        <v>1.0</v>
      </c>
      <c r="E208" s="40">
        <v>2.0</v>
      </c>
      <c r="F208" s="40">
        <v>1.0</v>
      </c>
      <c r="G208" s="40">
        <v>1.0</v>
      </c>
      <c r="H208" s="101">
        <v>56.0</v>
      </c>
    </row>
    <row r="209" ht="15.75" customHeight="1">
      <c r="B209" s="100" t="s">
        <v>99</v>
      </c>
      <c r="C209" s="40">
        <v>2.0</v>
      </c>
      <c r="D209" s="40">
        <v>1.0</v>
      </c>
      <c r="E209" s="40">
        <v>1.0</v>
      </c>
      <c r="F209" s="40">
        <v>2.0</v>
      </c>
      <c r="G209" s="40">
        <v>1.0</v>
      </c>
      <c r="H209" s="101">
        <v>83.0</v>
      </c>
    </row>
    <row r="210" ht="15.75" customHeight="1">
      <c r="B210" s="100" t="s">
        <v>99</v>
      </c>
      <c r="C210" s="40">
        <v>2.0</v>
      </c>
      <c r="D210" s="40">
        <v>1.0</v>
      </c>
      <c r="E210" s="40">
        <v>9.0</v>
      </c>
      <c r="F210" s="40">
        <v>2.0</v>
      </c>
      <c r="G210" s="40">
        <v>1.0</v>
      </c>
      <c r="H210" s="101">
        <v>49.0</v>
      </c>
    </row>
    <row r="211" ht="15.75" customHeight="1">
      <c r="B211" s="100" t="s">
        <v>99</v>
      </c>
      <c r="C211" s="40">
        <v>2.0</v>
      </c>
      <c r="D211" s="40">
        <v>0.0</v>
      </c>
      <c r="E211" s="40">
        <v>3.0</v>
      </c>
      <c r="F211" s="40">
        <v>5.0</v>
      </c>
      <c r="G211" s="40">
        <v>1.0</v>
      </c>
      <c r="H211" s="101">
        <v>900.0</v>
      </c>
    </row>
    <row r="212" ht="15.75" customHeight="1">
      <c r="B212" s="100" t="s">
        <v>99</v>
      </c>
      <c r="C212" s="40">
        <v>2.0</v>
      </c>
      <c r="D212" s="40">
        <v>1.0</v>
      </c>
      <c r="E212" s="40">
        <v>4.0</v>
      </c>
      <c r="F212" s="40">
        <v>4.0</v>
      </c>
      <c r="G212" s="40">
        <v>1.0</v>
      </c>
      <c r="H212" s="101">
        <v>21.0</v>
      </c>
    </row>
    <row r="213" ht="15.75" customHeight="1">
      <c r="B213" s="100" t="s">
        <v>99</v>
      </c>
      <c r="C213" s="40">
        <v>2.0</v>
      </c>
      <c r="D213" s="40">
        <v>0.0</v>
      </c>
      <c r="E213" s="40">
        <v>3.0</v>
      </c>
      <c r="F213" s="40">
        <v>2.0</v>
      </c>
      <c r="G213" s="40">
        <v>1.0</v>
      </c>
      <c r="H213" s="101">
        <v>900.0</v>
      </c>
    </row>
    <row r="214" ht="15.75" customHeight="1">
      <c r="B214" s="100" t="s">
        <v>99</v>
      </c>
      <c r="C214" s="40">
        <v>2.0</v>
      </c>
      <c r="D214" s="40">
        <v>1.0</v>
      </c>
      <c r="E214" s="40">
        <v>2.0</v>
      </c>
      <c r="F214" s="40">
        <v>1.0</v>
      </c>
      <c r="G214" s="40">
        <v>1.0</v>
      </c>
      <c r="H214" s="101">
        <v>46.0</v>
      </c>
    </row>
    <row r="215" ht="15.75" customHeight="1">
      <c r="B215" s="100" t="s">
        <v>99</v>
      </c>
      <c r="C215" s="40">
        <v>2.0</v>
      </c>
      <c r="D215" s="40">
        <v>1.0</v>
      </c>
      <c r="E215" s="40">
        <v>1.0</v>
      </c>
      <c r="F215" s="40">
        <v>2.0</v>
      </c>
      <c r="G215" s="40">
        <v>1.0</v>
      </c>
      <c r="H215" s="101">
        <v>46.0</v>
      </c>
    </row>
    <row r="216" ht="15.75" customHeight="1">
      <c r="B216" s="100" t="s">
        <v>99</v>
      </c>
      <c r="C216" s="40">
        <v>2.0</v>
      </c>
      <c r="D216" s="40">
        <v>1.0</v>
      </c>
      <c r="E216" s="40">
        <v>2.0</v>
      </c>
      <c r="F216" s="40">
        <v>3.0</v>
      </c>
      <c r="G216" s="40">
        <v>1.0</v>
      </c>
      <c r="H216" s="101">
        <v>62.0</v>
      </c>
    </row>
    <row r="217" ht="15.75" customHeight="1">
      <c r="B217" s="100" t="s">
        <v>99</v>
      </c>
      <c r="C217" s="40">
        <v>2.0</v>
      </c>
      <c r="D217" s="40">
        <v>1.0</v>
      </c>
      <c r="E217" s="40">
        <v>4.0</v>
      </c>
      <c r="F217" s="40">
        <v>3.0</v>
      </c>
      <c r="G217" s="40">
        <v>1.0</v>
      </c>
      <c r="H217" s="101">
        <v>65.0</v>
      </c>
    </row>
    <row r="218" ht="15.75" customHeight="1">
      <c r="B218" s="100" t="s">
        <v>99</v>
      </c>
      <c r="C218" s="40">
        <v>2.0</v>
      </c>
      <c r="D218" s="40">
        <v>1.0</v>
      </c>
      <c r="E218" s="40">
        <v>8.0</v>
      </c>
      <c r="F218" s="40">
        <v>3.0</v>
      </c>
      <c r="G218" s="40">
        <v>1.0</v>
      </c>
      <c r="H218" s="101">
        <v>46.0</v>
      </c>
    </row>
    <row r="219" ht="15.75" customHeight="1">
      <c r="B219" s="100" t="s">
        <v>99</v>
      </c>
      <c r="C219" s="40">
        <v>2.0</v>
      </c>
      <c r="D219" s="40">
        <v>1.0</v>
      </c>
      <c r="E219" s="40">
        <v>5.0</v>
      </c>
      <c r="F219" s="40">
        <v>2.0</v>
      </c>
      <c r="G219" s="40">
        <v>1.0</v>
      </c>
      <c r="H219" s="101">
        <v>98.0</v>
      </c>
    </row>
    <row r="220" ht="15.75" customHeight="1">
      <c r="B220" s="100" t="s">
        <v>99</v>
      </c>
      <c r="C220" s="40">
        <v>2.0</v>
      </c>
      <c r="D220" s="40">
        <v>1.0</v>
      </c>
      <c r="E220" s="40">
        <v>7.0</v>
      </c>
      <c r="F220" s="40">
        <v>1.0</v>
      </c>
      <c r="G220" s="40">
        <v>1.0</v>
      </c>
      <c r="H220" s="101">
        <v>57.0</v>
      </c>
    </row>
    <row r="221" ht="15.75" customHeight="1">
      <c r="B221" s="100" t="s">
        <v>99</v>
      </c>
      <c r="C221" s="40">
        <v>2.0</v>
      </c>
      <c r="D221" s="40">
        <v>1.0</v>
      </c>
      <c r="E221" s="40">
        <v>1.0</v>
      </c>
      <c r="F221" s="40">
        <v>5.0</v>
      </c>
      <c r="G221" s="40">
        <v>1.0</v>
      </c>
      <c r="H221" s="101">
        <v>84.0</v>
      </c>
    </row>
    <row r="222" ht="15.75" customHeight="1">
      <c r="B222" s="100" t="s">
        <v>99</v>
      </c>
      <c r="C222" s="40">
        <v>2.0</v>
      </c>
      <c r="D222" s="40">
        <v>0.0</v>
      </c>
      <c r="E222" s="40">
        <v>3.0</v>
      </c>
      <c r="F222" s="40">
        <v>4.0</v>
      </c>
      <c r="G222" s="40">
        <v>0.0</v>
      </c>
      <c r="H222" s="101">
        <v>35.0</v>
      </c>
    </row>
    <row r="223" ht="15.75" customHeight="1">
      <c r="B223" s="100" t="s">
        <v>99</v>
      </c>
      <c r="C223" s="40">
        <v>2.0</v>
      </c>
      <c r="D223" s="40">
        <v>1.0</v>
      </c>
      <c r="E223" s="40">
        <v>1.0</v>
      </c>
      <c r="F223" s="40">
        <v>2.0</v>
      </c>
      <c r="G223" s="40">
        <v>1.0</v>
      </c>
      <c r="H223" s="101">
        <v>68.0</v>
      </c>
    </row>
    <row r="224" ht="15.75" customHeight="1">
      <c r="B224" s="100" t="s">
        <v>99</v>
      </c>
      <c r="C224" s="40">
        <v>2.0</v>
      </c>
      <c r="D224" s="40">
        <v>1.0</v>
      </c>
      <c r="E224" s="40">
        <v>2.0</v>
      </c>
      <c r="F224" s="40">
        <v>2.0</v>
      </c>
      <c r="G224" s="40">
        <v>1.0</v>
      </c>
      <c r="H224" s="101">
        <v>81.0</v>
      </c>
    </row>
    <row r="225" ht="15.75" customHeight="1">
      <c r="B225" s="100" t="s">
        <v>99</v>
      </c>
      <c r="C225" s="40">
        <v>2.0</v>
      </c>
      <c r="D225" s="40">
        <v>1.0</v>
      </c>
      <c r="E225" s="40">
        <v>6.0</v>
      </c>
      <c r="F225" s="40">
        <v>1.0</v>
      </c>
      <c r="G225" s="40">
        <v>1.0</v>
      </c>
      <c r="H225" s="101">
        <v>213.0</v>
      </c>
    </row>
    <row r="226" ht="15.75" customHeight="1">
      <c r="B226" s="100" t="s">
        <v>99</v>
      </c>
      <c r="C226" s="40">
        <v>2.0</v>
      </c>
      <c r="D226" s="40">
        <v>0.0</v>
      </c>
      <c r="E226" s="40">
        <v>3.0</v>
      </c>
      <c r="F226" s="40">
        <v>2.0</v>
      </c>
      <c r="G226" s="40">
        <v>1.0</v>
      </c>
      <c r="H226" s="101">
        <v>900.0</v>
      </c>
    </row>
    <row r="227" ht="15.75" customHeight="1">
      <c r="B227" s="100" t="s">
        <v>99</v>
      </c>
      <c r="C227" s="40">
        <v>2.0</v>
      </c>
      <c r="D227" s="40">
        <v>1.0</v>
      </c>
      <c r="E227" s="40">
        <v>1.0</v>
      </c>
      <c r="F227" s="40">
        <v>4.0</v>
      </c>
      <c r="G227" s="40">
        <v>1.0</v>
      </c>
      <c r="H227" s="101">
        <v>99.0</v>
      </c>
    </row>
    <row r="228" ht="15.75" customHeight="1">
      <c r="B228" s="100" t="s">
        <v>99</v>
      </c>
      <c r="C228" s="40">
        <v>2.0</v>
      </c>
      <c r="D228" s="40">
        <v>1.0</v>
      </c>
      <c r="E228" s="40">
        <v>8.0</v>
      </c>
      <c r="F228" s="40">
        <v>3.0</v>
      </c>
      <c r="G228" s="40">
        <v>1.0</v>
      </c>
      <c r="H228" s="101">
        <v>155.0</v>
      </c>
    </row>
    <row r="229" ht="15.75" customHeight="1">
      <c r="B229" s="100" t="s">
        <v>99</v>
      </c>
      <c r="C229" s="40">
        <v>2.0</v>
      </c>
      <c r="D229" s="40">
        <v>1.0</v>
      </c>
      <c r="E229" s="40">
        <v>5.0</v>
      </c>
      <c r="F229" s="40">
        <v>1.0</v>
      </c>
      <c r="G229" s="40">
        <v>1.0</v>
      </c>
      <c r="H229" s="101">
        <v>106.0</v>
      </c>
    </row>
    <row r="230" ht="15.75" customHeight="1">
      <c r="B230" s="100" t="s">
        <v>99</v>
      </c>
      <c r="C230" s="40">
        <v>2.0</v>
      </c>
      <c r="D230" s="40">
        <v>1.0</v>
      </c>
      <c r="E230" s="40">
        <v>8.0</v>
      </c>
      <c r="F230" s="40">
        <v>1.0</v>
      </c>
      <c r="G230" s="40">
        <v>1.0</v>
      </c>
      <c r="H230" s="101">
        <v>109.0</v>
      </c>
    </row>
    <row r="231" ht="15.75" customHeight="1">
      <c r="B231" s="100" t="s">
        <v>99</v>
      </c>
      <c r="C231" s="40">
        <v>2.0</v>
      </c>
      <c r="D231" s="40">
        <v>0.0</v>
      </c>
      <c r="E231" s="40">
        <v>3.0</v>
      </c>
      <c r="F231" s="40">
        <v>5.0</v>
      </c>
      <c r="G231" s="40">
        <v>1.0</v>
      </c>
      <c r="H231" s="101">
        <v>900.0</v>
      </c>
    </row>
    <row r="232" ht="15.75" customHeight="1">
      <c r="B232" s="100" t="s">
        <v>99</v>
      </c>
      <c r="C232" s="40">
        <v>2.0</v>
      </c>
      <c r="D232" s="40">
        <v>1.0</v>
      </c>
      <c r="E232" s="40">
        <v>4.0</v>
      </c>
      <c r="F232" s="40">
        <v>4.0</v>
      </c>
      <c r="G232" s="40">
        <v>1.0</v>
      </c>
      <c r="H232" s="101">
        <v>68.0</v>
      </c>
    </row>
    <row r="233" ht="15.75" customHeight="1">
      <c r="B233" s="100" t="s">
        <v>99</v>
      </c>
      <c r="C233" s="40">
        <v>2.0</v>
      </c>
      <c r="D233" s="40">
        <v>0.0</v>
      </c>
      <c r="E233" s="40">
        <v>3.0</v>
      </c>
      <c r="F233" s="40">
        <v>4.0</v>
      </c>
      <c r="G233" s="40">
        <v>1.0</v>
      </c>
      <c r="H233" s="101">
        <v>900.0</v>
      </c>
    </row>
    <row r="234" ht="15.75" customHeight="1">
      <c r="B234" s="100" t="s">
        <v>99</v>
      </c>
      <c r="C234" s="40">
        <v>2.0</v>
      </c>
      <c r="D234" s="40">
        <v>1.0</v>
      </c>
      <c r="E234" s="40">
        <v>6.0</v>
      </c>
      <c r="F234" s="40">
        <v>1.0</v>
      </c>
      <c r="G234" s="40">
        <v>1.0</v>
      </c>
      <c r="H234" s="101">
        <v>103.0</v>
      </c>
    </row>
    <row r="235" ht="15.75" customHeight="1">
      <c r="B235" s="100" t="s">
        <v>99</v>
      </c>
      <c r="C235" s="40">
        <v>2.0</v>
      </c>
      <c r="D235" s="40">
        <v>1.0</v>
      </c>
      <c r="E235" s="40">
        <v>4.0</v>
      </c>
      <c r="F235" s="40">
        <v>5.0</v>
      </c>
      <c r="G235" s="40">
        <v>1.0</v>
      </c>
      <c r="H235" s="101">
        <v>87.0</v>
      </c>
    </row>
    <row r="236" ht="15.75" customHeight="1">
      <c r="B236" s="100" t="s">
        <v>99</v>
      </c>
      <c r="C236" s="40">
        <v>2.0</v>
      </c>
      <c r="D236" s="40">
        <v>1.0</v>
      </c>
      <c r="E236" s="40">
        <v>1.0</v>
      </c>
      <c r="F236" s="40">
        <v>1.0</v>
      </c>
      <c r="G236" s="40">
        <v>1.0</v>
      </c>
      <c r="H236" s="101">
        <v>128.0</v>
      </c>
    </row>
    <row r="237" ht="15.75" customHeight="1">
      <c r="B237" s="100" t="s">
        <v>99</v>
      </c>
      <c r="C237" s="40">
        <v>2.0</v>
      </c>
      <c r="D237" s="40">
        <v>1.0</v>
      </c>
      <c r="E237" s="40">
        <v>9.0</v>
      </c>
      <c r="F237" s="40">
        <v>1.0</v>
      </c>
      <c r="G237" s="40">
        <v>1.0</v>
      </c>
      <c r="H237" s="101">
        <v>117.0</v>
      </c>
    </row>
    <row r="238" ht="15.75" customHeight="1">
      <c r="B238" s="100" t="s">
        <v>99</v>
      </c>
      <c r="C238" s="40">
        <v>2.0</v>
      </c>
      <c r="D238" s="40">
        <v>1.0</v>
      </c>
      <c r="E238" s="40">
        <v>5.0</v>
      </c>
      <c r="F238" s="40">
        <v>2.0</v>
      </c>
      <c r="G238" s="40">
        <v>1.0</v>
      </c>
      <c r="H238" s="101">
        <v>122.0</v>
      </c>
    </row>
    <row r="239" ht="15.75" customHeight="1">
      <c r="B239" s="100" t="s">
        <v>99</v>
      </c>
      <c r="C239" s="40">
        <v>2.0</v>
      </c>
      <c r="D239" s="40">
        <v>1.0</v>
      </c>
      <c r="E239" s="40">
        <v>2.0</v>
      </c>
      <c r="F239" s="40">
        <v>5.0</v>
      </c>
      <c r="G239" s="40">
        <v>1.0</v>
      </c>
      <c r="H239" s="101">
        <v>92.0</v>
      </c>
    </row>
    <row r="240" ht="15.75" customHeight="1">
      <c r="B240" s="100" t="s">
        <v>99</v>
      </c>
      <c r="C240" s="40">
        <v>2.0</v>
      </c>
      <c r="D240" s="40">
        <v>1.0</v>
      </c>
      <c r="E240" s="40">
        <v>4.0</v>
      </c>
      <c r="F240" s="40">
        <v>2.0</v>
      </c>
      <c r="G240" s="40">
        <v>1.0</v>
      </c>
      <c r="H240" s="101">
        <v>92.0</v>
      </c>
    </row>
    <row r="241" ht="15.75" customHeight="1">
      <c r="B241" s="100" t="s">
        <v>99</v>
      </c>
      <c r="C241" s="40">
        <v>2.0</v>
      </c>
      <c r="D241" s="40">
        <v>0.0</v>
      </c>
      <c r="E241" s="40">
        <v>3.0</v>
      </c>
      <c r="F241" s="40">
        <v>1.0</v>
      </c>
      <c r="G241" s="40">
        <v>1.0</v>
      </c>
      <c r="H241" s="101">
        <v>900.0</v>
      </c>
    </row>
    <row r="242" ht="15.75" customHeight="1">
      <c r="B242" s="100" t="s">
        <v>99</v>
      </c>
      <c r="C242" s="40">
        <v>2.0</v>
      </c>
      <c r="D242" s="40">
        <v>1.0</v>
      </c>
      <c r="E242" s="40">
        <v>6.0</v>
      </c>
      <c r="F242" s="40">
        <v>2.0</v>
      </c>
      <c r="G242" s="40">
        <v>1.0</v>
      </c>
      <c r="H242" s="101">
        <v>106.0</v>
      </c>
    </row>
    <row r="243" ht="15.75" customHeight="1">
      <c r="B243" s="100" t="s">
        <v>99</v>
      </c>
      <c r="C243" s="40">
        <v>2.0</v>
      </c>
      <c r="D243" s="40">
        <v>1.0</v>
      </c>
      <c r="E243" s="40">
        <v>2.0</v>
      </c>
      <c r="F243" s="40">
        <v>4.0</v>
      </c>
      <c r="G243" s="40">
        <v>1.0</v>
      </c>
      <c r="H243" s="101">
        <v>71.0</v>
      </c>
    </row>
    <row r="244" ht="15.75" customHeight="1">
      <c r="B244" s="100" t="s">
        <v>99</v>
      </c>
      <c r="C244" s="40">
        <v>2.0</v>
      </c>
      <c r="D244" s="40">
        <v>1.0</v>
      </c>
      <c r="E244" s="40">
        <v>8.0</v>
      </c>
      <c r="F244" s="40">
        <v>4.0</v>
      </c>
      <c r="G244" s="40">
        <v>1.0</v>
      </c>
      <c r="H244" s="101">
        <v>189.0</v>
      </c>
    </row>
    <row r="245" ht="15.75" customHeight="1">
      <c r="B245" s="100" t="s">
        <v>99</v>
      </c>
      <c r="C245" s="40">
        <v>2.0</v>
      </c>
      <c r="D245" s="40">
        <v>1.0</v>
      </c>
      <c r="E245" s="40">
        <v>7.0</v>
      </c>
      <c r="F245" s="40">
        <v>1.0</v>
      </c>
      <c r="G245" s="40">
        <v>1.0</v>
      </c>
      <c r="H245" s="101">
        <v>81.0</v>
      </c>
    </row>
    <row r="246" ht="15.75" customHeight="1">
      <c r="B246" s="102" t="s">
        <v>99</v>
      </c>
      <c r="C246" s="42">
        <v>2.0</v>
      </c>
      <c r="D246" s="42">
        <v>1.0</v>
      </c>
      <c r="E246" s="42">
        <v>8.0</v>
      </c>
      <c r="F246" s="42">
        <v>1.0</v>
      </c>
      <c r="G246" s="42">
        <v>1.0</v>
      </c>
      <c r="H246" s="103">
        <v>67.0</v>
      </c>
    </row>
    <row r="247" ht="15.75" customHeight="1"/>
    <row r="248" ht="15.75" customHeight="1">
      <c r="C248" s="35" t="s">
        <v>26</v>
      </c>
      <c r="D248" s="35" t="s">
        <v>23</v>
      </c>
      <c r="E248" s="35" t="s">
        <v>16</v>
      </c>
      <c r="F248" s="35" t="s">
        <v>17</v>
      </c>
      <c r="G248" s="35" t="s">
        <v>18</v>
      </c>
      <c r="H248" s="35" t="s">
        <v>27</v>
      </c>
      <c r="I248" s="36" t="s">
        <v>13</v>
      </c>
      <c r="J248" s="6" t="s">
        <v>19</v>
      </c>
    </row>
    <row r="249" ht="15.75" customHeight="1">
      <c r="B249" s="37" t="s">
        <v>21</v>
      </c>
      <c r="C249" s="38">
        <f>countif(D4:D246, "0")</f>
        <v>27</v>
      </c>
      <c r="D249" s="38">
        <f>sumif(D4:D246, "0", H4:H246)/C249</f>
        <v>837.1851852</v>
      </c>
      <c r="E249" s="38">
        <f t="array" ref="E249">MEDIAN(IF($D$4:$D$246=0, $H$4:$H$246))</f>
        <v>900</v>
      </c>
      <c r="F249" s="84">
        <f>MINIFS( H4:H246, D4:D246, "0", D4:D246, "0")</f>
        <v>35</v>
      </c>
      <c r="G249" s="84">
        <f>MAXIFS( H4:H246, D4:D246, "0", D4:D246, "0")</f>
        <v>900</v>
      </c>
      <c r="H249" s="38">
        <f t="shared" ref="H249:H250" si="1">(C249-I249)/C249*100</f>
        <v>7.407407407</v>
      </c>
      <c r="I249" s="39">
        <f>countifs(D4:D246, "0", G4:G246, "1")</f>
        <v>25</v>
      </c>
      <c r="J249" s="19">
        <f t="array" ref="J249">stdev(if(D4:D246=0, H4:H246))</f>
        <v>226.3635668</v>
      </c>
    </row>
    <row r="250" ht="15.75" customHeight="1">
      <c r="B250" s="37" t="s">
        <v>20</v>
      </c>
      <c r="C250" s="38">
        <f>countif(D4:D246, "1")</f>
        <v>216</v>
      </c>
      <c r="D250" s="38">
        <f>sumif(D4:D246, "1", H4:H246)/C250</f>
        <v>95.33333333</v>
      </c>
      <c r="E250" s="38">
        <f t="array" ref="E250">MEDIAN(IF($D$4:$D$246=1, $H$4:$H$246))</f>
        <v>85</v>
      </c>
      <c r="F250" s="84">
        <f>MINIFS( H4:H246, D4:D246, "1", D4:D246, "1")</f>
        <v>15</v>
      </c>
      <c r="G250" s="84">
        <f>MAXIFS( H4:H246, D4:D246, "1", D4:D246, "1")</f>
        <v>504</v>
      </c>
      <c r="H250" s="38">
        <f t="shared" si="1"/>
        <v>0</v>
      </c>
      <c r="I250" s="39">
        <f>countifs(D4:D246, "1", G4:G246, "1")</f>
        <v>216</v>
      </c>
      <c r="J250" s="19">
        <f t="array" ref="J250">stdev(if(D4:D246=1, H4:H246))</f>
        <v>47.58835112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22</v>
      </c>
      <c r="C2" s="3"/>
      <c r="D2" s="3"/>
      <c r="E2" s="3"/>
      <c r="F2" s="3"/>
      <c r="G2" s="3"/>
      <c r="H2" s="4"/>
    </row>
    <row r="3" ht="15.75" customHeight="1">
      <c r="B3" s="6" t="s">
        <v>91</v>
      </c>
      <c r="C3" s="6" t="s">
        <v>92</v>
      </c>
      <c r="D3" s="7" t="s">
        <v>93</v>
      </c>
      <c r="E3" s="6" t="s">
        <v>94</v>
      </c>
      <c r="F3" s="6" t="s">
        <v>95</v>
      </c>
      <c r="G3" s="7" t="s">
        <v>96</v>
      </c>
      <c r="H3" s="97" t="s">
        <v>97</v>
      </c>
    </row>
    <row r="4" ht="15.75" customHeight="1">
      <c r="B4" s="104" t="s">
        <v>98</v>
      </c>
      <c r="C4" s="48">
        <v>1.0</v>
      </c>
      <c r="D4" s="48">
        <v>1.0</v>
      </c>
      <c r="E4" s="48">
        <v>8.0</v>
      </c>
      <c r="F4" s="48">
        <v>1.0</v>
      </c>
      <c r="G4" s="48">
        <v>1.0</v>
      </c>
      <c r="H4" s="99">
        <v>177.0</v>
      </c>
    </row>
    <row r="5" ht="15.75" customHeight="1">
      <c r="B5" s="105" t="s">
        <v>98</v>
      </c>
      <c r="C5" s="40">
        <v>1.0</v>
      </c>
      <c r="D5" s="40">
        <v>1.0</v>
      </c>
      <c r="E5" s="40">
        <v>4.0</v>
      </c>
      <c r="F5" s="40">
        <v>2.0</v>
      </c>
      <c r="G5" s="40">
        <v>1.0</v>
      </c>
      <c r="H5" s="101">
        <v>160.0</v>
      </c>
    </row>
    <row r="6" ht="15.75" customHeight="1">
      <c r="B6" s="105" t="s">
        <v>98</v>
      </c>
      <c r="C6" s="40">
        <v>1.0</v>
      </c>
      <c r="D6" s="40">
        <v>1.0</v>
      </c>
      <c r="E6" s="40">
        <v>6.0</v>
      </c>
      <c r="F6" s="40">
        <v>5.0</v>
      </c>
      <c r="G6" s="40">
        <v>1.0</v>
      </c>
      <c r="H6" s="101">
        <v>165.0</v>
      </c>
    </row>
    <row r="7" ht="15.75" customHeight="1">
      <c r="B7" s="105" t="s">
        <v>98</v>
      </c>
      <c r="C7" s="40">
        <v>1.0</v>
      </c>
      <c r="D7" s="40">
        <v>1.0</v>
      </c>
      <c r="E7" s="40">
        <v>1.0</v>
      </c>
      <c r="F7" s="40">
        <v>3.0</v>
      </c>
      <c r="G7" s="40">
        <v>1.0</v>
      </c>
      <c r="H7" s="101">
        <v>94.0</v>
      </c>
    </row>
    <row r="8" ht="15.75" customHeight="1">
      <c r="B8" s="105" t="s">
        <v>98</v>
      </c>
      <c r="C8" s="40">
        <v>1.0</v>
      </c>
      <c r="D8" s="40">
        <v>1.0</v>
      </c>
      <c r="E8" s="40">
        <v>9.0</v>
      </c>
      <c r="F8" s="40">
        <v>3.0</v>
      </c>
      <c r="G8" s="40">
        <v>1.0</v>
      </c>
      <c r="H8" s="101">
        <v>122.0</v>
      </c>
    </row>
    <row r="9" ht="15.75" customHeight="1">
      <c r="B9" s="105" t="s">
        <v>98</v>
      </c>
      <c r="C9" s="40">
        <v>1.0</v>
      </c>
      <c r="D9" s="40">
        <v>1.0</v>
      </c>
      <c r="E9" s="40">
        <v>5.0</v>
      </c>
      <c r="F9" s="40">
        <v>5.0</v>
      </c>
      <c r="G9" s="40">
        <v>1.0</v>
      </c>
      <c r="H9" s="101">
        <v>82.0</v>
      </c>
    </row>
    <row r="10" ht="15.75" customHeight="1">
      <c r="B10" s="105" t="s">
        <v>98</v>
      </c>
      <c r="C10" s="40">
        <v>1.0</v>
      </c>
      <c r="D10" s="40">
        <v>0.0</v>
      </c>
      <c r="E10" s="40">
        <v>3.0</v>
      </c>
      <c r="F10" s="40">
        <v>3.0</v>
      </c>
      <c r="G10" s="40">
        <v>1.0</v>
      </c>
      <c r="H10" s="101">
        <v>900.0</v>
      </c>
    </row>
    <row r="11" ht="15.75" customHeight="1">
      <c r="B11" s="105" t="s">
        <v>98</v>
      </c>
      <c r="C11" s="40">
        <v>1.0</v>
      </c>
      <c r="D11" s="40">
        <v>1.0</v>
      </c>
      <c r="E11" s="40">
        <v>4.0</v>
      </c>
      <c r="F11" s="40">
        <v>4.0</v>
      </c>
      <c r="G11" s="40">
        <v>1.0</v>
      </c>
      <c r="H11" s="101">
        <v>134.0</v>
      </c>
    </row>
    <row r="12" ht="15.75" customHeight="1">
      <c r="B12" s="105" t="s">
        <v>98</v>
      </c>
      <c r="C12" s="40">
        <v>1.0</v>
      </c>
      <c r="D12" s="40">
        <v>1.0</v>
      </c>
      <c r="E12" s="40">
        <v>9.0</v>
      </c>
      <c r="F12" s="40">
        <v>5.0</v>
      </c>
      <c r="G12" s="40">
        <v>1.0</v>
      </c>
      <c r="H12" s="101">
        <v>94.0</v>
      </c>
    </row>
    <row r="13" ht="15.75" customHeight="1">
      <c r="B13" s="105" t="s">
        <v>98</v>
      </c>
      <c r="C13" s="40">
        <v>1.0</v>
      </c>
      <c r="D13" s="40">
        <v>1.0</v>
      </c>
      <c r="E13" s="40">
        <v>2.0</v>
      </c>
      <c r="F13" s="40">
        <v>5.0</v>
      </c>
      <c r="G13" s="40">
        <v>1.0</v>
      </c>
      <c r="H13" s="101">
        <v>90.0</v>
      </c>
    </row>
    <row r="14" ht="15.75" customHeight="1">
      <c r="B14" s="105" t="s">
        <v>98</v>
      </c>
      <c r="C14" s="40">
        <v>1.0</v>
      </c>
      <c r="D14" s="40">
        <v>1.0</v>
      </c>
      <c r="E14" s="40">
        <v>7.0</v>
      </c>
      <c r="F14" s="40">
        <v>4.0</v>
      </c>
      <c r="G14" s="40">
        <v>1.0</v>
      </c>
      <c r="H14" s="101">
        <v>74.0</v>
      </c>
    </row>
    <row r="15" ht="15.75" customHeight="1">
      <c r="B15" s="105" t="s">
        <v>98</v>
      </c>
      <c r="C15" s="40">
        <v>1.0</v>
      </c>
      <c r="D15" s="40">
        <v>1.0</v>
      </c>
      <c r="E15" s="40">
        <v>1.0</v>
      </c>
      <c r="F15" s="40">
        <v>2.0</v>
      </c>
      <c r="G15" s="40">
        <v>1.0</v>
      </c>
      <c r="H15" s="101">
        <v>167.0</v>
      </c>
    </row>
    <row r="16" ht="15.75" customHeight="1">
      <c r="B16" s="105" t="s">
        <v>98</v>
      </c>
      <c r="C16" s="40">
        <v>1.0</v>
      </c>
      <c r="D16" s="40">
        <v>0.0</v>
      </c>
      <c r="E16" s="40">
        <v>3.0</v>
      </c>
      <c r="F16" s="40">
        <v>1.0</v>
      </c>
      <c r="G16" s="40">
        <v>1.0</v>
      </c>
      <c r="H16" s="101">
        <v>900.0</v>
      </c>
    </row>
    <row r="17" ht="15.75" customHeight="1">
      <c r="B17" s="105" t="s">
        <v>98</v>
      </c>
      <c r="C17" s="40">
        <v>1.0</v>
      </c>
      <c r="D17" s="40">
        <v>1.0</v>
      </c>
      <c r="E17" s="40">
        <v>7.0</v>
      </c>
      <c r="F17" s="40">
        <v>5.0</v>
      </c>
      <c r="G17" s="40">
        <v>1.0</v>
      </c>
      <c r="H17" s="101">
        <v>123.0</v>
      </c>
    </row>
    <row r="18" ht="15.75" customHeight="1">
      <c r="B18" s="105" t="s">
        <v>98</v>
      </c>
      <c r="C18" s="40">
        <v>1.0</v>
      </c>
      <c r="D18" s="40">
        <v>1.0</v>
      </c>
      <c r="E18" s="40">
        <v>8.0</v>
      </c>
      <c r="F18" s="40">
        <v>3.0</v>
      </c>
      <c r="G18" s="40">
        <v>1.0</v>
      </c>
      <c r="H18" s="101">
        <v>102.0</v>
      </c>
    </row>
    <row r="19" ht="15.75" customHeight="1">
      <c r="B19" s="105" t="s">
        <v>98</v>
      </c>
      <c r="C19" s="40">
        <v>1.0</v>
      </c>
      <c r="D19" s="40">
        <v>1.0</v>
      </c>
      <c r="E19" s="40">
        <v>5.0</v>
      </c>
      <c r="F19" s="40">
        <v>1.0</v>
      </c>
      <c r="G19" s="40">
        <v>1.0</v>
      </c>
      <c r="H19" s="101">
        <v>269.0</v>
      </c>
    </row>
    <row r="20" ht="15.75" customHeight="1">
      <c r="B20" s="105" t="s">
        <v>98</v>
      </c>
      <c r="C20" s="40">
        <v>1.0</v>
      </c>
      <c r="D20" s="40">
        <v>1.0</v>
      </c>
      <c r="E20" s="40">
        <v>2.0</v>
      </c>
      <c r="F20" s="40">
        <v>2.0</v>
      </c>
      <c r="G20" s="40">
        <v>1.0</v>
      </c>
      <c r="H20" s="101">
        <v>143.0</v>
      </c>
    </row>
    <row r="21" ht="15.75" customHeight="1">
      <c r="B21" s="105" t="s">
        <v>98</v>
      </c>
      <c r="C21" s="40">
        <v>1.0</v>
      </c>
      <c r="D21" s="40">
        <v>1.0</v>
      </c>
      <c r="E21" s="40">
        <v>6.0</v>
      </c>
      <c r="F21" s="40">
        <v>2.0</v>
      </c>
      <c r="G21" s="40">
        <v>1.0</v>
      </c>
      <c r="H21" s="101">
        <v>144.0</v>
      </c>
    </row>
    <row r="22" ht="15.75" customHeight="1">
      <c r="B22" s="105" t="s">
        <v>99</v>
      </c>
      <c r="C22" s="40">
        <v>2.0</v>
      </c>
      <c r="D22" s="40">
        <v>1.0</v>
      </c>
      <c r="E22" s="40">
        <v>6.0</v>
      </c>
      <c r="F22" s="40">
        <v>2.0</v>
      </c>
      <c r="G22" s="40">
        <v>1.0</v>
      </c>
      <c r="H22" s="101">
        <v>225.0</v>
      </c>
    </row>
    <row r="23" ht="15.75" customHeight="1">
      <c r="B23" s="105" t="s">
        <v>99</v>
      </c>
      <c r="C23" s="40">
        <v>2.0</v>
      </c>
      <c r="D23" s="40">
        <v>1.0</v>
      </c>
      <c r="E23" s="40">
        <v>7.0</v>
      </c>
      <c r="F23" s="40">
        <v>3.0</v>
      </c>
      <c r="G23" s="40">
        <v>1.0</v>
      </c>
      <c r="H23" s="101">
        <v>66.0</v>
      </c>
    </row>
    <row r="24" ht="15.75" customHeight="1">
      <c r="B24" s="105" t="s">
        <v>99</v>
      </c>
      <c r="C24" s="40">
        <v>2.0</v>
      </c>
      <c r="D24" s="40">
        <v>1.0</v>
      </c>
      <c r="E24" s="40">
        <v>9.0</v>
      </c>
      <c r="F24" s="40">
        <v>2.0</v>
      </c>
      <c r="G24" s="40">
        <v>1.0</v>
      </c>
      <c r="H24" s="101">
        <v>91.0</v>
      </c>
    </row>
    <row r="25" ht="15.75" customHeight="1">
      <c r="B25" s="105" t="s">
        <v>99</v>
      </c>
      <c r="C25" s="40">
        <v>2.0</v>
      </c>
      <c r="D25" s="40">
        <v>1.0</v>
      </c>
      <c r="E25" s="40">
        <v>6.0</v>
      </c>
      <c r="F25" s="40">
        <v>1.0</v>
      </c>
      <c r="G25" s="40">
        <v>1.0</v>
      </c>
      <c r="H25" s="101">
        <v>98.0</v>
      </c>
    </row>
    <row r="26" ht="15.75" customHeight="1">
      <c r="B26" s="105" t="s">
        <v>99</v>
      </c>
      <c r="C26" s="40">
        <v>2.0</v>
      </c>
      <c r="D26" s="40">
        <v>0.0</v>
      </c>
      <c r="E26" s="40">
        <v>3.0</v>
      </c>
      <c r="F26" s="40">
        <v>4.0</v>
      </c>
      <c r="G26" s="40">
        <v>1.0</v>
      </c>
      <c r="H26" s="101">
        <v>900.0</v>
      </c>
    </row>
    <row r="27" ht="15.75" customHeight="1">
      <c r="B27" s="105" t="s">
        <v>99</v>
      </c>
      <c r="C27" s="40">
        <v>2.0</v>
      </c>
      <c r="D27" s="40">
        <v>1.0</v>
      </c>
      <c r="E27" s="40">
        <v>2.0</v>
      </c>
      <c r="F27" s="40">
        <v>4.0</v>
      </c>
      <c r="G27" s="40">
        <v>1.0</v>
      </c>
      <c r="H27" s="101">
        <v>93.0</v>
      </c>
    </row>
    <row r="28" ht="15.75" customHeight="1">
      <c r="B28" s="105" t="s">
        <v>99</v>
      </c>
      <c r="C28" s="40">
        <v>2.0</v>
      </c>
      <c r="D28" s="40">
        <v>1.0</v>
      </c>
      <c r="E28" s="40">
        <v>8.0</v>
      </c>
      <c r="F28" s="40">
        <v>5.0</v>
      </c>
      <c r="G28" s="40">
        <v>1.0</v>
      </c>
      <c r="H28" s="101">
        <v>86.0</v>
      </c>
    </row>
    <row r="29" ht="15.75" customHeight="1">
      <c r="B29" s="105" t="s">
        <v>99</v>
      </c>
      <c r="C29" s="40">
        <v>2.0</v>
      </c>
      <c r="D29" s="40">
        <v>1.0</v>
      </c>
      <c r="E29" s="40">
        <v>9.0</v>
      </c>
      <c r="F29" s="40">
        <v>2.0</v>
      </c>
      <c r="G29" s="40">
        <v>1.0</v>
      </c>
      <c r="H29" s="101">
        <v>53.0</v>
      </c>
    </row>
    <row r="30" ht="15.75" customHeight="1">
      <c r="B30" s="105" t="s">
        <v>99</v>
      </c>
      <c r="C30" s="40">
        <v>2.0</v>
      </c>
      <c r="D30" s="40">
        <v>1.0</v>
      </c>
      <c r="E30" s="40">
        <v>1.0</v>
      </c>
      <c r="F30" s="40">
        <v>4.0</v>
      </c>
      <c r="G30" s="40">
        <v>1.0</v>
      </c>
      <c r="H30" s="101">
        <v>166.0</v>
      </c>
    </row>
    <row r="31" ht="15.75" customHeight="1">
      <c r="B31" s="105" t="s">
        <v>99</v>
      </c>
      <c r="C31" s="40">
        <v>2.0</v>
      </c>
      <c r="D31" s="40">
        <v>0.0</v>
      </c>
      <c r="E31" s="40">
        <v>3.0</v>
      </c>
      <c r="F31" s="40">
        <v>2.0</v>
      </c>
      <c r="G31" s="40">
        <v>1.0</v>
      </c>
      <c r="H31" s="101">
        <v>900.0</v>
      </c>
    </row>
    <row r="32" ht="15.75" customHeight="1">
      <c r="B32" s="105" t="s">
        <v>99</v>
      </c>
      <c r="C32" s="40">
        <v>2.0</v>
      </c>
      <c r="D32" s="40">
        <v>1.0</v>
      </c>
      <c r="E32" s="40">
        <v>6.0</v>
      </c>
      <c r="F32" s="40">
        <v>2.0</v>
      </c>
      <c r="G32" s="40">
        <v>1.0</v>
      </c>
      <c r="H32" s="101">
        <v>118.0</v>
      </c>
    </row>
    <row r="33" ht="15.75" customHeight="1">
      <c r="B33" s="105" t="s">
        <v>99</v>
      </c>
      <c r="C33" s="40">
        <v>2.0</v>
      </c>
      <c r="D33" s="40">
        <v>1.0</v>
      </c>
      <c r="E33" s="40">
        <v>4.0</v>
      </c>
      <c r="F33" s="40">
        <v>1.0</v>
      </c>
      <c r="G33" s="40">
        <v>1.0</v>
      </c>
      <c r="H33" s="101">
        <v>89.0</v>
      </c>
    </row>
    <row r="34" ht="15.75" customHeight="1">
      <c r="B34" s="105" t="s">
        <v>99</v>
      </c>
      <c r="C34" s="40">
        <v>2.0</v>
      </c>
      <c r="D34" s="40">
        <v>1.0</v>
      </c>
      <c r="E34" s="40">
        <v>1.0</v>
      </c>
      <c r="F34" s="40">
        <v>1.0</v>
      </c>
      <c r="G34" s="40">
        <v>1.0</v>
      </c>
      <c r="H34" s="101">
        <v>108.0</v>
      </c>
    </row>
    <row r="35" ht="15.75" customHeight="1">
      <c r="B35" s="105" t="s">
        <v>99</v>
      </c>
      <c r="C35" s="40">
        <v>2.0</v>
      </c>
      <c r="D35" s="40">
        <v>0.0</v>
      </c>
      <c r="E35" s="40">
        <v>3.0</v>
      </c>
      <c r="F35" s="40">
        <v>3.0</v>
      </c>
      <c r="G35" s="40">
        <v>1.0</v>
      </c>
      <c r="H35" s="101">
        <v>900.0</v>
      </c>
    </row>
    <row r="36" ht="15.75" customHeight="1">
      <c r="B36" s="105" t="s">
        <v>99</v>
      </c>
      <c r="C36" s="40">
        <v>2.0</v>
      </c>
      <c r="D36" s="40">
        <v>1.0</v>
      </c>
      <c r="E36" s="40">
        <v>6.0</v>
      </c>
      <c r="F36" s="40">
        <v>5.0</v>
      </c>
      <c r="G36" s="40">
        <v>1.0</v>
      </c>
      <c r="H36" s="101">
        <v>78.0</v>
      </c>
    </row>
    <row r="37" ht="15.75" customHeight="1">
      <c r="B37" s="105" t="s">
        <v>99</v>
      </c>
      <c r="C37" s="40">
        <v>2.0</v>
      </c>
      <c r="D37" s="40">
        <v>1.0</v>
      </c>
      <c r="E37" s="40">
        <v>5.0</v>
      </c>
      <c r="F37" s="40">
        <v>5.0</v>
      </c>
      <c r="G37" s="40">
        <v>1.0</v>
      </c>
      <c r="H37" s="101">
        <v>106.0</v>
      </c>
    </row>
    <row r="38" ht="15.75" customHeight="1">
      <c r="B38" s="105" t="s">
        <v>99</v>
      </c>
      <c r="C38" s="40">
        <v>2.0</v>
      </c>
      <c r="D38" s="40">
        <v>1.0</v>
      </c>
      <c r="E38" s="40">
        <v>1.0</v>
      </c>
      <c r="F38" s="40">
        <v>3.0</v>
      </c>
      <c r="G38" s="40">
        <v>1.0</v>
      </c>
      <c r="H38" s="101">
        <v>57.0</v>
      </c>
    </row>
    <row r="39" ht="15.75" customHeight="1">
      <c r="B39" s="105" t="s">
        <v>99</v>
      </c>
      <c r="C39" s="40">
        <v>2.0</v>
      </c>
      <c r="D39" s="40">
        <v>1.0</v>
      </c>
      <c r="E39" s="40">
        <v>2.0</v>
      </c>
      <c r="F39" s="40">
        <v>5.0</v>
      </c>
      <c r="G39" s="40">
        <v>1.0</v>
      </c>
      <c r="H39" s="101">
        <v>132.0</v>
      </c>
    </row>
    <row r="40" ht="15.75" customHeight="1">
      <c r="B40" s="105" t="s">
        <v>99</v>
      </c>
      <c r="C40" s="40">
        <v>2.0</v>
      </c>
      <c r="D40" s="40">
        <v>1.0</v>
      </c>
      <c r="E40" s="40">
        <v>1.0</v>
      </c>
      <c r="F40" s="40">
        <v>4.0</v>
      </c>
      <c r="G40" s="40">
        <v>1.0</v>
      </c>
      <c r="H40" s="101">
        <v>315.0</v>
      </c>
    </row>
    <row r="41" ht="15.75" customHeight="1">
      <c r="B41" s="105" t="s">
        <v>99</v>
      </c>
      <c r="C41" s="40">
        <v>2.0</v>
      </c>
      <c r="D41" s="40">
        <v>1.0</v>
      </c>
      <c r="E41" s="40">
        <v>2.0</v>
      </c>
      <c r="F41" s="40">
        <v>1.0</v>
      </c>
      <c r="G41" s="40">
        <v>1.0</v>
      </c>
      <c r="H41" s="101">
        <v>99.0</v>
      </c>
    </row>
    <row r="42" ht="15.75" customHeight="1">
      <c r="B42" s="105" t="s">
        <v>99</v>
      </c>
      <c r="C42" s="40">
        <v>2.0</v>
      </c>
      <c r="D42" s="40">
        <v>1.0</v>
      </c>
      <c r="E42" s="40">
        <v>7.0</v>
      </c>
      <c r="F42" s="40">
        <v>3.0</v>
      </c>
      <c r="G42" s="40">
        <v>1.0</v>
      </c>
      <c r="H42" s="101">
        <v>105.0</v>
      </c>
    </row>
    <row r="43" ht="15.75" customHeight="1">
      <c r="B43" s="105" t="s">
        <v>99</v>
      </c>
      <c r="C43" s="40">
        <v>2.0</v>
      </c>
      <c r="D43" s="40">
        <v>1.0</v>
      </c>
      <c r="E43" s="40">
        <v>4.0</v>
      </c>
      <c r="F43" s="40">
        <v>1.0</v>
      </c>
      <c r="G43" s="40">
        <v>1.0</v>
      </c>
      <c r="H43" s="101">
        <v>105.0</v>
      </c>
    </row>
    <row r="44" ht="15.75" customHeight="1">
      <c r="B44" s="105" t="s">
        <v>99</v>
      </c>
      <c r="C44" s="40">
        <v>2.0</v>
      </c>
      <c r="D44" s="40">
        <v>1.0</v>
      </c>
      <c r="E44" s="40">
        <v>5.0</v>
      </c>
      <c r="F44" s="40">
        <v>3.0</v>
      </c>
      <c r="G44" s="40">
        <v>1.0</v>
      </c>
      <c r="H44" s="101">
        <v>151.0</v>
      </c>
    </row>
    <row r="45" ht="15.75" customHeight="1">
      <c r="B45" s="105" t="s">
        <v>99</v>
      </c>
      <c r="C45" s="40">
        <v>2.0</v>
      </c>
      <c r="D45" s="40">
        <v>1.0</v>
      </c>
      <c r="E45" s="40">
        <v>6.0</v>
      </c>
      <c r="F45" s="40">
        <v>2.0</v>
      </c>
      <c r="G45" s="40">
        <v>1.0</v>
      </c>
      <c r="H45" s="101">
        <v>108.0</v>
      </c>
    </row>
    <row r="46" ht="15.75" customHeight="1">
      <c r="B46" s="105" t="s">
        <v>99</v>
      </c>
      <c r="C46" s="40">
        <v>2.0</v>
      </c>
      <c r="D46" s="40">
        <v>1.0</v>
      </c>
      <c r="E46" s="40">
        <v>2.0</v>
      </c>
      <c r="F46" s="40">
        <v>3.0</v>
      </c>
      <c r="G46" s="40">
        <v>1.0</v>
      </c>
      <c r="H46" s="101">
        <v>79.0</v>
      </c>
    </row>
    <row r="47" ht="15.75" customHeight="1">
      <c r="B47" s="105" t="s">
        <v>99</v>
      </c>
      <c r="C47" s="40">
        <v>2.0</v>
      </c>
      <c r="D47" s="40">
        <v>0.0</v>
      </c>
      <c r="E47" s="40">
        <v>3.0</v>
      </c>
      <c r="F47" s="40">
        <v>4.0</v>
      </c>
      <c r="G47" s="40">
        <v>1.0</v>
      </c>
      <c r="H47" s="101">
        <v>900.0</v>
      </c>
    </row>
    <row r="48" ht="15.75" customHeight="1">
      <c r="B48" s="105" t="s">
        <v>99</v>
      </c>
      <c r="C48" s="40">
        <v>2.0</v>
      </c>
      <c r="D48" s="40">
        <v>1.0</v>
      </c>
      <c r="E48" s="40">
        <v>7.0</v>
      </c>
      <c r="F48" s="40">
        <v>4.0</v>
      </c>
      <c r="G48" s="40">
        <v>1.0</v>
      </c>
      <c r="H48" s="101">
        <v>50.0</v>
      </c>
    </row>
    <row r="49" ht="15.75" customHeight="1">
      <c r="B49" s="105" t="s">
        <v>99</v>
      </c>
      <c r="C49" s="40">
        <v>2.0</v>
      </c>
      <c r="D49" s="40">
        <v>1.0</v>
      </c>
      <c r="E49" s="40">
        <v>4.0</v>
      </c>
      <c r="F49" s="40">
        <v>4.0</v>
      </c>
      <c r="G49" s="40">
        <v>1.0</v>
      </c>
      <c r="H49" s="101">
        <v>74.0</v>
      </c>
    </row>
    <row r="50" ht="15.75" customHeight="1">
      <c r="B50" s="105" t="s">
        <v>99</v>
      </c>
      <c r="C50" s="40">
        <v>2.0</v>
      </c>
      <c r="D50" s="40">
        <v>1.0</v>
      </c>
      <c r="E50" s="40">
        <v>1.0</v>
      </c>
      <c r="F50" s="40">
        <v>2.0</v>
      </c>
      <c r="G50" s="40">
        <v>1.0</v>
      </c>
      <c r="H50" s="101">
        <v>45.0</v>
      </c>
    </row>
    <row r="51" ht="15.75" customHeight="1">
      <c r="B51" s="105" t="s">
        <v>99</v>
      </c>
      <c r="C51" s="40">
        <v>2.0</v>
      </c>
      <c r="D51" s="40">
        <v>1.0</v>
      </c>
      <c r="E51" s="40">
        <v>9.0</v>
      </c>
      <c r="F51" s="40">
        <v>2.0</v>
      </c>
      <c r="G51" s="40">
        <v>1.0</v>
      </c>
      <c r="H51" s="101">
        <v>72.0</v>
      </c>
    </row>
    <row r="52" ht="15.75" customHeight="1">
      <c r="B52" s="105" t="s">
        <v>99</v>
      </c>
      <c r="C52" s="40">
        <v>2.0</v>
      </c>
      <c r="D52" s="40">
        <v>1.0</v>
      </c>
      <c r="E52" s="40">
        <v>2.0</v>
      </c>
      <c r="F52" s="40">
        <v>3.0</v>
      </c>
      <c r="G52" s="40">
        <v>1.0</v>
      </c>
      <c r="H52" s="101">
        <v>115.0</v>
      </c>
    </row>
    <row r="53" ht="15.75" customHeight="1">
      <c r="B53" s="105" t="s">
        <v>99</v>
      </c>
      <c r="C53" s="40">
        <v>2.0</v>
      </c>
      <c r="D53" s="40">
        <v>1.0</v>
      </c>
      <c r="E53" s="40">
        <v>6.0</v>
      </c>
      <c r="F53" s="40">
        <v>3.0</v>
      </c>
      <c r="G53" s="40">
        <v>1.0</v>
      </c>
      <c r="H53" s="101">
        <v>118.0</v>
      </c>
    </row>
    <row r="54" ht="15.75" customHeight="1">
      <c r="B54" s="105" t="s">
        <v>99</v>
      </c>
      <c r="C54" s="40">
        <v>2.0</v>
      </c>
      <c r="D54" s="40">
        <v>1.0</v>
      </c>
      <c r="E54" s="40">
        <v>4.0</v>
      </c>
      <c r="F54" s="40">
        <v>1.0</v>
      </c>
      <c r="G54" s="40">
        <v>1.0</v>
      </c>
      <c r="H54" s="101">
        <v>33.0</v>
      </c>
    </row>
    <row r="55" ht="15.75" customHeight="1">
      <c r="B55" s="105" t="s">
        <v>99</v>
      </c>
      <c r="C55" s="40">
        <v>2.0</v>
      </c>
      <c r="D55" s="40">
        <v>1.0</v>
      </c>
      <c r="E55" s="40">
        <v>7.0</v>
      </c>
      <c r="F55" s="40">
        <v>4.0</v>
      </c>
      <c r="G55" s="40">
        <v>1.0</v>
      </c>
      <c r="H55" s="101">
        <v>38.0</v>
      </c>
    </row>
    <row r="56" ht="15.75" customHeight="1">
      <c r="B56" s="105" t="s">
        <v>99</v>
      </c>
      <c r="C56" s="40">
        <v>2.0</v>
      </c>
      <c r="D56" s="40">
        <v>1.0</v>
      </c>
      <c r="E56" s="40">
        <v>2.0</v>
      </c>
      <c r="F56" s="40">
        <v>4.0</v>
      </c>
      <c r="G56" s="40">
        <v>1.0</v>
      </c>
      <c r="H56" s="101">
        <v>77.0</v>
      </c>
    </row>
    <row r="57" ht="15.75" customHeight="1">
      <c r="B57" s="105" t="s">
        <v>99</v>
      </c>
      <c r="C57" s="40">
        <v>2.0</v>
      </c>
      <c r="D57" s="40">
        <v>1.0</v>
      </c>
      <c r="E57" s="40">
        <v>5.0</v>
      </c>
      <c r="F57" s="40">
        <v>5.0</v>
      </c>
      <c r="G57" s="40">
        <v>1.0</v>
      </c>
      <c r="H57" s="101">
        <v>69.0</v>
      </c>
    </row>
    <row r="58" ht="15.75" customHeight="1">
      <c r="B58" s="105" t="s">
        <v>99</v>
      </c>
      <c r="C58" s="40">
        <v>2.0</v>
      </c>
      <c r="D58" s="40">
        <v>1.0</v>
      </c>
      <c r="E58" s="40">
        <v>9.0</v>
      </c>
      <c r="F58" s="40">
        <v>5.0</v>
      </c>
      <c r="G58" s="40">
        <v>1.0</v>
      </c>
      <c r="H58" s="101">
        <v>86.0</v>
      </c>
    </row>
    <row r="59" ht="15.75" customHeight="1">
      <c r="B59" s="105" t="s">
        <v>99</v>
      </c>
      <c r="C59" s="40">
        <v>2.0</v>
      </c>
      <c r="D59" s="40">
        <v>1.0</v>
      </c>
      <c r="E59" s="40">
        <v>2.0</v>
      </c>
      <c r="F59" s="40">
        <v>5.0</v>
      </c>
      <c r="G59" s="40">
        <v>1.0</v>
      </c>
      <c r="H59" s="101">
        <v>59.0</v>
      </c>
    </row>
    <row r="60" ht="15.75" customHeight="1">
      <c r="B60" s="105" t="s">
        <v>99</v>
      </c>
      <c r="C60" s="40">
        <v>2.0</v>
      </c>
      <c r="D60" s="40">
        <v>1.0</v>
      </c>
      <c r="E60" s="40">
        <v>6.0</v>
      </c>
      <c r="F60" s="40">
        <v>1.0</v>
      </c>
      <c r="G60" s="40">
        <v>1.0</v>
      </c>
      <c r="H60" s="101">
        <v>68.0</v>
      </c>
    </row>
    <row r="61" ht="15.75" customHeight="1">
      <c r="B61" s="105" t="s">
        <v>99</v>
      </c>
      <c r="C61" s="40">
        <v>2.0</v>
      </c>
      <c r="D61" s="40">
        <v>0.0</v>
      </c>
      <c r="E61" s="40">
        <v>3.0</v>
      </c>
      <c r="F61" s="40">
        <v>2.0</v>
      </c>
      <c r="G61" s="40">
        <v>0.0</v>
      </c>
      <c r="H61" s="101">
        <v>31.0</v>
      </c>
    </row>
    <row r="62" ht="15.75" customHeight="1">
      <c r="B62" s="105" t="s">
        <v>99</v>
      </c>
      <c r="C62" s="40">
        <v>2.0</v>
      </c>
      <c r="D62" s="40">
        <v>1.0</v>
      </c>
      <c r="E62" s="40">
        <v>1.0</v>
      </c>
      <c r="F62" s="40">
        <v>2.0</v>
      </c>
      <c r="G62" s="40">
        <v>1.0</v>
      </c>
      <c r="H62" s="101">
        <v>136.0</v>
      </c>
    </row>
    <row r="63" ht="15.75" customHeight="1">
      <c r="B63" s="105" t="s">
        <v>99</v>
      </c>
      <c r="C63" s="40">
        <v>2.0</v>
      </c>
      <c r="D63" s="40">
        <v>1.0</v>
      </c>
      <c r="E63" s="40">
        <v>9.0</v>
      </c>
      <c r="F63" s="40">
        <v>3.0</v>
      </c>
      <c r="G63" s="40">
        <v>1.0</v>
      </c>
      <c r="H63" s="101">
        <v>53.0</v>
      </c>
    </row>
    <row r="64" ht="15.75" customHeight="1">
      <c r="B64" s="105" t="s">
        <v>99</v>
      </c>
      <c r="C64" s="40">
        <v>2.0</v>
      </c>
      <c r="D64" s="40">
        <v>1.0</v>
      </c>
      <c r="E64" s="40">
        <v>2.0</v>
      </c>
      <c r="F64" s="40">
        <v>1.0</v>
      </c>
      <c r="G64" s="40">
        <v>1.0</v>
      </c>
      <c r="H64" s="101">
        <v>68.0</v>
      </c>
    </row>
    <row r="65" ht="15.75" customHeight="1">
      <c r="B65" s="105" t="s">
        <v>99</v>
      </c>
      <c r="C65" s="40">
        <v>2.0</v>
      </c>
      <c r="D65" s="40">
        <v>0.0</v>
      </c>
      <c r="E65" s="40">
        <v>3.0</v>
      </c>
      <c r="F65" s="40">
        <v>2.0</v>
      </c>
      <c r="G65" s="40">
        <v>1.0</v>
      </c>
      <c r="H65" s="101">
        <v>900.0</v>
      </c>
    </row>
    <row r="66" ht="15.75" customHeight="1">
      <c r="B66" s="105" t="s">
        <v>99</v>
      </c>
      <c r="C66" s="40">
        <v>2.0</v>
      </c>
      <c r="D66" s="40">
        <v>1.0</v>
      </c>
      <c r="E66" s="40">
        <v>4.0</v>
      </c>
      <c r="F66" s="40">
        <v>4.0</v>
      </c>
      <c r="G66" s="40">
        <v>1.0</v>
      </c>
      <c r="H66" s="101">
        <v>49.0</v>
      </c>
    </row>
    <row r="67" ht="15.75" customHeight="1">
      <c r="B67" s="105" t="s">
        <v>99</v>
      </c>
      <c r="C67" s="40">
        <v>2.0</v>
      </c>
      <c r="D67" s="40">
        <v>1.0</v>
      </c>
      <c r="E67" s="40">
        <v>5.0</v>
      </c>
      <c r="F67" s="40">
        <v>2.0</v>
      </c>
      <c r="G67" s="40">
        <v>1.0</v>
      </c>
      <c r="H67" s="101">
        <v>55.0</v>
      </c>
    </row>
    <row r="68" ht="15.75" customHeight="1">
      <c r="B68" s="105" t="s">
        <v>99</v>
      </c>
      <c r="C68" s="40">
        <v>2.0</v>
      </c>
      <c r="D68" s="40">
        <v>1.0</v>
      </c>
      <c r="E68" s="40">
        <v>7.0</v>
      </c>
      <c r="F68" s="40">
        <v>3.0</v>
      </c>
      <c r="G68" s="40">
        <v>1.0</v>
      </c>
      <c r="H68" s="101">
        <v>62.0</v>
      </c>
    </row>
    <row r="69" ht="15.75" customHeight="1">
      <c r="B69" s="105" t="s">
        <v>99</v>
      </c>
      <c r="C69" s="40">
        <v>2.0</v>
      </c>
      <c r="D69" s="40">
        <v>1.0</v>
      </c>
      <c r="E69" s="40">
        <v>9.0</v>
      </c>
      <c r="F69" s="40">
        <v>1.0</v>
      </c>
      <c r="G69" s="40">
        <v>1.0</v>
      </c>
      <c r="H69" s="101">
        <v>69.0</v>
      </c>
    </row>
    <row r="70" ht="15.75" customHeight="1">
      <c r="B70" s="105" t="s">
        <v>99</v>
      </c>
      <c r="C70" s="40">
        <v>2.0</v>
      </c>
      <c r="D70" s="40">
        <v>1.0</v>
      </c>
      <c r="E70" s="40">
        <v>7.0</v>
      </c>
      <c r="F70" s="40">
        <v>4.0</v>
      </c>
      <c r="G70" s="40">
        <v>1.0</v>
      </c>
      <c r="H70" s="101">
        <v>129.0</v>
      </c>
    </row>
    <row r="71" ht="15.75" customHeight="1">
      <c r="B71" s="105" t="s">
        <v>99</v>
      </c>
      <c r="C71" s="40">
        <v>2.0</v>
      </c>
      <c r="D71" s="40">
        <v>1.0</v>
      </c>
      <c r="E71" s="40">
        <v>2.0</v>
      </c>
      <c r="F71" s="40">
        <v>1.0</v>
      </c>
      <c r="G71" s="40">
        <v>1.0</v>
      </c>
      <c r="H71" s="101">
        <v>57.0</v>
      </c>
    </row>
    <row r="72" ht="15.75" customHeight="1">
      <c r="B72" s="105" t="s">
        <v>99</v>
      </c>
      <c r="C72" s="40">
        <v>2.0</v>
      </c>
      <c r="D72" s="40">
        <v>1.0</v>
      </c>
      <c r="E72" s="40">
        <v>6.0</v>
      </c>
      <c r="F72" s="40">
        <v>5.0</v>
      </c>
      <c r="G72" s="40">
        <v>1.0</v>
      </c>
      <c r="H72" s="101">
        <v>95.0</v>
      </c>
    </row>
    <row r="73" ht="15.75" customHeight="1">
      <c r="B73" s="105" t="s">
        <v>99</v>
      </c>
      <c r="C73" s="40">
        <v>2.0</v>
      </c>
      <c r="D73" s="40">
        <v>1.0</v>
      </c>
      <c r="E73" s="40">
        <v>2.0</v>
      </c>
      <c r="F73" s="40">
        <v>5.0</v>
      </c>
      <c r="G73" s="40">
        <v>1.0</v>
      </c>
      <c r="H73" s="101">
        <v>80.0</v>
      </c>
    </row>
    <row r="74" ht="15.75" customHeight="1">
      <c r="B74" s="105" t="s">
        <v>99</v>
      </c>
      <c r="C74" s="40">
        <v>2.0</v>
      </c>
      <c r="D74" s="40">
        <v>1.0</v>
      </c>
      <c r="E74" s="40">
        <v>1.0</v>
      </c>
      <c r="F74" s="40">
        <v>5.0</v>
      </c>
      <c r="G74" s="40">
        <v>1.0</v>
      </c>
      <c r="H74" s="101">
        <v>55.0</v>
      </c>
    </row>
    <row r="75" ht="15.75" customHeight="1">
      <c r="B75" s="105" t="s">
        <v>99</v>
      </c>
      <c r="C75" s="40">
        <v>2.0</v>
      </c>
      <c r="D75" s="40">
        <v>1.0</v>
      </c>
      <c r="E75" s="40">
        <v>4.0</v>
      </c>
      <c r="F75" s="40">
        <v>4.0</v>
      </c>
      <c r="G75" s="40">
        <v>1.0</v>
      </c>
      <c r="H75" s="101">
        <v>69.0</v>
      </c>
    </row>
    <row r="76" ht="15.75" customHeight="1">
      <c r="B76" s="105" t="s">
        <v>99</v>
      </c>
      <c r="C76" s="40">
        <v>2.0</v>
      </c>
      <c r="D76" s="40">
        <v>1.0</v>
      </c>
      <c r="E76" s="40">
        <v>2.0</v>
      </c>
      <c r="F76" s="40">
        <v>4.0</v>
      </c>
      <c r="G76" s="40">
        <v>1.0</v>
      </c>
      <c r="H76" s="101">
        <v>53.0</v>
      </c>
    </row>
    <row r="77" ht="15.75" customHeight="1">
      <c r="B77" s="105" t="s">
        <v>99</v>
      </c>
      <c r="C77" s="40">
        <v>2.0</v>
      </c>
      <c r="D77" s="40">
        <v>1.0</v>
      </c>
      <c r="E77" s="40">
        <v>8.0</v>
      </c>
      <c r="F77" s="40">
        <v>2.0</v>
      </c>
      <c r="G77" s="40">
        <v>1.0</v>
      </c>
      <c r="H77" s="101">
        <v>62.0</v>
      </c>
    </row>
    <row r="78" ht="15.75" customHeight="1">
      <c r="B78" s="105" t="s">
        <v>99</v>
      </c>
      <c r="C78" s="40">
        <v>2.0</v>
      </c>
      <c r="D78" s="40">
        <v>1.0</v>
      </c>
      <c r="E78" s="40">
        <v>7.0</v>
      </c>
      <c r="F78" s="40">
        <v>2.0</v>
      </c>
      <c r="G78" s="40">
        <v>1.0</v>
      </c>
      <c r="H78" s="101">
        <v>60.0</v>
      </c>
    </row>
    <row r="79" ht="15.75" customHeight="1">
      <c r="B79" s="105" t="s">
        <v>99</v>
      </c>
      <c r="C79" s="40">
        <v>2.0</v>
      </c>
      <c r="D79" s="40">
        <v>1.0</v>
      </c>
      <c r="E79" s="40">
        <v>1.0</v>
      </c>
      <c r="F79" s="40">
        <v>4.0</v>
      </c>
      <c r="G79" s="40">
        <v>1.0</v>
      </c>
      <c r="H79" s="101">
        <v>109.0</v>
      </c>
    </row>
    <row r="80" ht="15.75" customHeight="1">
      <c r="B80" s="105" t="s">
        <v>99</v>
      </c>
      <c r="C80" s="40">
        <v>2.0</v>
      </c>
      <c r="D80" s="40">
        <v>1.0</v>
      </c>
      <c r="E80" s="40">
        <v>5.0</v>
      </c>
      <c r="F80" s="40">
        <v>4.0</v>
      </c>
      <c r="G80" s="40">
        <v>1.0</v>
      </c>
      <c r="H80" s="101">
        <v>78.0</v>
      </c>
    </row>
    <row r="81" ht="15.75" customHeight="1">
      <c r="B81" s="105" t="s">
        <v>99</v>
      </c>
      <c r="C81" s="40">
        <v>2.0</v>
      </c>
      <c r="D81" s="40">
        <v>0.0</v>
      </c>
      <c r="E81" s="40">
        <v>3.0</v>
      </c>
      <c r="F81" s="40">
        <v>2.0</v>
      </c>
      <c r="G81" s="40">
        <v>0.0</v>
      </c>
      <c r="H81" s="101">
        <v>75.0</v>
      </c>
    </row>
    <row r="82" ht="15.75" customHeight="1">
      <c r="B82" s="105" t="s">
        <v>99</v>
      </c>
      <c r="C82" s="40">
        <v>2.0</v>
      </c>
      <c r="D82" s="40">
        <v>1.0</v>
      </c>
      <c r="E82" s="40">
        <v>4.0</v>
      </c>
      <c r="F82" s="40">
        <v>1.0</v>
      </c>
      <c r="G82" s="40">
        <v>0.0</v>
      </c>
      <c r="H82" s="101">
        <v>900.0</v>
      </c>
    </row>
    <row r="83" ht="15.75" customHeight="1">
      <c r="B83" s="105" t="s">
        <v>99</v>
      </c>
      <c r="C83" s="40">
        <v>2.0</v>
      </c>
      <c r="D83" s="40">
        <v>1.0</v>
      </c>
      <c r="E83" s="40">
        <v>1.0</v>
      </c>
      <c r="F83" s="40">
        <v>5.0</v>
      </c>
      <c r="G83" s="40">
        <v>1.0</v>
      </c>
      <c r="H83" s="101">
        <v>142.0</v>
      </c>
    </row>
    <row r="84" ht="15.75" customHeight="1">
      <c r="B84" s="105" t="s">
        <v>99</v>
      </c>
      <c r="C84" s="40">
        <v>2.0</v>
      </c>
      <c r="D84" s="40">
        <v>1.0</v>
      </c>
      <c r="E84" s="40">
        <v>9.0</v>
      </c>
      <c r="F84" s="40">
        <v>1.0</v>
      </c>
      <c r="G84" s="40">
        <v>1.0</v>
      </c>
      <c r="H84" s="101">
        <v>123.0</v>
      </c>
    </row>
    <row r="85" ht="15.75" customHeight="1">
      <c r="B85" s="105" t="s">
        <v>99</v>
      </c>
      <c r="C85" s="40">
        <v>2.0</v>
      </c>
      <c r="D85" s="40">
        <v>1.0</v>
      </c>
      <c r="E85" s="40">
        <v>5.0</v>
      </c>
      <c r="F85" s="40">
        <v>3.0</v>
      </c>
      <c r="G85" s="40">
        <v>1.0</v>
      </c>
      <c r="H85" s="101">
        <v>123.0</v>
      </c>
    </row>
    <row r="86" ht="15.75" customHeight="1">
      <c r="B86" s="105" t="s">
        <v>99</v>
      </c>
      <c r="C86" s="40">
        <v>2.0</v>
      </c>
      <c r="D86" s="40">
        <v>1.0</v>
      </c>
      <c r="E86" s="40">
        <v>8.0</v>
      </c>
      <c r="F86" s="40">
        <v>3.0</v>
      </c>
      <c r="G86" s="40">
        <v>1.0</v>
      </c>
      <c r="H86" s="101">
        <v>63.0</v>
      </c>
    </row>
    <row r="87" ht="15.75" customHeight="1">
      <c r="B87" s="105" t="s">
        <v>99</v>
      </c>
      <c r="C87" s="40">
        <v>2.0</v>
      </c>
      <c r="D87" s="40">
        <v>0.0</v>
      </c>
      <c r="E87" s="40">
        <v>3.0</v>
      </c>
      <c r="F87" s="40">
        <v>5.0</v>
      </c>
      <c r="G87" s="40">
        <v>1.0</v>
      </c>
      <c r="H87" s="101">
        <v>900.0</v>
      </c>
    </row>
    <row r="88" ht="15.75" customHeight="1">
      <c r="B88" s="105" t="s">
        <v>99</v>
      </c>
      <c r="C88" s="40">
        <v>2.0</v>
      </c>
      <c r="D88" s="40">
        <v>1.0</v>
      </c>
      <c r="E88" s="40">
        <v>5.0</v>
      </c>
      <c r="F88" s="40">
        <v>4.0</v>
      </c>
      <c r="G88" s="40">
        <v>1.0</v>
      </c>
      <c r="H88" s="101">
        <v>68.0</v>
      </c>
    </row>
    <row r="89" ht="15.75" customHeight="1">
      <c r="B89" s="105" t="s">
        <v>99</v>
      </c>
      <c r="C89" s="40">
        <v>2.0</v>
      </c>
      <c r="D89" s="40">
        <v>1.0</v>
      </c>
      <c r="E89" s="40">
        <v>7.0</v>
      </c>
      <c r="F89" s="40">
        <v>3.0</v>
      </c>
      <c r="G89" s="40">
        <v>1.0</v>
      </c>
      <c r="H89" s="101">
        <v>59.0</v>
      </c>
    </row>
    <row r="90" ht="15.75" customHeight="1">
      <c r="B90" s="105" t="s">
        <v>99</v>
      </c>
      <c r="C90" s="40">
        <v>2.0</v>
      </c>
      <c r="D90" s="40">
        <v>1.0</v>
      </c>
      <c r="E90" s="40">
        <v>8.0</v>
      </c>
      <c r="F90" s="40">
        <v>1.0</v>
      </c>
      <c r="G90" s="40">
        <v>1.0</v>
      </c>
      <c r="H90" s="101">
        <v>97.0</v>
      </c>
    </row>
    <row r="91" ht="15.75" customHeight="1">
      <c r="B91" s="105" t="s">
        <v>99</v>
      </c>
      <c r="C91" s="40">
        <v>2.0</v>
      </c>
      <c r="D91" s="40">
        <v>1.0</v>
      </c>
      <c r="E91" s="40">
        <v>4.0</v>
      </c>
      <c r="F91" s="40">
        <v>3.0</v>
      </c>
      <c r="G91" s="40">
        <v>1.0</v>
      </c>
      <c r="H91" s="101">
        <v>96.0</v>
      </c>
    </row>
    <row r="92" ht="15.75" customHeight="1">
      <c r="B92" s="105" t="s">
        <v>99</v>
      </c>
      <c r="C92" s="40">
        <v>2.0</v>
      </c>
      <c r="D92" s="40">
        <v>1.0</v>
      </c>
      <c r="E92" s="40">
        <v>5.0</v>
      </c>
      <c r="F92" s="40">
        <v>5.0</v>
      </c>
      <c r="G92" s="40">
        <v>1.0</v>
      </c>
      <c r="H92" s="101">
        <v>100.0</v>
      </c>
    </row>
    <row r="93" ht="15.75" customHeight="1">
      <c r="B93" s="105" t="s">
        <v>99</v>
      </c>
      <c r="C93" s="40">
        <v>2.0</v>
      </c>
      <c r="D93" s="40">
        <v>1.0</v>
      </c>
      <c r="E93" s="40">
        <v>6.0</v>
      </c>
      <c r="F93" s="40">
        <v>2.0</v>
      </c>
      <c r="G93" s="40">
        <v>1.0</v>
      </c>
      <c r="H93" s="101">
        <v>44.0</v>
      </c>
    </row>
    <row r="94" ht="15.75" customHeight="1">
      <c r="B94" s="105" t="s">
        <v>99</v>
      </c>
      <c r="C94" s="40">
        <v>2.0</v>
      </c>
      <c r="D94" s="40">
        <v>1.0</v>
      </c>
      <c r="E94" s="40">
        <v>1.0</v>
      </c>
      <c r="F94" s="40">
        <v>4.0</v>
      </c>
      <c r="G94" s="40">
        <v>1.0</v>
      </c>
      <c r="H94" s="101">
        <v>107.0</v>
      </c>
    </row>
    <row r="95" ht="15.75" customHeight="1">
      <c r="B95" s="105" t="s">
        <v>99</v>
      </c>
      <c r="C95" s="40">
        <v>2.0</v>
      </c>
      <c r="D95" s="40">
        <v>0.0</v>
      </c>
      <c r="E95" s="40">
        <v>3.0</v>
      </c>
      <c r="F95" s="40">
        <v>1.0</v>
      </c>
      <c r="G95" s="40">
        <v>1.0</v>
      </c>
      <c r="H95" s="101">
        <v>900.0</v>
      </c>
    </row>
    <row r="96" ht="15.75" customHeight="1">
      <c r="B96" s="105" t="s">
        <v>99</v>
      </c>
      <c r="C96" s="40">
        <v>2.0</v>
      </c>
      <c r="D96" s="40">
        <v>1.0</v>
      </c>
      <c r="E96" s="40">
        <v>4.0</v>
      </c>
      <c r="F96" s="40">
        <v>3.0</v>
      </c>
      <c r="G96" s="40">
        <v>1.0</v>
      </c>
      <c r="H96" s="101">
        <v>126.0</v>
      </c>
    </row>
    <row r="97" ht="15.75" customHeight="1">
      <c r="B97" s="105" t="s">
        <v>99</v>
      </c>
      <c r="C97" s="40">
        <v>2.0</v>
      </c>
      <c r="D97" s="40">
        <v>1.0</v>
      </c>
      <c r="E97" s="40">
        <v>6.0</v>
      </c>
      <c r="F97" s="40">
        <v>2.0</v>
      </c>
      <c r="G97" s="40">
        <v>1.0</v>
      </c>
      <c r="H97" s="101">
        <v>152.0</v>
      </c>
    </row>
    <row r="98" ht="15.75" customHeight="1">
      <c r="B98" s="105" t="s">
        <v>99</v>
      </c>
      <c r="C98" s="40">
        <v>2.0</v>
      </c>
      <c r="D98" s="40">
        <v>0.0</v>
      </c>
      <c r="E98" s="40">
        <v>3.0</v>
      </c>
      <c r="F98" s="40">
        <v>1.0</v>
      </c>
      <c r="G98" s="40">
        <v>1.0</v>
      </c>
      <c r="H98" s="101">
        <v>900.0</v>
      </c>
    </row>
    <row r="99" ht="15.75" customHeight="1">
      <c r="B99" s="105" t="s">
        <v>99</v>
      </c>
      <c r="C99" s="40">
        <v>2.0</v>
      </c>
      <c r="D99" s="40">
        <v>1.0</v>
      </c>
      <c r="E99" s="40">
        <v>6.0</v>
      </c>
      <c r="F99" s="40">
        <v>5.0</v>
      </c>
      <c r="G99" s="40">
        <v>1.0</v>
      </c>
      <c r="H99" s="101">
        <v>105.0</v>
      </c>
    </row>
    <row r="100" ht="15.75" customHeight="1">
      <c r="B100" s="105" t="s">
        <v>99</v>
      </c>
      <c r="C100" s="40">
        <v>2.0</v>
      </c>
      <c r="D100" s="40">
        <v>1.0</v>
      </c>
      <c r="E100" s="40">
        <v>7.0</v>
      </c>
      <c r="F100" s="40">
        <v>2.0</v>
      </c>
      <c r="G100" s="40">
        <v>1.0</v>
      </c>
      <c r="H100" s="101">
        <v>96.0</v>
      </c>
    </row>
    <row r="101" ht="15.75" customHeight="1">
      <c r="B101" s="105" t="s">
        <v>99</v>
      </c>
      <c r="C101" s="40">
        <v>2.0</v>
      </c>
      <c r="D101" s="40">
        <v>1.0</v>
      </c>
      <c r="E101" s="40">
        <v>9.0</v>
      </c>
      <c r="F101" s="40">
        <v>5.0</v>
      </c>
      <c r="G101" s="40">
        <v>1.0</v>
      </c>
      <c r="H101" s="101">
        <v>107.0</v>
      </c>
    </row>
    <row r="102" ht="15.75" customHeight="1">
      <c r="B102" s="105" t="s">
        <v>99</v>
      </c>
      <c r="C102" s="40">
        <v>2.0</v>
      </c>
      <c r="D102" s="40">
        <v>1.0</v>
      </c>
      <c r="E102" s="40">
        <v>4.0</v>
      </c>
      <c r="F102" s="40">
        <v>4.0</v>
      </c>
      <c r="G102" s="40">
        <v>1.0</v>
      </c>
      <c r="H102" s="101">
        <v>140.0</v>
      </c>
    </row>
    <row r="103" ht="15.75" customHeight="1">
      <c r="B103" s="105" t="s">
        <v>99</v>
      </c>
      <c r="C103" s="40">
        <v>2.0</v>
      </c>
      <c r="D103" s="40">
        <v>0.0</v>
      </c>
      <c r="E103" s="40">
        <v>3.0</v>
      </c>
      <c r="F103" s="40">
        <v>4.0</v>
      </c>
      <c r="G103" s="40">
        <v>1.0</v>
      </c>
      <c r="H103" s="101">
        <v>900.0</v>
      </c>
    </row>
    <row r="104" ht="15.75" customHeight="1">
      <c r="B104" s="105" t="s">
        <v>99</v>
      </c>
      <c r="C104" s="40">
        <v>2.0</v>
      </c>
      <c r="D104" s="40">
        <v>1.0</v>
      </c>
      <c r="E104" s="40">
        <v>7.0</v>
      </c>
      <c r="F104" s="40">
        <v>5.0</v>
      </c>
      <c r="G104" s="40">
        <v>1.0</v>
      </c>
      <c r="H104" s="101">
        <v>68.0</v>
      </c>
    </row>
    <row r="105" ht="15.75" customHeight="1">
      <c r="B105" s="105" t="s">
        <v>99</v>
      </c>
      <c r="C105" s="40">
        <v>2.0</v>
      </c>
      <c r="D105" s="40">
        <v>1.0</v>
      </c>
      <c r="E105" s="40">
        <v>2.0</v>
      </c>
      <c r="F105" s="40">
        <v>5.0</v>
      </c>
      <c r="G105" s="40">
        <v>1.0</v>
      </c>
      <c r="H105" s="101">
        <v>99.0</v>
      </c>
    </row>
    <row r="106" ht="15.75" customHeight="1">
      <c r="B106" s="105" t="s">
        <v>99</v>
      </c>
      <c r="C106" s="40">
        <v>2.0</v>
      </c>
      <c r="D106" s="40">
        <v>1.0</v>
      </c>
      <c r="E106" s="40">
        <v>9.0</v>
      </c>
      <c r="F106" s="40">
        <v>2.0</v>
      </c>
      <c r="G106" s="40">
        <v>1.0</v>
      </c>
      <c r="H106" s="101">
        <v>148.0</v>
      </c>
    </row>
    <row r="107" ht="15.75" customHeight="1">
      <c r="B107" s="105" t="s">
        <v>99</v>
      </c>
      <c r="C107" s="40">
        <v>2.0</v>
      </c>
      <c r="D107" s="40">
        <v>1.0</v>
      </c>
      <c r="E107" s="40">
        <v>6.0</v>
      </c>
      <c r="F107" s="40">
        <v>2.0</v>
      </c>
      <c r="G107" s="40">
        <v>1.0</v>
      </c>
      <c r="H107" s="101">
        <v>150.0</v>
      </c>
    </row>
    <row r="108" ht="15.75" customHeight="1">
      <c r="B108" s="105" t="s">
        <v>99</v>
      </c>
      <c r="C108" s="40">
        <v>2.0</v>
      </c>
      <c r="D108" s="40">
        <v>1.0</v>
      </c>
      <c r="E108" s="40">
        <v>9.0</v>
      </c>
      <c r="F108" s="40">
        <v>1.0</v>
      </c>
      <c r="G108" s="40">
        <v>1.0</v>
      </c>
      <c r="H108" s="101">
        <v>132.0</v>
      </c>
    </row>
    <row r="109" ht="15.75" customHeight="1">
      <c r="B109" s="105" t="s">
        <v>99</v>
      </c>
      <c r="C109" s="40">
        <v>2.0</v>
      </c>
      <c r="D109" s="40">
        <v>1.0</v>
      </c>
      <c r="E109" s="40">
        <v>8.0</v>
      </c>
      <c r="F109" s="40">
        <v>5.0</v>
      </c>
      <c r="G109" s="40">
        <v>1.0</v>
      </c>
      <c r="H109" s="101">
        <v>138.0</v>
      </c>
    </row>
    <row r="110" ht="15.75" customHeight="1">
      <c r="B110" s="105" t="s">
        <v>99</v>
      </c>
      <c r="C110" s="40">
        <v>2.0</v>
      </c>
      <c r="D110" s="40">
        <v>1.0</v>
      </c>
      <c r="E110" s="40">
        <v>9.0</v>
      </c>
      <c r="F110" s="40">
        <v>4.0</v>
      </c>
      <c r="G110" s="40">
        <v>1.0</v>
      </c>
      <c r="H110" s="101">
        <v>93.0</v>
      </c>
    </row>
    <row r="111" ht="15.75" customHeight="1">
      <c r="B111" s="105" t="s">
        <v>99</v>
      </c>
      <c r="C111" s="40">
        <v>2.0</v>
      </c>
      <c r="D111" s="40">
        <v>1.0</v>
      </c>
      <c r="E111" s="40">
        <v>7.0</v>
      </c>
      <c r="F111" s="40">
        <v>3.0</v>
      </c>
      <c r="G111" s="40">
        <v>1.0</v>
      </c>
      <c r="H111" s="101">
        <v>127.0</v>
      </c>
    </row>
    <row r="112" ht="15.75" customHeight="1">
      <c r="B112" s="105" t="s">
        <v>99</v>
      </c>
      <c r="C112" s="40">
        <v>2.0</v>
      </c>
      <c r="D112" s="40">
        <v>1.0</v>
      </c>
      <c r="E112" s="40">
        <v>5.0</v>
      </c>
      <c r="F112" s="40">
        <v>3.0</v>
      </c>
      <c r="G112" s="40">
        <v>1.0</v>
      </c>
      <c r="H112" s="101">
        <v>140.0</v>
      </c>
    </row>
    <row r="113" ht="15.75" customHeight="1">
      <c r="B113" s="105" t="s">
        <v>99</v>
      </c>
      <c r="C113" s="40">
        <v>2.0</v>
      </c>
      <c r="D113" s="40">
        <v>1.0</v>
      </c>
      <c r="E113" s="40">
        <v>7.0</v>
      </c>
      <c r="F113" s="40">
        <v>2.0</v>
      </c>
      <c r="G113" s="40">
        <v>1.0</v>
      </c>
      <c r="H113" s="101">
        <v>114.0</v>
      </c>
    </row>
    <row r="114" ht="15.75" customHeight="1">
      <c r="B114" s="105" t="s">
        <v>99</v>
      </c>
      <c r="C114" s="40">
        <v>2.0</v>
      </c>
      <c r="D114" s="40">
        <v>1.0</v>
      </c>
      <c r="E114" s="40">
        <v>5.0</v>
      </c>
      <c r="F114" s="40">
        <v>3.0</v>
      </c>
      <c r="G114" s="40">
        <v>1.0</v>
      </c>
      <c r="H114" s="101">
        <v>73.0</v>
      </c>
    </row>
    <row r="115" ht="15.75" customHeight="1">
      <c r="B115" s="105" t="s">
        <v>99</v>
      </c>
      <c r="C115" s="40">
        <v>2.0</v>
      </c>
      <c r="D115" s="40">
        <v>1.0</v>
      </c>
      <c r="E115" s="40">
        <v>2.0</v>
      </c>
      <c r="F115" s="40">
        <v>1.0</v>
      </c>
      <c r="G115" s="40">
        <v>1.0</v>
      </c>
      <c r="H115" s="101">
        <v>133.0</v>
      </c>
    </row>
    <row r="116" ht="15.75" customHeight="1">
      <c r="B116" s="105" t="s">
        <v>99</v>
      </c>
      <c r="C116" s="40">
        <v>2.0</v>
      </c>
      <c r="D116" s="40">
        <v>1.0</v>
      </c>
      <c r="E116" s="40">
        <v>7.0</v>
      </c>
      <c r="F116" s="40">
        <v>2.0</v>
      </c>
      <c r="G116" s="40">
        <v>1.0</v>
      </c>
      <c r="H116" s="101">
        <v>71.0</v>
      </c>
    </row>
    <row r="117" ht="15.75" customHeight="1">
      <c r="B117" s="105" t="s">
        <v>99</v>
      </c>
      <c r="C117" s="40">
        <v>2.0</v>
      </c>
      <c r="D117" s="40">
        <v>1.0</v>
      </c>
      <c r="E117" s="40">
        <v>1.0</v>
      </c>
      <c r="F117" s="40">
        <v>3.0</v>
      </c>
      <c r="G117" s="40">
        <v>1.0</v>
      </c>
      <c r="H117" s="101">
        <v>67.0</v>
      </c>
    </row>
    <row r="118" ht="15.75" customHeight="1">
      <c r="B118" s="105" t="s">
        <v>99</v>
      </c>
      <c r="C118" s="40">
        <v>2.0</v>
      </c>
      <c r="D118" s="40">
        <v>1.0</v>
      </c>
      <c r="E118" s="40">
        <v>5.0</v>
      </c>
      <c r="F118" s="40">
        <v>5.0</v>
      </c>
      <c r="G118" s="40">
        <v>1.0</v>
      </c>
      <c r="H118" s="101">
        <v>68.0</v>
      </c>
    </row>
    <row r="119" ht="15.75" customHeight="1">
      <c r="B119" s="105" t="s">
        <v>99</v>
      </c>
      <c r="C119" s="40">
        <v>2.0</v>
      </c>
      <c r="D119" s="40">
        <v>1.0</v>
      </c>
      <c r="E119" s="40">
        <v>7.0</v>
      </c>
      <c r="F119" s="40">
        <v>4.0</v>
      </c>
      <c r="G119" s="40">
        <v>1.0</v>
      </c>
      <c r="H119" s="101">
        <v>108.0</v>
      </c>
    </row>
    <row r="120" ht="15.75" customHeight="1">
      <c r="B120" s="105" t="s">
        <v>99</v>
      </c>
      <c r="C120" s="40">
        <v>2.0</v>
      </c>
      <c r="D120" s="40">
        <v>1.0</v>
      </c>
      <c r="E120" s="40">
        <v>2.0</v>
      </c>
      <c r="F120" s="40">
        <v>5.0</v>
      </c>
      <c r="G120" s="40">
        <v>1.0</v>
      </c>
      <c r="H120" s="101">
        <v>164.0</v>
      </c>
    </row>
    <row r="121" ht="15.75" customHeight="1">
      <c r="B121" s="105" t="s">
        <v>99</v>
      </c>
      <c r="C121" s="40">
        <v>2.0</v>
      </c>
      <c r="D121" s="40">
        <v>1.0</v>
      </c>
      <c r="E121" s="40">
        <v>7.0</v>
      </c>
      <c r="F121" s="40">
        <v>3.0</v>
      </c>
      <c r="G121" s="40">
        <v>1.0</v>
      </c>
      <c r="H121" s="101">
        <v>170.0</v>
      </c>
    </row>
    <row r="122" ht="15.75" customHeight="1">
      <c r="B122" s="105" t="s">
        <v>99</v>
      </c>
      <c r="C122" s="40">
        <v>2.0</v>
      </c>
      <c r="D122" s="40">
        <v>1.0</v>
      </c>
      <c r="E122" s="40">
        <v>8.0</v>
      </c>
      <c r="F122" s="40">
        <v>4.0</v>
      </c>
      <c r="G122" s="40">
        <v>1.0</v>
      </c>
      <c r="H122" s="101">
        <v>100.0</v>
      </c>
    </row>
    <row r="123" ht="15.75" customHeight="1">
      <c r="B123" s="105" t="s">
        <v>99</v>
      </c>
      <c r="C123" s="40">
        <v>2.0</v>
      </c>
      <c r="D123" s="40">
        <v>1.0</v>
      </c>
      <c r="E123" s="40">
        <v>6.0</v>
      </c>
      <c r="F123" s="40">
        <v>2.0</v>
      </c>
      <c r="G123" s="40">
        <v>1.0</v>
      </c>
      <c r="H123" s="101">
        <v>94.0</v>
      </c>
    </row>
    <row r="124" ht="15.75" customHeight="1">
      <c r="B124" s="105" t="s">
        <v>99</v>
      </c>
      <c r="C124" s="40">
        <v>2.0</v>
      </c>
      <c r="D124" s="40">
        <v>1.0</v>
      </c>
      <c r="E124" s="40">
        <v>1.0</v>
      </c>
      <c r="F124" s="40">
        <v>1.0</v>
      </c>
      <c r="G124" s="40">
        <v>1.0</v>
      </c>
      <c r="H124" s="101">
        <v>107.0</v>
      </c>
    </row>
    <row r="125" ht="15.75" customHeight="1">
      <c r="B125" s="105" t="s">
        <v>99</v>
      </c>
      <c r="C125" s="40">
        <v>2.0</v>
      </c>
      <c r="D125" s="40">
        <v>1.0</v>
      </c>
      <c r="E125" s="40">
        <v>6.0</v>
      </c>
      <c r="F125" s="40">
        <v>2.0</v>
      </c>
      <c r="G125" s="40">
        <v>1.0</v>
      </c>
      <c r="H125" s="101">
        <v>109.0</v>
      </c>
    </row>
    <row r="126" ht="15.75" customHeight="1">
      <c r="B126" s="105" t="s">
        <v>99</v>
      </c>
      <c r="C126" s="40">
        <v>2.0</v>
      </c>
      <c r="D126" s="40">
        <v>1.0</v>
      </c>
      <c r="E126" s="40">
        <v>2.0</v>
      </c>
      <c r="F126" s="40">
        <v>1.0</v>
      </c>
      <c r="G126" s="40">
        <v>1.0</v>
      </c>
      <c r="H126" s="101">
        <v>94.0</v>
      </c>
    </row>
    <row r="127" ht="15.75" customHeight="1">
      <c r="B127" s="105" t="s">
        <v>99</v>
      </c>
      <c r="C127" s="40">
        <v>2.0</v>
      </c>
      <c r="D127" s="40">
        <v>1.0</v>
      </c>
      <c r="E127" s="40">
        <v>9.0</v>
      </c>
      <c r="F127" s="40">
        <v>2.0</v>
      </c>
      <c r="G127" s="40">
        <v>1.0</v>
      </c>
      <c r="H127" s="101">
        <v>96.0</v>
      </c>
    </row>
    <row r="128" ht="15.75" customHeight="1">
      <c r="B128" s="105" t="s">
        <v>99</v>
      </c>
      <c r="C128" s="40">
        <v>2.0</v>
      </c>
      <c r="D128" s="40">
        <v>0.0</v>
      </c>
      <c r="E128" s="40">
        <v>3.0</v>
      </c>
      <c r="F128" s="40">
        <v>5.0</v>
      </c>
      <c r="G128" s="40">
        <v>0.0</v>
      </c>
      <c r="H128" s="101">
        <v>119.0</v>
      </c>
    </row>
    <row r="129" ht="15.75" customHeight="1">
      <c r="B129" s="105" t="s">
        <v>99</v>
      </c>
      <c r="C129" s="40">
        <v>2.0</v>
      </c>
      <c r="D129" s="40">
        <v>1.0</v>
      </c>
      <c r="E129" s="40">
        <v>5.0</v>
      </c>
      <c r="F129" s="40">
        <v>5.0</v>
      </c>
      <c r="G129" s="40">
        <v>1.0</v>
      </c>
      <c r="H129" s="101">
        <v>190.0</v>
      </c>
    </row>
    <row r="130" ht="15.75" customHeight="1">
      <c r="B130" s="105" t="s">
        <v>99</v>
      </c>
      <c r="C130" s="40">
        <v>2.0</v>
      </c>
      <c r="D130" s="40">
        <v>1.0</v>
      </c>
      <c r="E130" s="40">
        <v>8.0</v>
      </c>
      <c r="F130" s="40">
        <v>4.0</v>
      </c>
      <c r="G130" s="40">
        <v>1.0</v>
      </c>
      <c r="H130" s="101">
        <v>108.0</v>
      </c>
    </row>
    <row r="131" ht="15.75" customHeight="1">
      <c r="B131" s="105" t="s">
        <v>99</v>
      </c>
      <c r="C131" s="40">
        <v>2.0</v>
      </c>
      <c r="D131" s="40">
        <v>1.0</v>
      </c>
      <c r="E131" s="40">
        <v>4.0</v>
      </c>
      <c r="F131" s="40">
        <v>2.0</v>
      </c>
      <c r="G131" s="40">
        <v>1.0</v>
      </c>
      <c r="H131" s="101">
        <v>143.0</v>
      </c>
    </row>
    <row r="132" ht="15.75" customHeight="1">
      <c r="B132" s="105" t="s">
        <v>99</v>
      </c>
      <c r="C132" s="40">
        <v>2.0</v>
      </c>
      <c r="D132" s="40">
        <v>1.0</v>
      </c>
      <c r="E132" s="40">
        <v>1.0</v>
      </c>
      <c r="F132" s="40">
        <v>2.0</v>
      </c>
      <c r="G132" s="40">
        <v>1.0</v>
      </c>
      <c r="H132" s="101">
        <v>116.0</v>
      </c>
    </row>
    <row r="133" ht="15.75" customHeight="1">
      <c r="B133" s="105" t="s">
        <v>99</v>
      </c>
      <c r="C133" s="40">
        <v>2.0</v>
      </c>
      <c r="D133" s="40">
        <v>1.0</v>
      </c>
      <c r="E133" s="40">
        <v>8.0</v>
      </c>
      <c r="F133" s="40">
        <v>3.0</v>
      </c>
      <c r="G133" s="40">
        <v>1.0</v>
      </c>
      <c r="H133" s="101">
        <v>103.0</v>
      </c>
    </row>
    <row r="134" ht="15.75" customHeight="1">
      <c r="B134" s="105" t="s">
        <v>99</v>
      </c>
      <c r="C134" s="40">
        <v>2.0</v>
      </c>
      <c r="D134" s="40">
        <v>1.0</v>
      </c>
      <c r="E134" s="40">
        <v>1.0</v>
      </c>
      <c r="F134" s="40">
        <v>2.0</v>
      </c>
      <c r="G134" s="40">
        <v>1.0</v>
      </c>
      <c r="H134" s="101">
        <v>123.0</v>
      </c>
    </row>
    <row r="135" ht="15.75" customHeight="1">
      <c r="B135" s="105" t="s">
        <v>99</v>
      </c>
      <c r="C135" s="40">
        <v>2.0</v>
      </c>
      <c r="D135" s="40">
        <v>1.0</v>
      </c>
      <c r="E135" s="40">
        <v>8.0</v>
      </c>
      <c r="F135" s="40">
        <v>5.0</v>
      </c>
      <c r="G135" s="40">
        <v>1.0</v>
      </c>
      <c r="H135" s="101">
        <v>112.0</v>
      </c>
    </row>
    <row r="136" ht="15.75" customHeight="1">
      <c r="B136" s="105" t="s">
        <v>99</v>
      </c>
      <c r="C136" s="40">
        <v>2.0</v>
      </c>
      <c r="D136" s="40">
        <v>0.0</v>
      </c>
      <c r="E136" s="40">
        <v>3.0</v>
      </c>
      <c r="F136" s="40">
        <v>1.0</v>
      </c>
      <c r="G136" s="40">
        <v>1.0</v>
      </c>
      <c r="H136" s="101">
        <v>900.0</v>
      </c>
    </row>
    <row r="137" ht="15.75" customHeight="1">
      <c r="B137" s="105" t="s">
        <v>99</v>
      </c>
      <c r="C137" s="40">
        <v>2.0</v>
      </c>
      <c r="D137" s="40">
        <v>1.0</v>
      </c>
      <c r="E137" s="40">
        <v>7.0</v>
      </c>
      <c r="F137" s="40">
        <v>2.0</v>
      </c>
      <c r="G137" s="40">
        <v>1.0</v>
      </c>
      <c r="H137" s="101">
        <v>81.0</v>
      </c>
    </row>
    <row r="138" ht="15.75" customHeight="1">
      <c r="B138" s="105" t="s">
        <v>99</v>
      </c>
      <c r="C138" s="40">
        <v>2.0</v>
      </c>
      <c r="D138" s="40">
        <v>1.0</v>
      </c>
      <c r="E138" s="40">
        <v>9.0</v>
      </c>
      <c r="F138" s="40">
        <v>4.0</v>
      </c>
      <c r="G138" s="40">
        <v>1.0</v>
      </c>
      <c r="H138" s="101">
        <v>74.0</v>
      </c>
    </row>
    <row r="139" ht="15.75" customHeight="1">
      <c r="B139" s="105" t="s">
        <v>99</v>
      </c>
      <c r="C139" s="40">
        <v>2.0</v>
      </c>
      <c r="D139" s="40">
        <v>1.0</v>
      </c>
      <c r="E139" s="40">
        <v>2.0</v>
      </c>
      <c r="F139" s="40">
        <v>2.0</v>
      </c>
      <c r="G139" s="40">
        <v>1.0</v>
      </c>
      <c r="H139" s="101">
        <v>39.0</v>
      </c>
    </row>
    <row r="140" ht="15.75" customHeight="1">
      <c r="B140" s="105" t="s">
        <v>99</v>
      </c>
      <c r="C140" s="40">
        <v>2.0</v>
      </c>
      <c r="D140" s="40">
        <v>1.0</v>
      </c>
      <c r="E140" s="40">
        <v>9.0</v>
      </c>
      <c r="F140" s="40">
        <v>4.0</v>
      </c>
      <c r="G140" s="40">
        <v>1.0</v>
      </c>
      <c r="H140" s="101">
        <v>65.0</v>
      </c>
    </row>
    <row r="141" ht="15.75" customHeight="1">
      <c r="B141" s="105" t="s">
        <v>99</v>
      </c>
      <c r="C141" s="40">
        <v>2.0</v>
      </c>
      <c r="D141" s="40">
        <v>1.0</v>
      </c>
      <c r="E141" s="40">
        <v>2.0</v>
      </c>
      <c r="F141" s="40">
        <v>4.0</v>
      </c>
      <c r="G141" s="40">
        <v>1.0</v>
      </c>
      <c r="H141" s="101">
        <v>75.0</v>
      </c>
    </row>
    <row r="142" ht="15.75" customHeight="1">
      <c r="B142" s="105" t="s">
        <v>99</v>
      </c>
      <c r="C142" s="40">
        <v>2.0</v>
      </c>
      <c r="D142" s="40">
        <v>1.0</v>
      </c>
      <c r="E142" s="40">
        <v>9.0</v>
      </c>
      <c r="F142" s="40">
        <v>1.0</v>
      </c>
      <c r="G142" s="40">
        <v>1.0</v>
      </c>
      <c r="H142" s="101">
        <v>85.0</v>
      </c>
    </row>
    <row r="143" ht="15.75" customHeight="1">
      <c r="B143" s="105" t="s">
        <v>99</v>
      </c>
      <c r="C143" s="40">
        <v>2.0</v>
      </c>
      <c r="D143" s="40">
        <v>1.0</v>
      </c>
      <c r="E143" s="40">
        <v>5.0</v>
      </c>
      <c r="F143" s="40">
        <v>5.0</v>
      </c>
      <c r="G143" s="40">
        <v>1.0</v>
      </c>
      <c r="H143" s="101">
        <v>77.0</v>
      </c>
    </row>
    <row r="144" ht="15.75" customHeight="1">
      <c r="B144" s="105" t="s">
        <v>99</v>
      </c>
      <c r="C144" s="40">
        <v>2.0</v>
      </c>
      <c r="D144" s="40">
        <v>1.0</v>
      </c>
      <c r="E144" s="40">
        <v>6.0</v>
      </c>
      <c r="F144" s="40">
        <v>4.0</v>
      </c>
      <c r="G144" s="40">
        <v>1.0</v>
      </c>
      <c r="H144" s="101">
        <v>58.0</v>
      </c>
    </row>
    <row r="145" ht="15.75" customHeight="1">
      <c r="B145" s="105" t="s">
        <v>99</v>
      </c>
      <c r="C145" s="40">
        <v>2.0</v>
      </c>
      <c r="D145" s="40">
        <v>1.0</v>
      </c>
      <c r="E145" s="40">
        <v>2.0</v>
      </c>
      <c r="F145" s="40">
        <v>1.0</v>
      </c>
      <c r="G145" s="40">
        <v>1.0</v>
      </c>
      <c r="H145" s="101">
        <v>153.0</v>
      </c>
    </row>
    <row r="146" ht="15.75" customHeight="1">
      <c r="B146" s="105" t="s">
        <v>99</v>
      </c>
      <c r="C146" s="40">
        <v>2.0</v>
      </c>
      <c r="D146" s="40">
        <v>0.0</v>
      </c>
      <c r="E146" s="40">
        <v>3.0</v>
      </c>
      <c r="F146" s="40">
        <v>4.0</v>
      </c>
      <c r="G146" s="40">
        <v>1.0</v>
      </c>
      <c r="H146" s="101">
        <v>900.0</v>
      </c>
    </row>
    <row r="147" ht="15.75" customHeight="1">
      <c r="B147" s="105" t="s">
        <v>99</v>
      </c>
      <c r="C147" s="40">
        <v>2.0</v>
      </c>
      <c r="D147" s="40">
        <v>1.0</v>
      </c>
      <c r="E147" s="40">
        <v>8.0</v>
      </c>
      <c r="F147" s="40">
        <v>1.0</v>
      </c>
      <c r="G147" s="40">
        <v>1.0</v>
      </c>
      <c r="H147" s="101">
        <v>65.0</v>
      </c>
    </row>
    <row r="148" ht="15.75" customHeight="1">
      <c r="B148" s="105" t="s">
        <v>99</v>
      </c>
      <c r="C148" s="40">
        <v>2.0</v>
      </c>
      <c r="D148" s="40">
        <v>1.0</v>
      </c>
      <c r="E148" s="40">
        <v>1.0</v>
      </c>
      <c r="F148" s="40">
        <v>5.0</v>
      </c>
      <c r="G148" s="40">
        <v>1.0</v>
      </c>
      <c r="H148" s="101">
        <v>92.0</v>
      </c>
    </row>
    <row r="149" ht="15.75" customHeight="1">
      <c r="B149" s="105" t="s">
        <v>99</v>
      </c>
      <c r="C149" s="40">
        <v>2.0</v>
      </c>
      <c r="D149" s="40">
        <v>1.0</v>
      </c>
      <c r="E149" s="40">
        <v>4.0</v>
      </c>
      <c r="F149" s="40">
        <v>3.0</v>
      </c>
      <c r="G149" s="40">
        <v>1.0</v>
      </c>
      <c r="H149" s="101">
        <v>116.0</v>
      </c>
    </row>
    <row r="150" ht="15.75" customHeight="1">
      <c r="B150" s="105" t="s">
        <v>99</v>
      </c>
      <c r="C150" s="40">
        <v>2.0</v>
      </c>
      <c r="D150" s="40">
        <v>1.0</v>
      </c>
      <c r="E150" s="40">
        <v>5.0</v>
      </c>
      <c r="F150" s="40">
        <v>5.0</v>
      </c>
      <c r="G150" s="40">
        <v>1.0</v>
      </c>
      <c r="H150" s="101">
        <v>127.0</v>
      </c>
    </row>
    <row r="151" ht="15.75" customHeight="1">
      <c r="B151" s="105" t="s">
        <v>99</v>
      </c>
      <c r="C151" s="40">
        <v>2.0</v>
      </c>
      <c r="D151" s="40">
        <v>1.0</v>
      </c>
      <c r="E151" s="40">
        <v>1.0</v>
      </c>
      <c r="F151" s="40">
        <v>4.0</v>
      </c>
      <c r="G151" s="40">
        <v>1.0</v>
      </c>
      <c r="H151" s="101">
        <v>82.0</v>
      </c>
    </row>
    <row r="152" ht="15.75" customHeight="1">
      <c r="B152" s="105" t="s">
        <v>99</v>
      </c>
      <c r="C152" s="40">
        <v>2.0</v>
      </c>
      <c r="D152" s="40">
        <v>1.0</v>
      </c>
      <c r="E152" s="40">
        <v>8.0</v>
      </c>
      <c r="F152" s="40">
        <v>4.0</v>
      </c>
      <c r="G152" s="40">
        <v>1.0</v>
      </c>
      <c r="H152" s="101">
        <v>82.0</v>
      </c>
    </row>
    <row r="153" ht="15.75" customHeight="1">
      <c r="B153" s="105" t="s">
        <v>99</v>
      </c>
      <c r="C153" s="40">
        <v>2.0</v>
      </c>
      <c r="D153" s="40">
        <v>0.0</v>
      </c>
      <c r="E153" s="40">
        <v>3.0</v>
      </c>
      <c r="F153" s="40">
        <v>3.0</v>
      </c>
      <c r="G153" s="40">
        <v>1.0</v>
      </c>
      <c r="H153" s="101">
        <v>900.0</v>
      </c>
    </row>
    <row r="154" ht="15.75" customHeight="1">
      <c r="B154" s="105" t="s">
        <v>99</v>
      </c>
      <c r="C154" s="40">
        <v>2.0</v>
      </c>
      <c r="D154" s="40">
        <v>1.0</v>
      </c>
      <c r="E154" s="40">
        <v>4.0</v>
      </c>
      <c r="F154" s="40">
        <v>5.0</v>
      </c>
      <c r="G154" s="40">
        <v>1.0</v>
      </c>
      <c r="H154" s="101">
        <v>38.0</v>
      </c>
    </row>
    <row r="155" ht="15.75" customHeight="1">
      <c r="B155" s="105" t="s">
        <v>99</v>
      </c>
      <c r="C155" s="40">
        <v>2.0</v>
      </c>
      <c r="D155" s="40">
        <v>1.0</v>
      </c>
      <c r="E155" s="40">
        <v>7.0</v>
      </c>
      <c r="F155" s="40">
        <v>5.0</v>
      </c>
      <c r="G155" s="40">
        <v>1.0</v>
      </c>
      <c r="H155" s="101">
        <v>111.0</v>
      </c>
    </row>
    <row r="156" ht="15.75" customHeight="1">
      <c r="B156" s="105" t="s">
        <v>99</v>
      </c>
      <c r="C156" s="40">
        <v>2.0</v>
      </c>
      <c r="D156" s="40">
        <v>1.0</v>
      </c>
      <c r="E156" s="40">
        <v>4.0</v>
      </c>
      <c r="F156" s="40">
        <v>4.0</v>
      </c>
      <c r="G156" s="40">
        <v>1.0</v>
      </c>
      <c r="H156" s="101">
        <v>96.0</v>
      </c>
    </row>
    <row r="157" ht="15.75" customHeight="1">
      <c r="B157" s="105" t="s">
        <v>99</v>
      </c>
      <c r="C157" s="40">
        <v>2.0</v>
      </c>
      <c r="D157" s="40">
        <v>0.0</v>
      </c>
      <c r="E157" s="40">
        <v>3.0</v>
      </c>
      <c r="F157" s="40">
        <v>3.0</v>
      </c>
      <c r="G157" s="40">
        <v>1.0</v>
      </c>
      <c r="H157" s="101">
        <v>900.0</v>
      </c>
    </row>
    <row r="158" ht="15.75" customHeight="1">
      <c r="B158" s="105" t="s">
        <v>99</v>
      </c>
      <c r="C158" s="40">
        <v>2.0</v>
      </c>
      <c r="D158" s="40">
        <v>1.0</v>
      </c>
      <c r="E158" s="40">
        <v>2.0</v>
      </c>
      <c r="F158" s="40">
        <v>4.0</v>
      </c>
      <c r="G158" s="40">
        <v>1.0</v>
      </c>
      <c r="H158" s="101">
        <v>54.0</v>
      </c>
    </row>
    <row r="159" ht="15.75" customHeight="1">
      <c r="B159" s="105" t="s">
        <v>99</v>
      </c>
      <c r="C159" s="40">
        <v>2.0</v>
      </c>
      <c r="D159" s="40">
        <v>1.0</v>
      </c>
      <c r="E159" s="40">
        <v>5.0</v>
      </c>
      <c r="F159" s="40">
        <v>5.0</v>
      </c>
      <c r="G159" s="40">
        <v>1.0</v>
      </c>
      <c r="H159" s="101">
        <v>130.0</v>
      </c>
    </row>
    <row r="160" ht="15.75" customHeight="1">
      <c r="B160" s="105" t="s">
        <v>99</v>
      </c>
      <c r="C160" s="40">
        <v>2.0</v>
      </c>
      <c r="D160" s="40">
        <v>1.0</v>
      </c>
      <c r="E160" s="40">
        <v>9.0</v>
      </c>
      <c r="F160" s="40">
        <v>2.0</v>
      </c>
      <c r="G160" s="40">
        <v>1.0</v>
      </c>
      <c r="H160" s="101">
        <v>104.0</v>
      </c>
    </row>
    <row r="161" ht="15.75" customHeight="1">
      <c r="B161" s="105" t="s">
        <v>99</v>
      </c>
      <c r="C161" s="40">
        <v>2.0</v>
      </c>
      <c r="D161" s="40">
        <v>1.0</v>
      </c>
      <c r="E161" s="40">
        <v>2.0</v>
      </c>
      <c r="F161" s="40">
        <v>4.0</v>
      </c>
      <c r="G161" s="40">
        <v>1.0</v>
      </c>
      <c r="H161" s="101">
        <v>140.0</v>
      </c>
    </row>
    <row r="162" ht="15.75" customHeight="1">
      <c r="B162" s="105" t="s">
        <v>99</v>
      </c>
      <c r="C162" s="40">
        <v>2.0</v>
      </c>
      <c r="D162" s="40">
        <v>1.0</v>
      </c>
      <c r="E162" s="40">
        <v>1.0</v>
      </c>
      <c r="F162" s="40">
        <v>1.0</v>
      </c>
      <c r="G162" s="40">
        <v>1.0</v>
      </c>
      <c r="H162" s="101">
        <v>192.0</v>
      </c>
    </row>
    <row r="163" ht="15.75" customHeight="1">
      <c r="B163" s="105" t="s">
        <v>99</v>
      </c>
      <c r="C163" s="40">
        <v>2.0</v>
      </c>
      <c r="D163" s="40">
        <v>1.0</v>
      </c>
      <c r="E163" s="40">
        <v>9.0</v>
      </c>
      <c r="F163" s="40">
        <v>4.0</v>
      </c>
      <c r="G163" s="40">
        <v>1.0</v>
      </c>
      <c r="H163" s="101">
        <v>123.0</v>
      </c>
    </row>
    <row r="164" ht="15.75" customHeight="1">
      <c r="B164" s="105" t="s">
        <v>99</v>
      </c>
      <c r="C164" s="40">
        <v>2.0</v>
      </c>
      <c r="D164" s="40">
        <v>1.0</v>
      </c>
      <c r="E164" s="40">
        <v>6.0</v>
      </c>
      <c r="F164" s="40">
        <v>5.0</v>
      </c>
      <c r="G164" s="40">
        <v>1.0</v>
      </c>
      <c r="H164" s="101">
        <v>123.0</v>
      </c>
    </row>
    <row r="165" ht="15.75" customHeight="1">
      <c r="B165" s="105" t="s">
        <v>99</v>
      </c>
      <c r="C165" s="40">
        <v>2.0</v>
      </c>
      <c r="D165" s="40">
        <v>1.0</v>
      </c>
      <c r="E165" s="40">
        <v>4.0</v>
      </c>
      <c r="F165" s="40">
        <v>5.0</v>
      </c>
      <c r="G165" s="40">
        <v>1.0</v>
      </c>
      <c r="H165" s="101">
        <v>73.0</v>
      </c>
    </row>
    <row r="166" ht="15.75" customHeight="1">
      <c r="B166" s="105" t="s">
        <v>99</v>
      </c>
      <c r="C166" s="40">
        <v>2.0</v>
      </c>
      <c r="D166" s="40">
        <v>1.0</v>
      </c>
      <c r="E166" s="40">
        <v>7.0</v>
      </c>
      <c r="F166" s="40">
        <v>5.0</v>
      </c>
      <c r="G166" s="40">
        <v>1.0</v>
      </c>
      <c r="H166" s="101">
        <v>108.0</v>
      </c>
    </row>
    <row r="167" ht="15.75" customHeight="1">
      <c r="B167" s="105" t="s">
        <v>99</v>
      </c>
      <c r="C167" s="40">
        <v>2.0</v>
      </c>
      <c r="D167" s="40">
        <v>1.0</v>
      </c>
      <c r="E167" s="40">
        <v>8.0</v>
      </c>
      <c r="F167" s="40">
        <v>2.0</v>
      </c>
      <c r="G167" s="40">
        <v>1.0</v>
      </c>
      <c r="H167" s="101">
        <v>111.0</v>
      </c>
    </row>
    <row r="168" ht="15.75" customHeight="1">
      <c r="B168" s="105" t="s">
        <v>99</v>
      </c>
      <c r="C168" s="40">
        <v>2.0</v>
      </c>
      <c r="D168" s="40">
        <v>1.0</v>
      </c>
      <c r="E168" s="40">
        <v>4.0</v>
      </c>
      <c r="F168" s="40">
        <v>5.0</v>
      </c>
      <c r="G168" s="40">
        <v>1.0</v>
      </c>
      <c r="H168" s="101">
        <v>101.0</v>
      </c>
    </row>
    <row r="169" ht="15.75" customHeight="1">
      <c r="B169" s="105" t="s">
        <v>99</v>
      </c>
      <c r="C169" s="40">
        <v>2.0</v>
      </c>
      <c r="D169" s="40">
        <v>0.0</v>
      </c>
      <c r="E169" s="40">
        <v>3.0</v>
      </c>
      <c r="F169" s="40">
        <v>2.0</v>
      </c>
      <c r="G169" s="40">
        <v>1.0</v>
      </c>
      <c r="H169" s="101">
        <v>900.0</v>
      </c>
    </row>
    <row r="170" ht="15.75" customHeight="1">
      <c r="B170" s="105" t="s">
        <v>99</v>
      </c>
      <c r="C170" s="40">
        <v>2.0</v>
      </c>
      <c r="D170" s="40">
        <v>1.0</v>
      </c>
      <c r="E170" s="40">
        <v>8.0</v>
      </c>
      <c r="F170" s="40">
        <v>3.0</v>
      </c>
      <c r="G170" s="40">
        <v>1.0</v>
      </c>
      <c r="H170" s="101">
        <v>114.0</v>
      </c>
    </row>
    <row r="171" ht="15.75" customHeight="1">
      <c r="B171" s="105" t="s">
        <v>99</v>
      </c>
      <c r="C171" s="40">
        <v>2.0</v>
      </c>
      <c r="D171" s="40">
        <v>1.0</v>
      </c>
      <c r="E171" s="40">
        <v>9.0</v>
      </c>
      <c r="F171" s="40">
        <v>1.0</v>
      </c>
      <c r="G171" s="40">
        <v>1.0</v>
      </c>
      <c r="H171" s="101">
        <v>147.0</v>
      </c>
    </row>
    <row r="172" ht="15.75" customHeight="1">
      <c r="B172" s="105" t="s">
        <v>99</v>
      </c>
      <c r="C172" s="40">
        <v>2.0</v>
      </c>
      <c r="D172" s="40">
        <v>1.0</v>
      </c>
      <c r="E172" s="40">
        <v>5.0</v>
      </c>
      <c r="F172" s="40">
        <v>3.0</v>
      </c>
      <c r="G172" s="40">
        <v>1.0</v>
      </c>
      <c r="H172" s="101">
        <v>147.0</v>
      </c>
    </row>
    <row r="173" ht="15.75" customHeight="1">
      <c r="B173" s="105" t="s">
        <v>99</v>
      </c>
      <c r="C173" s="40">
        <v>2.0</v>
      </c>
      <c r="D173" s="40">
        <v>1.0</v>
      </c>
      <c r="E173" s="40">
        <v>1.0</v>
      </c>
      <c r="F173" s="40">
        <v>3.0</v>
      </c>
      <c r="G173" s="40">
        <v>1.0</v>
      </c>
      <c r="H173" s="101">
        <v>174.0</v>
      </c>
    </row>
    <row r="174" ht="15.75" customHeight="1">
      <c r="B174" s="105" t="s">
        <v>99</v>
      </c>
      <c r="C174" s="40">
        <v>2.0</v>
      </c>
      <c r="D174" s="40">
        <v>1.0</v>
      </c>
      <c r="E174" s="40">
        <v>8.0</v>
      </c>
      <c r="F174" s="40">
        <v>1.0</v>
      </c>
      <c r="G174" s="40">
        <v>1.0</v>
      </c>
      <c r="H174" s="101">
        <v>131.0</v>
      </c>
    </row>
    <row r="175" ht="15.75" customHeight="1">
      <c r="B175" s="105" t="s">
        <v>99</v>
      </c>
      <c r="C175" s="40">
        <v>2.0</v>
      </c>
      <c r="D175" s="40">
        <v>1.0</v>
      </c>
      <c r="E175" s="40">
        <v>6.0</v>
      </c>
      <c r="F175" s="40">
        <v>3.0</v>
      </c>
      <c r="G175" s="40">
        <v>1.0</v>
      </c>
      <c r="H175" s="101">
        <v>114.0</v>
      </c>
    </row>
    <row r="176" ht="15.75" customHeight="1">
      <c r="B176" s="105" t="s">
        <v>99</v>
      </c>
      <c r="C176" s="40">
        <v>2.0</v>
      </c>
      <c r="D176" s="40">
        <v>1.0</v>
      </c>
      <c r="E176" s="40">
        <v>8.0</v>
      </c>
      <c r="F176" s="40">
        <v>2.0</v>
      </c>
      <c r="G176" s="40">
        <v>1.0</v>
      </c>
      <c r="H176" s="101">
        <v>109.0</v>
      </c>
    </row>
    <row r="177" ht="15.75" customHeight="1">
      <c r="B177" s="105" t="s">
        <v>99</v>
      </c>
      <c r="C177" s="40">
        <v>2.0</v>
      </c>
      <c r="D177" s="40">
        <v>1.0</v>
      </c>
      <c r="E177" s="40">
        <v>6.0</v>
      </c>
      <c r="F177" s="40">
        <v>2.0</v>
      </c>
      <c r="G177" s="40">
        <v>1.0</v>
      </c>
      <c r="H177" s="101">
        <v>146.0</v>
      </c>
    </row>
    <row r="178" ht="15.75" customHeight="1">
      <c r="B178" s="105" t="s">
        <v>99</v>
      </c>
      <c r="C178" s="40">
        <v>2.0</v>
      </c>
      <c r="D178" s="40">
        <v>1.0</v>
      </c>
      <c r="E178" s="40">
        <v>9.0</v>
      </c>
      <c r="F178" s="40">
        <v>2.0</v>
      </c>
      <c r="G178" s="40">
        <v>1.0</v>
      </c>
      <c r="H178" s="101">
        <v>158.0</v>
      </c>
    </row>
    <row r="179" ht="15.75" customHeight="1">
      <c r="B179" s="105" t="s">
        <v>99</v>
      </c>
      <c r="C179" s="40">
        <v>2.0</v>
      </c>
      <c r="D179" s="40">
        <v>1.0</v>
      </c>
      <c r="E179" s="40">
        <v>1.0</v>
      </c>
      <c r="F179" s="40">
        <v>3.0</v>
      </c>
      <c r="G179" s="40">
        <v>1.0</v>
      </c>
      <c r="H179" s="101">
        <v>101.0</v>
      </c>
    </row>
    <row r="180" ht="15.75" customHeight="1">
      <c r="B180" s="105" t="s">
        <v>99</v>
      </c>
      <c r="C180" s="40">
        <v>2.0</v>
      </c>
      <c r="D180" s="40">
        <v>1.0</v>
      </c>
      <c r="E180" s="40">
        <v>4.0</v>
      </c>
      <c r="F180" s="40">
        <v>3.0</v>
      </c>
      <c r="G180" s="40">
        <v>1.0</v>
      </c>
      <c r="H180" s="101">
        <v>73.0</v>
      </c>
    </row>
    <row r="181" ht="15.75" customHeight="1">
      <c r="B181" s="105" t="s">
        <v>99</v>
      </c>
      <c r="C181" s="40">
        <v>2.0</v>
      </c>
      <c r="D181" s="40">
        <v>1.0</v>
      </c>
      <c r="E181" s="40">
        <v>7.0</v>
      </c>
      <c r="F181" s="40">
        <v>3.0</v>
      </c>
      <c r="G181" s="40">
        <v>1.0</v>
      </c>
      <c r="H181" s="101">
        <v>100.0</v>
      </c>
    </row>
    <row r="182" ht="15.75" customHeight="1">
      <c r="B182" s="105" t="s">
        <v>99</v>
      </c>
      <c r="C182" s="40">
        <v>2.0</v>
      </c>
      <c r="D182" s="40">
        <v>1.0</v>
      </c>
      <c r="E182" s="40">
        <v>6.0</v>
      </c>
      <c r="F182" s="40">
        <v>4.0</v>
      </c>
      <c r="G182" s="40">
        <v>1.0</v>
      </c>
      <c r="H182" s="101">
        <v>160.0</v>
      </c>
    </row>
    <row r="183" ht="15.75" customHeight="1">
      <c r="B183" s="105" t="s">
        <v>99</v>
      </c>
      <c r="C183" s="40">
        <v>2.0</v>
      </c>
      <c r="D183" s="40">
        <v>1.0</v>
      </c>
      <c r="E183" s="40">
        <v>7.0</v>
      </c>
      <c r="F183" s="40">
        <v>5.0</v>
      </c>
      <c r="G183" s="40">
        <v>1.0</v>
      </c>
      <c r="H183" s="101">
        <v>91.0</v>
      </c>
    </row>
    <row r="184" ht="15.75" customHeight="1">
      <c r="B184" s="105" t="s">
        <v>99</v>
      </c>
      <c r="C184" s="40">
        <v>2.0</v>
      </c>
      <c r="D184" s="40">
        <v>1.0</v>
      </c>
      <c r="E184" s="40">
        <v>9.0</v>
      </c>
      <c r="F184" s="40">
        <v>5.0</v>
      </c>
      <c r="G184" s="40">
        <v>1.0</v>
      </c>
      <c r="H184" s="101">
        <v>218.0</v>
      </c>
    </row>
    <row r="185" ht="15.75" customHeight="1">
      <c r="B185" s="105" t="s">
        <v>99</v>
      </c>
      <c r="C185" s="40">
        <v>2.0</v>
      </c>
      <c r="D185" s="40">
        <v>1.0</v>
      </c>
      <c r="E185" s="40">
        <v>1.0</v>
      </c>
      <c r="F185" s="40">
        <v>4.0</v>
      </c>
      <c r="G185" s="40">
        <v>1.0</v>
      </c>
      <c r="H185" s="101">
        <v>132.0</v>
      </c>
    </row>
    <row r="186" ht="15.75" customHeight="1">
      <c r="B186" s="105" t="s">
        <v>99</v>
      </c>
      <c r="C186" s="40">
        <v>2.0</v>
      </c>
      <c r="D186" s="40">
        <v>1.0</v>
      </c>
      <c r="E186" s="40">
        <v>4.0</v>
      </c>
      <c r="F186" s="40">
        <v>4.0</v>
      </c>
      <c r="G186" s="40">
        <v>1.0</v>
      </c>
      <c r="H186" s="101">
        <v>118.0</v>
      </c>
    </row>
    <row r="187" ht="15.75" customHeight="1">
      <c r="B187" s="105" t="s">
        <v>99</v>
      </c>
      <c r="C187" s="40">
        <v>2.0</v>
      </c>
      <c r="D187" s="40">
        <v>1.0</v>
      </c>
      <c r="E187" s="40">
        <v>6.0</v>
      </c>
      <c r="F187" s="40">
        <v>4.0</v>
      </c>
      <c r="G187" s="40">
        <v>1.0</v>
      </c>
      <c r="H187" s="101">
        <v>132.0</v>
      </c>
    </row>
    <row r="188" ht="15.75" customHeight="1">
      <c r="B188" s="105" t="s">
        <v>99</v>
      </c>
      <c r="C188" s="40">
        <v>2.0</v>
      </c>
      <c r="D188" s="40">
        <v>1.0</v>
      </c>
      <c r="E188" s="40">
        <v>5.0</v>
      </c>
      <c r="F188" s="40">
        <v>3.0</v>
      </c>
      <c r="G188" s="40">
        <v>1.0</v>
      </c>
      <c r="H188" s="101">
        <v>178.0</v>
      </c>
    </row>
    <row r="189" ht="15.75" customHeight="1">
      <c r="B189" s="105" t="s">
        <v>99</v>
      </c>
      <c r="C189" s="40">
        <v>2.0</v>
      </c>
      <c r="D189" s="40">
        <v>1.0</v>
      </c>
      <c r="E189" s="40">
        <v>1.0</v>
      </c>
      <c r="F189" s="40">
        <v>3.0</v>
      </c>
      <c r="G189" s="40">
        <v>1.0</v>
      </c>
      <c r="H189" s="101">
        <v>121.0</v>
      </c>
    </row>
    <row r="190" ht="15.75" customHeight="1">
      <c r="B190" s="105" t="s">
        <v>99</v>
      </c>
      <c r="C190" s="40">
        <v>2.0</v>
      </c>
      <c r="D190" s="40">
        <v>1.0</v>
      </c>
      <c r="E190" s="40">
        <v>6.0</v>
      </c>
      <c r="F190" s="40">
        <v>4.0</v>
      </c>
      <c r="G190" s="40">
        <v>1.0</v>
      </c>
      <c r="H190" s="101">
        <v>115.0</v>
      </c>
    </row>
    <row r="191" ht="15.75" customHeight="1">
      <c r="B191" s="105" t="s">
        <v>99</v>
      </c>
      <c r="C191" s="40">
        <v>2.0</v>
      </c>
      <c r="D191" s="40">
        <v>1.0</v>
      </c>
      <c r="E191" s="40">
        <v>5.0</v>
      </c>
      <c r="F191" s="40">
        <v>3.0</v>
      </c>
      <c r="G191" s="40">
        <v>1.0</v>
      </c>
      <c r="H191" s="101">
        <v>115.0</v>
      </c>
    </row>
    <row r="192" ht="15.75" customHeight="1">
      <c r="B192" s="105" t="s">
        <v>99</v>
      </c>
      <c r="C192" s="40">
        <v>2.0</v>
      </c>
      <c r="D192" s="40">
        <v>0.0</v>
      </c>
      <c r="E192" s="40">
        <v>3.0</v>
      </c>
      <c r="F192" s="40">
        <v>4.0</v>
      </c>
      <c r="G192" s="40">
        <v>1.0</v>
      </c>
      <c r="H192" s="101">
        <v>900.0</v>
      </c>
    </row>
    <row r="193" ht="15.75" customHeight="1">
      <c r="B193" s="105" t="s">
        <v>99</v>
      </c>
      <c r="C193" s="40">
        <v>2.0</v>
      </c>
      <c r="D193" s="40">
        <v>1.0</v>
      </c>
      <c r="E193" s="40">
        <v>2.0</v>
      </c>
      <c r="F193" s="40">
        <v>2.0</v>
      </c>
      <c r="G193" s="40">
        <v>1.0</v>
      </c>
      <c r="H193" s="101">
        <v>71.0</v>
      </c>
    </row>
    <row r="194" ht="15.75" customHeight="1">
      <c r="B194" s="105" t="s">
        <v>99</v>
      </c>
      <c r="C194" s="40">
        <v>2.0</v>
      </c>
      <c r="D194" s="40">
        <v>1.0</v>
      </c>
      <c r="E194" s="40">
        <v>4.0</v>
      </c>
      <c r="F194" s="40">
        <v>2.0</v>
      </c>
      <c r="G194" s="40">
        <v>1.0</v>
      </c>
      <c r="H194" s="101">
        <v>88.0</v>
      </c>
    </row>
    <row r="195" ht="15.75" customHeight="1">
      <c r="B195" s="105" t="s">
        <v>99</v>
      </c>
      <c r="C195" s="40">
        <v>2.0</v>
      </c>
      <c r="D195" s="40">
        <v>1.0</v>
      </c>
      <c r="E195" s="40">
        <v>1.0</v>
      </c>
      <c r="F195" s="40">
        <v>4.0</v>
      </c>
      <c r="G195" s="40">
        <v>1.0</v>
      </c>
      <c r="H195" s="101">
        <v>88.0</v>
      </c>
    </row>
    <row r="196" ht="15.75" customHeight="1">
      <c r="B196" s="105" t="s">
        <v>99</v>
      </c>
      <c r="C196" s="40">
        <v>2.0</v>
      </c>
      <c r="D196" s="40">
        <v>1.0</v>
      </c>
      <c r="E196" s="40">
        <v>5.0</v>
      </c>
      <c r="F196" s="40">
        <v>2.0</v>
      </c>
      <c r="G196" s="40">
        <v>1.0</v>
      </c>
      <c r="H196" s="101">
        <v>117.0</v>
      </c>
    </row>
    <row r="197" ht="15.75" customHeight="1">
      <c r="B197" s="105" t="s">
        <v>99</v>
      </c>
      <c r="C197" s="40">
        <v>2.0</v>
      </c>
      <c r="D197" s="40">
        <v>1.0</v>
      </c>
      <c r="E197" s="40">
        <v>8.0</v>
      </c>
      <c r="F197" s="40">
        <v>1.0</v>
      </c>
      <c r="G197" s="40">
        <v>1.0</v>
      </c>
      <c r="H197" s="101">
        <v>153.0</v>
      </c>
    </row>
    <row r="198" ht="15.75" customHeight="1">
      <c r="B198" s="105" t="s">
        <v>99</v>
      </c>
      <c r="C198" s="40">
        <v>2.0</v>
      </c>
      <c r="D198" s="40">
        <v>0.0</v>
      </c>
      <c r="E198" s="40">
        <v>3.0</v>
      </c>
      <c r="F198" s="40">
        <v>4.0</v>
      </c>
      <c r="G198" s="40">
        <v>1.0</v>
      </c>
      <c r="H198" s="101">
        <v>900.0</v>
      </c>
    </row>
    <row r="199" ht="15.75" customHeight="1">
      <c r="B199" s="105" t="s">
        <v>99</v>
      </c>
      <c r="C199" s="40">
        <v>2.0</v>
      </c>
      <c r="D199" s="40">
        <v>1.0</v>
      </c>
      <c r="E199" s="40">
        <v>5.0</v>
      </c>
      <c r="F199" s="40">
        <v>3.0</v>
      </c>
      <c r="G199" s="40">
        <v>1.0</v>
      </c>
      <c r="H199" s="101">
        <v>48.0</v>
      </c>
    </row>
    <row r="200" ht="15.75" customHeight="1">
      <c r="B200" s="105" t="s">
        <v>99</v>
      </c>
      <c r="C200" s="40">
        <v>2.0</v>
      </c>
      <c r="D200" s="40">
        <v>1.0</v>
      </c>
      <c r="E200" s="40">
        <v>8.0</v>
      </c>
      <c r="F200" s="40">
        <v>2.0</v>
      </c>
      <c r="G200" s="40">
        <v>1.0</v>
      </c>
      <c r="H200" s="101">
        <v>68.0</v>
      </c>
    </row>
    <row r="201" ht="15.75" customHeight="1">
      <c r="B201" s="105" t="s">
        <v>99</v>
      </c>
      <c r="C201" s="40">
        <v>2.0</v>
      </c>
      <c r="D201" s="40">
        <v>1.0</v>
      </c>
      <c r="E201" s="40">
        <v>9.0</v>
      </c>
      <c r="F201" s="40">
        <v>4.0</v>
      </c>
      <c r="G201" s="40">
        <v>1.0</v>
      </c>
      <c r="H201" s="101">
        <v>77.0</v>
      </c>
    </row>
    <row r="202" ht="15.75" customHeight="1">
      <c r="B202" s="105" t="s">
        <v>99</v>
      </c>
      <c r="C202" s="40">
        <v>2.0</v>
      </c>
      <c r="D202" s="40">
        <v>1.0</v>
      </c>
      <c r="E202" s="40">
        <v>5.0</v>
      </c>
      <c r="F202" s="40">
        <v>4.0</v>
      </c>
      <c r="G202" s="40">
        <v>1.0</v>
      </c>
      <c r="H202" s="101">
        <v>54.0</v>
      </c>
    </row>
    <row r="203" ht="15.75" customHeight="1">
      <c r="B203" s="105" t="s">
        <v>99</v>
      </c>
      <c r="C203" s="40">
        <v>2.0</v>
      </c>
      <c r="D203" s="40">
        <v>0.0</v>
      </c>
      <c r="E203" s="40">
        <v>3.0</v>
      </c>
      <c r="F203" s="40">
        <v>5.0</v>
      </c>
      <c r="G203" s="40">
        <v>1.0</v>
      </c>
      <c r="H203" s="101">
        <v>900.0</v>
      </c>
    </row>
    <row r="204" ht="15.75" customHeight="1">
      <c r="B204" s="105" t="s">
        <v>99</v>
      </c>
      <c r="C204" s="40">
        <v>2.0</v>
      </c>
      <c r="D204" s="40">
        <v>1.0</v>
      </c>
      <c r="E204" s="40">
        <v>7.0</v>
      </c>
      <c r="F204" s="40">
        <v>3.0</v>
      </c>
      <c r="G204" s="40">
        <v>1.0</v>
      </c>
      <c r="H204" s="101">
        <v>58.0</v>
      </c>
    </row>
    <row r="205" ht="15.75" customHeight="1">
      <c r="B205" s="105" t="s">
        <v>99</v>
      </c>
      <c r="C205" s="40">
        <v>2.0</v>
      </c>
      <c r="D205" s="40">
        <v>1.0</v>
      </c>
      <c r="E205" s="40">
        <v>2.0</v>
      </c>
      <c r="F205" s="40">
        <v>2.0</v>
      </c>
      <c r="G205" s="40">
        <v>1.0</v>
      </c>
      <c r="H205" s="101">
        <v>120.0</v>
      </c>
    </row>
    <row r="206" ht="15.75" customHeight="1">
      <c r="B206" s="105" t="s">
        <v>99</v>
      </c>
      <c r="C206" s="40">
        <v>2.0</v>
      </c>
      <c r="D206" s="40">
        <v>1.0</v>
      </c>
      <c r="E206" s="40">
        <v>4.0</v>
      </c>
      <c r="F206" s="40">
        <v>5.0</v>
      </c>
      <c r="G206" s="40">
        <v>1.0</v>
      </c>
      <c r="H206" s="101">
        <v>75.0</v>
      </c>
    </row>
    <row r="207" ht="15.75" customHeight="1">
      <c r="B207" s="105" t="s">
        <v>99</v>
      </c>
      <c r="C207" s="40">
        <v>2.0</v>
      </c>
      <c r="D207" s="40">
        <v>0.0</v>
      </c>
      <c r="E207" s="40">
        <v>3.0</v>
      </c>
      <c r="F207" s="40">
        <v>2.0</v>
      </c>
      <c r="G207" s="40">
        <v>1.0</v>
      </c>
      <c r="H207" s="101">
        <v>900.0</v>
      </c>
    </row>
    <row r="208" ht="15.75" customHeight="1">
      <c r="B208" s="105" t="s">
        <v>99</v>
      </c>
      <c r="C208" s="40">
        <v>2.0</v>
      </c>
      <c r="D208" s="40">
        <v>1.0</v>
      </c>
      <c r="E208" s="40">
        <v>7.0</v>
      </c>
      <c r="F208" s="40">
        <v>2.0</v>
      </c>
      <c r="G208" s="40">
        <v>1.0</v>
      </c>
      <c r="H208" s="101">
        <v>69.0</v>
      </c>
    </row>
    <row r="209" ht="15.75" customHeight="1">
      <c r="B209" s="105" t="s">
        <v>99</v>
      </c>
      <c r="C209" s="40">
        <v>2.0</v>
      </c>
      <c r="D209" s="40">
        <v>1.0</v>
      </c>
      <c r="E209" s="40">
        <v>2.0</v>
      </c>
      <c r="F209" s="40">
        <v>3.0</v>
      </c>
      <c r="G209" s="40">
        <v>1.0</v>
      </c>
      <c r="H209" s="101">
        <v>53.0</v>
      </c>
    </row>
    <row r="210" ht="15.75" customHeight="1">
      <c r="B210" s="105" t="s">
        <v>99</v>
      </c>
      <c r="C210" s="40">
        <v>2.0</v>
      </c>
      <c r="D210" s="40">
        <v>0.0</v>
      </c>
      <c r="E210" s="40">
        <v>3.0</v>
      </c>
      <c r="F210" s="40">
        <v>3.0</v>
      </c>
      <c r="G210" s="40">
        <v>1.0</v>
      </c>
      <c r="H210" s="101">
        <v>900.0</v>
      </c>
    </row>
    <row r="211" ht="15.75" customHeight="1">
      <c r="B211" s="105" t="s">
        <v>99</v>
      </c>
      <c r="C211" s="40">
        <v>2.0</v>
      </c>
      <c r="D211" s="40">
        <v>1.0</v>
      </c>
      <c r="E211" s="40">
        <v>6.0</v>
      </c>
      <c r="F211" s="40">
        <v>4.0</v>
      </c>
      <c r="G211" s="40">
        <v>1.0</v>
      </c>
      <c r="H211" s="101">
        <v>45.0</v>
      </c>
    </row>
    <row r="212" ht="15.75" customHeight="1">
      <c r="B212" s="105" t="s">
        <v>99</v>
      </c>
      <c r="C212" s="40">
        <v>2.0</v>
      </c>
      <c r="D212" s="40">
        <v>1.0</v>
      </c>
      <c r="E212" s="40">
        <v>1.0</v>
      </c>
      <c r="F212" s="40">
        <v>3.0</v>
      </c>
      <c r="G212" s="40">
        <v>1.0</v>
      </c>
      <c r="H212" s="101">
        <v>112.0</v>
      </c>
    </row>
    <row r="213" ht="15.75" customHeight="1">
      <c r="B213" s="105" t="s">
        <v>99</v>
      </c>
      <c r="C213" s="40">
        <v>2.0</v>
      </c>
      <c r="D213" s="40">
        <v>1.0</v>
      </c>
      <c r="E213" s="40">
        <v>6.0</v>
      </c>
      <c r="F213" s="40">
        <v>4.0</v>
      </c>
      <c r="G213" s="40">
        <v>1.0</v>
      </c>
      <c r="H213" s="101">
        <v>92.0</v>
      </c>
    </row>
    <row r="214" ht="15.75" customHeight="1">
      <c r="B214" s="105" t="s">
        <v>99</v>
      </c>
      <c r="C214" s="40">
        <v>2.0</v>
      </c>
      <c r="D214" s="40">
        <v>1.0</v>
      </c>
      <c r="E214" s="40">
        <v>7.0</v>
      </c>
      <c r="F214" s="40">
        <v>4.0</v>
      </c>
      <c r="G214" s="40">
        <v>1.0</v>
      </c>
      <c r="H214" s="101">
        <v>579.0</v>
      </c>
    </row>
    <row r="215" ht="15.75" customHeight="1">
      <c r="B215" s="105" t="s">
        <v>99</v>
      </c>
      <c r="C215" s="40">
        <v>2.0</v>
      </c>
      <c r="D215" s="40">
        <v>1.0</v>
      </c>
      <c r="E215" s="40">
        <v>8.0</v>
      </c>
      <c r="F215" s="40">
        <v>5.0</v>
      </c>
      <c r="G215" s="40">
        <v>1.0</v>
      </c>
      <c r="H215" s="101">
        <v>62.0</v>
      </c>
    </row>
    <row r="216" ht="15.75" customHeight="1">
      <c r="B216" s="105" t="s">
        <v>99</v>
      </c>
      <c r="C216" s="40">
        <v>2.0</v>
      </c>
      <c r="D216" s="40">
        <v>0.0</v>
      </c>
      <c r="E216" s="40">
        <v>3.0</v>
      </c>
      <c r="F216" s="40">
        <v>4.0</v>
      </c>
      <c r="G216" s="40">
        <v>1.0</v>
      </c>
      <c r="H216" s="101">
        <v>900.0</v>
      </c>
    </row>
    <row r="217" ht="15.75" customHeight="1">
      <c r="B217" s="105" t="s">
        <v>99</v>
      </c>
      <c r="C217" s="40">
        <v>2.0</v>
      </c>
      <c r="D217" s="40">
        <v>1.0</v>
      </c>
      <c r="E217" s="40">
        <v>4.0</v>
      </c>
      <c r="F217" s="40">
        <v>5.0</v>
      </c>
      <c r="G217" s="40">
        <v>1.0</v>
      </c>
      <c r="H217" s="101">
        <v>110.0</v>
      </c>
    </row>
    <row r="218" ht="15.75" customHeight="1">
      <c r="B218" s="105" t="s">
        <v>99</v>
      </c>
      <c r="C218" s="40">
        <v>2.0</v>
      </c>
      <c r="D218" s="40">
        <v>1.0</v>
      </c>
      <c r="E218" s="40">
        <v>6.0</v>
      </c>
      <c r="F218" s="40">
        <v>1.0</v>
      </c>
      <c r="G218" s="40">
        <v>1.0</v>
      </c>
      <c r="H218" s="101">
        <v>168.0</v>
      </c>
    </row>
    <row r="219" ht="15.75" customHeight="1">
      <c r="B219" s="105" t="s">
        <v>99</v>
      </c>
      <c r="C219" s="40">
        <v>2.0</v>
      </c>
      <c r="D219" s="40">
        <v>0.0</v>
      </c>
      <c r="E219" s="40">
        <v>3.0</v>
      </c>
      <c r="F219" s="40">
        <v>4.0</v>
      </c>
      <c r="G219" s="40">
        <v>1.0</v>
      </c>
      <c r="H219" s="101">
        <v>900.0</v>
      </c>
    </row>
    <row r="220" ht="15.75" customHeight="1">
      <c r="B220" s="105" t="s">
        <v>99</v>
      </c>
      <c r="C220" s="40">
        <v>2.0</v>
      </c>
      <c r="D220" s="40">
        <v>1.0</v>
      </c>
      <c r="E220" s="40">
        <v>5.0</v>
      </c>
      <c r="F220" s="40">
        <v>4.0</v>
      </c>
      <c r="G220" s="40">
        <v>1.0</v>
      </c>
      <c r="H220" s="101">
        <v>62.0</v>
      </c>
    </row>
    <row r="221" ht="15.75" customHeight="1">
      <c r="B221" s="105" t="s">
        <v>99</v>
      </c>
      <c r="C221" s="40">
        <v>2.0</v>
      </c>
      <c r="D221" s="40">
        <v>1.0</v>
      </c>
      <c r="E221" s="40">
        <v>7.0</v>
      </c>
      <c r="F221" s="40">
        <v>1.0</v>
      </c>
      <c r="G221" s="40">
        <v>1.0</v>
      </c>
      <c r="H221" s="101">
        <v>68.0</v>
      </c>
    </row>
    <row r="222" ht="15.75" customHeight="1">
      <c r="B222" s="105" t="s">
        <v>99</v>
      </c>
      <c r="C222" s="40">
        <v>2.0</v>
      </c>
      <c r="D222" s="40">
        <v>1.0</v>
      </c>
      <c r="E222" s="40">
        <v>8.0</v>
      </c>
      <c r="F222" s="40">
        <v>3.0</v>
      </c>
      <c r="G222" s="40">
        <v>1.0</v>
      </c>
      <c r="H222" s="101">
        <v>113.0</v>
      </c>
    </row>
    <row r="223" ht="15.75" customHeight="1">
      <c r="B223" s="105" t="s">
        <v>99</v>
      </c>
      <c r="C223" s="40">
        <v>2.0</v>
      </c>
      <c r="D223" s="40">
        <v>1.0</v>
      </c>
      <c r="E223" s="40">
        <v>9.0</v>
      </c>
      <c r="F223" s="40">
        <v>4.0</v>
      </c>
      <c r="G223" s="40">
        <v>1.0</v>
      </c>
      <c r="H223" s="101">
        <v>173.0</v>
      </c>
    </row>
    <row r="224" ht="15.75" customHeight="1">
      <c r="B224" s="105" t="s">
        <v>99</v>
      </c>
      <c r="C224" s="40">
        <v>2.0</v>
      </c>
      <c r="D224" s="40">
        <v>1.0</v>
      </c>
      <c r="E224" s="40">
        <v>8.0</v>
      </c>
      <c r="F224" s="40">
        <v>2.0</v>
      </c>
      <c r="G224" s="40">
        <v>1.0</v>
      </c>
      <c r="H224" s="101">
        <v>153.0</v>
      </c>
    </row>
    <row r="225" ht="15.75" customHeight="1">
      <c r="B225" s="105" t="s">
        <v>99</v>
      </c>
      <c r="C225" s="40">
        <v>2.0</v>
      </c>
      <c r="D225" s="40">
        <v>1.0</v>
      </c>
      <c r="E225" s="40">
        <v>9.0</v>
      </c>
      <c r="F225" s="40">
        <v>3.0</v>
      </c>
      <c r="G225" s="40">
        <v>1.0</v>
      </c>
      <c r="H225" s="101">
        <v>121.0</v>
      </c>
    </row>
    <row r="226" ht="15.75" customHeight="1">
      <c r="B226" s="105" t="s">
        <v>99</v>
      </c>
      <c r="C226" s="40">
        <v>2.0</v>
      </c>
      <c r="D226" s="40">
        <v>1.0</v>
      </c>
      <c r="E226" s="40">
        <v>8.0</v>
      </c>
      <c r="F226" s="40">
        <v>5.0</v>
      </c>
      <c r="G226" s="40">
        <v>1.0</v>
      </c>
      <c r="H226" s="101">
        <v>139.0</v>
      </c>
    </row>
    <row r="227" ht="15.75" customHeight="1">
      <c r="B227" s="105" t="s">
        <v>99</v>
      </c>
      <c r="C227" s="40">
        <v>2.0</v>
      </c>
      <c r="D227" s="40">
        <v>0.0</v>
      </c>
      <c r="E227" s="40">
        <v>3.0</v>
      </c>
      <c r="F227" s="40">
        <v>3.0</v>
      </c>
      <c r="G227" s="40">
        <v>1.0</v>
      </c>
      <c r="H227" s="101">
        <v>900.0</v>
      </c>
    </row>
    <row r="228" ht="15.75" customHeight="1">
      <c r="B228" s="105" t="s">
        <v>99</v>
      </c>
      <c r="C228" s="40">
        <v>2.0</v>
      </c>
      <c r="D228" s="40">
        <v>1.0</v>
      </c>
      <c r="E228" s="40">
        <v>7.0</v>
      </c>
      <c r="F228" s="40">
        <v>4.0</v>
      </c>
      <c r="G228" s="40">
        <v>1.0</v>
      </c>
      <c r="H228" s="101">
        <v>64.0</v>
      </c>
    </row>
    <row r="229" ht="15.75" customHeight="1">
      <c r="B229" s="105" t="s">
        <v>99</v>
      </c>
      <c r="C229" s="40">
        <v>2.0</v>
      </c>
      <c r="D229" s="40">
        <v>1.0</v>
      </c>
      <c r="E229" s="40">
        <v>8.0</v>
      </c>
      <c r="F229" s="40">
        <v>4.0</v>
      </c>
      <c r="G229" s="40">
        <v>1.0</v>
      </c>
      <c r="H229" s="101">
        <v>76.0</v>
      </c>
    </row>
    <row r="230" ht="15.75" customHeight="1">
      <c r="B230" s="105" t="s">
        <v>99</v>
      </c>
      <c r="C230" s="40">
        <v>2.0</v>
      </c>
      <c r="D230" s="40">
        <v>1.0</v>
      </c>
      <c r="E230" s="40">
        <v>1.0</v>
      </c>
      <c r="F230" s="40">
        <v>5.0</v>
      </c>
      <c r="G230" s="40">
        <v>1.0</v>
      </c>
      <c r="H230" s="101">
        <v>112.0</v>
      </c>
    </row>
    <row r="231" ht="15.75" customHeight="1">
      <c r="B231" s="105" t="s">
        <v>99</v>
      </c>
      <c r="C231" s="40">
        <v>2.0</v>
      </c>
      <c r="D231" s="40">
        <v>1.0</v>
      </c>
      <c r="E231" s="40">
        <v>5.0</v>
      </c>
      <c r="F231" s="40">
        <v>3.0</v>
      </c>
      <c r="G231" s="40">
        <v>1.0</v>
      </c>
      <c r="H231" s="101">
        <v>73.0</v>
      </c>
    </row>
    <row r="232" ht="15.75" customHeight="1">
      <c r="B232" s="105" t="s">
        <v>99</v>
      </c>
      <c r="C232" s="40">
        <v>2.0</v>
      </c>
      <c r="D232" s="40">
        <v>1.0</v>
      </c>
      <c r="E232" s="40">
        <v>1.0</v>
      </c>
      <c r="F232" s="40">
        <v>1.0</v>
      </c>
      <c r="G232" s="40">
        <v>1.0</v>
      </c>
      <c r="H232" s="101">
        <v>79.0</v>
      </c>
    </row>
    <row r="233" ht="15.75" customHeight="1">
      <c r="B233" s="105" t="s">
        <v>99</v>
      </c>
      <c r="C233" s="40">
        <v>2.0</v>
      </c>
      <c r="D233" s="40">
        <v>1.0</v>
      </c>
      <c r="E233" s="40">
        <v>8.0</v>
      </c>
      <c r="F233" s="40">
        <v>5.0</v>
      </c>
      <c r="G233" s="40">
        <v>1.0</v>
      </c>
      <c r="H233" s="101">
        <v>70.0</v>
      </c>
    </row>
    <row r="234" ht="15.75" customHeight="1">
      <c r="B234" s="105" t="s">
        <v>99</v>
      </c>
      <c r="C234" s="40">
        <v>2.0</v>
      </c>
      <c r="D234" s="40">
        <v>1.0</v>
      </c>
      <c r="E234" s="40">
        <v>5.0</v>
      </c>
      <c r="F234" s="40">
        <v>5.0</v>
      </c>
      <c r="G234" s="40">
        <v>1.0</v>
      </c>
      <c r="H234" s="101">
        <v>54.0</v>
      </c>
    </row>
    <row r="235" ht="15.75" customHeight="1">
      <c r="B235" s="105" t="s">
        <v>99</v>
      </c>
      <c r="C235" s="40">
        <v>2.0</v>
      </c>
      <c r="D235" s="40">
        <v>1.0</v>
      </c>
      <c r="E235" s="40">
        <v>6.0</v>
      </c>
      <c r="F235" s="40">
        <v>5.0</v>
      </c>
      <c r="G235" s="40">
        <v>1.0</v>
      </c>
      <c r="H235" s="101">
        <v>105.0</v>
      </c>
    </row>
    <row r="236" ht="15.75" customHeight="1">
      <c r="B236" s="105" t="s">
        <v>99</v>
      </c>
      <c r="C236" s="40">
        <v>2.0</v>
      </c>
      <c r="D236" s="40">
        <v>1.0</v>
      </c>
      <c r="E236" s="40">
        <v>4.0</v>
      </c>
      <c r="F236" s="40">
        <v>1.0</v>
      </c>
      <c r="G236" s="40">
        <v>1.0</v>
      </c>
      <c r="H236" s="101">
        <v>61.0</v>
      </c>
    </row>
    <row r="237" ht="15.75" customHeight="1">
      <c r="B237" s="105" t="s">
        <v>99</v>
      </c>
      <c r="C237" s="40">
        <v>2.0</v>
      </c>
      <c r="D237" s="40">
        <v>1.0</v>
      </c>
      <c r="E237" s="40">
        <v>8.0</v>
      </c>
      <c r="F237" s="40">
        <v>3.0</v>
      </c>
      <c r="G237" s="40">
        <v>1.0</v>
      </c>
      <c r="H237" s="101">
        <v>50.0</v>
      </c>
    </row>
    <row r="238" ht="15.75" customHeight="1">
      <c r="B238" s="105" t="s">
        <v>99</v>
      </c>
      <c r="C238" s="40">
        <v>2.0</v>
      </c>
      <c r="D238" s="40">
        <v>1.0</v>
      </c>
      <c r="E238" s="40">
        <v>9.0</v>
      </c>
      <c r="F238" s="40">
        <v>5.0</v>
      </c>
      <c r="G238" s="40">
        <v>1.0</v>
      </c>
      <c r="H238" s="101">
        <v>107.0</v>
      </c>
    </row>
    <row r="239" ht="15.75" customHeight="1">
      <c r="B239" s="105" t="s">
        <v>99</v>
      </c>
      <c r="C239" s="40">
        <v>2.0</v>
      </c>
      <c r="D239" s="40">
        <v>1.0</v>
      </c>
      <c r="E239" s="40">
        <v>4.0</v>
      </c>
      <c r="F239" s="40">
        <v>3.0</v>
      </c>
      <c r="G239" s="40">
        <v>1.0</v>
      </c>
      <c r="H239" s="101">
        <v>105.0</v>
      </c>
    </row>
    <row r="240" ht="15.75" customHeight="1">
      <c r="B240" s="105" t="s">
        <v>99</v>
      </c>
      <c r="C240" s="40">
        <v>2.0</v>
      </c>
      <c r="D240" s="40">
        <v>1.0</v>
      </c>
      <c r="E240" s="40">
        <v>9.0</v>
      </c>
      <c r="F240" s="40">
        <v>4.0</v>
      </c>
      <c r="G240" s="40">
        <v>1.0</v>
      </c>
      <c r="H240" s="101">
        <v>106.0</v>
      </c>
    </row>
    <row r="241" ht="15.75" customHeight="1">
      <c r="B241" s="105" t="s">
        <v>99</v>
      </c>
      <c r="C241" s="40">
        <v>2.0</v>
      </c>
      <c r="D241" s="40">
        <v>1.0</v>
      </c>
      <c r="E241" s="40">
        <v>5.0</v>
      </c>
      <c r="F241" s="40">
        <v>1.0</v>
      </c>
      <c r="G241" s="40">
        <v>1.0</v>
      </c>
      <c r="H241" s="101">
        <v>107.0</v>
      </c>
    </row>
    <row r="242" ht="15.75" customHeight="1">
      <c r="B242" s="105" t="s">
        <v>99</v>
      </c>
      <c r="C242" s="40">
        <v>2.0</v>
      </c>
      <c r="D242" s="40">
        <v>1.0</v>
      </c>
      <c r="E242" s="40">
        <v>2.0</v>
      </c>
      <c r="F242" s="40">
        <v>4.0</v>
      </c>
      <c r="G242" s="40">
        <v>1.0</v>
      </c>
      <c r="H242" s="101">
        <v>175.0</v>
      </c>
    </row>
    <row r="243" ht="15.75" customHeight="1">
      <c r="B243" s="105" t="s">
        <v>99</v>
      </c>
      <c r="C243" s="40">
        <v>2.0</v>
      </c>
      <c r="D243" s="40">
        <v>1.0</v>
      </c>
      <c r="E243" s="40">
        <v>8.0</v>
      </c>
      <c r="F243" s="40">
        <v>5.0</v>
      </c>
      <c r="G243" s="40">
        <v>1.0</v>
      </c>
      <c r="H243" s="101">
        <v>116.0</v>
      </c>
    </row>
    <row r="244" ht="15.75" customHeight="1">
      <c r="B244" s="105" t="s">
        <v>99</v>
      </c>
      <c r="C244" s="40">
        <v>2.0</v>
      </c>
      <c r="D244" s="40">
        <v>1.0</v>
      </c>
      <c r="E244" s="40">
        <v>4.0</v>
      </c>
      <c r="F244" s="40">
        <v>4.0</v>
      </c>
      <c r="G244" s="40">
        <v>1.0</v>
      </c>
      <c r="H244" s="101">
        <v>70.0</v>
      </c>
    </row>
    <row r="245" ht="15.75" customHeight="1">
      <c r="B245" s="105" t="s">
        <v>99</v>
      </c>
      <c r="C245" s="40">
        <v>2.0</v>
      </c>
      <c r="D245" s="40">
        <v>1.0</v>
      </c>
      <c r="E245" s="40">
        <v>2.0</v>
      </c>
      <c r="F245" s="40">
        <v>2.0</v>
      </c>
      <c r="G245" s="40">
        <v>1.0</v>
      </c>
      <c r="H245" s="101">
        <v>202.0</v>
      </c>
    </row>
    <row r="246" ht="15.75" customHeight="1">
      <c r="B246" s="106" t="s">
        <v>99</v>
      </c>
      <c r="C246" s="42">
        <v>2.0</v>
      </c>
      <c r="D246" s="42">
        <v>1.0</v>
      </c>
      <c r="E246" s="42">
        <v>4.0</v>
      </c>
      <c r="F246" s="42">
        <v>2.0</v>
      </c>
      <c r="G246" s="42">
        <v>1.0</v>
      </c>
      <c r="H246" s="103">
        <v>93.0</v>
      </c>
    </row>
    <row r="247" ht="15.75" customHeight="1"/>
    <row r="248" ht="15.75" customHeight="1">
      <c r="C248" s="35" t="s">
        <v>26</v>
      </c>
      <c r="D248" s="35" t="s">
        <v>23</v>
      </c>
      <c r="E248" s="35" t="s">
        <v>16</v>
      </c>
      <c r="F248" s="35" t="s">
        <v>17</v>
      </c>
      <c r="G248" s="35" t="s">
        <v>18</v>
      </c>
      <c r="H248" s="35" t="s">
        <v>27</v>
      </c>
      <c r="I248" s="36" t="s">
        <v>13</v>
      </c>
      <c r="J248" s="64" t="s">
        <v>19</v>
      </c>
    </row>
    <row r="249" ht="15.75" customHeight="1">
      <c r="B249" s="37" t="s">
        <v>21</v>
      </c>
      <c r="C249" s="38">
        <f>countif(D4:D246, "0")</f>
        <v>27</v>
      </c>
      <c r="D249" s="38">
        <f>sumif(D4:D246, "0", H4:H246)/C249</f>
        <v>808.3333333</v>
      </c>
      <c r="E249" s="38">
        <f t="array" ref="E249">MEDIAN(IF($D$4:$D$246=0, $H$4:$H$246))</f>
        <v>900</v>
      </c>
      <c r="F249" s="84">
        <f>MINIFS( H4:H246, D4:D246, "0", D4:D246, "0")</f>
        <v>31</v>
      </c>
      <c r="G249" s="84">
        <f>MAXIFS( H4:H246, D4:D246, "0", D4:D246, "0")</f>
        <v>900</v>
      </c>
      <c r="H249" s="38">
        <f t="shared" ref="H249:H250" si="1">(C249-I249)/C249*100</f>
        <v>11.11111111</v>
      </c>
      <c r="I249" s="39">
        <f>countifs(D4:D246, "0", G4:G246, "1")</f>
        <v>24</v>
      </c>
      <c r="J249" s="19">
        <f t="array" ref="J249">stdev(if(D4:D246=0, H4:H246))</f>
        <v>264.4931292</v>
      </c>
    </row>
    <row r="250" ht="15.75" customHeight="1">
      <c r="B250" s="37" t="s">
        <v>20</v>
      </c>
      <c r="C250" s="38">
        <f>countif(D4:D246, "1")</f>
        <v>216</v>
      </c>
      <c r="D250" s="38">
        <f>sumif(D4:D246, "1", H4:H246)/C250</f>
        <v>109.9398148</v>
      </c>
      <c r="E250" s="38">
        <f t="array" ref="E250">MEDIAN(IF($D$4:$D$246=1, $H$4:$H$246))</f>
        <v>101.5</v>
      </c>
      <c r="F250" s="84">
        <f>MINIFS( H4:H246, D4:D246, "1", D4:D246, "1")</f>
        <v>33</v>
      </c>
      <c r="G250" s="84">
        <f>MAXIFS( H4:H246, D4:D246, "1", D4:D246, "1")</f>
        <v>900</v>
      </c>
      <c r="H250" s="38">
        <f t="shared" si="1"/>
        <v>0.462962963</v>
      </c>
      <c r="I250" s="39">
        <f>countifs(D4:D246, "1", G4:G246, "1")</f>
        <v>215</v>
      </c>
      <c r="J250" s="19">
        <f t="array" ref="J250">stdev(if(D4:D246=1, H4:H246))</f>
        <v>75.28285322</v>
      </c>
    </row>
    <row r="251" ht="15.75" customHeight="1"/>
    <row r="252" ht="15.75" customHeight="1">
      <c r="C252" s="5" t="s">
        <v>26</v>
      </c>
      <c r="D252" s="5" t="s">
        <v>23</v>
      </c>
      <c r="E252" s="5" t="s">
        <v>16</v>
      </c>
      <c r="F252" s="5" t="s">
        <v>17</v>
      </c>
      <c r="G252" s="5" t="s">
        <v>18</v>
      </c>
      <c r="H252" s="5" t="s">
        <v>27</v>
      </c>
    </row>
    <row r="253" ht="15.75" customHeight="1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 ht="15.75" customHeight="1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B2" s="2" t="s">
        <v>24</v>
      </c>
      <c r="C2" s="3"/>
      <c r="D2" s="3"/>
      <c r="E2" s="3"/>
      <c r="F2" s="3"/>
      <c r="G2" s="3"/>
      <c r="H2" s="4"/>
    </row>
    <row r="3" ht="15.75" customHeight="1">
      <c r="B3" s="6" t="s">
        <v>91</v>
      </c>
      <c r="C3" s="6" t="s">
        <v>92</v>
      </c>
      <c r="D3" s="7" t="s">
        <v>93</v>
      </c>
      <c r="E3" s="6" t="s">
        <v>94</v>
      </c>
      <c r="F3" s="6" t="s">
        <v>95</v>
      </c>
      <c r="G3" s="7" t="s">
        <v>96</v>
      </c>
      <c r="H3" s="97" t="s">
        <v>97</v>
      </c>
    </row>
    <row r="4" ht="15.75" customHeight="1">
      <c r="B4" s="98" t="s">
        <v>98</v>
      </c>
      <c r="C4" s="48">
        <v>1.0</v>
      </c>
      <c r="D4" s="48">
        <v>1.0</v>
      </c>
      <c r="E4" s="48">
        <v>9.0</v>
      </c>
      <c r="F4" s="48">
        <v>2.0</v>
      </c>
      <c r="G4" s="48">
        <v>1.0</v>
      </c>
      <c r="H4" s="99">
        <v>245.0</v>
      </c>
    </row>
    <row r="5" ht="15.75" customHeight="1">
      <c r="B5" s="100" t="s">
        <v>98</v>
      </c>
      <c r="C5" s="40">
        <v>1.0</v>
      </c>
      <c r="D5" s="40">
        <v>1.0</v>
      </c>
      <c r="E5" s="40">
        <v>4.0</v>
      </c>
      <c r="F5" s="40">
        <v>5.0</v>
      </c>
      <c r="G5" s="40">
        <v>1.0</v>
      </c>
      <c r="H5" s="101">
        <v>827.0</v>
      </c>
    </row>
    <row r="6" ht="15.75" customHeight="1">
      <c r="B6" s="100" t="s">
        <v>98</v>
      </c>
      <c r="C6" s="40">
        <v>1.0</v>
      </c>
      <c r="D6" s="40">
        <v>1.0</v>
      </c>
      <c r="E6" s="40">
        <v>8.0</v>
      </c>
      <c r="F6" s="40">
        <v>3.0</v>
      </c>
      <c r="G6" s="40">
        <v>1.0</v>
      </c>
      <c r="H6" s="101">
        <v>436.0</v>
      </c>
    </row>
    <row r="7" ht="15.75" customHeight="1">
      <c r="B7" s="100" t="s">
        <v>98</v>
      </c>
      <c r="C7" s="40">
        <v>1.0</v>
      </c>
      <c r="D7" s="40">
        <v>1.0</v>
      </c>
      <c r="E7" s="40">
        <v>1.0</v>
      </c>
      <c r="F7" s="40">
        <v>2.0</v>
      </c>
      <c r="G7" s="40">
        <v>1.0</v>
      </c>
      <c r="H7" s="101">
        <v>200.0</v>
      </c>
    </row>
    <row r="8" ht="15.75" customHeight="1">
      <c r="B8" s="100" t="s">
        <v>98</v>
      </c>
      <c r="C8" s="40">
        <v>1.0</v>
      </c>
      <c r="D8" s="40">
        <v>0.0</v>
      </c>
      <c r="E8" s="40">
        <v>3.0</v>
      </c>
      <c r="F8" s="40">
        <v>2.0</v>
      </c>
      <c r="G8" s="40">
        <v>1.0</v>
      </c>
      <c r="H8" s="101">
        <v>900.0</v>
      </c>
    </row>
    <row r="9" ht="15.75" customHeight="1">
      <c r="B9" s="100" t="s">
        <v>98</v>
      </c>
      <c r="C9" s="40">
        <v>1.0</v>
      </c>
      <c r="D9" s="40">
        <v>1.0</v>
      </c>
      <c r="E9" s="40">
        <v>2.0</v>
      </c>
      <c r="F9" s="40">
        <v>1.0</v>
      </c>
      <c r="G9" s="40">
        <v>1.0</v>
      </c>
      <c r="H9" s="101">
        <v>133.0</v>
      </c>
    </row>
    <row r="10" ht="15.75" customHeight="1">
      <c r="B10" s="100" t="s">
        <v>98</v>
      </c>
      <c r="C10" s="40">
        <v>1.0</v>
      </c>
      <c r="D10" s="40">
        <v>1.0</v>
      </c>
      <c r="E10" s="40">
        <v>6.0</v>
      </c>
      <c r="F10" s="40">
        <v>5.0</v>
      </c>
      <c r="G10" s="40">
        <v>1.0</v>
      </c>
      <c r="H10" s="101">
        <v>134.0</v>
      </c>
    </row>
    <row r="11" ht="15.75" customHeight="1">
      <c r="B11" s="100" t="s">
        <v>98</v>
      </c>
      <c r="C11" s="40">
        <v>1.0</v>
      </c>
      <c r="D11" s="40">
        <v>1.0</v>
      </c>
      <c r="E11" s="40">
        <v>7.0</v>
      </c>
      <c r="F11" s="40">
        <v>1.0</v>
      </c>
      <c r="G11" s="40">
        <v>1.0</v>
      </c>
      <c r="H11" s="101">
        <v>187.0</v>
      </c>
    </row>
    <row r="12" ht="15.75" customHeight="1">
      <c r="B12" s="100" t="s">
        <v>98</v>
      </c>
      <c r="C12" s="40">
        <v>1.0</v>
      </c>
      <c r="D12" s="40">
        <v>1.0</v>
      </c>
      <c r="E12" s="40">
        <v>5.0</v>
      </c>
      <c r="F12" s="40">
        <v>3.0</v>
      </c>
      <c r="G12" s="40">
        <v>1.0</v>
      </c>
      <c r="H12" s="101">
        <v>199.0</v>
      </c>
    </row>
    <row r="13" ht="15.75" customHeight="1">
      <c r="B13" s="100" t="s">
        <v>98</v>
      </c>
      <c r="C13" s="40">
        <v>1.0</v>
      </c>
      <c r="D13" s="40">
        <v>1.0</v>
      </c>
      <c r="E13" s="40">
        <v>8.0</v>
      </c>
      <c r="F13" s="40">
        <v>2.0</v>
      </c>
      <c r="G13" s="40">
        <v>0.0</v>
      </c>
      <c r="H13" s="101">
        <v>900.0</v>
      </c>
    </row>
    <row r="14" ht="15.75" customHeight="1">
      <c r="B14" s="100" t="s">
        <v>98</v>
      </c>
      <c r="C14" s="40">
        <v>1.0</v>
      </c>
      <c r="D14" s="40">
        <v>1.0</v>
      </c>
      <c r="E14" s="40">
        <v>5.0</v>
      </c>
      <c r="F14" s="40">
        <v>2.0</v>
      </c>
      <c r="G14" s="40">
        <v>1.0</v>
      </c>
      <c r="H14" s="101">
        <v>186.0</v>
      </c>
    </row>
    <row r="15" ht="15.75" customHeight="1">
      <c r="B15" s="100" t="s">
        <v>98</v>
      </c>
      <c r="C15" s="40">
        <v>1.0</v>
      </c>
      <c r="D15" s="40">
        <v>1.0</v>
      </c>
      <c r="E15" s="40">
        <v>2.0</v>
      </c>
      <c r="F15" s="40">
        <v>1.0</v>
      </c>
      <c r="G15" s="40">
        <v>1.0</v>
      </c>
      <c r="H15" s="101">
        <v>121.0</v>
      </c>
    </row>
    <row r="16" ht="15.75" customHeight="1">
      <c r="B16" s="100" t="s">
        <v>98</v>
      </c>
      <c r="C16" s="40">
        <v>1.0</v>
      </c>
      <c r="D16" s="40">
        <v>1.0</v>
      </c>
      <c r="E16" s="40">
        <v>1.0</v>
      </c>
      <c r="F16" s="40">
        <v>5.0</v>
      </c>
      <c r="G16" s="40">
        <v>1.0</v>
      </c>
      <c r="H16" s="101">
        <v>145.0</v>
      </c>
    </row>
    <row r="17" ht="15.75" customHeight="1">
      <c r="B17" s="100" t="s">
        <v>98</v>
      </c>
      <c r="C17" s="40">
        <v>1.0</v>
      </c>
      <c r="D17" s="40">
        <v>1.0</v>
      </c>
      <c r="E17" s="40">
        <v>7.0</v>
      </c>
      <c r="F17" s="40">
        <v>3.0</v>
      </c>
      <c r="G17" s="40">
        <v>1.0</v>
      </c>
      <c r="H17" s="101">
        <v>169.0</v>
      </c>
    </row>
    <row r="18" ht="15.75" customHeight="1">
      <c r="B18" s="100" t="s">
        <v>98</v>
      </c>
      <c r="C18" s="40">
        <v>1.0</v>
      </c>
      <c r="D18" s="40">
        <v>1.0</v>
      </c>
      <c r="E18" s="40">
        <v>9.0</v>
      </c>
      <c r="F18" s="40">
        <v>5.0</v>
      </c>
      <c r="G18" s="40">
        <v>1.0</v>
      </c>
      <c r="H18" s="101">
        <v>170.0</v>
      </c>
    </row>
    <row r="19" ht="15.75" customHeight="1">
      <c r="B19" s="100" t="s">
        <v>98</v>
      </c>
      <c r="C19" s="40">
        <v>1.0</v>
      </c>
      <c r="D19" s="40">
        <v>1.0</v>
      </c>
      <c r="E19" s="40">
        <v>6.0</v>
      </c>
      <c r="F19" s="40">
        <v>4.0</v>
      </c>
      <c r="G19" s="40">
        <v>1.0</v>
      </c>
      <c r="H19" s="101">
        <v>122.0</v>
      </c>
    </row>
    <row r="20" ht="15.75" customHeight="1">
      <c r="B20" s="100" t="s">
        <v>98</v>
      </c>
      <c r="C20" s="40">
        <v>1.0</v>
      </c>
      <c r="D20" s="40">
        <v>0.0</v>
      </c>
      <c r="E20" s="40">
        <v>3.0</v>
      </c>
      <c r="F20" s="40">
        <v>4.0</v>
      </c>
      <c r="G20" s="40">
        <v>1.0</v>
      </c>
      <c r="H20" s="101">
        <v>900.0</v>
      </c>
    </row>
    <row r="21" ht="15.75" customHeight="1">
      <c r="B21" s="100" t="s">
        <v>98</v>
      </c>
      <c r="C21" s="40">
        <v>1.0</v>
      </c>
      <c r="D21" s="40">
        <v>1.0</v>
      </c>
      <c r="E21" s="40">
        <v>4.0</v>
      </c>
      <c r="F21" s="40">
        <v>4.0</v>
      </c>
      <c r="G21" s="40">
        <v>1.0</v>
      </c>
      <c r="H21" s="101">
        <v>204.0</v>
      </c>
    </row>
    <row r="22" ht="15.75" customHeight="1">
      <c r="B22" s="100" t="s">
        <v>99</v>
      </c>
      <c r="C22" s="40">
        <v>2.0</v>
      </c>
      <c r="D22" s="40">
        <v>1.0</v>
      </c>
      <c r="E22" s="40">
        <v>2.0</v>
      </c>
      <c r="F22" s="40">
        <v>3.0</v>
      </c>
      <c r="G22" s="40">
        <v>0.0</v>
      </c>
      <c r="H22" s="101">
        <v>900.0</v>
      </c>
    </row>
    <row r="23" ht="15.75" customHeight="1">
      <c r="B23" s="100" t="s">
        <v>99</v>
      </c>
      <c r="C23" s="40">
        <v>2.0</v>
      </c>
      <c r="D23" s="40">
        <v>1.0</v>
      </c>
      <c r="E23" s="40">
        <v>1.0</v>
      </c>
      <c r="F23" s="40">
        <v>2.0</v>
      </c>
      <c r="G23" s="40">
        <v>1.0</v>
      </c>
      <c r="H23" s="101">
        <v>198.0</v>
      </c>
    </row>
    <row r="24" ht="15.75" customHeight="1">
      <c r="B24" s="100" t="s">
        <v>99</v>
      </c>
      <c r="C24" s="40">
        <v>2.0</v>
      </c>
      <c r="D24" s="40">
        <v>1.0</v>
      </c>
      <c r="E24" s="40">
        <v>6.0</v>
      </c>
      <c r="F24" s="40">
        <v>4.0</v>
      </c>
      <c r="G24" s="40">
        <v>1.0</v>
      </c>
      <c r="H24" s="101">
        <v>107.0</v>
      </c>
    </row>
    <row r="25" ht="15.75" customHeight="1">
      <c r="B25" s="100" t="s">
        <v>99</v>
      </c>
      <c r="C25" s="40">
        <v>2.0</v>
      </c>
      <c r="D25" s="40">
        <v>0.0</v>
      </c>
      <c r="E25" s="40">
        <v>3.0</v>
      </c>
      <c r="F25" s="40">
        <v>3.0</v>
      </c>
      <c r="G25" s="40">
        <v>1.0</v>
      </c>
      <c r="H25" s="101">
        <v>900.0</v>
      </c>
    </row>
    <row r="26" ht="15.75" customHeight="1">
      <c r="B26" s="100" t="s">
        <v>99</v>
      </c>
      <c r="C26" s="40">
        <v>2.0</v>
      </c>
      <c r="D26" s="40">
        <v>1.0</v>
      </c>
      <c r="E26" s="40">
        <v>4.0</v>
      </c>
      <c r="F26" s="40">
        <v>3.0</v>
      </c>
      <c r="G26" s="40">
        <v>1.0</v>
      </c>
      <c r="H26" s="101">
        <v>133.0</v>
      </c>
    </row>
    <row r="27" ht="15.75" customHeight="1">
      <c r="B27" s="100" t="s">
        <v>99</v>
      </c>
      <c r="C27" s="40">
        <v>2.0</v>
      </c>
      <c r="D27" s="40">
        <v>1.0</v>
      </c>
      <c r="E27" s="40">
        <v>1.0</v>
      </c>
      <c r="F27" s="40">
        <v>4.0</v>
      </c>
      <c r="G27" s="40">
        <v>1.0</v>
      </c>
      <c r="H27" s="101">
        <v>149.0</v>
      </c>
    </row>
    <row r="28" ht="15.75" customHeight="1">
      <c r="B28" s="100" t="s">
        <v>99</v>
      </c>
      <c r="C28" s="40">
        <v>2.0</v>
      </c>
      <c r="D28" s="40">
        <v>1.0</v>
      </c>
      <c r="E28" s="40">
        <v>9.0</v>
      </c>
      <c r="F28" s="40">
        <v>5.0</v>
      </c>
      <c r="G28" s="40">
        <v>1.0</v>
      </c>
      <c r="H28" s="101">
        <v>101.0</v>
      </c>
    </row>
    <row r="29" ht="15.75" customHeight="1">
      <c r="B29" s="100" t="s">
        <v>99</v>
      </c>
      <c r="C29" s="40">
        <v>2.0</v>
      </c>
      <c r="D29" s="40">
        <v>1.0</v>
      </c>
      <c r="E29" s="40">
        <v>1.0</v>
      </c>
      <c r="F29" s="40">
        <v>5.0</v>
      </c>
      <c r="G29" s="40">
        <v>1.0</v>
      </c>
      <c r="H29" s="101">
        <v>128.0</v>
      </c>
    </row>
    <row r="30" ht="15.75" customHeight="1">
      <c r="B30" s="100" t="s">
        <v>99</v>
      </c>
      <c r="C30" s="40">
        <v>2.0</v>
      </c>
      <c r="D30" s="40">
        <v>1.0</v>
      </c>
      <c r="E30" s="40">
        <v>8.0</v>
      </c>
      <c r="F30" s="40">
        <v>1.0</v>
      </c>
      <c r="G30" s="40">
        <v>1.0</v>
      </c>
      <c r="H30" s="101">
        <v>119.0</v>
      </c>
    </row>
    <row r="31" ht="15.75" customHeight="1">
      <c r="B31" s="100" t="s">
        <v>99</v>
      </c>
      <c r="C31" s="40">
        <v>2.0</v>
      </c>
      <c r="D31" s="40">
        <v>1.0</v>
      </c>
      <c r="E31" s="40">
        <v>1.0</v>
      </c>
      <c r="F31" s="40">
        <v>5.0</v>
      </c>
      <c r="G31" s="40">
        <v>1.0</v>
      </c>
      <c r="H31" s="101">
        <v>122.0</v>
      </c>
    </row>
    <row r="32" ht="15.75" customHeight="1">
      <c r="B32" s="100" t="s">
        <v>99</v>
      </c>
      <c r="C32" s="40">
        <v>2.0</v>
      </c>
      <c r="D32" s="40">
        <v>1.0</v>
      </c>
      <c r="E32" s="40">
        <v>5.0</v>
      </c>
      <c r="F32" s="40">
        <v>3.0</v>
      </c>
      <c r="G32" s="40">
        <v>1.0</v>
      </c>
      <c r="H32" s="101">
        <v>113.0</v>
      </c>
    </row>
    <row r="33" ht="15.75" customHeight="1">
      <c r="B33" s="100" t="s">
        <v>99</v>
      </c>
      <c r="C33" s="40">
        <v>2.0</v>
      </c>
      <c r="D33" s="40">
        <v>1.0</v>
      </c>
      <c r="E33" s="40">
        <v>4.0</v>
      </c>
      <c r="F33" s="40">
        <v>2.0</v>
      </c>
      <c r="G33" s="40">
        <v>1.0</v>
      </c>
      <c r="H33" s="101">
        <v>113.0</v>
      </c>
    </row>
    <row r="34" ht="15.75" customHeight="1">
      <c r="B34" s="100" t="s">
        <v>99</v>
      </c>
      <c r="C34" s="40">
        <v>2.0</v>
      </c>
      <c r="D34" s="40">
        <v>1.0</v>
      </c>
      <c r="E34" s="40">
        <v>9.0</v>
      </c>
      <c r="F34" s="40">
        <v>2.0</v>
      </c>
      <c r="G34" s="40">
        <v>1.0</v>
      </c>
      <c r="H34" s="101">
        <v>60.0</v>
      </c>
    </row>
    <row r="35" ht="15.75" customHeight="1">
      <c r="B35" s="100" t="s">
        <v>99</v>
      </c>
      <c r="C35" s="40">
        <v>2.0</v>
      </c>
      <c r="D35" s="40">
        <v>1.0</v>
      </c>
      <c r="E35" s="40">
        <v>1.0</v>
      </c>
      <c r="F35" s="40">
        <v>5.0</v>
      </c>
      <c r="G35" s="40">
        <v>1.0</v>
      </c>
      <c r="H35" s="101">
        <v>115.0</v>
      </c>
    </row>
    <row r="36" ht="15.75" customHeight="1">
      <c r="B36" s="100" t="s">
        <v>99</v>
      </c>
      <c r="C36" s="40">
        <v>2.0</v>
      </c>
      <c r="D36" s="40">
        <v>1.0</v>
      </c>
      <c r="E36" s="40">
        <v>4.0</v>
      </c>
      <c r="F36" s="40">
        <v>3.0</v>
      </c>
      <c r="G36" s="40">
        <v>1.0</v>
      </c>
      <c r="H36" s="101">
        <v>106.0</v>
      </c>
    </row>
    <row r="37" ht="15.75" customHeight="1">
      <c r="B37" s="100" t="s">
        <v>99</v>
      </c>
      <c r="C37" s="40">
        <v>2.0</v>
      </c>
      <c r="D37" s="40">
        <v>1.0</v>
      </c>
      <c r="E37" s="40">
        <v>2.0</v>
      </c>
      <c r="F37" s="40">
        <v>5.0</v>
      </c>
      <c r="G37" s="40">
        <v>1.0</v>
      </c>
      <c r="H37" s="101">
        <v>100.0</v>
      </c>
    </row>
    <row r="38" ht="15.75" customHeight="1">
      <c r="B38" s="100" t="s">
        <v>99</v>
      </c>
      <c r="C38" s="40">
        <v>2.0</v>
      </c>
      <c r="D38" s="40">
        <v>0.0</v>
      </c>
      <c r="E38" s="40">
        <v>3.0</v>
      </c>
      <c r="F38" s="40">
        <v>1.0</v>
      </c>
      <c r="G38" s="40">
        <v>1.0</v>
      </c>
      <c r="H38" s="101">
        <v>900.0</v>
      </c>
    </row>
    <row r="39" ht="15.75" customHeight="1">
      <c r="B39" s="100" t="s">
        <v>99</v>
      </c>
      <c r="C39" s="40">
        <v>2.0</v>
      </c>
      <c r="D39" s="40">
        <v>1.0</v>
      </c>
      <c r="E39" s="40">
        <v>4.0</v>
      </c>
      <c r="F39" s="40">
        <v>1.0</v>
      </c>
      <c r="G39" s="40">
        <v>1.0</v>
      </c>
      <c r="H39" s="101">
        <v>86.0</v>
      </c>
    </row>
    <row r="40" ht="15.75" customHeight="1">
      <c r="B40" s="100" t="s">
        <v>99</v>
      </c>
      <c r="C40" s="40">
        <v>2.0</v>
      </c>
      <c r="D40" s="40">
        <v>1.0</v>
      </c>
      <c r="E40" s="40">
        <v>9.0</v>
      </c>
      <c r="F40" s="40">
        <v>2.0</v>
      </c>
      <c r="G40" s="40">
        <v>1.0</v>
      </c>
      <c r="H40" s="101">
        <v>49.0</v>
      </c>
    </row>
    <row r="41" ht="15.75" customHeight="1">
      <c r="B41" s="100" t="s">
        <v>99</v>
      </c>
      <c r="C41" s="40">
        <v>2.0</v>
      </c>
      <c r="D41" s="40">
        <v>1.0</v>
      </c>
      <c r="E41" s="40">
        <v>5.0</v>
      </c>
      <c r="F41" s="40">
        <v>5.0</v>
      </c>
      <c r="G41" s="40">
        <v>1.0</v>
      </c>
      <c r="H41" s="101">
        <v>40.0</v>
      </c>
    </row>
    <row r="42" ht="15.75" customHeight="1">
      <c r="B42" s="100" t="s">
        <v>99</v>
      </c>
      <c r="C42" s="40">
        <v>2.0</v>
      </c>
      <c r="D42" s="40">
        <v>1.0</v>
      </c>
      <c r="E42" s="40">
        <v>2.0</v>
      </c>
      <c r="F42" s="40">
        <v>4.0</v>
      </c>
      <c r="G42" s="40">
        <v>1.0</v>
      </c>
      <c r="H42" s="101">
        <v>125.0</v>
      </c>
    </row>
    <row r="43" ht="15.75" customHeight="1">
      <c r="B43" s="100" t="s">
        <v>99</v>
      </c>
      <c r="C43" s="40">
        <v>2.0</v>
      </c>
      <c r="D43" s="40">
        <v>1.0</v>
      </c>
      <c r="E43" s="40">
        <v>5.0</v>
      </c>
      <c r="F43" s="40">
        <v>3.0</v>
      </c>
      <c r="G43" s="40">
        <v>1.0</v>
      </c>
      <c r="H43" s="101">
        <v>110.0</v>
      </c>
    </row>
    <row r="44" ht="15.75" customHeight="1">
      <c r="B44" s="100" t="s">
        <v>99</v>
      </c>
      <c r="C44" s="40">
        <v>2.0</v>
      </c>
      <c r="D44" s="40">
        <v>1.0</v>
      </c>
      <c r="E44" s="40">
        <v>7.0</v>
      </c>
      <c r="F44" s="40">
        <v>2.0</v>
      </c>
      <c r="G44" s="40">
        <v>1.0</v>
      </c>
      <c r="H44" s="101">
        <v>65.0</v>
      </c>
    </row>
    <row r="45" ht="15.75" customHeight="1">
      <c r="B45" s="100" t="s">
        <v>99</v>
      </c>
      <c r="C45" s="40">
        <v>2.0</v>
      </c>
      <c r="D45" s="40">
        <v>1.0</v>
      </c>
      <c r="E45" s="40">
        <v>6.0</v>
      </c>
      <c r="F45" s="40">
        <v>2.0</v>
      </c>
      <c r="G45" s="40">
        <v>1.0</v>
      </c>
      <c r="H45" s="101">
        <v>126.0</v>
      </c>
    </row>
    <row r="46" ht="15.75" customHeight="1">
      <c r="B46" s="100" t="s">
        <v>99</v>
      </c>
      <c r="C46" s="40">
        <v>2.0</v>
      </c>
      <c r="D46" s="40">
        <v>1.0</v>
      </c>
      <c r="E46" s="40">
        <v>2.0</v>
      </c>
      <c r="F46" s="40">
        <v>5.0</v>
      </c>
      <c r="G46" s="40">
        <v>1.0</v>
      </c>
      <c r="H46" s="101">
        <v>122.0</v>
      </c>
    </row>
    <row r="47" ht="15.75" customHeight="1">
      <c r="B47" s="100" t="s">
        <v>99</v>
      </c>
      <c r="C47" s="40">
        <v>2.0</v>
      </c>
      <c r="D47" s="40">
        <v>0.0</v>
      </c>
      <c r="E47" s="40">
        <v>3.0</v>
      </c>
      <c r="F47" s="40">
        <v>3.0</v>
      </c>
      <c r="G47" s="40">
        <v>1.0</v>
      </c>
      <c r="H47" s="101">
        <v>900.0</v>
      </c>
    </row>
    <row r="48" ht="15.75" customHeight="1">
      <c r="B48" s="100" t="s">
        <v>99</v>
      </c>
      <c r="C48" s="40">
        <v>2.0</v>
      </c>
      <c r="D48" s="40">
        <v>1.0</v>
      </c>
      <c r="E48" s="40">
        <v>7.0</v>
      </c>
      <c r="F48" s="40">
        <v>1.0</v>
      </c>
      <c r="G48" s="40">
        <v>1.0</v>
      </c>
      <c r="H48" s="101">
        <v>114.0</v>
      </c>
    </row>
    <row r="49" ht="15.75" customHeight="1">
      <c r="B49" s="100" t="s">
        <v>99</v>
      </c>
      <c r="C49" s="40">
        <v>2.0</v>
      </c>
      <c r="D49" s="40">
        <v>1.0</v>
      </c>
      <c r="E49" s="40">
        <v>5.0</v>
      </c>
      <c r="F49" s="40">
        <v>3.0</v>
      </c>
      <c r="G49" s="40">
        <v>1.0</v>
      </c>
      <c r="H49" s="101">
        <v>237.0</v>
      </c>
    </row>
    <row r="50" ht="15.75" customHeight="1">
      <c r="B50" s="100" t="s">
        <v>99</v>
      </c>
      <c r="C50" s="40">
        <v>2.0</v>
      </c>
      <c r="D50" s="40">
        <v>1.0</v>
      </c>
      <c r="E50" s="40">
        <v>9.0</v>
      </c>
      <c r="F50" s="40">
        <v>5.0</v>
      </c>
      <c r="G50" s="40">
        <v>1.0</v>
      </c>
      <c r="H50" s="101">
        <v>336.0</v>
      </c>
    </row>
    <row r="51" ht="15.75" customHeight="1">
      <c r="B51" s="100" t="s">
        <v>99</v>
      </c>
      <c r="C51" s="40">
        <v>2.0</v>
      </c>
      <c r="D51" s="40">
        <v>1.0</v>
      </c>
      <c r="E51" s="40">
        <v>7.0</v>
      </c>
      <c r="F51" s="40">
        <v>5.0</v>
      </c>
      <c r="G51" s="40">
        <v>1.0</v>
      </c>
      <c r="H51" s="101">
        <v>164.0</v>
      </c>
    </row>
    <row r="52" ht="15.75" customHeight="1">
      <c r="B52" s="100" t="s">
        <v>99</v>
      </c>
      <c r="C52" s="40">
        <v>2.0</v>
      </c>
      <c r="D52" s="40">
        <v>1.0</v>
      </c>
      <c r="E52" s="40">
        <v>9.0</v>
      </c>
      <c r="F52" s="40">
        <v>2.0</v>
      </c>
      <c r="G52" s="40">
        <v>1.0</v>
      </c>
      <c r="H52" s="101">
        <v>144.0</v>
      </c>
    </row>
    <row r="53" ht="15.75" customHeight="1">
      <c r="B53" s="100" t="s">
        <v>99</v>
      </c>
      <c r="C53" s="40">
        <v>2.0</v>
      </c>
      <c r="D53" s="40">
        <v>0.0</v>
      </c>
      <c r="E53" s="40">
        <v>3.0</v>
      </c>
      <c r="F53" s="40">
        <v>2.0</v>
      </c>
      <c r="G53" s="40">
        <v>1.0</v>
      </c>
      <c r="H53" s="101">
        <v>900.0</v>
      </c>
    </row>
    <row r="54" ht="15.75" customHeight="1">
      <c r="B54" s="100" t="s">
        <v>99</v>
      </c>
      <c r="C54" s="40">
        <v>2.0</v>
      </c>
      <c r="D54" s="40">
        <v>1.0</v>
      </c>
      <c r="E54" s="40">
        <v>5.0</v>
      </c>
      <c r="F54" s="40">
        <v>5.0</v>
      </c>
      <c r="G54" s="40">
        <v>1.0</v>
      </c>
      <c r="H54" s="101">
        <v>106.0</v>
      </c>
    </row>
    <row r="55" ht="15.75" customHeight="1">
      <c r="B55" s="100" t="s">
        <v>99</v>
      </c>
      <c r="C55" s="40">
        <v>2.0</v>
      </c>
      <c r="D55" s="40">
        <v>1.0</v>
      </c>
      <c r="E55" s="40">
        <v>6.0</v>
      </c>
      <c r="F55" s="40">
        <v>3.0</v>
      </c>
      <c r="G55" s="40">
        <v>1.0</v>
      </c>
      <c r="H55" s="101">
        <v>99.0</v>
      </c>
    </row>
    <row r="56" ht="15.75" customHeight="1">
      <c r="B56" s="100" t="s">
        <v>99</v>
      </c>
      <c r="C56" s="40">
        <v>2.0</v>
      </c>
      <c r="D56" s="40">
        <v>1.0</v>
      </c>
      <c r="E56" s="40">
        <v>7.0</v>
      </c>
      <c r="F56" s="40">
        <v>3.0</v>
      </c>
      <c r="G56" s="40">
        <v>1.0</v>
      </c>
      <c r="H56" s="101">
        <v>140.0</v>
      </c>
    </row>
    <row r="57" ht="15.75" customHeight="1">
      <c r="B57" s="100" t="s">
        <v>99</v>
      </c>
      <c r="C57" s="40">
        <v>2.0</v>
      </c>
      <c r="D57" s="40">
        <v>1.0</v>
      </c>
      <c r="E57" s="40">
        <v>8.0</v>
      </c>
      <c r="F57" s="40">
        <v>3.0</v>
      </c>
      <c r="G57" s="40">
        <v>1.0</v>
      </c>
      <c r="H57" s="101">
        <v>109.0</v>
      </c>
    </row>
    <row r="58" ht="15.75" customHeight="1">
      <c r="B58" s="100" t="s">
        <v>99</v>
      </c>
      <c r="C58" s="40">
        <v>2.0</v>
      </c>
      <c r="D58" s="40">
        <v>1.0</v>
      </c>
      <c r="E58" s="40">
        <v>9.0</v>
      </c>
      <c r="F58" s="40">
        <v>4.0</v>
      </c>
      <c r="G58" s="40">
        <v>1.0</v>
      </c>
      <c r="H58" s="101">
        <v>95.0</v>
      </c>
    </row>
    <row r="59" ht="15.75" customHeight="1">
      <c r="B59" s="100" t="s">
        <v>99</v>
      </c>
      <c r="C59" s="40">
        <v>2.0</v>
      </c>
      <c r="D59" s="40">
        <v>1.0</v>
      </c>
      <c r="E59" s="40">
        <v>7.0</v>
      </c>
      <c r="F59" s="40">
        <v>2.0</v>
      </c>
      <c r="G59" s="40">
        <v>1.0</v>
      </c>
      <c r="H59" s="101">
        <v>103.0</v>
      </c>
    </row>
    <row r="60" ht="15.75" customHeight="1">
      <c r="B60" s="100" t="s">
        <v>99</v>
      </c>
      <c r="C60" s="40">
        <v>2.0</v>
      </c>
      <c r="D60" s="40">
        <v>1.0</v>
      </c>
      <c r="E60" s="40">
        <v>4.0</v>
      </c>
      <c r="F60" s="40">
        <v>5.0</v>
      </c>
      <c r="G60" s="40">
        <v>1.0</v>
      </c>
      <c r="H60" s="101">
        <v>181.0</v>
      </c>
    </row>
    <row r="61" ht="15.75" customHeight="1">
      <c r="B61" s="100" t="s">
        <v>99</v>
      </c>
      <c r="C61" s="40">
        <v>2.0</v>
      </c>
      <c r="D61" s="40">
        <v>0.0</v>
      </c>
      <c r="E61" s="40">
        <v>3.0</v>
      </c>
      <c r="F61" s="40">
        <v>2.0</v>
      </c>
      <c r="G61" s="40">
        <v>1.0</v>
      </c>
      <c r="H61" s="101">
        <v>900.0</v>
      </c>
    </row>
    <row r="62" ht="15.75" customHeight="1">
      <c r="B62" s="100" t="s">
        <v>99</v>
      </c>
      <c r="C62" s="40">
        <v>2.0</v>
      </c>
      <c r="D62" s="40">
        <v>1.0</v>
      </c>
      <c r="E62" s="40">
        <v>2.0</v>
      </c>
      <c r="F62" s="40">
        <v>4.0</v>
      </c>
      <c r="G62" s="40">
        <v>1.0</v>
      </c>
      <c r="H62" s="101">
        <v>89.0</v>
      </c>
    </row>
    <row r="63" ht="15.75" customHeight="1">
      <c r="B63" s="100" t="s">
        <v>99</v>
      </c>
      <c r="C63" s="40">
        <v>2.0</v>
      </c>
      <c r="D63" s="40">
        <v>1.0</v>
      </c>
      <c r="E63" s="40">
        <v>6.0</v>
      </c>
      <c r="F63" s="40">
        <v>3.0</v>
      </c>
      <c r="G63" s="40">
        <v>1.0</v>
      </c>
      <c r="H63" s="101">
        <v>131.0</v>
      </c>
    </row>
    <row r="64" ht="15.75" customHeight="1">
      <c r="B64" s="100" t="s">
        <v>99</v>
      </c>
      <c r="C64" s="40">
        <v>2.0</v>
      </c>
      <c r="D64" s="40">
        <v>1.0</v>
      </c>
      <c r="E64" s="40">
        <v>4.0</v>
      </c>
      <c r="F64" s="40">
        <v>2.0</v>
      </c>
      <c r="G64" s="40">
        <v>1.0</v>
      </c>
      <c r="H64" s="101">
        <v>143.0</v>
      </c>
    </row>
    <row r="65" ht="15.75" customHeight="1">
      <c r="B65" s="100" t="s">
        <v>99</v>
      </c>
      <c r="C65" s="40">
        <v>2.0</v>
      </c>
      <c r="D65" s="40">
        <v>1.0</v>
      </c>
      <c r="E65" s="40">
        <v>8.0</v>
      </c>
      <c r="F65" s="40">
        <v>2.0</v>
      </c>
      <c r="G65" s="40">
        <v>1.0</v>
      </c>
      <c r="H65" s="101">
        <v>102.0</v>
      </c>
    </row>
    <row r="66" ht="15.75" customHeight="1">
      <c r="B66" s="100" t="s">
        <v>99</v>
      </c>
      <c r="C66" s="40">
        <v>2.0</v>
      </c>
      <c r="D66" s="40">
        <v>1.0</v>
      </c>
      <c r="E66" s="40">
        <v>9.0</v>
      </c>
      <c r="F66" s="40">
        <v>2.0</v>
      </c>
      <c r="G66" s="40">
        <v>1.0</v>
      </c>
      <c r="H66" s="101">
        <v>101.0</v>
      </c>
    </row>
    <row r="67" ht="15.75" customHeight="1">
      <c r="B67" s="100" t="s">
        <v>99</v>
      </c>
      <c r="C67" s="40">
        <v>2.0</v>
      </c>
      <c r="D67" s="40">
        <v>1.0</v>
      </c>
      <c r="E67" s="40">
        <v>6.0</v>
      </c>
      <c r="F67" s="40">
        <v>2.0</v>
      </c>
      <c r="G67" s="40">
        <v>1.0</v>
      </c>
      <c r="H67" s="101">
        <v>59.0</v>
      </c>
    </row>
    <row r="68" ht="15.75" customHeight="1">
      <c r="B68" s="100" t="s">
        <v>99</v>
      </c>
      <c r="C68" s="40">
        <v>2.0</v>
      </c>
      <c r="D68" s="40">
        <v>1.0</v>
      </c>
      <c r="E68" s="40">
        <v>1.0</v>
      </c>
      <c r="F68" s="40">
        <v>3.0</v>
      </c>
      <c r="G68" s="40">
        <v>1.0</v>
      </c>
      <c r="H68" s="101">
        <v>71.0</v>
      </c>
    </row>
    <row r="69" ht="15.75" customHeight="1">
      <c r="B69" s="100" t="s">
        <v>99</v>
      </c>
      <c r="C69" s="40">
        <v>2.0</v>
      </c>
      <c r="D69" s="40">
        <v>1.0</v>
      </c>
      <c r="E69" s="40">
        <v>4.0</v>
      </c>
      <c r="F69" s="40">
        <v>1.0</v>
      </c>
      <c r="G69" s="40">
        <v>1.0</v>
      </c>
      <c r="H69" s="101">
        <v>124.0</v>
      </c>
    </row>
    <row r="70" ht="15.75" customHeight="1">
      <c r="B70" s="100" t="s">
        <v>99</v>
      </c>
      <c r="C70" s="40">
        <v>2.0</v>
      </c>
      <c r="D70" s="40">
        <v>1.0</v>
      </c>
      <c r="E70" s="40">
        <v>2.0</v>
      </c>
      <c r="F70" s="40">
        <v>3.0</v>
      </c>
      <c r="G70" s="40">
        <v>1.0</v>
      </c>
      <c r="H70" s="101">
        <v>87.0</v>
      </c>
    </row>
    <row r="71" ht="15.75" customHeight="1">
      <c r="B71" s="100" t="s">
        <v>99</v>
      </c>
      <c r="C71" s="40">
        <v>2.0</v>
      </c>
      <c r="D71" s="40">
        <v>1.0</v>
      </c>
      <c r="E71" s="40">
        <v>8.0</v>
      </c>
      <c r="F71" s="40">
        <v>4.0</v>
      </c>
      <c r="G71" s="40">
        <v>1.0</v>
      </c>
      <c r="H71" s="101">
        <v>61.0</v>
      </c>
    </row>
    <row r="72" ht="15.75" customHeight="1">
      <c r="B72" s="100" t="s">
        <v>99</v>
      </c>
      <c r="C72" s="40">
        <v>2.0</v>
      </c>
      <c r="D72" s="40">
        <v>1.0</v>
      </c>
      <c r="E72" s="40">
        <v>6.0</v>
      </c>
      <c r="F72" s="40">
        <v>2.0</v>
      </c>
      <c r="G72" s="40">
        <v>1.0</v>
      </c>
      <c r="H72" s="101">
        <v>82.0</v>
      </c>
    </row>
    <row r="73" ht="15.75" customHeight="1">
      <c r="B73" s="100" t="s">
        <v>99</v>
      </c>
      <c r="C73" s="40">
        <v>2.0</v>
      </c>
      <c r="D73" s="40">
        <v>1.0</v>
      </c>
      <c r="E73" s="40">
        <v>4.0</v>
      </c>
      <c r="F73" s="40">
        <v>1.0</v>
      </c>
      <c r="G73" s="40">
        <v>1.0</v>
      </c>
      <c r="H73" s="101">
        <v>100.0</v>
      </c>
    </row>
    <row r="74" ht="15.75" customHeight="1">
      <c r="B74" s="100" t="s">
        <v>99</v>
      </c>
      <c r="C74" s="40">
        <v>2.0</v>
      </c>
      <c r="D74" s="40">
        <v>1.0</v>
      </c>
      <c r="E74" s="40">
        <v>2.0</v>
      </c>
      <c r="F74" s="40">
        <v>2.0</v>
      </c>
      <c r="G74" s="40">
        <v>1.0</v>
      </c>
      <c r="H74" s="101">
        <v>144.0</v>
      </c>
    </row>
    <row r="75" ht="15.75" customHeight="1">
      <c r="B75" s="100" t="s">
        <v>99</v>
      </c>
      <c r="C75" s="40">
        <v>2.0</v>
      </c>
      <c r="D75" s="40">
        <v>1.0</v>
      </c>
      <c r="E75" s="40">
        <v>6.0</v>
      </c>
      <c r="F75" s="40">
        <v>5.0</v>
      </c>
      <c r="G75" s="40">
        <v>1.0</v>
      </c>
      <c r="H75" s="101">
        <v>108.0</v>
      </c>
    </row>
    <row r="76" ht="15.75" customHeight="1">
      <c r="B76" s="100" t="s">
        <v>99</v>
      </c>
      <c r="C76" s="40">
        <v>2.0</v>
      </c>
      <c r="D76" s="40">
        <v>1.0</v>
      </c>
      <c r="E76" s="40">
        <v>8.0</v>
      </c>
      <c r="F76" s="40">
        <v>2.0</v>
      </c>
      <c r="G76" s="40">
        <v>1.0</v>
      </c>
      <c r="H76" s="101">
        <v>102.0</v>
      </c>
    </row>
    <row r="77" ht="15.75" customHeight="1">
      <c r="B77" s="100" t="s">
        <v>99</v>
      </c>
      <c r="C77" s="40">
        <v>2.0</v>
      </c>
      <c r="D77" s="40">
        <v>1.0</v>
      </c>
      <c r="E77" s="40">
        <v>4.0</v>
      </c>
      <c r="F77" s="40">
        <v>3.0</v>
      </c>
      <c r="G77" s="40">
        <v>1.0</v>
      </c>
      <c r="H77" s="101">
        <v>245.0</v>
      </c>
    </row>
    <row r="78" ht="15.75" customHeight="1">
      <c r="B78" s="100" t="s">
        <v>99</v>
      </c>
      <c r="C78" s="40">
        <v>2.0</v>
      </c>
      <c r="D78" s="40">
        <v>1.0</v>
      </c>
      <c r="E78" s="40">
        <v>5.0</v>
      </c>
      <c r="F78" s="40">
        <v>5.0</v>
      </c>
      <c r="G78" s="40">
        <v>1.0</v>
      </c>
      <c r="H78" s="101">
        <v>100.0</v>
      </c>
    </row>
    <row r="79" ht="15.75" customHeight="1">
      <c r="B79" s="100" t="s">
        <v>99</v>
      </c>
      <c r="C79" s="40">
        <v>2.0</v>
      </c>
      <c r="D79" s="40">
        <v>1.0</v>
      </c>
      <c r="E79" s="40">
        <v>4.0</v>
      </c>
      <c r="F79" s="40">
        <v>5.0</v>
      </c>
      <c r="G79" s="40">
        <v>1.0</v>
      </c>
      <c r="H79" s="101">
        <v>132.0</v>
      </c>
    </row>
    <row r="80" ht="15.75" customHeight="1">
      <c r="B80" s="100" t="s">
        <v>99</v>
      </c>
      <c r="C80" s="40">
        <v>2.0</v>
      </c>
      <c r="D80" s="40">
        <v>1.0</v>
      </c>
      <c r="E80" s="40">
        <v>7.0</v>
      </c>
      <c r="F80" s="40">
        <v>1.0</v>
      </c>
      <c r="G80" s="40">
        <v>1.0</v>
      </c>
      <c r="H80" s="101">
        <v>98.0</v>
      </c>
    </row>
    <row r="81" ht="15.75" customHeight="1">
      <c r="B81" s="100" t="s">
        <v>99</v>
      </c>
      <c r="C81" s="40">
        <v>2.0</v>
      </c>
      <c r="D81" s="40">
        <v>1.0</v>
      </c>
      <c r="E81" s="40">
        <v>8.0</v>
      </c>
      <c r="F81" s="40">
        <v>2.0</v>
      </c>
      <c r="G81" s="40">
        <v>1.0</v>
      </c>
      <c r="H81" s="101">
        <v>117.0</v>
      </c>
    </row>
    <row r="82" ht="15.75" customHeight="1">
      <c r="B82" s="100" t="s">
        <v>99</v>
      </c>
      <c r="C82" s="40">
        <v>2.0</v>
      </c>
      <c r="D82" s="40">
        <v>1.0</v>
      </c>
      <c r="E82" s="40">
        <v>6.0</v>
      </c>
      <c r="F82" s="40">
        <v>2.0</v>
      </c>
      <c r="G82" s="40">
        <v>1.0</v>
      </c>
      <c r="H82" s="101">
        <v>115.0</v>
      </c>
    </row>
    <row r="83" ht="15.75" customHeight="1">
      <c r="B83" s="100" t="s">
        <v>99</v>
      </c>
      <c r="C83" s="40">
        <v>2.0</v>
      </c>
      <c r="D83" s="40">
        <v>1.0</v>
      </c>
      <c r="E83" s="40">
        <v>1.0</v>
      </c>
      <c r="F83" s="40">
        <v>4.0</v>
      </c>
      <c r="G83" s="40">
        <v>1.0</v>
      </c>
      <c r="H83" s="101">
        <v>54.0</v>
      </c>
    </row>
    <row r="84" ht="15.75" customHeight="1">
      <c r="B84" s="100" t="s">
        <v>99</v>
      </c>
      <c r="C84" s="40">
        <v>2.0</v>
      </c>
      <c r="D84" s="40">
        <v>1.0</v>
      </c>
      <c r="E84" s="40">
        <v>6.0</v>
      </c>
      <c r="F84" s="40">
        <v>2.0</v>
      </c>
      <c r="G84" s="40">
        <v>1.0</v>
      </c>
      <c r="H84" s="101">
        <v>62.0</v>
      </c>
    </row>
    <row r="85" ht="15.75" customHeight="1">
      <c r="B85" s="100" t="s">
        <v>99</v>
      </c>
      <c r="C85" s="40">
        <v>2.0</v>
      </c>
      <c r="D85" s="40">
        <v>1.0</v>
      </c>
      <c r="E85" s="40">
        <v>1.0</v>
      </c>
      <c r="F85" s="40">
        <v>5.0</v>
      </c>
      <c r="G85" s="40">
        <v>1.0</v>
      </c>
      <c r="H85" s="101">
        <v>21.0</v>
      </c>
    </row>
    <row r="86" ht="15.75" customHeight="1">
      <c r="B86" s="100" t="s">
        <v>99</v>
      </c>
      <c r="C86" s="40">
        <v>2.0</v>
      </c>
      <c r="D86" s="40">
        <v>1.0</v>
      </c>
      <c r="E86" s="40">
        <v>2.0</v>
      </c>
      <c r="F86" s="40">
        <v>1.0</v>
      </c>
      <c r="G86" s="40">
        <v>1.0</v>
      </c>
      <c r="H86" s="101">
        <v>118.0</v>
      </c>
    </row>
    <row r="87" ht="15.75" customHeight="1">
      <c r="B87" s="100" t="s">
        <v>99</v>
      </c>
      <c r="C87" s="40">
        <v>2.0</v>
      </c>
      <c r="D87" s="40">
        <v>1.0</v>
      </c>
      <c r="E87" s="40">
        <v>8.0</v>
      </c>
      <c r="F87" s="40">
        <v>4.0</v>
      </c>
      <c r="G87" s="40">
        <v>1.0</v>
      </c>
      <c r="H87" s="101">
        <v>107.0</v>
      </c>
    </row>
    <row r="88" ht="15.75" customHeight="1">
      <c r="B88" s="100" t="s">
        <v>99</v>
      </c>
      <c r="C88" s="40">
        <v>2.0</v>
      </c>
      <c r="D88" s="40">
        <v>0.0</v>
      </c>
      <c r="E88" s="40">
        <v>3.0</v>
      </c>
      <c r="F88" s="40">
        <v>1.0</v>
      </c>
      <c r="G88" s="40">
        <v>0.0</v>
      </c>
      <c r="H88" s="101">
        <v>49.0</v>
      </c>
    </row>
    <row r="89" ht="15.75" customHeight="1">
      <c r="B89" s="100" t="s">
        <v>99</v>
      </c>
      <c r="C89" s="40">
        <v>2.0</v>
      </c>
      <c r="D89" s="40">
        <v>1.0</v>
      </c>
      <c r="E89" s="40">
        <v>7.0</v>
      </c>
      <c r="F89" s="40">
        <v>4.0</v>
      </c>
      <c r="G89" s="40">
        <v>1.0</v>
      </c>
      <c r="H89" s="101">
        <v>141.0</v>
      </c>
    </row>
    <row r="90" ht="15.75" customHeight="1">
      <c r="B90" s="100" t="s">
        <v>99</v>
      </c>
      <c r="C90" s="40">
        <v>2.0</v>
      </c>
      <c r="D90" s="40">
        <v>1.0</v>
      </c>
      <c r="E90" s="40">
        <v>5.0</v>
      </c>
      <c r="F90" s="40">
        <v>1.0</v>
      </c>
      <c r="G90" s="40">
        <v>1.0</v>
      </c>
      <c r="H90" s="101">
        <v>97.0</v>
      </c>
    </row>
    <row r="91" ht="15.75" customHeight="1">
      <c r="B91" s="100" t="s">
        <v>99</v>
      </c>
      <c r="C91" s="40">
        <v>2.0</v>
      </c>
      <c r="D91" s="40">
        <v>1.0</v>
      </c>
      <c r="E91" s="40">
        <v>7.0</v>
      </c>
      <c r="F91" s="40">
        <v>2.0</v>
      </c>
      <c r="G91" s="40">
        <v>1.0</v>
      </c>
      <c r="H91" s="101">
        <v>71.0</v>
      </c>
    </row>
    <row r="92" ht="15.75" customHeight="1">
      <c r="B92" s="100" t="s">
        <v>99</v>
      </c>
      <c r="C92" s="40">
        <v>2.0</v>
      </c>
      <c r="D92" s="40">
        <v>1.0</v>
      </c>
      <c r="E92" s="40">
        <v>9.0</v>
      </c>
      <c r="F92" s="40">
        <v>4.0</v>
      </c>
      <c r="G92" s="40">
        <v>1.0</v>
      </c>
      <c r="H92" s="101">
        <v>74.0</v>
      </c>
    </row>
    <row r="93" ht="15.75" customHeight="1">
      <c r="B93" s="100" t="s">
        <v>99</v>
      </c>
      <c r="C93" s="40">
        <v>2.0</v>
      </c>
      <c r="D93" s="40">
        <v>1.0</v>
      </c>
      <c r="E93" s="40">
        <v>8.0</v>
      </c>
      <c r="F93" s="40">
        <v>5.0</v>
      </c>
      <c r="G93" s="40">
        <v>1.0</v>
      </c>
      <c r="H93" s="101">
        <v>104.0</v>
      </c>
    </row>
    <row r="94" ht="15.75" customHeight="1">
      <c r="B94" s="100" t="s">
        <v>99</v>
      </c>
      <c r="C94" s="40">
        <v>2.0</v>
      </c>
      <c r="D94" s="40">
        <v>1.0</v>
      </c>
      <c r="E94" s="40">
        <v>4.0</v>
      </c>
      <c r="F94" s="40">
        <v>5.0</v>
      </c>
      <c r="G94" s="40">
        <v>1.0</v>
      </c>
      <c r="H94" s="101">
        <v>41.0</v>
      </c>
    </row>
    <row r="95" ht="15.75" customHeight="1">
      <c r="B95" s="100" t="s">
        <v>99</v>
      </c>
      <c r="C95" s="40">
        <v>2.0</v>
      </c>
      <c r="D95" s="40">
        <v>1.0</v>
      </c>
      <c r="E95" s="40">
        <v>1.0</v>
      </c>
      <c r="F95" s="40">
        <v>1.0</v>
      </c>
      <c r="G95" s="40">
        <v>1.0</v>
      </c>
      <c r="H95" s="101">
        <v>95.0</v>
      </c>
    </row>
    <row r="96" ht="15.75" customHeight="1">
      <c r="B96" s="100" t="s">
        <v>99</v>
      </c>
      <c r="C96" s="40">
        <v>2.0</v>
      </c>
      <c r="D96" s="40">
        <v>1.0</v>
      </c>
      <c r="E96" s="40">
        <v>8.0</v>
      </c>
      <c r="F96" s="40">
        <v>2.0</v>
      </c>
      <c r="G96" s="40">
        <v>1.0</v>
      </c>
      <c r="H96" s="101">
        <v>140.0</v>
      </c>
    </row>
    <row r="97" ht="15.75" customHeight="1">
      <c r="B97" s="100" t="s">
        <v>99</v>
      </c>
      <c r="C97" s="40">
        <v>2.0</v>
      </c>
      <c r="D97" s="40">
        <v>1.0</v>
      </c>
      <c r="E97" s="40">
        <v>9.0</v>
      </c>
      <c r="F97" s="40">
        <v>2.0</v>
      </c>
      <c r="G97" s="40">
        <v>1.0</v>
      </c>
      <c r="H97" s="101">
        <v>41.0</v>
      </c>
    </row>
    <row r="98" ht="15.75" customHeight="1">
      <c r="B98" s="100" t="s">
        <v>99</v>
      </c>
      <c r="C98" s="40">
        <v>2.0</v>
      </c>
      <c r="D98" s="40">
        <v>1.0</v>
      </c>
      <c r="E98" s="40">
        <v>2.0</v>
      </c>
      <c r="F98" s="40">
        <v>1.0</v>
      </c>
      <c r="G98" s="40">
        <v>1.0</v>
      </c>
      <c r="H98" s="101">
        <v>222.0</v>
      </c>
    </row>
    <row r="99" ht="15.75" customHeight="1">
      <c r="B99" s="100" t="s">
        <v>99</v>
      </c>
      <c r="C99" s="40">
        <v>2.0</v>
      </c>
      <c r="D99" s="40">
        <v>1.0</v>
      </c>
      <c r="E99" s="40">
        <v>8.0</v>
      </c>
      <c r="F99" s="40">
        <v>3.0</v>
      </c>
      <c r="G99" s="40">
        <v>1.0</v>
      </c>
      <c r="H99" s="101">
        <v>139.0</v>
      </c>
    </row>
    <row r="100" ht="15.75" customHeight="1">
      <c r="B100" s="100" t="s">
        <v>99</v>
      </c>
      <c r="C100" s="40">
        <v>2.0</v>
      </c>
      <c r="D100" s="40">
        <v>1.0</v>
      </c>
      <c r="E100" s="40">
        <v>5.0</v>
      </c>
      <c r="F100" s="40">
        <v>2.0</v>
      </c>
      <c r="G100" s="40">
        <v>1.0</v>
      </c>
      <c r="H100" s="101">
        <v>31.0</v>
      </c>
    </row>
    <row r="101" ht="15.75" customHeight="1">
      <c r="B101" s="100" t="s">
        <v>99</v>
      </c>
      <c r="C101" s="40">
        <v>2.0</v>
      </c>
      <c r="D101" s="40">
        <v>1.0</v>
      </c>
      <c r="E101" s="40">
        <v>4.0</v>
      </c>
      <c r="F101" s="40">
        <v>1.0</v>
      </c>
      <c r="G101" s="40">
        <v>1.0</v>
      </c>
      <c r="H101" s="101">
        <v>239.0</v>
      </c>
    </row>
    <row r="102" ht="15.75" customHeight="1">
      <c r="B102" s="100" t="s">
        <v>99</v>
      </c>
      <c r="C102" s="40">
        <v>2.0</v>
      </c>
      <c r="D102" s="40">
        <v>0.0</v>
      </c>
      <c r="E102" s="40">
        <v>3.0</v>
      </c>
      <c r="F102" s="40">
        <v>4.0</v>
      </c>
      <c r="G102" s="40">
        <v>1.0</v>
      </c>
      <c r="H102" s="101">
        <v>900.0</v>
      </c>
    </row>
    <row r="103" ht="15.75" customHeight="1">
      <c r="B103" s="100" t="s">
        <v>99</v>
      </c>
      <c r="C103" s="40">
        <v>2.0</v>
      </c>
      <c r="D103" s="40">
        <v>1.0</v>
      </c>
      <c r="E103" s="40">
        <v>8.0</v>
      </c>
      <c r="F103" s="40">
        <v>2.0</v>
      </c>
      <c r="G103" s="40">
        <v>1.0</v>
      </c>
      <c r="H103" s="101">
        <v>234.0</v>
      </c>
    </row>
    <row r="104" ht="15.75" customHeight="1">
      <c r="B104" s="100" t="s">
        <v>99</v>
      </c>
      <c r="C104" s="40">
        <v>2.0</v>
      </c>
      <c r="D104" s="40">
        <v>1.0</v>
      </c>
      <c r="E104" s="40">
        <v>1.0</v>
      </c>
      <c r="F104" s="40">
        <v>4.0</v>
      </c>
      <c r="G104" s="40">
        <v>1.0</v>
      </c>
      <c r="H104" s="101">
        <v>127.0</v>
      </c>
    </row>
    <row r="105" ht="15.75" customHeight="1">
      <c r="B105" s="100" t="s">
        <v>99</v>
      </c>
      <c r="C105" s="40">
        <v>2.0</v>
      </c>
      <c r="D105" s="40">
        <v>1.0</v>
      </c>
      <c r="E105" s="40">
        <v>5.0</v>
      </c>
      <c r="F105" s="40">
        <v>2.0</v>
      </c>
      <c r="G105" s="40">
        <v>1.0</v>
      </c>
      <c r="H105" s="101">
        <v>86.0</v>
      </c>
    </row>
    <row r="106" ht="15.75" customHeight="1">
      <c r="B106" s="100" t="s">
        <v>99</v>
      </c>
      <c r="C106" s="40">
        <v>2.0</v>
      </c>
      <c r="D106" s="40">
        <v>1.0</v>
      </c>
      <c r="E106" s="40">
        <v>1.0</v>
      </c>
      <c r="F106" s="40">
        <v>2.0</v>
      </c>
      <c r="G106" s="40">
        <v>1.0</v>
      </c>
      <c r="H106" s="101">
        <v>112.0</v>
      </c>
    </row>
    <row r="107" ht="15.75" customHeight="1">
      <c r="B107" s="100" t="s">
        <v>99</v>
      </c>
      <c r="C107" s="40">
        <v>2.0</v>
      </c>
      <c r="D107" s="40">
        <v>1.0</v>
      </c>
      <c r="E107" s="40">
        <v>5.0</v>
      </c>
      <c r="F107" s="40">
        <v>5.0</v>
      </c>
      <c r="G107" s="40">
        <v>1.0</v>
      </c>
      <c r="H107" s="101">
        <v>131.0</v>
      </c>
    </row>
    <row r="108" ht="15.75" customHeight="1">
      <c r="B108" s="100" t="s">
        <v>99</v>
      </c>
      <c r="C108" s="40">
        <v>2.0</v>
      </c>
      <c r="D108" s="40">
        <v>0.0</v>
      </c>
      <c r="E108" s="40">
        <v>3.0</v>
      </c>
      <c r="F108" s="40">
        <v>4.0</v>
      </c>
      <c r="G108" s="40">
        <v>0.0</v>
      </c>
      <c r="H108" s="101">
        <v>85.0</v>
      </c>
    </row>
    <row r="109" ht="15.75" customHeight="1">
      <c r="B109" s="100" t="s">
        <v>99</v>
      </c>
      <c r="C109" s="40">
        <v>2.0</v>
      </c>
      <c r="D109" s="40">
        <v>1.0</v>
      </c>
      <c r="E109" s="40">
        <v>5.0</v>
      </c>
      <c r="F109" s="40">
        <v>2.0</v>
      </c>
      <c r="G109" s="40">
        <v>1.0</v>
      </c>
      <c r="H109" s="101">
        <v>81.0</v>
      </c>
    </row>
    <row r="110" ht="15.75" customHeight="1">
      <c r="B110" s="100" t="s">
        <v>99</v>
      </c>
      <c r="C110" s="40">
        <v>2.0</v>
      </c>
      <c r="D110" s="40">
        <v>0.0</v>
      </c>
      <c r="E110" s="40">
        <v>3.0</v>
      </c>
      <c r="F110" s="40">
        <v>4.0</v>
      </c>
      <c r="G110" s="40">
        <v>1.0</v>
      </c>
      <c r="H110" s="101">
        <v>900.0</v>
      </c>
    </row>
    <row r="111" ht="15.75" customHeight="1">
      <c r="B111" s="100" t="s">
        <v>99</v>
      </c>
      <c r="C111" s="40">
        <v>2.0</v>
      </c>
      <c r="D111" s="40">
        <v>1.0</v>
      </c>
      <c r="E111" s="40">
        <v>7.0</v>
      </c>
      <c r="F111" s="40">
        <v>4.0</v>
      </c>
      <c r="G111" s="40">
        <v>1.0</v>
      </c>
      <c r="H111" s="101">
        <v>132.0</v>
      </c>
    </row>
    <row r="112" ht="15.75" customHeight="1">
      <c r="B112" s="100" t="s">
        <v>99</v>
      </c>
      <c r="C112" s="40">
        <v>2.0</v>
      </c>
      <c r="D112" s="40">
        <v>1.0</v>
      </c>
      <c r="E112" s="40">
        <v>1.0</v>
      </c>
      <c r="F112" s="40">
        <v>4.0</v>
      </c>
      <c r="G112" s="40">
        <v>1.0</v>
      </c>
      <c r="H112" s="101">
        <v>93.0</v>
      </c>
    </row>
    <row r="113" ht="15.75" customHeight="1">
      <c r="B113" s="100" t="s">
        <v>99</v>
      </c>
      <c r="C113" s="40">
        <v>2.0</v>
      </c>
      <c r="D113" s="40">
        <v>1.0</v>
      </c>
      <c r="E113" s="40">
        <v>9.0</v>
      </c>
      <c r="F113" s="40">
        <v>1.0</v>
      </c>
      <c r="G113" s="40">
        <v>1.0</v>
      </c>
      <c r="H113" s="101">
        <v>113.0</v>
      </c>
    </row>
    <row r="114" ht="15.75" customHeight="1">
      <c r="B114" s="100" t="s">
        <v>99</v>
      </c>
      <c r="C114" s="40">
        <v>2.0</v>
      </c>
      <c r="D114" s="40">
        <v>1.0</v>
      </c>
      <c r="E114" s="40">
        <v>4.0</v>
      </c>
      <c r="F114" s="40">
        <v>2.0</v>
      </c>
      <c r="G114" s="40">
        <v>1.0</v>
      </c>
      <c r="H114" s="101">
        <v>78.0</v>
      </c>
    </row>
    <row r="115" ht="15.75" customHeight="1">
      <c r="B115" s="100" t="s">
        <v>99</v>
      </c>
      <c r="C115" s="40">
        <v>2.0</v>
      </c>
      <c r="D115" s="40">
        <v>0.0</v>
      </c>
      <c r="E115" s="40">
        <v>3.0</v>
      </c>
      <c r="F115" s="40">
        <v>5.0</v>
      </c>
      <c r="G115" s="40">
        <v>1.0</v>
      </c>
      <c r="H115" s="101">
        <v>900.0</v>
      </c>
    </row>
    <row r="116" ht="15.75" customHeight="1">
      <c r="B116" s="100" t="s">
        <v>99</v>
      </c>
      <c r="C116" s="40">
        <v>2.0</v>
      </c>
      <c r="D116" s="40">
        <v>1.0</v>
      </c>
      <c r="E116" s="40">
        <v>2.0</v>
      </c>
      <c r="F116" s="40">
        <v>1.0</v>
      </c>
      <c r="G116" s="40">
        <v>1.0</v>
      </c>
      <c r="H116" s="101">
        <v>131.0</v>
      </c>
    </row>
    <row r="117" ht="15.75" customHeight="1">
      <c r="B117" s="100" t="s">
        <v>99</v>
      </c>
      <c r="C117" s="40">
        <v>2.0</v>
      </c>
      <c r="D117" s="40">
        <v>1.0</v>
      </c>
      <c r="E117" s="40">
        <v>9.0</v>
      </c>
      <c r="F117" s="40">
        <v>4.0</v>
      </c>
      <c r="G117" s="40">
        <v>1.0</v>
      </c>
      <c r="H117" s="101">
        <v>202.0</v>
      </c>
    </row>
    <row r="118" ht="15.75" customHeight="1">
      <c r="B118" s="100" t="s">
        <v>99</v>
      </c>
      <c r="C118" s="40">
        <v>2.0</v>
      </c>
      <c r="D118" s="40">
        <v>0.0</v>
      </c>
      <c r="E118" s="40">
        <v>3.0</v>
      </c>
      <c r="F118" s="40">
        <v>5.0</v>
      </c>
      <c r="G118" s="40">
        <v>1.0</v>
      </c>
      <c r="H118" s="101">
        <v>900.0</v>
      </c>
    </row>
    <row r="119" ht="15.75" customHeight="1">
      <c r="B119" s="100" t="s">
        <v>99</v>
      </c>
      <c r="C119" s="40">
        <v>2.0</v>
      </c>
      <c r="D119" s="40">
        <v>1.0</v>
      </c>
      <c r="E119" s="40">
        <v>6.0</v>
      </c>
      <c r="F119" s="40">
        <v>2.0</v>
      </c>
      <c r="G119" s="40">
        <v>1.0</v>
      </c>
      <c r="H119" s="101">
        <v>48.0</v>
      </c>
    </row>
    <row r="120" ht="15.75" customHeight="1">
      <c r="B120" s="100" t="s">
        <v>99</v>
      </c>
      <c r="C120" s="40">
        <v>2.0</v>
      </c>
      <c r="D120" s="40">
        <v>1.0</v>
      </c>
      <c r="E120" s="40">
        <v>1.0</v>
      </c>
      <c r="F120" s="40">
        <v>2.0</v>
      </c>
      <c r="G120" s="40">
        <v>1.0</v>
      </c>
      <c r="H120" s="101">
        <v>104.0</v>
      </c>
    </row>
    <row r="121" ht="15.75" customHeight="1">
      <c r="B121" s="100" t="s">
        <v>99</v>
      </c>
      <c r="C121" s="40">
        <v>2.0</v>
      </c>
      <c r="D121" s="40">
        <v>1.0</v>
      </c>
      <c r="E121" s="40">
        <v>6.0</v>
      </c>
      <c r="F121" s="40">
        <v>3.0</v>
      </c>
      <c r="G121" s="40">
        <v>1.0</v>
      </c>
      <c r="H121" s="101">
        <v>91.0</v>
      </c>
    </row>
    <row r="122" ht="15.75" customHeight="1">
      <c r="B122" s="100" t="s">
        <v>99</v>
      </c>
      <c r="C122" s="40">
        <v>2.0</v>
      </c>
      <c r="D122" s="40">
        <v>1.0</v>
      </c>
      <c r="E122" s="40">
        <v>4.0</v>
      </c>
      <c r="F122" s="40">
        <v>3.0</v>
      </c>
      <c r="G122" s="40">
        <v>1.0</v>
      </c>
      <c r="H122" s="101">
        <v>163.0</v>
      </c>
    </row>
    <row r="123" ht="15.75" customHeight="1">
      <c r="B123" s="100" t="s">
        <v>99</v>
      </c>
      <c r="C123" s="40">
        <v>2.0</v>
      </c>
      <c r="D123" s="40">
        <v>1.0</v>
      </c>
      <c r="E123" s="40">
        <v>5.0</v>
      </c>
      <c r="F123" s="40">
        <v>5.0</v>
      </c>
      <c r="G123" s="40">
        <v>1.0</v>
      </c>
      <c r="H123" s="101">
        <v>174.0</v>
      </c>
    </row>
    <row r="124" ht="15.75" customHeight="1">
      <c r="B124" s="100" t="s">
        <v>99</v>
      </c>
      <c r="C124" s="40">
        <v>2.0</v>
      </c>
      <c r="D124" s="40">
        <v>1.0</v>
      </c>
      <c r="E124" s="40">
        <v>6.0</v>
      </c>
      <c r="F124" s="40">
        <v>4.0</v>
      </c>
      <c r="G124" s="40">
        <v>1.0</v>
      </c>
      <c r="H124" s="101">
        <v>118.0</v>
      </c>
    </row>
    <row r="125" ht="15.75" customHeight="1">
      <c r="B125" s="100" t="s">
        <v>99</v>
      </c>
      <c r="C125" s="40">
        <v>2.0</v>
      </c>
      <c r="D125" s="40">
        <v>1.0</v>
      </c>
      <c r="E125" s="40">
        <v>4.0</v>
      </c>
      <c r="F125" s="40">
        <v>2.0</v>
      </c>
      <c r="G125" s="40">
        <v>1.0</v>
      </c>
      <c r="H125" s="101">
        <v>127.0</v>
      </c>
    </row>
    <row r="126" ht="15.75" customHeight="1">
      <c r="B126" s="100" t="s">
        <v>99</v>
      </c>
      <c r="C126" s="40">
        <v>2.0</v>
      </c>
      <c r="D126" s="40">
        <v>1.0</v>
      </c>
      <c r="E126" s="40">
        <v>6.0</v>
      </c>
      <c r="F126" s="40">
        <v>2.0</v>
      </c>
      <c r="G126" s="40">
        <v>1.0</v>
      </c>
      <c r="H126" s="101">
        <v>190.0</v>
      </c>
    </row>
    <row r="127" ht="15.75" customHeight="1">
      <c r="B127" s="100" t="s">
        <v>99</v>
      </c>
      <c r="C127" s="40">
        <v>2.0</v>
      </c>
      <c r="D127" s="40">
        <v>1.0</v>
      </c>
      <c r="E127" s="40">
        <v>5.0</v>
      </c>
      <c r="F127" s="40">
        <v>3.0</v>
      </c>
      <c r="G127" s="40">
        <v>1.0</v>
      </c>
      <c r="H127" s="101">
        <v>179.0</v>
      </c>
    </row>
    <row r="128" ht="15.75" customHeight="1">
      <c r="B128" s="100" t="s">
        <v>99</v>
      </c>
      <c r="C128" s="40">
        <v>2.0</v>
      </c>
      <c r="D128" s="40">
        <v>1.0</v>
      </c>
      <c r="E128" s="40">
        <v>6.0</v>
      </c>
      <c r="F128" s="40">
        <v>2.0</v>
      </c>
      <c r="G128" s="40">
        <v>1.0</v>
      </c>
      <c r="H128" s="101">
        <v>153.0</v>
      </c>
    </row>
    <row r="129" ht="15.75" customHeight="1">
      <c r="B129" s="100" t="s">
        <v>99</v>
      </c>
      <c r="C129" s="40">
        <v>2.0</v>
      </c>
      <c r="D129" s="40">
        <v>1.0</v>
      </c>
      <c r="E129" s="40">
        <v>2.0</v>
      </c>
      <c r="F129" s="40">
        <v>1.0</v>
      </c>
      <c r="G129" s="40">
        <v>1.0</v>
      </c>
      <c r="H129" s="101">
        <v>103.0</v>
      </c>
    </row>
    <row r="130" ht="15.75" customHeight="1">
      <c r="B130" s="100" t="s">
        <v>99</v>
      </c>
      <c r="C130" s="40">
        <v>2.0</v>
      </c>
      <c r="D130" s="40">
        <v>1.0</v>
      </c>
      <c r="E130" s="40">
        <v>9.0</v>
      </c>
      <c r="F130" s="40">
        <v>5.0</v>
      </c>
      <c r="G130" s="40">
        <v>1.0</v>
      </c>
      <c r="H130" s="101">
        <v>145.0</v>
      </c>
    </row>
    <row r="131" ht="15.75" customHeight="1">
      <c r="B131" s="100" t="s">
        <v>99</v>
      </c>
      <c r="C131" s="40">
        <v>2.0</v>
      </c>
      <c r="D131" s="40">
        <v>0.0</v>
      </c>
      <c r="E131" s="40">
        <v>3.0</v>
      </c>
      <c r="F131" s="40">
        <v>3.0</v>
      </c>
      <c r="G131" s="40">
        <v>1.0</v>
      </c>
      <c r="H131" s="101">
        <v>900.0</v>
      </c>
    </row>
    <row r="132" ht="15.75" customHeight="1">
      <c r="B132" s="100" t="s">
        <v>99</v>
      </c>
      <c r="C132" s="40">
        <v>2.0</v>
      </c>
      <c r="D132" s="40">
        <v>1.0</v>
      </c>
      <c r="E132" s="40">
        <v>8.0</v>
      </c>
      <c r="F132" s="40">
        <v>3.0</v>
      </c>
      <c r="G132" s="40">
        <v>1.0</v>
      </c>
      <c r="H132" s="101">
        <v>65.0</v>
      </c>
    </row>
    <row r="133" ht="15.75" customHeight="1">
      <c r="B133" s="100" t="s">
        <v>99</v>
      </c>
      <c r="C133" s="40">
        <v>2.0</v>
      </c>
      <c r="D133" s="40">
        <v>1.0</v>
      </c>
      <c r="E133" s="40">
        <v>9.0</v>
      </c>
      <c r="F133" s="40">
        <v>1.0</v>
      </c>
      <c r="G133" s="40">
        <v>1.0</v>
      </c>
      <c r="H133" s="101">
        <v>113.0</v>
      </c>
    </row>
    <row r="134" ht="15.75" customHeight="1">
      <c r="B134" s="100" t="s">
        <v>99</v>
      </c>
      <c r="C134" s="40">
        <v>2.0</v>
      </c>
      <c r="D134" s="40">
        <v>1.0</v>
      </c>
      <c r="E134" s="40">
        <v>8.0</v>
      </c>
      <c r="F134" s="40">
        <v>3.0</v>
      </c>
      <c r="G134" s="40">
        <v>1.0</v>
      </c>
      <c r="H134" s="101">
        <v>80.0</v>
      </c>
    </row>
    <row r="135" ht="15.75" customHeight="1">
      <c r="B135" s="100" t="s">
        <v>99</v>
      </c>
      <c r="C135" s="40">
        <v>2.0</v>
      </c>
      <c r="D135" s="40">
        <v>1.0</v>
      </c>
      <c r="E135" s="40">
        <v>1.0</v>
      </c>
      <c r="F135" s="40">
        <v>4.0</v>
      </c>
      <c r="G135" s="40">
        <v>1.0</v>
      </c>
      <c r="H135" s="101">
        <v>165.0</v>
      </c>
    </row>
    <row r="136" ht="15.75" customHeight="1">
      <c r="B136" s="100" t="s">
        <v>99</v>
      </c>
      <c r="C136" s="40">
        <v>2.0</v>
      </c>
      <c r="D136" s="40">
        <v>1.0</v>
      </c>
      <c r="E136" s="40">
        <v>2.0</v>
      </c>
      <c r="F136" s="40">
        <v>5.0</v>
      </c>
      <c r="G136" s="40">
        <v>1.0</v>
      </c>
      <c r="H136" s="101">
        <v>296.0</v>
      </c>
    </row>
    <row r="137" ht="15.75" customHeight="1">
      <c r="B137" s="100" t="s">
        <v>99</v>
      </c>
      <c r="C137" s="40">
        <v>2.0</v>
      </c>
      <c r="D137" s="40">
        <v>1.0</v>
      </c>
      <c r="E137" s="40">
        <v>7.0</v>
      </c>
      <c r="F137" s="40">
        <v>3.0</v>
      </c>
      <c r="G137" s="40">
        <v>1.0</v>
      </c>
      <c r="H137" s="101">
        <v>66.0</v>
      </c>
    </row>
    <row r="138" ht="15.75" customHeight="1">
      <c r="B138" s="100" t="s">
        <v>99</v>
      </c>
      <c r="C138" s="40">
        <v>2.0</v>
      </c>
      <c r="D138" s="40">
        <v>1.0</v>
      </c>
      <c r="E138" s="40">
        <v>2.0</v>
      </c>
      <c r="F138" s="40">
        <v>5.0</v>
      </c>
      <c r="G138" s="40">
        <v>1.0</v>
      </c>
      <c r="H138" s="101">
        <v>133.0</v>
      </c>
    </row>
    <row r="139" ht="15.75" customHeight="1">
      <c r="B139" s="100" t="s">
        <v>99</v>
      </c>
      <c r="C139" s="40">
        <v>2.0</v>
      </c>
      <c r="D139" s="40">
        <v>1.0</v>
      </c>
      <c r="E139" s="40">
        <v>5.0</v>
      </c>
      <c r="F139" s="40">
        <v>5.0</v>
      </c>
      <c r="G139" s="40">
        <v>1.0</v>
      </c>
      <c r="H139" s="101">
        <v>107.0</v>
      </c>
    </row>
    <row r="140" ht="15.75" customHeight="1">
      <c r="B140" s="100" t="s">
        <v>99</v>
      </c>
      <c r="C140" s="40">
        <v>2.0</v>
      </c>
      <c r="D140" s="40">
        <v>1.0</v>
      </c>
      <c r="E140" s="40">
        <v>7.0</v>
      </c>
      <c r="F140" s="40">
        <v>2.0</v>
      </c>
      <c r="G140" s="40">
        <v>1.0</v>
      </c>
      <c r="H140" s="101">
        <v>119.0</v>
      </c>
    </row>
    <row r="141" ht="15.75" customHeight="1">
      <c r="B141" s="100" t="s">
        <v>99</v>
      </c>
      <c r="C141" s="40">
        <v>2.0</v>
      </c>
      <c r="D141" s="40">
        <v>1.0</v>
      </c>
      <c r="E141" s="40">
        <v>9.0</v>
      </c>
      <c r="F141" s="40">
        <v>3.0</v>
      </c>
      <c r="G141" s="40">
        <v>1.0</v>
      </c>
      <c r="H141" s="101">
        <v>14.0</v>
      </c>
    </row>
    <row r="142" ht="15.75" customHeight="1">
      <c r="B142" s="100" t="s">
        <v>99</v>
      </c>
      <c r="C142" s="40">
        <v>2.0</v>
      </c>
      <c r="D142" s="40">
        <v>1.0</v>
      </c>
      <c r="E142" s="40">
        <v>6.0</v>
      </c>
      <c r="F142" s="40">
        <v>2.0</v>
      </c>
      <c r="G142" s="40">
        <v>1.0</v>
      </c>
      <c r="H142" s="101">
        <v>100.0</v>
      </c>
    </row>
    <row r="143" ht="15.75" customHeight="1">
      <c r="B143" s="100" t="s">
        <v>99</v>
      </c>
      <c r="C143" s="40">
        <v>2.0</v>
      </c>
      <c r="D143" s="40">
        <v>1.0</v>
      </c>
      <c r="E143" s="40">
        <v>8.0</v>
      </c>
      <c r="F143" s="40">
        <v>2.0</v>
      </c>
      <c r="G143" s="40">
        <v>1.0</v>
      </c>
      <c r="H143" s="101">
        <v>63.0</v>
      </c>
    </row>
    <row r="144" ht="15.75" customHeight="1">
      <c r="B144" s="100" t="s">
        <v>99</v>
      </c>
      <c r="C144" s="40">
        <v>2.0</v>
      </c>
      <c r="D144" s="40">
        <v>1.0</v>
      </c>
      <c r="E144" s="40">
        <v>7.0</v>
      </c>
      <c r="F144" s="40">
        <v>5.0</v>
      </c>
      <c r="G144" s="40">
        <v>1.0</v>
      </c>
      <c r="H144" s="101">
        <v>107.0</v>
      </c>
    </row>
    <row r="145" ht="15.75" customHeight="1">
      <c r="B145" s="100" t="s">
        <v>99</v>
      </c>
      <c r="C145" s="40">
        <v>2.0</v>
      </c>
      <c r="D145" s="40">
        <v>1.0</v>
      </c>
      <c r="E145" s="40">
        <v>6.0</v>
      </c>
      <c r="F145" s="40">
        <v>1.0</v>
      </c>
      <c r="G145" s="40">
        <v>1.0</v>
      </c>
      <c r="H145" s="101">
        <v>68.0</v>
      </c>
    </row>
    <row r="146" ht="15.75" customHeight="1">
      <c r="B146" s="100" t="s">
        <v>99</v>
      </c>
      <c r="C146" s="40">
        <v>2.0</v>
      </c>
      <c r="D146" s="40">
        <v>0.0</v>
      </c>
      <c r="E146" s="40">
        <v>3.0</v>
      </c>
      <c r="F146" s="40">
        <v>2.0</v>
      </c>
      <c r="G146" s="40">
        <v>1.0</v>
      </c>
      <c r="H146" s="101">
        <v>900.0</v>
      </c>
    </row>
    <row r="147" ht="15.75" customHeight="1">
      <c r="B147" s="100" t="s">
        <v>99</v>
      </c>
      <c r="C147" s="40">
        <v>2.0</v>
      </c>
      <c r="D147" s="40">
        <v>1.0</v>
      </c>
      <c r="E147" s="40">
        <v>8.0</v>
      </c>
      <c r="F147" s="40">
        <v>4.0</v>
      </c>
      <c r="G147" s="40">
        <v>1.0</v>
      </c>
      <c r="H147" s="101">
        <v>102.0</v>
      </c>
    </row>
    <row r="148" ht="15.75" customHeight="1">
      <c r="B148" s="100" t="s">
        <v>99</v>
      </c>
      <c r="C148" s="40">
        <v>2.0</v>
      </c>
      <c r="D148" s="40">
        <v>1.0</v>
      </c>
      <c r="E148" s="40">
        <v>1.0</v>
      </c>
      <c r="F148" s="40">
        <v>5.0</v>
      </c>
      <c r="G148" s="40">
        <v>1.0</v>
      </c>
      <c r="H148" s="101">
        <v>103.0</v>
      </c>
    </row>
    <row r="149" ht="15.75" customHeight="1">
      <c r="B149" s="100" t="s">
        <v>99</v>
      </c>
      <c r="C149" s="40">
        <v>2.0</v>
      </c>
      <c r="D149" s="40">
        <v>1.0</v>
      </c>
      <c r="E149" s="40">
        <v>4.0</v>
      </c>
      <c r="F149" s="40">
        <v>4.0</v>
      </c>
      <c r="G149" s="40">
        <v>1.0</v>
      </c>
      <c r="H149" s="101">
        <v>112.0</v>
      </c>
    </row>
    <row r="150" ht="15.75" customHeight="1">
      <c r="B150" s="100" t="s">
        <v>99</v>
      </c>
      <c r="C150" s="40">
        <v>2.0</v>
      </c>
      <c r="D150" s="40">
        <v>1.0</v>
      </c>
      <c r="E150" s="40">
        <v>5.0</v>
      </c>
      <c r="F150" s="40">
        <v>4.0</v>
      </c>
      <c r="G150" s="40">
        <v>1.0</v>
      </c>
      <c r="H150" s="101">
        <v>142.0</v>
      </c>
    </row>
    <row r="151" ht="15.75" customHeight="1">
      <c r="B151" s="100" t="s">
        <v>99</v>
      </c>
      <c r="C151" s="40">
        <v>2.0</v>
      </c>
      <c r="D151" s="40">
        <v>1.0</v>
      </c>
      <c r="E151" s="40">
        <v>2.0</v>
      </c>
      <c r="F151" s="40">
        <v>2.0</v>
      </c>
      <c r="G151" s="40">
        <v>1.0</v>
      </c>
      <c r="H151" s="101">
        <v>27.0</v>
      </c>
    </row>
    <row r="152" ht="15.75" customHeight="1">
      <c r="B152" s="100" t="s">
        <v>99</v>
      </c>
      <c r="C152" s="40">
        <v>2.0</v>
      </c>
      <c r="D152" s="40">
        <v>1.0</v>
      </c>
      <c r="E152" s="40">
        <v>7.0</v>
      </c>
      <c r="F152" s="40">
        <v>3.0</v>
      </c>
      <c r="G152" s="40">
        <v>1.0</v>
      </c>
      <c r="H152" s="101">
        <v>87.0</v>
      </c>
    </row>
    <row r="153" ht="15.75" customHeight="1">
      <c r="B153" s="100" t="s">
        <v>99</v>
      </c>
      <c r="C153" s="40">
        <v>2.0</v>
      </c>
      <c r="D153" s="40">
        <v>1.0</v>
      </c>
      <c r="E153" s="40">
        <v>1.0</v>
      </c>
      <c r="F153" s="40">
        <v>5.0</v>
      </c>
      <c r="G153" s="40">
        <v>1.0</v>
      </c>
      <c r="H153" s="101">
        <v>110.0</v>
      </c>
    </row>
    <row r="154" ht="15.75" customHeight="1">
      <c r="B154" s="100" t="s">
        <v>99</v>
      </c>
      <c r="C154" s="40">
        <v>2.0</v>
      </c>
      <c r="D154" s="40">
        <v>0.0</v>
      </c>
      <c r="E154" s="40">
        <v>3.0</v>
      </c>
      <c r="F154" s="40">
        <v>5.0</v>
      </c>
      <c r="G154" s="40">
        <v>0.0</v>
      </c>
      <c r="H154" s="101">
        <v>208.0</v>
      </c>
    </row>
    <row r="155" ht="15.75" customHeight="1">
      <c r="B155" s="100" t="s">
        <v>99</v>
      </c>
      <c r="C155" s="40">
        <v>2.0</v>
      </c>
      <c r="D155" s="40">
        <v>1.0</v>
      </c>
      <c r="E155" s="40">
        <v>8.0</v>
      </c>
      <c r="F155" s="40">
        <v>2.0</v>
      </c>
      <c r="G155" s="40">
        <v>1.0</v>
      </c>
      <c r="H155" s="101">
        <v>312.0</v>
      </c>
    </row>
    <row r="156" ht="15.75" customHeight="1">
      <c r="B156" s="100" t="s">
        <v>99</v>
      </c>
      <c r="C156" s="40">
        <v>2.0</v>
      </c>
      <c r="D156" s="40">
        <v>1.0</v>
      </c>
      <c r="E156" s="40">
        <v>5.0</v>
      </c>
      <c r="F156" s="40">
        <v>3.0</v>
      </c>
      <c r="G156" s="40">
        <v>1.0</v>
      </c>
      <c r="H156" s="101">
        <v>162.0</v>
      </c>
    </row>
    <row r="157" ht="15.75" customHeight="1">
      <c r="B157" s="100" t="s">
        <v>99</v>
      </c>
      <c r="C157" s="40">
        <v>2.0</v>
      </c>
      <c r="D157" s="40">
        <v>0.0</v>
      </c>
      <c r="E157" s="40">
        <v>3.0</v>
      </c>
      <c r="F157" s="40">
        <v>1.0</v>
      </c>
      <c r="G157" s="40">
        <v>1.0</v>
      </c>
      <c r="H157" s="101">
        <v>900.0</v>
      </c>
    </row>
    <row r="158" ht="15.75" customHeight="1">
      <c r="B158" s="100" t="s">
        <v>99</v>
      </c>
      <c r="C158" s="40">
        <v>2.0</v>
      </c>
      <c r="D158" s="40">
        <v>1.0</v>
      </c>
      <c r="E158" s="40">
        <v>7.0</v>
      </c>
      <c r="F158" s="40">
        <v>1.0</v>
      </c>
      <c r="G158" s="40">
        <v>1.0</v>
      </c>
      <c r="H158" s="101">
        <v>77.0</v>
      </c>
    </row>
    <row r="159" ht="15.75" customHeight="1">
      <c r="B159" s="100" t="s">
        <v>99</v>
      </c>
      <c r="C159" s="40">
        <v>2.0</v>
      </c>
      <c r="D159" s="40">
        <v>1.0</v>
      </c>
      <c r="E159" s="40">
        <v>4.0</v>
      </c>
      <c r="F159" s="40">
        <v>2.0</v>
      </c>
      <c r="G159" s="40">
        <v>1.0</v>
      </c>
      <c r="H159" s="101">
        <v>155.0</v>
      </c>
    </row>
    <row r="160" ht="15.75" customHeight="1">
      <c r="B160" s="100" t="s">
        <v>99</v>
      </c>
      <c r="C160" s="40">
        <v>2.0</v>
      </c>
      <c r="D160" s="40">
        <v>1.0</v>
      </c>
      <c r="E160" s="40">
        <v>7.0</v>
      </c>
      <c r="F160" s="40">
        <v>4.0</v>
      </c>
      <c r="G160" s="40">
        <v>1.0</v>
      </c>
      <c r="H160" s="101">
        <v>68.0</v>
      </c>
    </row>
    <row r="161" ht="15.75" customHeight="1">
      <c r="B161" s="100" t="s">
        <v>99</v>
      </c>
      <c r="C161" s="40">
        <v>2.0</v>
      </c>
      <c r="D161" s="40">
        <v>1.0</v>
      </c>
      <c r="E161" s="40">
        <v>6.0</v>
      </c>
      <c r="F161" s="40">
        <v>3.0</v>
      </c>
      <c r="G161" s="40">
        <v>1.0</v>
      </c>
      <c r="H161" s="101">
        <v>108.0</v>
      </c>
    </row>
    <row r="162" ht="15.75" customHeight="1">
      <c r="B162" s="100" t="s">
        <v>99</v>
      </c>
      <c r="C162" s="40">
        <v>2.0</v>
      </c>
      <c r="D162" s="40">
        <v>1.0</v>
      </c>
      <c r="E162" s="40">
        <v>7.0</v>
      </c>
      <c r="F162" s="40">
        <v>3.0</v>
      </c>
      <c r="G162" s="40">
        <v>1.0</v>
      </c>
      <c r="H162" s="101">
        <v>85.0</v>
      </c>
    </row>
    <row r="163" ht="15.75" customHeight="1">
      <c r="B163" s="100" t="s">
        <v>99</v>
      </c>
      <c r="C163" s="40">
        <v>2.0</v>
      </c>
      <c r="D163" s="40">
        <v>1.0</v>
      </c>
      <c r="E163" s="40">
        <v>9.0</v>
      </c>
      <c r="F163" s="40">
        <v>4.0</v>
      </c>
      <c r="G163" s="40">
        <v>1.0</v>
      </c>
      <c r="H163" s="101">
        <v>52.0</v>
      </c>
    </row>
    <row r="164" ht="15.75" customHeight="1">
      <c r="B164" s="100" t="s">
        <v>99</v>
      </c>
      <c r="C164" s="40">
        <v>2.0</v>
      </c>
      <c r="D164" s="40">
        <v>1.0</v>
      </c>
      <c r="E164" s="40">
        <v>1.0</v>
      </c>
      <c r="F164" s="40">
        <v>2.0</v>
      </c>
      <c r="G164" s="40">
        <v>1.0</v>
      </c>
      <c r="H164" s="101">
        <v>37.0</v>
      </c>
    </row>
    <row r="165" ht="15.75" customHeight="1">
      <c r="B165" s="100" t="s">
        <v>99</v>
      </c>
      <c r="C165" s="40">
        <v>2.0</v>
      </c>
      <c r="D165" s="40">
        <v>1.0</v>
      </c>
      <c r="E165" s="40">
        <v>2.0</v>
      </c>
      <c r="F165" s="40">
        <v>3.0</v>
      </c>
      <c r="G165" s="40">
        <v>1.0</v>
      </c>
      <c r="H165" s="101">
        <v>117.0</v>
      </c>
    </row>
    <row r="166" ht="15.75" customHeight="1">
      <c r="B166" s="100" t="s">
        <v>99</v>
      </c>
      <c r="C166" s="40">
        <v>2.0</v>
      </c>
      <c r="D166" s="40">
        <v>1.0</v>
      </c>
      <c r="E166" s="40">
        <v>7.0</v>
      </c>
      <c r="F166" s="40">
        <v>4.0</v>
      </c>
      <c r="G166" s="40">
        <v>1.0</v>
      </c>
      <c r="H166" s="101">
        <v>49.0</v>
      </c>
    </row>
    <row r="167" ht="15.75" customHeight="1">
      <c r="B167" s="100" t="s">
        <v>99</v>
      </c>
      <c r="C167" s="40">
        <v>2.0</v>
      </c>
      <c r="D167" s="40">
        <v>1.0</v>
      </c>
      <c r="E167" s="40">
        <v>6.0</v>
      </c>
      <c r="F167" s="40">
        <v>4.0</v>
      </c>
      <c r="G167" s="40">
        <v>1.0</v>
      </c>
      <c r="H167" s="101">
        <v>109.0</v>
      </c>
    </row>
    <row r="168" ht="15.75" customHeight="1">
      <c r="B168" s="100" t="s">
        <v>99</v>
      </c>
      <c r="C168" s="40">
        <v>2.0</v>
      </c>
      <c r="D168" s="40">
        <v>1.0</v>
      </c>
      <c r="E168" s="40">
        <v>8.0</v>
      </c>
      <c r="F168" s="40">
        <v>2.0</v>
      </c>
      <c r="G168" s="40">
        <v>1.0</v>
      </c>
      <c r="H168" s="101">
        <v>135.0</v>
      </c>
    </row>
    <row r="169" ht="15.75" customHeight="1">
      <c r="B169" s="100" t="s">
        <v>99</v>
      </c>
      <c r="C169" s="40">
        <v>2.0</v>
      </c>
      <c r="D169" s="40">
        <v>1.0</v>
      </c>
      <c r="E169" s="40">
        <v>7.0</v>
      </c>
      <c r="F169" s="40">
        <v>3.0</v>
      </c>
      <c r="G169" s="40">
        <v>1.0</v>
      </c>
      <c r="H169" s="101">
        <v>109.0</v>
      </c>
    </row>
    <row r="170" ht="15.75" customHeight="1">
      <c r="B170" s="100" t="s">
        <v>99</v>
      </c>
      <c r="C170" s="40">
        <v>2.0</v>
      </c>
      <c r="D170" s="40">
        <v>1.0</v>
      </c>
      <c r="E170" s="40">
        <v>8.0</v>
      </c>
      <c r="F170" s="40">
        <v>2.0</v>
      </c>
      <c r="G170" s="40">
        <v>1.0</v>
      </c>
      <c r="H170" s="101">
        <v>80.0</v>
      </c>
    </row>
    <row r="171" ht="15.75" customHeight="1">
      <c r="B171" s="100" t="s">
        <v>99</v>
      </c>
      <c r="C171" s="40">
        <v>2.0</v>
      </c>
      <c r="D171" s="40">
        <v>1.0</v>
      </c>
      <c r="E171" s="40">
        <v>9.0</v>
      </c>
      <c r="F171" s="40">
        <v>1.0</v>
      </c>
      <c r="G171" s="40">
        <v>1.0</v>
      </c>
      <c r="H171" s="101">
        <v>135.0</v>
      </c>
    </row>
    <row r="172" ht="15.75" customHeight="1">
      <c r="B172" s="100" t="s">
        <v>99</v>
      </c>
      <c r="C172" s="40">
        <v>2.0</v>
      </c>
      <c r="D172" s="40">
        <v>0.0</v>
      </c>
      <c r="E172" s="40">
        <v>3.0</v>
      </c>
      <c r="F172" s="40">
        <v>3.0</v>
      </c>
      <c r="G172" s="40">
        <v>1.0</v>
      </c>
      <c r="H172" s="101">
        <v>900.0</v>
      </c>
    </row>
    <row r="173" ht="15.75" customHeight="1">
      <c r="B173" s="100" t="s">
        <v>99</v>
      </c>
      <c r="C173" s="40">
        <v>2.0</v>
      </c>
      <c r="D173" s="40">
        <v>1.0</v>
      </c>
      <c r="E173" s="40">
        <v>1.0</v>
      </c>
      <c r="F173" s="40">
        <v>5.0</v>
      </c>
      <c r="G173" s="40">
        <v>1.0</v>
      </c>
      <c r="H173" s="101">
        <v>61.0</v>
      </c>
    </row>
    <row r="174" ht="15.75" customHeight="1">
      <c r="B174" s="100" t="s">
        <v>99</v>
      </c>
      <c r="C174" s="40">
        <v>2.0</v>
      </c>
      <c r="D174" s="40">
        <v>1.0</v>
      </c>
      <c r="E174" s="40">
        <v>5.0</v>
      </c>
      <c r="F174" s="40">
        <v>5.0</v>
      </c>
      <c r="G174" s="40">
        <v>1.0</v>
      </c>
      <c r="H174" s="101">
        <v>81.0</v>
      </c>
    </row>
    <row r="175" ht="15.75" customHeight="1">
      <c r="B175" s="100" t="s">
        <v>99</v>
      </c>
      <c r="C175" s="40">
        <v>2.0</v>
      </c>
      <c r="D175" s="40">
        <v>1.0</v>
      </c>
      <c r="E175" s="40">
        <v>2.0</v>
      </c>
      <c r="F175" s="40">
        <v>3.0</v>
      </c>
      <c r="G175" s="40">
        <v>1.0</v>
      </c>
      <c r="H175" s="101">
        <v>25.0</v>
      </c>
    </row>
    <row r="176" ht="15.75" customHeight="1">
      <c r="B176" s="100" t="s">
        <v>99</v>
      </c>
      <c r="C176" s="40">
        <v>2.0</v>
      </c>
      <c r="D176" s="40">
        <v>1.0</v>
      </c>
      <c r="E176" s="40">
        <v>7.0</v>
      </c>
      <c r="F176" s="40">
        <v>2.0</v>
      </c>
      <c r="G176" s="40">
        <v>1.0</v>
      </c>
      <c r="H176" s="101">
        <v>318.0</v>
      </c>
    </row>
    <row r="177" ht="15.75" customHeight="1">
      <c r="B177" s="100" t="s">
        <v>99</v>
      </c>
      <c r="C177" s="40">
        <v>2.0</v>
      </c>
      <c r="D177" s="40">
        <v>1.0</v>
      </c>
      <c r="E177" s="40">
        <v>9.0</v>
      </c>
      <c r="F177" s="40">
        <v>5.0</v>
      </c>
      <c r="G177" s="40">
        <v>1.0</v>
      </c>
      <c r="H177" s="101">
        <v>60.0</v>
      </c>
    </row>
    <row r="178" ht="15.75" customHeight="1">
      <c r="B178" s="100" t="s">
        <v>99</v>
      </c>
      <c r="C178" s="40">
        <v>2.0</v>
      </c>
      <c r="D178" s="40">
        <v>1.0</v>
      </c>
      <c r="E178" s="40">
        <v>7.0</v>
      </c>
      <c r="F178" s="40">
        <v>2.0</v>
      </c>
      <c r="G178" s="40">
        <v>1.0</v>
      </c>
      <c r="H178" s="101">
        <v>72.0</v>
      </c>
    </row>
    <row r="179" ht="15.75" customHeight="1">
      <c r="B179" s="100" t="s">
        <v>99</v>
      </c>
      <c r="C179" s="40">
        <v>2.0</v>
      </c>
      <c r="D179" s="40">
        <v>1.0</v>
      </c>
      <c r="E179" s="40">
        <v>1.0</v>
      </c>
      <c r="F179" s="40">
        <v>1.0</v>
      </c>
      <c r="G179" s="40">
        <v>1.0</v>
      </c>
      <c r="H179" s="101">
        <v>66.0</v>
      </c>
    </row>
    <row r="180" ht="15.75" customHeight="1">
      <c r="B180" s="100" t="s">
        <v>99</v>
      </c>
      <c r="C180" s="40">
        <v>2.0</v>
      </c>
      <c r="D180" s="40">
        <v>1.0</v>
      </c>
      <c r="E180" s="40">
        <v>9.0</v>
      </c>
      <c r="F180" s="40">
        <v>5.0</v>
      </c>
      <c r="G180" s="40">
        <v>1.0</v>
      </c>
      <c r="H180" s="101">
        <v>37.0</v>
      </c>
    </row>
    <row r="181" ht="15.75" customHeight="1">
      <c r="B181" s="100" t="s">
        <v>99</v>
      </c>
      <c r="C181" s="40">
        <v>2.0</v>
      </c>
      <c r="D181" s="40">
        <v>1.0</v>
      </c>
      <c r="E181" s="40">
        <v>7.0</v>
      </c>
      <c r="F181" s="40">
        <v>5.0</v>
      </c>
      <c r="G181" s="40">
        <v>1.0</v>
      </c>
      <c r="H181" s="101">
        <v>44.0</v>
      </c>
    </row>
    <row r="182" ht="15.75" customHeight="1">
      <c r="B182" s="100" t="s">
        <v>99</v>
      </c>
      <c r="C182" s="40">
        <v>2.0</v>
      </c>
      <c r="D182" s="40">
        <v>1.0</v>
      </c>
      <c r="E182" s="40">
        <v>4.0</v>
      </c>
      <c r="F182" s="40">
        <v>3.0</v>
      </c>
      <c r="G182" s="40">
        <v>1.0</v>
      </c>
      <c r="H182" s="101">
        <v>71.0</v>
      </c>
    </row>
    <row r="183" ht="15.75" customHeight="1">
      <c r="B183" s="100" t="s">
        <v>99</v>
      </c>
      <c r="C183" s="40">
        <v>2.0</v>
      </c>
      <c r="D183" s="40">
        <v>0.0</v>
      </c>
      <c r="E183" s="40">
        <v>3.0</v>
      </c>
      <c r="F183" s="40">
        <v>4.0</v>
      </c>
      <c r="G183" s="40">
        <v>0.0</v>
      </c>
      <c r="H183" s="101">
        <v>62.0</v>
      </c>
    </row>
    <row r="184" ht="15.75" customHeight="1">
      <c r="B184" s="100" t="s">
        <v>99</v>
      </c>
      <c r="C184" s="40">
        <v>2.0</v>
      </c>
      <c r="D184" s="40">
        <v>1.0</v>
      </c>
      <c r="E184" s="40">
        <v>2.0</v>
      </c>
      <c r="F184" s="40">
        <v>2.0</v>
      </c>
      <c r="G184" s="40">
        <v>0.0</v>
      </c>
      <c r="H184" s="101">
        <v>900.0</v>
      </c>
    </row>
    <row r="185" ht="15.75" customHeight="1">
      <c r="B185" s="100" t="s">
        <v>99</v>
      </c>
      <c r="C185" s="40">
        <v>2.0</v>
      </c>
      <c r="D185" s="40">
        <v>1.0</v>
      </c>
      <c r="E185" s="40">
        <v>9.0</v>
      </c>
      <c r="F185" s="40">
        <v>1.0</v>
      </c>
      <c r="G185" s="40">
        <v>1.0</v>
      </c>
      <c r="H185" s="101">
        <v>174.0</v>
      </c>
    </row>
    <row r="186" ht="15.75" customHeight="1">
      <c r="B186" s="100" t="s">
        <v>99</v>
      </c>
      <c r="C186" s="40">
        <v>2.0</v>
      </c>
      <c r="D186" s="40">
        <v>1.0</v>
      </c>
      <c r="E186" s="40">
        <v>5.0</v>
      </c>
      <c r="F186" s="40">
        <v>3.0</v>
      </c>
      <c r="G186" s="40">
        <v>1.0</v>
      </c>
      <c r="H186" s="101">
        <v>65.0</v>
      </c>
    </row>
    <row r="187" ht="15.75" customHeight="1">
      <c r="B187" s="100" t="s">
        <v>99</v>
      </c>
      <c r="C187" s="40">
        <v>2.0</v>
      </c>
      <c r="D187" s="40">
        <v>1.0</v>
      </c>
      <c r="E187" s="40">
        <v>8.0</v>
      </c>
      <c r="F187" s="40">
        <v>1.0</v>
      </c>
      <c r="G187" s="40">
        <v>1.0</v>
      </c>
      <c r="H187" s="101">
        <v>89.0</v>
      </c>
    </row>
    <row r="188" ht="15.75" customHeight="1">
      <c r="B188" s="100" t="s">
        <v>99</v>
      </c>
      <c r="C188" s="40">
        <v>2.0</v>
      </c>
      <c r="D188" s="40">
        <v>1.0</v>
      </c>
      <c r="E188" s="40">
        <v>6.0</v>
      </c>
      <c r="F188" s="40">
        <v>4.0</v>
      </c>
      <c r="G188" s="40">
        <v>1.0</v>
      </c>
      <c r="H188" s="101">
        <v>57.0</v>
      </c>
    </row>
    <row r="189" ht="15.75" customHeight="1">
      <c r="B189" s="100" t="s">
        <v>99</v>
      </c>
      <c r="C189" s="40">
        <v>2.0</v>
      </c>
      <c r="D189" s="40">
        <v>1.0</v>
      </c>
      <c r="E189" s="40">
        <v>8.0</v>
      </c>
      <c r="F189" s="40">
        <v>5.0</v>
      </c>
      <c r="G189" s="40">
        <v>1.0</v>
      </c>
      <c r="H189" s="101">
        <v>46.0</v>
      </c>
    </row>
    <row r="190" ht="15.75" customHeight="1">
      <c r="B190" s="100" t="s">
        <v>99</v>
      </c>
      <c r="C190" s="40">
        <v>2.0</v>
      </c>
      <c r="D190" s="40">
        <v>0.0</v>
      </c>
      <c r="E190" s="40">
        <v>3.0</v>
      </c>
      <c r="F190" s="40">
        <v>2.0</v>
      </c>
      <c r="G190" s="40">
        <v>0.0</v>
      </c>
      <c r="H190" s="101">
        <v>20.0</v>
      </c>
    </row>
    <row r="191" ht="15.75" customHeight="1">
      <c r="B191" s="100" t="s">
        <v>99</v>
      </c>
      <c r="C191" s="40">
        <v>2.0</v>
      </c>
      <c r="D191" s="40">
        <v>1.0</v>
      </c>
      <c r="E191" s="40">
        <v>6.0</v>
      </c>
      <c r="F191" s="40">
        <v>2.0</v>
      </c>
      <c r="G191" s="40">
        <v>1.0</v>
      </c>
      <c r="H191" s="101">
        <v>92.0</v>
      </c>
    </row>
    <row r="192" ht="15.75" customHeight="1">
      <c r="B192" s="100" t="s">
        <v>99</v>
      </c>
      <c r="C192" s="40">
        <v>2.0</v>
      </c>
      <c r="D192" s="40">
        <v>1.0</v>
      </c>
      <c r="E192" s="40">
        <v>9.0</v>
      </c>
      <c r="F192" s="40">
        <v>2.0</v>
      </c>
      <c r="G192" s="40">
        <v>1.0</v>
      </c>
      <c r="H192" s="101">
        <v>95.0</v>
      </c>
    </row>
    <row r="193" ht="15.75" customHeight="1">
      <c r="B193" s="100" t="s">
        <v>99</v>
      </c>
      <c r="C193" s="40">
        <v>2.0</v>
      </c>
      <c r="D193" s="40">
        <v>1.0</v>
      </c>
      <c r="E193" s="40">
        <v>6.0</v>
      </c>
      <c r="F193" s="40">
        <v>4.0</v>
      </c>
      <c r="G193" s="40">
        <v>1.0</v>
      </c>
      <c r="H193" s="101">
        <v>180.0</v>
      </c>
    </row>
    <row r="194" ht="15.75" customHeight="1">
      <c r="B194" s="100" t="s">
        <v>99</v>
      </c>
      <c r="C194" s="40">
        <v>2.0</v>
      </c>
      <c r="D194" s="40">
        <v>1.0</v>
      </c>
      <c r="E194" s="40">
        <v>1.0</v>
      </c>
      <c r="F194" s="40">
        <v>2.0</v>
      </c>
      <c r="G194" s="40">
        <v>1.0</v>
      </c>
      <c r="H194" s="101">
        <v>156.0</v>
      </c>
    </row>
    <row r="195" ht="15.75" customHeight="1">
      <c r="B195" s="100" t="s">
        <v>99</v>
      </c>
      <c r="C195" s="40">
        <v>2.0</v>
      </c>
      <c r="D195" s="40">
        <v>1.0</v>
      </c>
      <c r="E195" s="40">
        <v>9.0</v>
      </c>
      <c r="F195" s="40">
        <v>1.0</v>
      </c>
      <c r="G195" s="40">
        <v>1.0</v>
      </c>
      <c r="H195" s="101">
        <v>232.0</v>
      </c>
    </row>
    <row r="196" ht="15.75" customHeight="1">
      <c r="B196" s="100" t="s">
        <v>99</v>
      </c>
      <c r="C196" s="40">
        <v>2.0</v>
      </c>
      <c r="D196" s="40">
        <v>1.0</v>
      </c>
      <c r="E196" s="40">
        <v>7.0</v>
      </c>
      <c r="F196" s="40">
        <v>4.0</v>
      </c>
      <c r="G196" s="40">
        <v>1.0</v>
      </c>
      <c r="H196" s="101">
        <v>111.0</v>
      </c>
    </row>
    <row r="197" ht="15.75" customHeight="1">
      <c r="B197" s="100" t="s">
        <v>99</v>
      </c>
      <c r="C197" s="40">
        <v>2.0</v>
      </c>
      <c r="D197" s="40">
        <v>0.0</v>
      </c>
      <c r="E197" s="40">
        <v>3.0</v>
      </c>
      <c r="F197" s="40">
        <v>1.0</v>
      </c>
      <c r="G197" s="40">
        <v>1.0</v>
      </c>
      <c r="H197" s="101">
        <v>900.0</v>
      </c>
    </row>
    <row r="198" ht="15.75" customHeight="1">
      <c r="B198" s="100" t="s">
        <v>99</v>
      </c>
      <c r="C198" s="40">
        <v>2.0</v>
      </c>
      <c r="D198" s="40">
        <v>1.0</v>
      </c>
      <c r="E198" s="40">
        <v>6.0</v>
      </c>
      <c r="F198" s="40">
        <v>1.0</v>
      </c>
      <c r="G198" s="40">
        <v>1.0</v>
      </c>
      <c r="H198" s="101">
        <v>75.0</v>
      </c>
    </row>
    <row r="199" ht="15.75" customHeight="1">
      <c r="B199" s="100" t="s">
        <v>99</v>
      </c>
      <c r="C199" s="40">
        <v>2.0</v>
      </c>
      <c r="D199" s="40">
        <v>1.0</v>
      </c>
      <c r="E199" s="40">
        <v>9.0</v>
      </c>
      <c r="F199" s="40">
        <v>1.0</v>
      </c>
      <c r="G199" s="40">
        <v>1.0</v>
      </c>
      <c r="H199" s="101">
        <v>78.0</v>
      </c>
    </row>
    <row r="200" ht="15.75" customHeight="1">
      <c r="B200" s="100" t="s">
        <v>99</v>
      </c>
      <c r="C200" s="40">
        <v>2.0</v>
      </c>
      <c r="D200" s="40">
        <v>1.0</v>
      </c>
      <c r="E200" s="40">
        <v>8.0</v>
      </c>
      <c r="F200" s="40">
        <v>3.0</v>
      </c>
      <c r="G200" s="40">
        <v>1.0</v>
      </c>
      <c r="H200" s="101">
        <v>95.0</v>
      </c>
    </row>
    <row r="201" ht="15.75" customHeight="1">
      <c r="B201" s="100" t="s">
        <v>99</v>
      </c>
      <c r="C201" s="40">
        <v>2.0</v>
      </c>
      <c r="D201" s="40">
        <v>1.0</v>
      </c>
      <c r="E201" s="40">
        <v>9.0</v>
      </c>
      <c r="F201" s="40">
        <v>5.0</v>
      </c>
      <c r="G201" s="40">
        <v>1.0</v>
      </c>
      <c r="H201" s="101">
        <v>113.0</v>
      </c>
    </row>
    <row r="202" ht="15.75" customHeight="1">
      <c r="B202" s="100" t="s">
        <v>99</v>
      </c>
      <c r="C202" s="40">
        <v>2.0</v>
      </c>
      <c r="D202" s="40">
        <v>1.0</v>
      </c>
      <c r="E202" s="40">
        <v>6.0</v>
      </c>
      <c r="F202" s="40">
        <v>3.0</v>
      </c>
      <c r="G202" s="40">
        <v>1.0</v>
      </c>
      <c r="H202" s="101">
        <v>56.0</v>
      </c>
    </row>
    <row r="203" ht="15.75" customHeight="1">
      <c r="B203" s="100" t="s">
        <v>99</v>
      </c>
      <c r="C203" s="40">
        <v>2.0</v>
      </c>
      <c r="D203" s="40">
        <v>1.0</v>
      </c>
      <c r="E203" s="40">
        <v>1.0</v>
      </c>
      <c r="F203" s="40">
        <v>4.0</v>
      </c>
      <c r="G203" s="40">
        <v>1.0</v>
      </c>
      <c r="H203" s="101">
        <v>110.0</v>
      </c>
    </row>
    <row r="204" ht="15.75" customHeight="1">
      <c r="B204" s="100" t="s">
        <v>99</v>
      </c>
      <c r="C204" s="40">
        <v>2.0</v>
      </c>
      <c r="D204" s="40">
        <v>0.0</v>
      </c>
      <c r="E204" s="40">
        <v>3.0</v>
      </c>
      <c r="F204" s="40">
        <v>3.0</v>
      </c>
      <c r="G204" s="40">
        <v>1.0</v>
      </c>
      <c r="H204" s="101">
        <v>900.0</v>
      </c>
    </row>
    <row r="205" ht="15.75" customHeight="1">
      <c r="B205" s="100" t="s">
        <v>99</v>
      </c>
      <c r="C205" s="40">
        <v>2.0</v>
      </c>
      <c r="D205" s="40">
        <v>1.0</v>
      </c>
      <c r="E205" s="40">
        <v>5.0</v>
      </c>
      <c r="F205" s="40">
        <v>4.0</v>
      </c>
      <c r="G205" s="40">
        <v>1.0</v>
      </c>
      <c r="H205" s="101">
        <v>64.0</v>
      </c>
    </row>
    <row r="206" ht="15.75" customHeight="1">
      <c r="B206" s="100" t="s">
        <v>99</v>
      </c>
      <c r="C206" s="40">
        <v>2.0</v>
      </c>
      <c r="D206" s="40">
        <v>1.0</v>
      </c>
      <c r="E206" s="40">
        <v>8.0</v>
      </c>
      <c r="F206" s="40">
        <v>1.0</v>
      </c>
      <c r="G206" s="40">
        <v>1.0</v>
      </c>
      <c r="H206" s="101">
        <v>148.0</v>
      </c>
    </row>
    <row r="207" ht="15.75" customHeight="1">
      <c r="B207" s="100" t="s">
        <v>99</v>
      </c>
      <c r="C207" s="40">
        <v>2.0</v>
      </c>
      <c r="D207" s="40">
        <v>1.0</v>
      </c>
      <c r="E207" s="40">
        <v>7.0</v>
      </c>
      <c r="F207" s="40">
        <v>3.0</v>
      </c>
      <c r="G207" s="40">
        <v>1.0</v>
      </c>
      <c r="H207" s="101">
        <v>42.0</v>
      </c>
    </row>
    <row r="208" ht="15.75" customHeight="1">
      <c r="B208" s="100" t="s">
        <v>99</v>
      </c>
      <c r="C208" s="40">
        <v>2.0</v>
      </c>
      <c r="D208" s="40">
        <v>1.0</v>
      </c>
      <c r="E208" s="40">
        <v>1.0</v>
      </c>
      <c r="F208" s="40">
        <v>2.0</v>
      </c>
      <c r="G208" s="40">
        <v>1.0</v>
      </c>
      <c r="H208" s="101">
        <v>146.0</v>
      </c>
    </row>
    <row r="209" ht="15.75" customHeight="1">
      <c r="B209" s="100" t="s">
        <v>99</v>
      </c>
      <c r="C209" s="40">
        <v>2.0</v>
      </c>
      <c r="D209" s="40">
        <v>1.0</v>
      </c>
      <c r="E209" s="40">
        <v>4.0</v>
      </c>
      <c r="F209" s="40">
        <v>4.0</v>
      </c>
      <c r="G209" s="40">
        <v>1.0</v>
      </c>
      <c r="H209" s="101">
        <v>88.0</v>
      </c>
    </row>
    <row r="210" ht="15.75" customHeight="1">
      <c r="B210" s="100" t="s">
        <v>99</v>
      </c>
      <c r="C210" s="40">
        <v>2.0</v>
      </c>
      <c r="D210" s="40">
        <v>1.0</v>
      </c>
      <c r="E210" s="40">
        <v>2.0</v>
      </c>
      <c r="F210" s="40">
        <v>2.0</v>
      </c>
      <c r="G210" s="40">
        <v>1.0</v>
      </c>
      <c r="H210" s="101">
        <v>70.0</v>
      </c>
    </row>
    <row r="211" ht="15.75" customHeight="1">
      <c r="B211" s="100" t="s">
        <v>99</v>
      </c>
      <c r="C211" s="40">
        <v>2.0</v>
      </c>
      <c r="D211" s="40">
        <v>1.0</v>
      </c>
      <c r="E211" s="40">
        <v>5.0</v>
      </c>
      <c r="F211" s="40">
        <v>3.0</v>
      </c>
      <c r="G211" s="40">
        <v>1.0</v>
      </c>
      <c r="H211" s="101">
        <v>26.0</v>
      </c>
    </row>
    <row r="212" ht="15.75" customHeight="1">
      <c r="B212" s="100" t="s">
        <v>99</v>
      </c>
      <c r="C212" s="40">
        <v>2.0</v>
      </c>
      <c r="D212" s="40">
        <v>1.0</v>
      </c>
      <c r="E212" s="40">
        <v>1.0</v>
      </c>
      <c r="F212" s="40">
        <v>3.0</v>
      </c>
      <c r="G212" s="40">
        <v>1.0</v>
      </c>
      <c r="H212" s="101">
        <v>89.0</v>
      </c>
    </row>
    <row r="213" ht="15.75" customHeight="1">
      <c r="B213" s="100" t="s">
        <v>99</v>
      </c>
      <c r="C213" s="40">
        <v>2.0</v>
      </c>
      <c r="D213" s="40">
        <v>1.0</v>
      </c>
      <c r="E213" s="40">
        <v>5.0</v>
      </c>
      <c r="F213" s="40">
        <v>4.0</v>
      </c>
      <c r="G213" s="40">
        <v>1.0</v>
      </c>
      <c r="H213" s="101">
        <v>63.0</v>
      </c>
    </row>
    <row r="214" ht="15.75" customHeight="1">
      <c r="B214" s="100" t="s">
        <v>99</v>
      </c>
      <c r="C214" s="40">
        <v>2.0</v>
      </c>
      <c r="D214" s="40">
        <v>1.0</v>
      </c>
      <c r="E214" s="40">
        <v>1.0</v>
      </c>
      <c r="F214" s="40">
        <v>2.0</v>
      </c>
      <c r="G214" s="40">
        <v>1.0</v>
      </c>
      <c r="H214" s="101">
        <v>92.0</v>
      </c>
    </row>
    <row r="215" ht="15.75" customHeight="1">
      <c r="B215" s="100" t="s">
        <v>99</v>
      </c>
      <c r="C215" s="40">
        <v>2.0</v>
      </c>
      <c r="D215" s="40">
        <v>1.0</v>
      </c>
      <c r="E215" s="40">
        <v>4.0</v>
      </c>
      <c r="F215" s="40">
        <v>5.0</v>
      </c>
      <c r="G215" s="40">
        <v>1.0</v>
      </c>
      <c r="H215" s="101">
        <v>121.0</v>
      </c>
    </row>
    <row r="216" ht="15.75" customHeight="1">
      <c r="B216" s="100" t="s">
        <v>99</v>
      </c>
      <c r="C216" s="40">
        <v>2.0</v>
      </c>
      <c r="D216" s="40">
        <v>0.0</v>
      </c>
      <c r="E216" s="40">
        <v>3.0</v>
      </c>
      <c r="F216" s="40">
        <v>3.0</v>
      </c>
      <c r="G216" s="40">
        <v>1.0</v>
      </c>
      <c r="H216" s="101">
        <v>900.0</v>
      </c>
    </row>
    <row r="217" ht="15.75" customHeight="1">
      <c r="B217" s="100" t="s">
        <v>99</v>
      </c>
      <c r="C217" s="40">
        <v>2.0</v>
      </c>
      <c r="D217" s="40">
        <v>1.0</v>
      </c>
      <c r="E217" s="40">
        <v>4.0</v>
      </c>
      <c r="F217" s="40">
        <v>1.0</v>
      </c>
      <c r="G217" s="40">
        <v>1.0</v>
      </c>
      <c r="H217" s="101">
        <v>63.0</v>
      </c>
    </row>
    <row r="218" ht="15.75" customHeight="1">
      <c r="B218" s="100" t="s">
        <v>99</v>
      </c>
      <c r="C218" s="40">
        <v>2.0</v>
      </c>
      <c r="D218" s="40">
        <v>1.0</v>
      </c>
      <c r="E218" s="40">
        <v>5.0</v>
      </c>
      <c r="F218" s="40">
        <v>4.0</v>
      </c>
      <c r="G218" s="40">
        <v>1.0</v>
      </c>
      <c r="H218" s="101">
        <v>53.0</v>
      </c>
    </row>
    <row r="219" ht="15.75" customHeight="1">
      <c r="B219" s="100" t="s">
        <v>99</v>
      </c>
      <c r="C219" s="40">
        <v>2.0</v>
      </c>
      <c r="D219" s="40">
        <v>0.0</v>
      </c>
      <c r="E219" s="40">
        <v>3.0</v>
      </c>
      <c r="F219" s="40">
        <v>4.0</v>
      </c>
      <c r="G219" s="40">
        <v>1.0</v>
      </c>
      <c r="H219" s="101">
        <v>900.0</v>
      </c>
    </row>
    <row r="220" ht="15.75" customHeight="1">
      <c r="B220" s="100" t="s">
        <v>99</v>
      </c>
      <c r="C220" s="40">
        <v>2.0</v>
      </c>
      <c r="D220" s="40">
        <v>1.0</v>
      </c>
      <c r="E220" s="40">
        <v>2.0</v>
      </c>
      <c r="F220" s="40">
        <v>1.0</v>
      </c>
      <c r="G220" s="40">
        <v>1.0</v>
      </c>
      <c r="H220" s="101">
        <v>65.0</v>
      </c>
    </row>
    <row r="221" ht="15.75" customHeight="1">
      <c r="B221" s="100" t="s">
        <v>99</v>
      </c>
      <c r="C221" s="40">
        <v>2.0</v>
      </c>
      <c r="D221" s="40">
        <v>1.0</v>
      </c>
      <c r="E221" s="40">
        <v>6.0</v>
      </c>
      <c r="F221" s="40">
        <v>3.0</v>
      </c>
      <c r="G221" s="40">
        <v>1.0</v>
      </c>
      <c r="H221" s="101">
        <v>56.0</v>
      </c>
    </row>
    <row r="222" ht="15.75" customHeight="1">
      <c r="B222" s="100" t="s">
        <v>99</v>
      </c>
      <c r="C222" s="40">
        <v>2.0</v>
      </c>
      <c r="D222" s="40">
        <v>1.0</v>
      </c>
      <c r="E222" s="40">
        <v>5.0</v>
      </c>
      <c r="F222" s="40">
        <v>3.0</v>
      </c>
      <c r="G222" s="40">
        <v>1.0</v>
      </c>
      <c r="H222" s="101">
        <v>163.0</v>
      </c>
    </row>
    <row r="223" ht="15.75" customHeight="1">
      <c r="B223" s="100" t="s">
        <v>99</v>
      </c>
      <c r="C223" s="40">
        <v>2.0</v>
      </c>
      <c r="D223" s="40">
        <v>1.0</v>
      </c>
      <c r="E223" s="40">
        <v>2.0</v>
      </c>
      <c r="F223" s="40">
        <v>4.0</v>
      </c>
      <c r="G223" s="40">
        <v>1.0</v>
      </c>
      <c r="H223" s="101">
        <v>127.0</v>
      </c>
    </row>
    <row r="224" ht="15.75" customHeight="1">
      <c r="B224" s="100" t="s">
        <v>99</v>
      </c>
      <c r="C224" s="40">
        <v>2.0</v>
      </c>
      <c r="D224" s="40">
        <v>1.0</v>
      </c>
      <c r="E224" s="40">
        <v>5.0</v>
      </c>
      <c r="F224" s="40">
        <v>2.0</v>
      </c>
      <c r="G224" s="40">
        <v>1.0</v>
      </c>
      <c r="H224" s="101">
        <v>90.0</v>
      </c>
    </row>
    <row r="225" ht="15.75" customHeight="1">
      <c r="B225" s="100" t="s">
        <v>99</v>
      </c>
      <c r="C225" s="40">
        <v>2.0</v>
      </c>
      <c r="D225" s="40">
        <v>1.0</v>
      </c>
      <c r="E225" s="40">
        <v>8.0</v>
      </c>
      <c r="F225" s="40">
        <v>5.0</v>
      </c>
      <c r="G225" s="40">
        <v>1.0</v>
      </c>
      <c r="H225" s="101">
        <v>100.0</v>
      </c>
    </row>
    <row r="226" ht="15.75" customHeight="1">
      <c r="B226" s="100" t="s">
        <v>99</v>
      </c>
      <c r="C226" s="40">
        <v>2.0</v>
      </c>
      <c r="D226" s="40">
        <v>1.0</v>
      </c>
      <c r="E226" s="40">
        <v>6.0</v>
      </c>
      <c r="F226" s="40">
        <v>5.0</v>
      </c>
      <c r="G226" s="40">
        <v>1.0</v>
      </c>
      <c r="H226" s="101">
        <v>113.0</v>
      </c>
    </row>
    <row r="227" ht="15.75" customHeight="1">
      <c r="B227" s="100" t="s">
        <v>99</v>
      </c>
      <c r="C227" s="40">
        <v>2.0</v>
      </c>
      <c r="D227" s="40">
        <v>1.0</v>
      </c>
      <c r="E227" s="40">
        <v>7.0</v>
      </c>
      <c r="F227" s="40">
        <v>4.0</v>
      </c>
      <c r="G227" s="40">
        <v>1.0</v>
      </c>
      <c r="H227" s="101">
        <v>109.0</v>
      </c>
    </row>
    <row r="228" ht="15.75" customHeight="1">
      <c r="B228" s="100" t="s">
        <v>99</v>
      </c>
      <c r="C228" s="40">
        <v>2.0</v>
      </c>
      <c r="D228" s="40">
        <v>1.0</v>
      </c>
      <c r="E228" s="40">
        <v>2.0</v>
      </c>
      <c r="F228" s="40">
        <v>2.0</v>
      </c>
      <c r="G228" s="40">
        <v>1.0</v>
      </c>
      <c r="H228" s="101">
        <v>86.0</v>
      </c>
    </row>
    <row r="229" ht="15.75" customHeight="1">
      <c r="B229" s="100" t="s">
        <v>99</v>
      </c>
      <c r="C229" s="40">
        <v>2.0</v>
      </c>
      <c r="D229" s="40">
        <v>1.0</v>
      </c>
      <c r="E229" s="40">
        <v>5.0</v>
      </c>
      <c r="F229" s="40">
        <v>1.0</v>
      </c>
      <c r="G229" s="40">
        <v>1.0</v>
      </c>
      <c r="H229" s="101">
        <v>127.0</v>
      </c>
    </row>
    <row r="230" ht="15.75" customHeight="1">
      <c r="B230" s="100" t="s">
        <v>99</v>
      </c>
      <c r="C230" s="40">
        <v>2.0</v>
      </c>
      <c r="D230" s="40">
        <v>1.0</v>
      </c>
      <c r="E230" s="40">
        <v>1.0</v>
      </c>
      <c r="F230" s="40">
        <v>3.0</v>
      </c>
      <c r="G230" s="40">
        <v>1.0</v>
      </c>
      <c r="H230" s="101">
        <v>49.0</v>
      </c>
    </row>
    <row r="231" ht="15.75" customHeight="1">
      <c r="B231" s="100" t="s">
        <v>99</v>
      </c>
      <c r="C231" s="40">
        <v>2.0</v>
      </c>
      <c r="D231" s="40">
        <v>1.0</v>
      </c>
      <c r="E231" s="40">
        <v>2.0</v>
      </c>
      <c r="F231" s="40">
        <v>5.0</v>
      </c>
      <c r="G231" s="40">
        <v>1.0</v>
      </c>
      <c r="H231" s="101">
        <v>74.0</v>
      </c>
    </row>
    <row r="232" ht="15.75" customHeight="1">
      <c r="B232" s="100" t="s">
        <v>99</v>
      </c>
      <c r="C232" s="40">
        <v>2.0</v>
      </c>
      <c r="D232" s="40">
        <v>1.0</v>
      </c>
      <c r="E232" s="40">
        <v>8.0</v>
      </c>
      <c r="F232" s="40">
        <v>5.0</v>
      </c>
      <c r="G232" s="40">
        <v>1.0</v>
      </c>
      <c r="H232" s="101">
        <v>20.0</v>
      </c>
    </row>
    <row r="233" ht="15.75" customHeight="1">
      <c r="B233" s="100" t="s">
        <v>99</v>
      </c>
      <c r="C233" s="40">
        <v>2.0</v>
      </c>
      <c r="D233" s="40">
        <v>1.0</v>
      </c>
      <c r="E233" s="40">
        <v>4.0</v>
      </c>
      <c r="F233" s="40">
        <v>2.0</v>
      </c>
      <c r="G233" s="40">
        <v>1.0</v>
      </c>
      <c r="H233" s="101">
        <v>43.0</v>
      </c>
    </row>
    <row r="234" ht="15.75" customHeight="1">
      <c r="B234" s="100" t="s">
        <v>99</v>
      </c>
      <c r="C234" s="40">
        <v>2.0</v>
      </c>
      <c r="D234" s="40">
        <v>0.0</v>
      </c>
      <c r="E234" s="40">
        <v>3.0</v>
      </c>
      <c r="F234" s="40">
        <v>3.0</v>
      </c>
      <c r="G234" s="40">
        <v>0.0</v>
      </c>
      <c r="H234" s="101">
        <v>42.0</v>
      </c>
    </row>
    <row r="235" ht="15.75" customHeight="1">
      <c r="B235" s="100" t="s">
        <v>99</v>
      </c>
      <c r="C235" s="40">
        <v>2.0</v>
      </c>
      <c r="D235" s="40">
        <v>1.0</v>
      </c>
      <c r="E235" s="40">
        <v>2.0</v>
      </c>
      <c r="F235" s="40">
        <v>5.0</v>
      </c>
      <c r="G235" s="40">
        <v>1.0</v>
      </c>
      <c r="H235" s="101">
        <v>121.0</v>
      </c>
    </row>
    <row r="236" ht="15.75" customHeight="1">
      <c r="B236" s="100" t="s">
        <v>99</v>
      </c>
      <c r="C236" s="40">
        <v>2.0</v>
      </c>
      <c r="D236" s="40">
        <v>0.0</v>
      </c>
      <c r="E236" s="40">
        <v>3.0</v>
      </c>
      <c r="F236" s="40">
        <v>2.0</v>
      </c>
      <c r="G236" s="40">
        <v>0.0</v>
      </c>
      <c r="H236" s="101">
        <v>74.0</v>
      </c>
    </row>
    <row r="237" ht="15.75" customHeight="1">
      <c r="B237" s="100" t="s">
        <v>99</v>
      </c>
      <c r="C237" s="40">
        <v>2.0</v>
      </c>
      <c r="D237" s="40">
        <v>1.0</v>
      </c>
      <c r="E237" s="40">
        <v>9.0</v>
      </c>
      <c r="F237" s="40">
        <v>3.0</v>
      </c>
      <c r="G237" s="40">
        <v>1.0</v>
      </c>
      <c r="H237" s="101">
        <v>82.0</v>
      </c>
    </row>
    <row r="238" ht="15.75" customHeight="1">
      <c r="B238" s="100" t="s">
        <v>99</v>
      </c>
      <c r="C238" s="40">
        <v>2.0</v>
      </c>
      <c r="D238" s="40">
        <v>0.0</v>
      </c>
      <c r="E238" s="40">
        <v>3.0</v>
      </c>
      <c r="F238" s="40">
        <v>2.0</v>
      </c>
      <c r="G238" s="40">
        <v>0.0</v>
      </c>
      <c r="H238" s="101">
        <v>45.0</v>
      </c>
    </row>
    <row r="239" ht="15.75" customHeight="1">
      <c r="B239" s="100" t="s">
        <v>99</v>
      </c>
      <c r="C239" s="40">
        <v>2.0</v>
      </c>
      <c r="D239" s="40">
        <v>1.0</v>
      </c>
      <c r="E239" s="40">
        <v>7.0</v>
      </c>
      <c r="F239" s="40">
        <v>4.0</v>
      </c>
      <c r="G239" s="40">
        <v>0.0</v>
      </c>
      <c r="H239" s="101">
        <v>900.0</v>
      </c>
    </row>
    <row r="240" ht="15.75" customHeight="1">
      <c r="B240" s="100" t="s">
        <v>99</v>
      </c>
      <c r="C240" s="40">
        <v>2.0</v>
      </c>
      <c r="D240" s="40">
        <v>1.0</v>
      </c>
      <c r="E240" s="40">
        <v>8.0</v>
      </c>
      <c r="F240" s="40">
        <v>2.0</v>
      </c>
      <c r="G240" s="40">
        <v>0.0</v>
      </c>
      <c r="H240" s="101">
        <v>900.0</v>
      </c>
    </row>
    <row r="241" ht="15.75" customHeight="1">
      <c r="B241" s="100" t="s">
        <v>99</v>
      </c>
      <c r="C241" s="40">
        <v>2.0</v>
      </c>
      <c r="D241" s="40">
        <v>1.0</v>
      </c>
      <c r="E241" s="40">
        <v>4.0</v>
      </c>
      <c r="F241" s="40">
        <v>1.0</v>
      </c>
      <c r="G241" s="40">
        <v>1.0</v>
      </c>
      <c r="H241" s="101">
        <v>196.0</v>
      </c>
    </row>
    <row r="242" ht="15.75" customHeight="1">
      <c r="B242" s="100" t="s">
        <v>99</v>
      </c>
      <c r="C242" s="40">
        <v>2.0</v>
      </c>
      <c r="D242" s="40">
        <v>1.0</v>
      </c>
      <c r="E242" s="40">
        <v>2.0</v>
      </c>
      <c r="F242" s="40">
        <v>2.0</v>
      </c>
      <c r="G242" s="40">
        <v>1.0</v>
      </c>
      <c r="H242" s="101">
        <v>92.0</v>
      </c>
    </row>
    <row r="243" ht="15.75" customHeight="1">
      <c r="B243" s="100" t="s">
        <v>99</v>
      </c>
      <c r="C243" s="40">
        <v>2.0</v>
      </c>
      <c r="D243" s="40">
        <v>1.0</v>
      </c>
      <c r="E243" s="40">
        <v>4.0</v>
      </c>
      <c r="F243" s="40">
        <v>1.0</v>
      </c>
      <c r="G243" s="40">
        <v>1.0</v>
      </c>
      <c r="H243" s="101">
        <v>102.0</v>
      </c>
    </row>
    <row r="244" ht="15.75" customHeight="1">
      <c r="B244" s="100" t="s">
        <v>99</v>
      </c>
      <c r="C244" s="40">
        <v>2.0</v>
      </c>
      <c r="D244" s="40">
        <v>1.0</v>
      </c>
      <c r="E244" s="40">
        <v>9.0</v>
      </c>
      <c r="F244" s="40">
        <v>4.0</v>
      </c>
      <c r="G244" s="40">
        <v>1.0</v>
      </c>
      <c r="H244" s="101">
        <v>77.0</v>
      </c>
    </row>
    <row r="245" ht="15.75" customHeight="1">
      <c r="B245" s="100" t="s">
        <v>99</v>
      </c>
      <c r="C245" s="40">
        <v>2.0</v>
      </c>
      <c r="D245" s="40">
        <v>1.0</v>
      </c>
      <c r="E245" s="40">
        <v>2.0</v>
      </c>
      <c r="F245" s="40">
        <v>5.0</v>
      </c>
      <c r="G245" s="40">
        <v>1.0</v>
      </c>
      <c r="H245" s="101">
        <v>120.0</v>
      </c>
    </row>
    <row r="246" ht="15.75" customHeight="1">
      <c r="B246" s="102" t="s">
        <v>99</v>
      </c>
      <c r="C246" s="42">
        <v>2.0</v>
      </c>
      <c r="D246" s="42">
        <v>1.0</v>
      </c>
      <c r="E246" s="42">
        <v>4.0</v>
      </c>
      <c r="F246" s="42">
        <v>4.0</v>
      </c>
      <c r="G246" s="42">
        <v>1.0</v>
      </c>
      <c r="H246" s="103">
        <v>62.0</v>
      </c>
    </row>
    <row r="247" ht="15.75" customHeight="1"/>
    <row r="248" ht="15.75" customHeight="1">
      <c r="C248" s="35" t="s">
        <v>26</v>
      </c>
      <c r="D248" s="35" t="s">
        <v>23</v>
      </c>
      <c r="E248" s="35" t="s">
        <v>16</v>
      </c>
      <c r="F248" s="35" t="s">
        <v>17</v>
      </c>
      <c r="G248" s="35" t="s">
        <v>18</v>
      </c>
      <c r="H248" s="35" t="s">
        <v>27</v>
      </c>
      <c r="I248" s="36" t="s">
        <v>13</v>
      </c>
      <c r="J248" s="64" t="s">
        <v>19</v>
      </c>
    </row>
    <row r="249" ht="15.75" customHeight="1">
      <c r="B249" s="37" t="s">
        <v>21</v>
      </c>
      <c r="C249" s="38">
        <f>countif(D4:D246, "0")</f>
        <v>27</v>
      </c>
      <c r="D249" s="38">
        <f>sumif(D4:D246, "0", H4:H246)/C249</f>
        <v>655</v>
      </c>
      <c r="E249" s="38">
        <f t="array" ref="E249">MEDIAN(IF($D$4:$D$246=0, $H$4:$H$246))</f>
        <v>900</v>
      </c>
      <c r="F249" s="84">
        <f>MINIFS( H4:H246, D4:D246, "0", D4:D246, "0")</f>
        <v>20</v>
      </c>
      <c r="G249" s="84">
        <f>MAXIFS( H4:H246, D4:D246, "0", D4:D246, "0")</f>
        <v>900</v>
      </c>
      <c r="H249" s="38">
        <f t="shared" ref="H249:H250" si="1">(C249-I249)/C249*100</f>
        <v>29.62962963</v>
      </c>
      <c r="I249" s="39">
        <f>countifs(D4:D246, "0", G4:G246, "1")</f>
        <v>19</v>
      </c>
      <c r="J249" s="19">
        <f t="array" ref="J249">stdev(if(D4:D246=0, H4:H246))</f>
        <v>385.9416058</v>
      </c>
    </row>
    <row r="250" ht="15.75" customHeight="1">
      <c r="B250" s="37" t="s">
        <v>20</v>
      </c>
      <c r="C250" s="38">
        <f>countif(D4:D246, "1")</f>
        <v>216</v>
      </c>
      <c r="D250" s="38">
        <f>sumif(D4:D246, "1", H4:H246)/C250</f>
        <v>135.1064815</v>
      </c>
      <c r="E250" s="38">
        <f t="array" ref="E250">MEDIAN(IF($D$4:$D$246=1, $H$4:$H$246))</f>
        <v>107.5</v>
      </c>
      <c r="F250" s="84">
        <f>MINIFS( H4:H246, D4:D246, "1", D4:D246, "1")</f>
        <v>14</v>
      </c>
      <c r="G250" s="84">
        <f>MAXIFS( H4:H246, D4:D246, "1", D4:D246, "1")</f>
        <v>900</v>
      </c>
      <c r="H250" s="38">
        <f t="shared" si="1"/>
        <v>2.314814815</v>
      </c>
      <c r="I250" s="39">
        <f>countifs(D4:D246, "1", G4:G246, "1")</f>
        <v>211</v>
      </c>
      <c r="J250" s="19">
        <f t="array" ref="J250">stdev(if(D4:D246=1, H4:H246))</f>
        <v>140.2276646</v>
      </c>
    </row>
    <row r="251" ht="15.75" customHeight="1"/>
    <row r="252" ht="15.75" customHeight="1">
      <c r="C252" s="5" t="s">
        <v>26</v>
      </c>
      <c r="D252" s="5" t="s">
        <v>23</v>
      </c>
      <c r="E252" s="5" t="s">
        <v>16</v>
      </c>
      <c r="F252" s="5" t="s">
        <v>17</v>
      </c>
      <c r="G252" s="5" t="s">
        <v>18</v>
      </c>
      <c r="H252" s="5" t="s">
        <v>27</v>
      </c>
    </row>
    <row r="253" ht="15.75" customHeight="1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 ht="15.75" customHeight="1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