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troop_0" sheetId="4" r:id="rId7"/>
    <sheet state="visible" name="Stroop_0.03" sheetId="5" r:id="rId8"/>
    <sheet state="visible" name="Stroop_0.07" sheetId="6" r:id="rId9"/>
    <sheet state="visible" name="Switching_0" sheetId="7" r:id="rId10"/>
    <sheet state="visible" name="Switching_0.03" sheetId="8" r:id="rId11"/>
    <sheet state="visible" name="Switching_0.07" sheetId="9" r:id="rId12"/>
    <sheet state="visible" name="Wcst_0" sheetId="10" r:id="rId13"/>
    <sheet state="visible" name="Wcst_0.03" sheetId="11" r:id="rId14"/>
    <sheet state="visible" name="Wcst_0.07" sheetId="12" r:id="rId15"/>
    <sheet state="visible" name="Sart_0" sheetId="13" r:id="rId16"/>
    <sheet state="visible" name="Sart_0.03" sheetId="14" r:id="rId17"/>
    <sheet state="visible" name="Sart_0.07" sheetId="15" r:id="rId18"/>
  </sheets>
  <definedNames/>
  <calcPr/>
</workbook>
</file>

<file path=xl/sharedStrings.xml><?xml version="1.0" encoding="utf-8"?>
<sst xmlns="http://schemas.openxmlformats.org/spreadsheetml/2006/main" count="2754" uniqueCount="100">
  <si>
    <t>P009_1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</si>
  <si>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</si>
  <si>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</si>
  <si>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</si>
  <si>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</si>
  <si>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</si>
  <si>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</si>
  <si>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</si>
  <si>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</si>
  <si>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</si>
  <si>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</si>
  <si>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</si>
  <si>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number</t>
  </si>
  <si>
    <t>correct</t>
  </si>
  <si>
    <t>wrong</t>
  </si>
  <si>
    <t>sum</t>
  </si>
  <si>
    <t>median</t>
  </si>
  <si>
    <t>min</t>
  </si>
  <si>
    <t>max</t>
  </si>
  <si>
    <t>std</t>
  </si>
  <si>
    <t>condition 1</t>
  </si>
  <si>
    <t>condition 0</t>
  </si>
  <si>
    <t>P009_2</t>
  </si>
  <si>
    <t>mean</t>
  </si>
  <si>
    <t>P009_3</t>
  </si>
  <si>
    <t>TOTAL</t>
  </si>
  <si>
    <t>trial</t>
  </si>
  <si>
    <t>error rate</t>
  </si>
  <si>
    <t>P009_4</t>
  </si>
  <si>
    <t>P009_5</t>
  </si>
  <si>
    <t>P009_6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</si>
  <si>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</si>
  <si>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</si>
  <si>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</si>
  <si>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</si>
  <si>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</si>
  <si>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</si>
  <si>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</si>
  <si>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P009_7</t>
  </si>
  <si>
    <t>P009_8</t>
  </si>
  <si>
    <t>P009_9</t>
  </si>
  <si>
    <t>name of word</t>
  </si>
  <si>
    <t>color word is printed in</t>
  </si>
  <si>
    <t>Stroop color match (1=compatible, 0=incompatible)</t>
  </si>
  <si>
    <t>tablerow number</t>
  </si>
  <si>
    <t>the pressed key number</t>
  </si>
  <si>
    <t>Status (1=correct, 2=wrong, 3=timeout)</t>
  </si>
  <si>
    <t>Response time (milliseconds)</t>
  </si>
  <si>
    <t>red</t>
  </si>
  <si>
    <t>blue</t>
  </si>
  <si>
    <t>yellow</t>
  </si>
  <si>
    <t>green</t>
  </si>
  <si>
    <t>corret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</si>
  <si>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</si>
  <si>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</si>
  <si>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</si>
  <si>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</si>
  <si>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Taskswitching</t>
  </si>
  <si>
    <t>(1=repeat, 2=switch)</t>
  </si>
  <si>
    <t>trainingblock</t>
  </si>
  <si>
    <t>shape</t>
  </si>
  <si>
    <t>incongruent</t>
  </si>
  <si>
    <t>right</t>
  </si>
  <si>
    <t>color</t>
  </si>
  <si>
    <t>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</si>
  <si>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</si>
  <si>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</si>
  <si>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</si>
  <si>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</si>
  <si>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</si>
  <si>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</si>
  <si>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</si>
  <si>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the card shown</t>
  </si>
  <si>
    <t>the card that should be clicked of the top four on screen</t>
  </si>
  <si>
    <t>the card that would be clicked if the participant is persevering</t>
  </si>
  <si>
    <t>the trial in a sequence</t>
  </si>
  <si>
    <t>name of the task</t>
  </si>
  <si>
    <t>detailed card description:shape</t>
  </si>
  <si>
    <t>detailed card description: number of symbols on the card</t>
  </si>
  <si>
    <t>detailed card description: color</t>
  </si>
  <si>
    <t>Reaction time in milliseconds</t>
  </si>
  <si>
    <t>Status</t>
  </si>
  <si>
    <t>the card that was actually clicked</t>
  </si>
  <si>
    <t>If 1, this trial was an error (otherwise 0)</t>
  </si>
  <si>
    <t>If 1, this trial was a perseveration error (otherwise 0)</t>
  </si>
  <si>
    <t>If 1, this trial was not a perseveration error (otherwise 0)</t>
  </si>
  <si>
    <t>star</t>
  </si>
  <si>
    <t>triangle</t>
  </si>
  <si>
    <t>circle</t>
  </si>
  <si>
    <t>cross</t>
  </si>
  <si>
    <t>all_data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</si>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</sst>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sz val="11.0"/>
      <color rgb="FF000000"/>
      <name val="&quot;Courier New&quot;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sz val="11.0"/>
      <color rgb="FF000000"/>
      <name val="&quot;맑은 고딕&quot;"/>
    </font>
    <font>
      <sz val="11.0"/>
      <color theme="1"/>
      <name val="Calibri"/>
    </font>
    <font>
      <sz val="10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4" fontId="5" numFmtId="0" xfId="0" applyAlignment="1" applyFont="1">
      <alignment horizontal="left" readingOrder="0" shrinkToFit="0" wrapText="1"/>
    </xf>
    <xf borderId="5" fillId="0" fontId="1" numFmtId="0" xfId="0" applyAlignment="1" applyBorder="1" applyFont="1">
      <alignment readingOrder="0"/>
    </xf>
    <xf borderId="6" fillId="0" fontId="6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6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0" fillId="0" fontId="6" numFmtId="0" xfId="0" applyAlignment="1" applyFont="1">
      <alignment horizontal="right" vertical="bottom"/>
    </xf>
    <xf borderId="4" fillId="0" fontId="6" numFmtId="0" xfId="0" applyAlignment="1" applyBorder="1" applyFont="1">
      <alignment horizontal="right" vertical="bottom"/>
    </xf>
    <xf borderId="1" fillId="2" fontId="8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6" numFmtId="0" xfId="0" applyAlignment="1" applyFont="1">
      <alignment horizontal="right" vertical="bottom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0" fillId="0" fontId="9" numFmtId="0" xfId="0" applyAlignment="1" applyFont="1">
      <alignment horizontal="right" readingOrder="0" shrinkToFit="0" wrapText="0"/>
    </xf>
    <xf borderId="7" fillId="0" fontId="1" numFmtId="0" xfId="0" applyBorder="1" applyFont="1"/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right" readingOrder="0" vertical="bottom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5" fillId="0" fontId="11" numFmtId="0" xfId="0" applyAlignment="1" applyBorder="1" applyFont="1">
      <alignment readingOrder="0"/>
    </xf>
    <xf borderId="5" fillId="0" fontId="11" numFmtId="0" xfId="0" applyAlignment="1" applyBorder="1" applyFont="1">
      <alignment horizontal="right" readingOrder="0"/>
    </xf>
    <xf borderId="5" fillId="6" fontId="11" numFmtId="0" xfId="0" applyAlignment="1" applyBorder="1" applyFont="1">
      <alignment horizontal="right" readingOrder="0"/>
    </xf>
    <xf borderId="0" fillId="0" fontId="12" numFmtId="0" xfId="0" applyAlignment="1" applyFont="1">
      <alignment readingOrder="0"/>
    </xf>
    <xf borderId="6" fillId="0" fontId="11" numFmtId="0" xfId="0" applyAlignment="1" applyBorder="1" applyFont="1">
      <alignment readingOrder="0"/>
    </xf>
    <xf borderId="6" fillId="0" fontId="11" numFmtId="0" xfId="0" applyAlignment="1" applyBorder="1" applyFont="1">
      <alignment horizontal="right" readingOrder="0"/>
    </xf>
    <xf borderId="6" fillId="6" fontId="11" numFmtId="0" xfId="0" applyAlignment="1" applyBorder="1" applyFont="1">
      <alignment horizontal="right" readingOrder="0"/>
    </xf>
    <xf borderId="7" fillId="0" fontId="11" numFmtId="0" xfId="0" applyAlignment="1" applyBorder="1" applyFont="1">
      <alignment readingOrder="0"/>
    </xf>
    <xf borderId="7" fillId="0" fontId="13" numFmtId="0" xfId="0" applyAlignment="1" applyBorder="1" applyFont="1">
      <alignment horizontal="right" readingOrder="0"/>
    </xf>
    <xf borderId="7" fillId="0" fontId="11" numFmtId="0" xfId="0" applyAlignment="1" applyBorder="1" applyFont="1">
      <alignment horizontal="right" readingOrder="0"/>
    </xf>
    <xf borderId="7" fillId="6" fontId="11" numFmtId="0" xfId="0" applyAlignment="1" applyBorder="1" applyFont="1">
      <alignment horizontal="right" readingOrder="0"/>
    </xf>
    <xf borderId="0" fillId="0" fontId="4" numFmtId="0" xfId="0" applyAlignment="1" applyFont="1">
      <alignment horizontal="center" vertical="bottom"/>
    </xf>
    <xf borderId="4" fillId="8" fontId="1" numFmtId="0" xfId="0" applyBorder="1" applyFont="1"/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2" numFmtId="0" xfId="0" applyBorder="1" applyFont="1"/>
    <xf borderId="4" fillId="0" fontId="12" numFmtId="0" xfId="0" applyBorder="1" applyFont="1"/>
    <xf borderId="4" fillId="3" fontId="12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2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4" fontId="7" numFmtId="0" xfId="0" applyAlignment="1" applyBorder="1" applyFont="1">
      <alignment vertical="bottom"/>
    </xf>
    <xf borderId="4" fillId="8" fontId="7" numFmtId="0" xfId="0" applyBorder="1" applyFont="1"/>
    <xf borderId="4" fillId="4" fontId="7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center" readingOrder="0" vertical="bottom"/>
    </xf>
    <xf borderId="4" fillId="0" fontId="14" numFmtId="0" xfId="0" applyAlignment="1" applyBorder="1" applyFont="1">
      <alignment horizontal="center"/>
    </xf>
    <xf borderId="4" fillId="0" fontId="14" numFmtId="0" xfId="0" applyAlignment="1" applyBorder="1" applyFont="1">
      <alignment horizontal="center"/>
    </xf>
    <xf borderId="4" fillId="3" fontId="14" numFmtId="0" xfId="0" applyAlignment="1" applyBorder="1" applyFont="1">
      <alignment horizontal="center"/>
    </xf>
    <xf borderId="4" fillId="0" fontId="14" numFmtId="0" xfId="0" applyAlignment="1" applyBorder="1" applyFont="1">
      <alignment horizontal="center" shrinkToFit="0" wrapText="0"/>
    </xf>
    <xf borderId="4" fillId="9" fontId="8" numFmtId="0" xfId="0" applyAlignment="1" applyBorder="1" applyFill="1" applyFont="1">
      <alignment horizontal="center" readingOrder="0"/>
    </xf>
    <xf borderId="4" fillId="9" fontId="1" numFmtId="0" xfId="0" applyBorder="1" applyFont="1"/>
    <xf borderId="0" fillId="9" fontId="1" numFmtId="0" xfId="0" applyFont="1"/>
    <xf borderId="0" fillId="9" fontId="1" numFmtId="0" xfId="0" applyAlignment="1" applyFont="1">
      <alignment readingOrder="0"/>
    </xf>
    <xf borderId="4" fillId="0" fontId="1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6" numFmtId="0" xfId="0" applyAlignment="1" applyBorder="1" applyFont="1">
      <alignment readingOrder="0" vertical="bottom"/>
    </xf>
    <xf borderId="5" fillId="6" fontId="6" numFmtId="0" xfId="0" applyAlignment="1" applyBorder="1" applyFont="1">
      <alignment horizontal="right" readingOrder="0" vertical="bottom"/>
    </xf>
    <xf borderId="6" fillId="0" fontId="6" numFmtId="0" xfId="0" applyAlignment="1" applyBorder="1" applyFont="1">
      <alignment readingOrder="0" vertical="bottom"/>
    </xf>
    <xf borderId="6" fillId="6" fontId="6" numFmtId="0" xfId="0" applyAlignment="1" applyBorder="1" applyFont="1">
      <alignment horizontal="right" readingOrder="0" vertical="bottom"/>
    </xf>
    <xf borderId="7" fillId="0" fontId="6" numFmtId="0" xfId="0" applyAlignment="1" applyBorder="1" applyFont="1">
      <alignment readingOrder="0" vertical="bottom"/>
    </xf>
    <xf borderId="7" fillId="6" fontId="6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N2" s="10">
        <v>1.0</v>
      </c>
      <c r="O2" s="10">
        <v>1.0</v>
      </c>
      <c r="P2" s="10">
        <v>0.0</v>
      </c>
      <c r="Q2" s="10">
        <v>1.0</v>
      </c>
      <c r="R2" s="10">
        <v>0.0</v>
      </c>
      <c r="S2" s="10">
        <v>0.0</v>
      </c>
      <c r="T2" s="10">
        <v>0.0</v>
      </c>
      <c r="U2" s="10">
        <v>3000.0</v>
      </c>
      <c r="V2" s="10">
        <v>1.0</v>
      </c>
      <c r="W2" s="10">
        <v>6.0</v>
      </c>
      <c r="X2" s="10">
        <v>6.0</v>
      </c>
      <c r="Y2" s="10">
        <v>0.0</v>
      </c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1.0</v>
      </c>
      <c r="J3" s="12">
        <v>6.0</v>
      </c>
      <c r="K3" s="12">
        <v>6.0</v>
      </c>
      <c r="L3" s="12">
        <v>0.0</v>
      </c>
      <c r="N3" s="10">
        <v>1.0</v>
      </c>
      <c r="O3" s="10">
        <v>2.0</v>
      </c>
      <c r="P3" s="10">
        <v>0.0</v>
      </c>
      <c r="Q3" s="10">
        <v>1.0</v>
      </c>
      <c r="R3" s="10">
        <v>0.0</v>
      </c>
      <c r="S3" s="10">
        <v>0.0</v>
      </c>
      <c r="T3" s="10">
        <v>0.0</v>
      </c>
      <c r="U3" s="10">
        <v>3000.0</v>
      </c>
      <c r="V3" s="10">
        <v>3.0</v>
      </c>
      <c r="W3" s="10">
        <v>11.0</v>
      </c>
      <c r="X3" s="10">
        <v>11.0</v>
      </c>
      <c r="Y3" s="10">
        <v>6.0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3.0</v>
      </c>
      <c r="J4" s="12">
        <v>11.0</v>
      </c>
      <c r="K4" s="12">
        <v>11.0</v>
      </c>
      <c r="L4" s="12">
        <v>6.0</v>
      </c>
      <c r="N4" s="10">
        <v>1.0</v>
      </c>
      <c r="O4" s="10">
        <v>3.0</v>
      </c>
      <c r="P4" s="10">
        <v>1.0</v>
      </c>
      <c r="Q4" s="10">
        <v>1.0</v>
      </c>
      <c r="R4" s="10">
        <v>1.0</v>
      </c>
      <c r="S4" s="10">
        <v>0.0</v>
      </c>
      <c r="T4" s="10">
        <v>0.0</v>
      </c>
      <c r="U4" s="10">
        <v>513.0</v>
      </c>
      <c r="V4" s="10">
        <v>1.0</v>
      </c>
      <c r="W4" s="10">
        <v>6.0</v>
      </c>
      <c r="X4" s="10">
        <v>6.0</v>
      </c>
      <c r="Y4" s="10">
        <v>11.0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1.0</v>
      </c>
      <c r="D5" s="12">
        <v>1.0</v>
      </c>
      <c r="E5" s="12">
        <v>1.0</v>
      </c>
      <c r="F5" s="12">
        <v>0.0</v>
      </c>
      <c r="G5" s="12">
        <v>0.0</v>
      </c>
      <c r="H5" s="12">
        <v>513.0</v>
      </c>
      <c r="I5" s="12">
        <v>1.0</v>
      </c>
      <c r="J5" s="12">
        <v>6.0</v>
      </c>
      <c r="K5" s="12">
        <v>6.0</v>
      </c>
      <c r="L5" s="12">
        <v>11.0</v>
      </c>
      <c r="N5" s="10">
        <v>1.0</v>
      </c>
      <c r="O5" s="10">
        <v>4.0</v>
      </c>
      <c r="P5" s="10">
        <v>0.0</v>
      </c>
      <c r="Q5" s="10">
        <v>1.0</v>
      </c>
      <c r="R5" s="10">
        <v>0.0</v>
      </c>
      <c r="S5" s="10">
        <v>0.0</v>
      </c>
      <c r="T5" s="10">
        <v>0.0</v>
      </c>
      <c r="U5" s="10">
        <v>3000.0</v>
      </c>
      <c r="V5" s="10">
        <v>3.0</v>
      </c>
      <c r="W5" s="10">
        <v>12.0</v>
      </c>
      <c r="X5" s="10">
        <v>12.0</v>
      </c>
      <c r="Y5" s="10">
        <v>6.0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3.0</v>
      </c>
      <c r="J6" s="12">
        <v>12.0</v>
      </c>
      <c r="K6" s="12">
        <v>12.0</v>
      </c>
      <c r="L6" s="12">
        <v>6.0</v>
      </c>
      <c r="N6" s="10">
        <v>1.0</v>
      </c>
      <c r="O6" s="10">
        <v>5.0</v>
      </c>
      <c r="P6" s="10">
        <v>0.0</v>
      </c>
      <c r="Q6" s="10">
        <v>1.0</v>
      </c>
      <c r="R6" s="10">
        <v>0.0</v>
      </c>
      <c r="S6" s="10">
        <v>0.0</v>
      </c>
      <c r="T6" s="10">
        <v>0.0</v>
      </c>
      <c r="U6" s="10">
        <v>3000.0</v>
      </c>
      <c r="V6" s="10">
        <v>3.0</v>
      </c>
      <c r="W6" s="10">
        <v>1.0</v>
      </c>
      <c r="X6" s="10">
        <v>1.0</v>
      </c>
      <c r="Y6" s="10">
        <v>12.0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2">
        <v>3000.0</v>
      </c>
      <c r="I7" s="12">
        <v>3.0</v>
      </c>
      <c r="J7" s="12">
        <v>1.0</v>
      </c>
      <c r="K7" s="12">
        <v>1.0</v>
      </c>
      <c r="L7" s="12">
        <v>12.0</v>
      </c>
      <c r="N7" s="10">
        <v>1.0</v>
      </c>
      <c r="O7" s="10">
        <v>6.0</v>
      </c>
      <c r="P7" s="10">
        <v>1.0</v>
      </c>
      <c r="Q7" s="10">
        <v>1.0</v>
      </c>
      <c r="R7" s="10">
        <v>1.0</v>
      </c>
      <c r="S7" s="10">
        <v>0.0</v>
      </c>
      <c r="T7" s="10">
        <v>0.0</v>
      </c>
      <c r="U7" s="10">
        <v>1092.0</v>
      </c>
      <c r="V7" s="10">
        <v>1.0</v>
      </c>
      <c r="W7" s="10">
        <v>12.0</v>
      </c>
      <c r="X7" s="10">
        <v>12.0</v>
      </c>
      <c r="Y7" s="10">
        <v>1.0</v>
      </c>
      <c r="AK7" s="5"/>
      <c r="AO7" s="5"/>
      <c r="AP7" s="5"/>
      <c r="AQ7" s="5"/>
      <c r="AR7" s="5"/>
      <c r="AS7" s="5"/>
    </row>
    <row r="8">
      <c r="B8" s="13">
        <v>6.0</v>
      </c>
      <c r="C8" s="12">
        <v>1.0</v>
      </c>
      <c r="D8" s="12">
        <v>1.0</v>
      </c>
      <c r="E8" s="12">
        <v>1.0</v>
      </c>
      <c r="F8" s="12">
        <v>0.0</v>
      </c>
      <c r="G8" s="12">
        <v>0.0</v>
      </c>
      <c r="H8" s="12">
        <v>1092.0</v>
      </c>
      <c r="I8" s="12">
        <v>1.0</v>
      </c>
      <c r="J8" s="12">
        <v>12.0</v>
      </c>
      <c r="K8" s="12">
        <v>12.0</v>
      </c>
      <c r="L8" s="12">
        <v>1.0</v>
      </c>
      <c r="N8" s="10">
        <v>1.0</v>
      </c>
      <c r="O8" s="10">
        <v>7.0</v>
      </c>
      <c r="P8" s="10">
        <v>0.0</v>
      </c>
      <c r="Q8" s="10">
        <v>1.0</v>
      </c>
      <c r="R8" s="10">
        <v>0.0</v>
      </c>
      <c r="S8" s="10">
        <v>0.0</v>
      </c>
      <c r="T8" s="10">
        <v>0.0</v>
      </c>
      <c r="U8" s="10">
        <v>3000.0</v>
      </c>
      <c r="V8" s="10">
        <v>2.0</v>
      </c>
      <c r="W8" s="10">
        <v>6.0</v>
      </c>
      <c r="X8" s="10">
        <v>6.0</v>
      </c>
      <c r="Y8" s="10">
        <v>12.0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2">
        <v>3000.0</v>
      </c>
      <c r="I9" s="12">
        <v>2.0</v>
      </c>
      <c r="J9" s="12">
        <v>6.0</v>
      </c>
      <c r="K9" s="12">
        <v>6.0</v>
      </c>
      <c r="L9" s="12">
        <v>12.0</v>
      </c>
      <c r="N9" s="10">
        <v>1.0</v>
      </c>
      <c r="O9" s="10">
        <v>8.0</v>
      </c>
      <c r="P9" s="10">
        <v>0.0</v>
      </c>
      <c r="Q9" s="10">
        <v>1.0</v>
      </c>
      <c r="R9" s="10">
        <v>0.0</v>
      </c>
      <c r="S9" s="10">
        <v>0.0</v>
      </c>
      <c r="T9" s="10">
        <v>0.0</v>
      </c>
      <c r="U9" s="10">
        <v>3000.0</v>
      </c>
      <c r="V9" s="10">
        <v>3.0</v>
      </c>
      <c r="W9" s="10">
        <v>14.0</v>
      </c>
      <c r="X9" s="10">
        <v>14.0</v>
      </c>
      <c r="Y9" s="10">
        <v>6.0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2">
        <v>3000.0</v>
      </c>
      <c r="I10" s="12">
        <v>3.0</v>
      </c>
      <c r="J10" s="12">
        <v>14.0</v>
      </c>
      <c r="K10" s="12">
        <v>14.0</v>
      </c>
      <c r="L10" s="12">
        <v>6.0</v>
      </c>
      <c r="N10" s="10">
        <v>1.0</v>
      </c>
      <c r="O10" s="10">
        <v>9.0</v>
      </c>
      <c r="P10" s="10">
        <v>1.0</v>
      </c>
      <c r="Q10" s="10">
        <v>1.0</v>
      </c>
      <c r="R10" s="10">
        <v>1.0</v>
      </c>
      <c r="S10" s="10">
        <v>0.0</v>
      </c>
      <c r="T10" s="10">
        <v>0.0</v>
      </c>
      <c r="U10" s="10">
        <v>518.0</v>
      </c>
      <c r="V10" s="10">
        <v>1.0</v>
      </c>
      <c r="W10" s="10">
        <v>6.0</v>
      </c>
      <c r="X10" s="10">
        <v>6.0</v>
      </c>
      <c r="Y10" s="10">
        <v>14.0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1.0</v>
      </c>
      <c r="D11" s="12">
        <v>1.0</v>
      </c>
      <c r="E11" s="12">
        <v>1.0</v>
      </c>
      <c r="F11" s="12">
        <v>0.0</v>
      </c>
      <c r="G11" s="12">
        <v>0.0</v>
      </c>
      <c r="H11" s="12">
        <v>518.0</v>
      </c>
      <c r="I11" s="12">
        <v>1.0</v>
      </c>
      <c r="J11" s="12">
        <v>6.0</v>
      </c>
      <c r="K11" s="12">
        <v>6.0</v>
      </c>
      <c r="L11" s="12">
        <v>14.0</v>
      </c>
      <c r="N11" s="10">
        <v>1.0</v>
      </c>
      <c r="O11" s="10">
        <v>10.0</v>
      </c>
      <c r="P11" s="10">
        <v>1.0</v>
      </c>
      <c r="Q11" s="10">
        <v>1.0</v>
      </c>
      <c r="R11" s="10">
        <v>1.0</v>
      </c>
      <c r="S11" s="10">
        <v>0.0</v>
      </c>
      <c r="T11" s="10">
        <v>0.0</v>
      </c>
      <c r="U11" s="10">
        <v>971.0</v>
      </c>
      <c r="V11" s="10">
        <v>1.0</v>
      </c>
      <c r="W11" s="10">
        <v>14.0</v>
      </c>
      <c r="X11" s="10">
        <v>14.0</v>
      </c>
      <c r="Y11" s="10">
        <v>6.0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1.0</v>
      </c>
      <c r="D12" s="12">
        <v>1.0</v>
      </c>
      <c r="E12" s="12">
        <v>1.0</v>
      </c>
      <c r="F12" s="12">
        <v>0.0</v>
      </c>
      <c r="G12" s="12">
        <v>0.0</v>
      </c>
      <c r="H12" s="12">
        <v>971.0</v>
      </c>
      <c r="I12" s="12">
        <v>1.0</v>
      </c>
      <c r="J12" s="12">
        <v>14.0</v>
      </c>
      <c r="K12" s="12">
        <v>14.0</v>
      </c>
      <c r="L12" s="12">
        <v>6.0</v>
      </c>
      <c r="N12" s="10">
        <v>1.0</v>
      </c>
      <c r="O12" s="10">
        <v>11.0</v>
      </c>
      <c r="P12" s="10">
        <v>0.0</v>
      </c>
      <c r="Q12" s="10">
        <v>1.0</v>
      </c>
      <c r="R12" s="10">
        <v>0.0</v>
      </c>
      <c r="S12" s="10">
        <v>0.0</v>
      </c>
      <c r="T12" s="10">
        <v>0.0</v>
      </c>
      <c r="U12" s="10">
        <v>3000.0</v>
      </c>
      <c r="V12" s="10">
        <v>2.0</v>
      </c>
      <c r="W12" s="10">
        <v>10.0</v>
      </c>
      <c r="X12" s="10">
        <v>10.0</v>
      </c>
      <c r="Y12" s="10">
        <v>14.0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2.0</v>
      </c>
      <c r="J13" s="12">
        <v>10.0</v>
      </c>
      <c r="K13" s="12">
        <v>10.0</v>
      </c>
      <c r="L13" s="12">
        <v>14.0</v>
      </c>
      <c r="N13" s="10">
        <v>1.0</v>
      </c>
      <c r="O13" s="10">
        <v>12.0</v>
      </c>
      <c r="P13" s="10">
        <v>0.0</v>
      </c>
      <c r="Q13" s="10">
        <v>1.0</v>
      </c>
      <c r="R13" s="10">
        <v>0.0</v>
      </c>
      <c r="S13" s="10">
        <v>0.0</v>
      </c>
      <c r="T13" s="10">
        <v>0.0</v>
      </c>
      <c r="U13" s="10">
        <v>3000.0</v>
      </c>
      <c r="V13" s="10">
        <v>3.0</v>
      </c>
      <c r="W13" s="10">
        <v>3.0</v>
      </c>
      <c r="X13" s="10">
        <v>3.0</v>
      </c>
      <c r="Y13" s="10">
        <v>10.0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3.0</v>
      </c>
      <c r="J14" s="12">
        <v>3.0</v>
      </c>
      <c r="K14" s="12">
        <v>3.0</v>
      </c>
      <c r="L14" s="12">
        <v>10.0</v>
      </c>
      <c r="N14" s="10">
        <v>1.0</v>
      </c>
      <c r="O14" s="10">
        <v>13.0</v>
      </c>
      <c r="P14" s="10">
        <v>1.0</v>
      </c>
      <c r="Q14" s="10">
        <v>1.0</v>
      </c>
      <c r="R14" s="10">
        <v>1.0</v>
      </c>
      <c r="S14" s="10">
        <v>0.0</v>
      </c>
      <c r="T14" s="10">
        <v>0.0</v>
      </c>
      <c r="U14" s="10">
        <v>447.0</v>
      </c>
      <c r="V14" s="10">
        <v>1.0</v>
      </c>
      <c r="W14" s="10">
        <v>10.0</v>
      </c>
      <c r="X14" s="10">
        <v>10.0</v>
      </c>
      <c r="Y14" s="10">
        <v>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1.0</v>
      </c>
      <c r="D15" s="12">
        <v>1.0</v>
      </c>
      <c r="E15" s="12">
        <v>1.0</v>
      </c>
      <c r="F15" s="12">
        <v>0.0</v>
      </c>
      <c r="G15" s="12">
        <v>0.0</v>
      </c>
      <c r="H15" s="12">
        <v>447.0</v>
      </c>
      <c r="I15" s="12">
        <v>1.0</v>
      </c>
      <c r="J15" s="12">
        <v>10.0</v>
      </c>
      <c r="K15" s="12">
        <v>10.0</v>
      </c>
      <c r="L15" s="12">
        <v>3.0</v>
      </c>
      <c r="N15" s="10">
        <v>1.0</v>
      </c>
      <c r="O15" s="10">
        <v>14.0</v>
      </c>
      <c r="P15" s="10">
        <v>0.0</v>
      </c>
      <c r="Q15" s="10">
        <v>1.0</v>
      </c>
      <c r="R15" s="10">
        <v>0.0</v>
      </c>
      <c r="S15" s="10">
        <v>0.0</v>
      </c>
      <c r="T15" s="10">
        <v>0.0</v>
      </c>
      <c r="U15" s="10">
        <v>3000.0</v>
      </c>
      <c r="V15" s="10">
        <v>3.0</v>
      </c>
      <c r="W15" s="10">
        <v>6.0</v>
      </c>
      <c r="X15" s="10">
        <v>6.0</v>
      </c>
      <c r="Y15" s="10">
        <v>10.0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3.0</v>
      </c>
      <c r="J16" s="12">
        <v>6.0</v>
      </c>
      <c r="K16" s="12">
        <v>6.0</v>
      </c>
      <c r="L16" s="12">
        <v>10.0</v>
      </c>
      <c r="N16" s="10">
        <v>1.0</v>
      </c>
      <c r="O16" s="10">
        <v>15.0</v>
      </c>
      <c r="P16" s="10">
        <v>0.0</v>
      </c>
      <c r="Q16" s="10">
        <v>1.0</v>
      </c>
      <c r="R16" s="10">
        <v>0.0</v>
      </c>
      <c r="S16" s="10">
        <v>0.0</v>
      </c>
      <c r="T16" s="10">
        <v>0.0</v>
      </c>
      <c r="U16" s="10">
        <v>3000.0</v>
      </c>
      <c r="V16" s="10">
        <v>3.0</v>
      </c>
      <c r="W16" s="10">
        <v>1.0</v>
      </c>
      <c r="X16" s="10">
        <v>1.0</v>
      </c>
      <c r="Y16" s="10">
        <v>6.0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2">
        <v>3000.0</v>
      </c>
      <c r="I17" s="12">
        <v>3.0</v>
      </c>
      <c r="J17" s="12">
        <v>1.0</v>
      </c>
      <c r="K17" s="12">
        <v>1.0</v>
      </c>
      <c r="L17" s="12">
        <v>6.0</v>
      </c>
      <c r="N17" s="10">
        <v>1.0</v>
      </c>
      <c r="O17" s="10">
        <v>16.0</v>
      </c>
      <c r="P17" s="10">
        <v>0.0</v>
      </c>
      <c r="Q17" s="10">
        <v>1.0</v>
      </c>
      <c r="R17" s="10">
        <v>0.0</v>
      </c>
      <c r="S17" s="10">
        <v>0.0</v>
      </c>
      <c r="T17" s="10">
        <v>0.0</v>
      </c>
      <c r="U17" s="10">
        <v>3000.0</v>
      </c>
      <c r="V17" s="10">
        <v>2.0</v>
      </c>
      <c r="W17" s="10">
        <v>14.0</v>
      </c>
      <c r="X17" s="10">
        <v>14.0</v>
      </c>
      <c r="Y17" s="10">
        <v>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3000.0</v>
      </c>
      <c r="I18" s="12">
        <v>2.0</v>
      </c>
      <c r="J18" s="12">
        <v>14.0</v>
      </c>
      <c r="K18" s="12">
        <v>14.0</v>
      </c>
      <c r="L18" s="12">
        <v>1.0</v>
      </c>
      <c r="N18" s="10">
        <v>1.0</v>
      </c>
      <c r="O18" s="10">
        <v>17.0</v>
      </c>
      <c r="P18" s="10">
        <v>1.0</v>
      </c>
      <c r="Q18" s="10">
        <v>1.0</v>
      </c>
      <c r="R18" s="10">
        <v>1.0</v>
      </c>
      <c r="S18" s="10">
        <v>0.0</v>
      </c>
      <c r="T18" s="10">
        <v>0.0</v>
      </c>
      <c r="U18" s="10">
        <v>396.0</v>
      </c>
      <c r="V18" s="10">
        <v>1.0</v>
      </c>
      <c r="W18" s="10">
        <v>1.0</v>
      </c>
      <c r="X18" s="10">
        <v>1.0</v>
      </c>
      <c r="Y18" s="10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1.0</v>
      </c>
      <c r="D19" s="12">
        <v>1.0</v>
      </c>
      <c r="E19" s="12">
        <v>1.0</v>
      </c>
      <c r="F19" s="12">
        <v>0.0</v>
      </c>
      <c r="G19" s="12">
        <v>0.0</v>
      </c>
      <c r="H19" s="12">
        <v>396.0</v>
      </c>
      <c r="I19" s="12">
        <v>1.0</v>
      </c>
      <c r="J19" s="12">
        <v>1.0</v>
      </c>
      <c r="K19" s="12">
        <v>1.0</v>
      </c>
      <c r="L19" s="12">
        <v>14.0</v>
      </c>
      <c r="N19" s="10">
        <v>1.0</v>
      </c>
      <c r="O19" s="10">
        <v>18.0</v>
      </c>
      <c r="P19" s="10">
        <v>1.0</v>
      </c>
      <c r="Q19" s="10">
        <v>1.0</v>
      </c>
      <c r="R19" s="10">
        <v>1.0</v>
      </c>
      <c r="S19" s="10">
        <v>0.0</v>
      </c>
      <c r="T19" s="10">
        <v>0.0</v>
      </c>
      <c r="U19" s="10">
        <v>570.0</v>
      </c>
      <c r="V19" s="10">
        <v>1.0</v>
      </c>
      <c r="W19" s="10">
        <v>14.0</v>
      </c>
      <c r="X19" s="10">
        <v>14.0</v>
      </c>
      <c r="Y19" s="10">
        <v>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1.0</v>
      </c>
      <c r="D20" s="12">
        <v>1.0</v>
      </c>
      <c r="E20" s="12">
        <v>1.0</v>
      </c>
      <c r="F20" s="12">
        <v>0.0</v>
      </c>
      <c r="G20" s="12">
        <v>0.0</v>
      </c>
      <c r="H20" s="12">
        <v>570.0</v>
      </c>
      <c r="I20" s="12">
        <v>1.0</v>
      </c>
      <c r="J20" s="12">
        <v>14.0</v>
      </c>
      <c r="K20" s="12">
        <v>14.0</v>
      </c>
      <c r="L20" s="12">
        <v>1.0</v>
      </c>
      <c r="N20" s="10">
        <v>1.0</v>
      </c>
      <c r="O20" s="10">
        <v>19.0</v>
      </c>
      <c r="P20" s="10">
        <v>1.0</v>
      </c>
      <c r="Q20" s="10">
        <v>1.0</v>
      </c>
      <c r="R20" s="10">
        <v>1.0</v>
      </c>
      <c r="S20" s="10">
        <v>0.0</v>
      </c>
      <c r="T20" s="10">
        <v>0.0</v>
      </c>
      <c r="U20" s="10">
        <v>511.0</v>
      </c>
      <c r="V20" s="10">
        <v>1.0</v>
      </c>
      <c r="W20" s="10">
        <v>1.0</v>
      </c>
      <c r="X20" s="10">
        <v>1.0</v>
      </c>
      <c r="Y20" s="10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1.0</v>
      </c>
      <c r="D21" s="12">
        <v>1.0</v>
      </c>
      <c r="E21" s="12">
        <v>1.0</v>
      </c>
      <c r="F21" s="12">
        <v>0.0</v>
      </c>
      <c r="G21" s="12">
        <v>0.0</v>
      </c>
      <c r="H21" s="12">
        <v>511.0</v>
      </c>
      <c r="I21" s="12">
        <v>1.0</v>
      </c>
      <c r="J21" s="12">
        <v>1.0</v>
      </c>
      <c r="K21" s="12">
        <v>1.0</v>
      </c>
      <c r="L21" s="12">
        <v>14.0</v>
      </c>
      <c r="N21" s="10">
        <v>1.0</v>
      </c>
      <c r="O21" s="10">
        <v>20.0</v>
      </c>
      <c r="P21" s="10">
        <v>0.0</v>
      </c>
      <c r="Q21" s="10">
        <v>1.0</v>
      </c>
      <c r="R21" s="10">
        <v>0.0</v>
      </c>
      <c r="S21" s="10">
        <v>0.0</v>
      </c>
      <c r="T21" s="10">
        <v>0.0</v>
      </c>
      <c r="U21" s="10">
        <v>3000.0</v>
      </c>
      <c r="V21" s="10">
        <v>2.0</v>
      </c>
      <c r="W21" s="10">
        <v>13.0</v>
      </c>
      <c r="X21" s="10">
        <v>13.0</v>
      </c>
      <c r="Y21" s="10">
        <v>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2.0</v>
      </c>
      <c r="J22" s="12">
        <v>13.0</v>
      </c>
      <c r="K22" s="12">
        <v>13.0</v>
      </c>
      <c r="L22" s="12">
        <v>1.0</v>
      </c>
      <c r="N22" s="10">
        <v>1.0</v>
      </c>
      <c r="O22" s="10">
        <v>21.0</v>
      </c>
      <c r="P22" s="10">
        <v>0.0</v>
      </c>
      <c r="Q22" s="10">
        <v>1.0</v>
      </c>
      <c r="R22" s="10">
        <v>0.0</v>
      </c>
      <c r="S22" s="10">
        <v>0.0</v>
      </c>
      <c r="T22" s="10">
        <v>0.0</v>
      </c>
      <c r="U22" s="10">
        <v>3000.0</v>
      </c>
      <c r="V22" s="10">
        <v>2.0</v>
      </c>
      <c r="W22" s="10">
        <v>3.0</v>
      </c>
      <c r="X22" s="10">
        <v>3.0</v>
      </c>
      <c r="Y22" s="10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2.0</v>
      </c>
      <c r="J23" s="12">
        <v>3.0</v>
      </c>
      <c r="K23" s="12">
        <v>3.0</v>
      </c>
      <c r="L23" s="12">
        <v>13.0</v>
      </c>
      <c r="N23" s="10">
        <v>1.0</v>
      </c>
      <c r="O23" s="10">
        <v>22.0</v>
      </c>
      <c r="P23" s="10">
        <v>1.0</v>
      </c>
      <c r="Q23" s="10">
        <v>1.0</v>
      </c>
      <c r="R23" s="10">
        <v>1.0</v>
      </c>
      <c r="S23" s="10">
        <v>0.0</v>
      </c>
      <c r="T23" s="10">
        <v>0.0</v>
      </c>
      <c r="U23" s="10">
        <v>768.0</v>
      </c>
      <c r="V23" s="10">
        <v>1.0</v>
      </c>
      <c r="W23" s="10">
        <v>13.0</v>
      </c>
      <c r="X23" s="10">
        <v>13.0</v>
      </c>
      <c r="Y23" s="10">
        <v>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1.0</v>
      </c>
      <c r="D24" s="12">
        <v>1.0</v>
      </c>
      <c r="E24" s="12">
        <v>1.0</v>
      </c>
      <c r="F24" s="12">
        <v>0.0</v>
      </c>
      <c r="G24" s="12">
        <v>0.0</v>
      </c>
      <c r="H24" s="12">
        <v>768.0</v>
      </c>
      <c r="I24" s="12">
        <v>1.0</v>
      </c>
      <c r="J24" s="12">
        <v>13.0</v>
      </c>
      <c r="K24" s="12">
        <v>13.0</v>
      </c>
      <c r="L24" s="12">
        <v>3.0</v>
      </c>
      <c r="N24" s="10">
        <v>1.0</v>
      </c>
      <c r="O24" s="10">
        <v>23.0</v>
      </c>
      <c r="P24" s="10">
        <v>0.0</v>
      </c>
      <c r="Q24" s="10">
        <v>1.0</v>
      </c>
      <c r="R24" s="10">
        <v>0.0</v>
      </c>
      <c r="S24" s="10">
        <v>0.0</v>
      </c>
      <c r="T24" s="10">
        <v>0.0</v>
      </c>
      <c r="U24" s="10">
        <v>3000.0</v>
      </c>
      <c r="V24" s="10">
        <v>2.0</v>
      </c>
      <c r="W24" s="10">
        <v>11.0</v>
      </c>
      <c r="X24" s="10">
        <v>11.0</v>
      </c>
      <c r="Y24" s="10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2.0</v>
      </c>
      <c r="J25" s="12">
        <v>11.0</v>
      </c>
      <c r="K25" s="12">
        <v>11.0</v>
      </c>
      <c r="L25" s="12">
        <v>13.0</v>
      </c>
      <c r="N25" s="10">
        <v>1.0</v>
      </c>
      <c r="O25" s="10">
        <v>24.0</v>
      </c>
      <c r="P25" s="10">
        <v>1.0</v>
      </c>
      <c r="Q25" s="10">
        <v>1.0</v>
      </c>
      <c r="R25" s="10">
        <v>1.0</v>
      </c>
      <c r="S25" s="10">
        <v>0.0</v>
      </c>
      <c r="T25" s="10">
        <v>0.0</v>
      </c>
      <c r="U25" s="10">
        <v>402.0</v>
      </c>
      <c r="V25" s="10">
        <v>1.0</v>
      </c>
      <c r="W25" s="10">
        <v>13.0</v>
      </c>
      <c r="X25" s="10">
        <v>13.0</v>
      </c>
      <c r="Y25" s="10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1.0</v>
      </c>
      <c r="D26" s="12">
        <v>1.0</v>
      </c>
      <c r="E26" s="12">
        <v>1.0</v>
      </c>
      <c r="F26" s="12">
        <v>0.0</v>
      </c>
      <c r="G26" s="12">
        <v>0.0</v>
      </c>
      <c r="H26" s="12">
        <v>402.0</v>
      </c>
      <c r="I26" s="12">
        <v>1.0</v>
      </c>
      <c r="J26" s="12">
        <v>13.0</v>
      </c>
      <c r="K26" s="12">
        <v>13.0</v>
      </c>
      <c r="L26" s="12">
        <v>11.0</v>
      </c>
      <c r="N26" s="10">
        <v>1.0</v>
      </c>
      <c r="O26" s="10">
        <v>25.0</v>
      </c>
      <c r="P26" s="10">
        <v>0.0</v>
      </c>
      <c r="Q26" s="10">
        <v>1.0</v>
      </c>
      <c r="R26" s="10">
        <v>0.0</v>
      </c>
      <c r="S26" s="10">
        <v>0.0</v>
      </c>
      <c r="T26" s="10">
        <v>0.0</v>
      </c>
      <c r="U26" s="10">
        <v>3000.0</v>
      </c>
      <c r="V26" s="10">
        <v>2.0</v>
      </c>
      <c r="W26" s="10">
        <v>4.0</v>
      </c>
      <c r="X26" s="10">
        <v>4.0</v>
      </c>
      <c r="Y26" s="10">
        <v>13.0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4">
        <v>25.0</v>
      </c>
      <c r="C27" s="15">
        <v>0.0</v>
      </c>
      <c r="D27" s="15">
        <v>1.0</v>
      </c>
      <c r="E27" s="15">
        <v>0.0</v>
      </c>
      <c r="F27" s="15">
        <v>0.0</v>
      </c>
      <c r="G27" s="15">
        <v>0.0</v>
      </c>
      <c r="H27" s="15">
        <v>3000.0</v>
      </c>
      <c r="I27" s="15">
        <v>2.0</v>
      </c>
      <c r="J27" s="15">
        <v>4.0</v>
      </c>
      <c r="K27" s="15">
        <v>4.0</v>
      </c>
      <c r="L27" s="15">
        <v>13.0</v>
      </c>
      <c r="N27" s="10">
        <v>2.0</v>
      </c>
      <c r="O27" s="10">
        <v>1.0</v>
      </c>
      <c r="P27" s="10">
        <v>0.0</v>
      </c>
      <c r="Q27" s="10">
        <v>1.0</v>
      </c>
      <c r="R27" s="10">
        <v>0.0</v>
      </c>
      <c r="S27" s="10">
        <v>0.0</v>
      </c>
      <c r="T27" s="10">
        <v>0.0</v>
      </c>
      <c r="U27" s="10">
        <v>3000.0</v>
      </c>
      <c r="V27" s="10">
        <v>1.0</v>
      </c>
      <c r="W27" s="10">
        <v>10.0</v>
      </c>
      <c r="X27" s="10">
        <v>10.0</v>
      </c>
      <c r="Y27" s="10">
        <v>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6" t="s">
        <v>19</v>
      </c>
      <c r="N28" s="10">
        <v>2.0</v>
      </c>
      <c r="O28" s="10">
        <v>2.0</v>
      </c>
      <c r="P28" s="10">
        <v>0.0</v>
      </c>
      <c r="Q28" s="10">
        <v>1.0</v>
      </c>
      <c r="R28" s="10">
        <v>0.0</v>
      </c>
      <c r="S28" s="10">
        <v>0.0</v>
      </c>
      <c r="T28" s="10">
        <v>0.0</v>
      </c>
      <c r="U28" s="10">
        <v>3000.0</v>
      </c>
      <c r="V28" s="10">
        <v>1.0</v>
      </c>
      <c r="W28" s="10">
        <v>5.0</v>
      </c>
      <c r="X28" s="10">
        <v>5.0</v>
      </c>
      <c r="Y28" s="10">
        <v>10.0</v>
      </c>
      <c r="AB28" s="17">
        <v>44418.0</v>
      </c>
    </row>
    <row r="29">
      <c r="B29" s="5" t="s">
        <v>20</v>
      </c>
      <c r="C29" s="5">
        <f>COUNTIF(C3:C27, "1")</f>
        <v>10</v>
      </c>
      <c r="D29" s="5">
        <f>COUNTIFS(C3:C27, "1", D3:D27, "1")</f>
        <v>10</v>
      </c>
      <c r="E29" s="5">
        <f>COUNTIFS(C3:C27, "1", D3:D27, "0")</f>
        <v>0</v>
      </c>
      <c r="F29" s="18">
        <f>sumif(C3:C27, "1", H3:H27 )</f>
        <v>6188</v>
      </c>
      <c r="G29" s="18">
        <f t="array" ref="G29">MEDIAN(IF(($C$3:$C$27=1), ($H$3:$H$27)))</f>
        <v>515.5</v>
      </c>
      <c r="H29" s="18">
        <f>minifs(H3:H27, C3:C27, "1",C3:C27, "1")</f>
        <v>396</v>
      </c>
      <c r="I29" s="19">
        <f>maxifs(H3:H27, C3:C27, "1",C3:C27, "1")</f>
        <v>1092</v>
      </c>
      <c r="J29" s="20">
        <f t="array" ref="J29">stdev(if($C$3:$C$27=1, $H$3:$H$27))</f>
        <v>243.0678003</v>
      </c>
      <c r="N29" s="10">
        <v>2.0</v>
      </c>
      <c r="O29" s="10">
        <v>3.0</v>
      </c>
      <c r="P29" s="10">
        <v>0.0</v>
      </c>
      <c r="Q29" s="10">
        <v>1.0</v>
      </c>
      <c r="R29" s="10">
        <v>0.0</v>
      </c>
      <c r="S29" s="10">
        <v>0.0</v>
      </c>
      <c r="T29" s="10">
        <v>0.0</v>
      </c>
      <c r="U29" s="10">
        <v>3000.0</v>
      </c>
      <c r="V29" s="10">
        <v>3.0</v>
      </c>
      <c r="W29" s="10">
        <v>1.0</v>
      </c>
      <c r="X29" s="10">
        <v>1.0</v>
      </c>
      <c r="Y29" s="10">
        <v>5.0</v>
      </c>
      <c r="AA29" s="18">
        <f>countif(C63:C87, "0")</f>
        <v>16</v>
      </c>
    </row>
    <row r="30">
      <c r="B30" s="5" t="s">
        <v>21</v>
      </c>
      <c r="C30" s="5">
        <f>COUNTIF(C3:C27, "0")</f>
        <v>15</v>
      </c>
      <c r="D30" s="5">
        <f>COUNTIFS(C3:C27, "0", D3:D27, "1")</f>
        <v>15</v>
      </c>
      <c r="E30" s="5">
        <f>COUNTIFS(C3:C27, "0", D3:D27, "0")</f>
        <v>0</v>
      </c>
      <c r="F30" s="18">
        <f>sumif(C3:C27, "0", H3:H27 )</f>
        <v>45000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J30" s="21">
        <f t="array" ref="J30">stdev(if($C$3:$C$27=0, $H$3:$H$27))</f>
        <v>0</v>
      </c>
      <c r="N30" s="10">
        <v>2.0</v>
      </c>
      <c r="O30" s="10">
        <v>4.0</v>
      </c>
      <c r="P30" s="10">
        <v>0.0</v>
      </c>
      <c r="Q30" s="10">
        <v>1.0</v>
      </c>
      <c r="R30" s="10">
        <v>0.0</v>
      </c>
      <c r="S30" s="10">
        <v>0.0</v>
      </c>
      <c r="T30" s="10">
        <v>0.0</v>
      </c>
      <c r="U30" s="10">
        <v>3000.0</v>
      </c>
      <c r="V30" s="10">
        <v>2.0</v>
      </c>
      <c r="W30" s="10">
        <v>2.0</v>
      </c>
      <c r="X30" s="10">
        <v>2.0</v>
      </c>
      <c r="Y30" s="10">
        <v>1.0</v>
      </c>
    </row>
    <row r="31">
      <c r="B31" s="22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4"/>
      <c r="N31" s="10">
        <v>2.0</v>
      </c>
      <c r="O31" s="10">
        <v>5.0</v>
      </c>
      <c r="P31" s="10">
        <v>0.0</v>
      </c>
      <c r="Q31" s="10">
        <v>1.0</v>
      </c>
      <c r="R31" s="10">
        <v>0.0</v>
      </c>
      <c r="S31" s="10">
        <v>0.0</v>
      </c>
      <c r="T31" s="10">
        <v>0.0</v>
      </c>
      <c r="U31" s="10">
        <v>3000.0</v>
      </c>
      <c r="V31" s="10">
        <v>3.0</v>
      </c>
      <c r="W31" s="10">
        <v>15.0</v>
      </c>
      <c r="X31" s="10">
        <v>15.0</v>
      </c>
      <c r="Y31" s="10">
        <v>2.0</v>
      </c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N32" s="10">
        <v>2.0</v>
      </c>
      <c r="O32" s="10">
        <v>6.0</v>
      </c>
      <c r="P32" s="10">
        <v>0.0</v>
      </c>
      <c r="Q32" s="10">
        <v>1.0</v>
      </c>
      <c r="R32" s="10">
        <v>0.0</v>
      </c>
      <c r="S32" s="10">
        <v>0.0</v>
      </c>
      <c r="T32" s="10">
        <v>0.0</v>
      </c>
      <c r="U32" s="10">
        <v>3000.0</v>
      </c>
      <c r="V32" s="10">
        <v>2.0</v>
      </c>
      <c r="W32" s="10">
        <v>13.0</v>
      </c>
      <c r="X32" s="10">
        <v>13.0</v>
      </c>
      <c r="Y32" s="10">
        <v>15.0</v>
      </c>
    </row>
    <row r="33">
      <c r="B33" s="13">
        <v>1.0</v>
      </c>
      <c r="C33" s="23">
        <v>0.0</v>
      </c>
      <c r="D33" s="23">
        <v>1.0</v>
      </c>
      <c r="E33" s="13">
        <v>0.0</v>
      </c>
      <c r="F33" s="13">
        <v>0.0</v>
      </c>
      <c r="G33" s="13">
        <v>0.0</v>
      </c>
      <c r="H33" s="24">
        <v>3000.0</v>
      </c>
      <c r="I33" s="13">
        <v>1.0</v>
      </c>
      <c r="J33" s="13">
        <v>10.0</v>
      </c>
      <c r="K33" s="13">
        <v>10.0</v>
      </c>
      <c r="L33" s="13">
        <v>4.0</v>
      </c>
      <c r="N33" s="10">
        <v>2.0</v>
      </c>
      <c r="O33" s="10">
        <v>7.0</v>
      </c>
      <c r="P33" s="10">
        <v>1.0</v>
      </c>
      <c r="Q33" s="10">
        <v>1.0</v>
      </c>
      <c r="R33" s="10">
        <v>1.0</v>
      </c>
      <c r="S33" s="10">
        <v>0.0</v>
      </c>
      <c r="T33" s="10">
        <v>0.0</v>
      </c>
      <c r="U33" s="10">
        <v>551.0</v>
      </c>
      <c r="V33" s="10">
        <v>1.0</v>
      </c>
      <c r="W33" s="10">
        <v>15.0</v>
      </c>
      <c r="X33" s="10">
        <v>15.0</v>
      </c>
      <c r="Y33" s="10">
        <v>13.0</v>
      </c>
    </row>
    <row r="34">
      <c r="B34" s="13">
        <v>2.0</v>
      </c>
      <c r="C34" s="23">
        <v>0.0</v>
      </c>
      <c r="D34" s="23">
        <v>1.0</v>
      </c>
      <c r="E34" s="13">
        <v>0.0</v>
      </c>
      <c r="F34" s="13">
        <v>0.0</v>
      </c>
      <c r="G34" s="13">
        <v>0.0</v>
      </c>
      <c r="H34" s="24">
        <v>3000.0</v>
      </c>
      <c r="I34" s="13">
        <v>1.0</v>
      </c>
      <c r="J34" s="13">
        <v>5.0</v>
      </c>
      <c r="K34" s="13">
        <v>5.0</v>
      </c>
      <c r="L34" s="13">
        <v>10.0</v>
      </c>
      <c r="N34" s="10">
        <v>2.0</v>
      </c>
      <c r="O34" s="10">
        <v>8.0</v>
      </c>
      <c r="P34" s="10">
        <v>0.0</v>
      </c>
      <c r="Q34" s="10">
        <v>1.0</v>
      </c>
      <c r="R34" s="10">
        <v>0.0</v>
      </c>
      <c r="S34" s="10">
        <v>0.0</v>
      </c>
      <c r="T34" s="10">
        <v>0.0</v>
      </c>
      <c r="U34" s="10">
        <v>3000.0</v>
      </c>
      <c r="V34" s="10">
        <v>2.0</v>
      </c>
      <c r="W34" s="10">
        <v>3.0</v>
      </c>
      <c r="X34" s="10">
        <v>3.0</v>
      </c>
      <c r="Y34" s="10">
        <v>15.0</v>
      </c>
    </row>
    <row r="35">
      <c r="B35" s="13">
        <v>3.0</v>
      </c>
      <c r="C35" s="23">
        <v>0.0</v>
      </c>
      <c r="D35" s="23">
        <v>1.0</v>
      </c>
      <c r="E35" s="13">
        <v>0.0</v>
      </c>
      <c r="F35" s="13">
        <v>0.0</v>
      </c>
      <c r="G35" s="13">
        <v>0.0</v>
      </c>
      <c r="H35" s="24">
        <v>3000.0</v>
      </c>
      <c r="I35" s="13">
        <v>3.0</v>
      </c>
      <c r="J35" s="13">
        <v>1.0</v>
      </c>
      <c r="K35" s="13">
        <v>1.0</v>
      </c>
      <c r="L35" s="13">
        <v>5.0</v>
      </c>
      <c r="N35" s="10">
        <v>2.0</v>
      </c>
      <c r="O35" s="10">
        <v>9.0</v>
      </c>
      <c r="P35" s="10">
        <v>0.0</v>
      </c>
      <c r="Q35" s="10">
        <v>1.0</v>
      </c>
      <c r="R35" s="10">
        <v>0.0</v>
      </c>
      <c r="S35" s="10">
        <v>0.0</v>
      </c>
      <c r="T35" s="10">
        <v>0.0</v>
      </c>
      <c r="U35" s="10">
        <v>3000.0</v>
      </c>
      <c r="V35" s="10">
        <v>2.0</v>
      </c>
      <c r="W35" s="10">
        <v>9.0</v>
      </c>
      <c r="X35" s="10">
        <v>9.0</v>
      </c>
      <c r="Y35" s="10">
        <v>3.0</v>
      </c>
    </row>
    <row r="36">
      <c r="B36" s="13">
        <v>4.0</v>
      </c>
      <c r="C36" s="23">
        <v>0.0</v>
      </c>
      <c r="D36" s="23">
        <v>1.0</v>
      </c>
      <c r="E36" s="13">
        <v>0.0</v>
      </c>
      <c r="F36" s="13">
        <v>0.0</v>
      </c>
      <c r="G36" s="13">
        <v>0.0</v>
      </c>
      <c r="H36" s="24">
        <v>3000.0</v>
      </c>
      <c r="I36" s="13">
        <v>2.0</v>
      </c>
      <c r="J36" s="13">
        <v>2.0</v>
      </c>
      <c r="K36" s="13">
        <v>2.0</v>
      </c>
      <c r="L36" s="13">
        <v>1.0</v>
      </c>
      <c r="N36" s="10">
        <v>2.0</v>
      </c>
      <c r="O36" s="10">
        <v>10.0</v>
      </c>
      <c r="P36" s="10">
        <v>0.0</v>
      </c>
      <c r="Q36" s="10">
        <v>1.0</v>
      </c>
      <c r="R36" s="10">
        <v>0.0</v>
      </c>
      <c r="S36" s="10">
        <v>0.0</v>
      </c>
      <c r="T36" s="10">
        <v>0.0</v>
      </c>
      <c r="U36" s="10">
        <v>3000.0</v>
      </c>
      <c r="V36" s="10">
        <v>3.0</v>
      </c>
      <c r="W36" s="10">
        <v>8.0</v>
      </c>
      <c r="X36" s="10">
        <v>8.0</v>
      </c>
      <c r="Y36" s="10">
        <v>9.0</v>
      </c>
    </row>
    <row r="37">
      <c r="B37" s="13">
        <v>5.0</v>
      </c>
      <c r="C37" s="23">
        <v>0.0</v>
      </c>
      <c r="D37" s="23">
        <v>1.0</v>
      </c>
      <c r="E37" s="13">
        <v>0.0</v>
      </c>
      <c r="F37" s="13">
        <v>0.0</v>
      </c>
      <c r="G37" s="13">
        <v>0.0</v>
      </c>
      <c r="H37" s="24">
        <v>3000.0</v>
      </c>
      <c r="I37" s="13">
        <v>3.0</v>
      </c>
      <c r="J37" s="13">
        <v>15.0</v>
      </c>
      <c r="K37" s="13">
        <v>15.0</v>
      </c>
      <c r="L37" s="13">
        <v>2.0</v>
      </c>
      <c r="N37" s="10">
        <v>2.0</v>
      </c>
      <c r="O37" s="10">
        <v>11.0</v>
      </c>
      <c r="P37" s="10">
        <v>0.0</v>
      </c>
      <c r="Q37" s="10">
        <v>1.0</v>
      </c>
      <c r="R37" s="10">
        <v>0.0</v>
      </c>
      <c r="S37" s="10">
        <v>0.0</v>
      </c>
      <c r="T37" s="10">
        <v>0.0</v>
      </c>
      <c r="U37" s="10">
        <v>3000.0</v>
      </c>
      <c r="V37" s="10">
        <v>3.0</v>
      </c>
      <c r="W37" s="10">
        <v>15.0</v>
      </c>
      <c r="X37" s="10">
        <v>15.0</v>
      </c>
      <c r="Y37" s="10">
        <v>8.0</v>
      </c>
    </row>
    <row r="38">
      <c r="B38" s="13">
        <v>6.0</v>
      </c>
      <c r="C38" s="23">
        <v>0.0</v>
      </c>
      <c r="D38" s="23">
        <v>1.0</v>
      </c>
      <c r="E38" s="13">
        <v>0.0</v>
      </c>
      <c r="F38" s="13">
        <v>0.0</v>
      </c>
      <c r="G38" s="13">
        <v>0.0</v>
      </c>
      <c r="H38" s="24">
        <v>3000.0</v>
      </c>
      <c r="I38" s="13">
        <v>2.0</v>
      </c>
      <c r="J38" s="13">
        <v>13.0</v>
      </c>
      <c r="K38" s="13">
        <v>13.0</v>
      </c>
      <c r="L38" s="13">
        <v>15.0</v>
      </c>
      <c r="N38" s="10">
        <v>2.0</v>
      </c>
      <c r="O38" s="10">
        <v>12.0</v>
      </c>
      <c r="P38" s="10">
        <v>0.0</v>
      </c>
      <c r="Q38" s="10">
        <v>1.0</v>
      </c>
      <c r="R38" s="10">
        <v>0.0</v>
      </c>
      <c r="S38" s="10">
        <v>0.0</v>
      </c>
      <c r="T38" s="10">
        <v>0.0</v>
      </c>
      <c r="U38" s="10">
        <v>3000.0</v>
      </c>
      <c r="V38" s="10">
        <v>3.0</v>
      </c>
      <c r="W38" s="10">
        <v>3.0</v>
      </c>
      <c r="X38" s="10">
        <v>3.0</v>
      </c>
      <c r="Y38" s="10">
        <v>15.0</v>
      </c>
    </row>
    <row r="39">
      <c r="B39" s="13">
        <v>7.0</v>
      </c>
      <c r="C39" s="25">
        <v>1.0</v>
      </c>
      <c r="D39" s="23">
        <v>1.0</v>
      </c>
      <c r="E39" s="13">
        <v>1.0</v>
      </c>
      <c r="F39" s="13">
        <v>0.0</v>
      </c>
      <c r="G39" s="13">
        <v>0.0</v>
      </c>
      <c r="H39" s="24">
        <v>551.0</v>
      </c>
      <c r="I39" s="13">
        <v>1.0</v>
      </c>
      <c r="J39" s="13">
        <v>15.0</v>
      </c>
      <c r="K39" s="13">
        <v>15.0</v>
      </c>
      <c r="L39" s="13">
        <v>13.0</v>
      </c>
      <c r="N39" s="10">
        <v>2.0</v>
      </c>
      <c r="O39" s="10">
        <v>13.0</v>
      </c>
      <c r="P39" s="10">
        <v>0.0</v>
      </c>
      <c r="Q39" s="10">
        <v>1.0</v>
      </c>
      <c r="R39" s="10">
        <v>0.0</v>
      </c>
      <c r="S39" s="10">
        <v>0.0</v>
      </c>
      <c r="T39" s="10">
        <v>0.0</v>
      </c>
      <c r="U39" s="10">
        <v>3000.0</v>
      </c>
      <c r="V39" s="10">
        <v>2.0</v>
      </c>
      <c r="W39" s="10">
        <v>11.0</v>
      </c>
      <c r="X39" s="10">
        <v>11.0</v>
      </c>
      <c r="Y39" s="10">
        <v>3.0</v>
      </c>
    </row>
    <row r="40">
      <c r="B40" s="13">
        <v>8.0</v>
      </c>
      <c r="C40" s="25">
        <v>0.0</v>
      </c>
      <c r="D40" s="23">
        <v>1.0</v>
      </c>
      <c r="E40" s="13">
        <v>0.0</v>
      </c>
      <c r="F40" s="13">
        <v>0.0</v>
      </c>
      <c r="G40" s="13">
        <v>0.0</v>
      </c>
      <c r="H40" s="24">
        <v>3000.0</v>
      </c>
      <c r="I40" s="13">
        <v>2.0</v>
      </c>
      <c r="J40" s="13">
        <v>3.0</v>
      </c>
      <c r="K40" s="13">
        <v>3.0</v>
      </c>
      <c r="L40" s="13">
        <v>15.0</v>
      </c>
      <c r="N40" s="10">
        <v>2.0</v>
      </c>
      <c r="O40" s="10">
        <v>14.0</v>
      </c>
      <c r="P40" s="10">
        <v>0.0</v>
      </c>
      <c r="Q40" s="10">
        <v>1.0</v>
      </c>
      <c r="R40" s="10">
        <v>0.0</v>
      </c>
      <c r="S40" s="10">
        <v>0.0</v>
      </c>
      <c r="T40" s="10">
        <v>0.0</v>
      </c>
      <c r="U40" s="10">
        <v>3000.0</v>
      </c>
      <c r="V40" s="10">
        <v>3.0</v>
      </c>
      <c r="W40" s="10">
        <v>10.0</v>
      </c>
      <c r="X40" s="10">
        <v>10.0</v>
      </c>
      <c r="Y40" s="10">
        <v>11.0</v>
      </c>
    </row>
    <row r="41">
      <c r="B41" s="13">
        <v>9.0</v>
      </c>
      <c r="C41" s="25">
        <v>0.0</v>
      </c>
      <c r="D41" s="23">
        <v>1.0</v>
      </c>
      <c r="E41" s="13">
        <v>0.0</v>
      </c>
      <c r="F41" s="13">
        <v>0.0</v>
      </c>
      <c r="G41" s="13">
        <v>0.0</v>
      </c>
      <c r="H41" s="24">
        <v>3000.0</v>
      </c>
      <c r="I41" s="13">
        <v>2.0</v>
      </c>
      <c r="J41" s="13">
        <v>9.0</v>
      </c>
      <c r="K41" s="13">
        <v>9.0</v>
      </c>
      <c r="L41" s="13">
        <v>3.0</v>
      </c>
      <c r="N41" s="10">
        <v>2.0</v>
      </c>
      <c r="O41" s="10">
        <v>15.0</v>
      </c>
      <c r="P41" s="10">
        <v>1.0</v>
      </c>
      <c r="Q41" s="10">
        <v>1.0</v>
      </c>
      <c r="R41" s="10">
        <v>1.0</v>
      </c>
      <c r="S41" s="10">
        <v>0.0</v>
      </c>
      <c r="T41" s="10">
        <v>0.0</v>
      </c>
      <c r="U41" s="10">
        <v>405.0</v>
      </c>
      <c r="V41" s="10">
        <v>1.0</v>
      </c>
      <c r="W41" s="10">
        <v>11.0</v>
      </c>
      <c r="X41" s="10">
        <v>11.0</v>
      </c>
      <c r="Y41" s="10">
        <v>10.0</v>
      </c>
    </row>
    <row r="42">
      <c r="B42" s="13">
        <v>10.0</v>
      </c>
      <c r="C42" s="23">
        <v>0.0</v>
      </c>
      <c r="D42" s="23">
        <v>1.0</v>
      </c>
      <c r="E42" s="13">
        <v>0.0</v>
      </c>
      <c r="F42" s="13">
        <v>0.0</v>
      </c>
      <c r="G42" s="13">
        <v>0.0</v>
      </c>
      <c r="H42" s="24">
        <v>3000.0</v>
      </c>
      <c r="I42" s="13">
        <v>3.0</v>
      </c>
      <c r="J42" s="13">
        <v>8.0</v>
      </c>
      <c r="K42" s="13">
        <v>8.0</v>
      </c>
      <c r="L42" s="13">
        <v>9.0</v>
      </c>
      <c r="N42" s="10">
        <v>2.0</v>
      </c>
      <c r="O42" s="10">
        <v>16.0</v>
      </c>
      <c r="P42" s="10">
        <v>1.0</v>
      </c>
      <c r="Q42" s="10">
        <v>1.0</v>
      </c>
      <c r="R42" s="10">
        <v>1.0</v>
      </c>
      <c r="S42" s="10">
        <v>0.0</v>
      </c>
      <c r="T42" s="10">
        <v>0.0</v>
      </c>
      <c r="U42" s="10">
        <v>420.0</v>
      </c>
      <c r="V42" s="10">
        <v>1.0</v>
      </c>
      <c r="W42" s="10">
        <v>10.0</v>
      </c>
      <c r="X42" s="10">
        <v>10.0</v>
      </c>
      <c r="Y42" s="10">
        <v>11.0</v>
      </c>
    </row>
    <row r="43">
      <c r="B43" s="13">
        <v>11.0</v>
      </c>
      <c r="C43" s="23">
        <v>0.0</v>
      </c>
      <c r="D43" s="23">
        <v>1.0</v>
      </c>
      <c r="E43" s="13">
        <v>0.0</v>
      </c>
      <c r="F43" s="13">
        <v>0.0</v>
      </c>
      <c r="G43" s="13">
        <v>0.0</v>
      </c>
      <c r="H43" s="24">
        <v>3000.0</v>
      </c>
      <c r="I43" s="13">
        <v>3.0</v>
      </c>
      <c r="J43" s="13">
        <v>15.0</v>
      </c>
      <c r="K43" s="13">
        <v>15.0</v>
      </c>
      <c r="L43" s="13">
        <v>8.0</v>
      </c>
      <c r="N43" s="10">
        <v>2.0</v>
      </c>
      <c r="O43" s="10">
        <v>17.0</v>
      </c>
      <c r="P43" s="10">
        <v>0.0</v>
      </c>
      <c r="Q43" s="10">
        <v>1.0</v>
      </c>
      <c r="R43" s="10">
        <v>0.0</v>
      </c>
      <c r="S43" s="10">
        <v>0.0</v>
      </c>
      <c r="T43" s="10">
        <v>0.0</v>
      </c>
      <c r="U43" s="10">
        <v>3000.0</v>
      </c>
      <c r="V43" s="10">
        <v>2.0</v>
      </c>
      <c r="W43" s="10">
        <v>7.0</v>
      </c>
      <c r="X43" s="10">
        <v>7.0</v>
      </c>
      <c r="Y43" s="10">
        <v>10.0</v>
      </c>
    </row>
    <row r="44">
      <c r="B44" s="13">
        <v>12.0</v>
      </c>
      <c r="C44" s="23">
        <v>0.0</v>
      </c>
      <c r="D44" s="23">
        <v>1.0</v>
      </c>
      <c r="E44" s="13">
        <v>0.0</v>
      </c>
      <c r="F44" s="13">
        <v>0.0</v>
      </c>
      <c r="G44" s="13">
        <v>0.0</v>
      </c>
      <c r="H44" s="24">
        <v>3000.0</v>
      </c>
      <c r="I44" s="13">
        <v>3.0</v>
      </c>
      <c r="J44" s="13">
        <v>3.0</v>
      </c>
      <c r="K44" s="13">
        <v>3.0</v>
      </c>
      <c r="L44" s="13">
        <v>15.0</v>
      </c>
      <c r="N44" s="10">
        <v>2.0</v>
      </c>
      <c r="O44" s="10">
        <v>18.0</v>
      </c>
      <c r="P44" s="10">
        <v>1.0</v>
      </c>
      <c r="Q44" s="10">
        <v>1.0</v>
      </c>
      <c r="R44" s="10">
        <v>1.0</v>
      </c>
      <c r="S44" s="10">
        <v>0.0</v>
      </c>
      <c r="T44" s="10">
        <v>0.0</v>
      </c>
      <c r="U44" s="10">
        <v>436.0</v>
      </c>
      <c r="V44" s="10">
        <v>1.0</v>
      </c>
      <c r="W44" s="10">
        <v>10.0</v>
      </c>
      <c r="X44" s="10">
        <v>10.0</v>
      </c>
      <c r="Y44" s="10">
        <v>7.0</v>
      </c>
    </row>
    <row r="45">
      <c r="B45" s="13">
        <v>13.0</v>
      </c>
      <c r="C45" s="23">
        <v>0.0</v>
      </c>
      <c r="D45" s="23">
        <v>1.0</v>
      </c>
      <c r="E45" s="13">
        <v>0.0</v>
      </c>
      <c r="F45" s="13">
        <v>0.0</v>
      </c>
      <c r="G45" s="13">
        <v>0.0</v>
      </c>
      <c r="H45" s="24">
        <v>3000.0</v>
      </c>
      <c r="I45" s="13">
        <v>2.0</v>
      </c>
      <c r="J45" s="13">
        <v>11.0</v>
      </c>
      <c r="K45" s="13">
        <v>11.0</v>
      </c>
      <c r="L45" s="13">
        <v>3.0</v>
      </c>
      <c r="N45" s="10">
        <v>2.0</v>
      </c>
      <c r="O45" s="10">
        <v>19.0</v>
      </c>
      <c r="P45" s="10">
        <v>0.0</v>
      </c>
      <c r="Q45" s="10">
        <v>1.0</v>
      </c>
      <c r="R45" s="10">
        <v>0.0</v>
      </c>
      <c r="S45" s="10">
        <v>0.0</v>
      </c>
      <c r="T45" s="10">
        <v>0.0</v>
      </c>
      <c r="U45" s="10">
        <v>3000.0</v>
      </c>
      <c r="V45" s="10">
        <v>2.0</v>
      </c>
      <c r="W45" s="10">
        <v>11.0</v>
      </c>
      <c r="X45" s="10">
        <v>11.0</v>
      </c>
      <c r="Y45" s="10">
        <v>10.0</v>
      </c>
    </row>
    <row r="46">
      <c r="B46" s="13">
        <v>14.0</v>
      </c>
      <c r="C46" s="23">
        <v>0.0</v>
      </c>
      <c r="D46" s="23">
        <v>1.0</v>
      </c>
      <c r="E46" s="13">
        <v>0.0</v>
      </c>
      <c r="F46" s="13">
        <v>0.0</v>
      </c>
      <c r="G46" s="13">
        <v>0.0</v>
      </c>
      <c r="H46" s="24">
        <v>3000.0</v>
      </c>
      <c r="I46" s="13">
        <v>3.0</v>
      </c>
      <c r="J46" s="13">
        <v>10.0</v>
      </c>
      <c r="K46" s="13">
        <v>10.0</v>
      </c>
      <c r="L46" s="13">
        <v>11.0</v>
      </c>
      <c r="N46" s="10">
        <v>2.0</v>
      </c>
      <c r="O46" s="10">
        <v>20.0</v>
      </c>
      <c r="P46" s="10">
        <v>1.0</v>
      </c>
      <c r="Q46" s="10">
        <v>1.0</v>
      </c>
      <c r="R46" s="10">
        <v>1.0</v>
      </c>
      <c r="S46" s="10">
        <v>0.0</v>
      </c>
      <c r="T46" s="10">
        <v>0.0</v>
      </c>
      <c r="U46" s="10">
        <v>426.0</v>
      </c>
      <c r="V46" s="10">
        <v>1.0</v>
      </c>
      <c r="W46" s="10">
        <v>10.0</v>
      </c>
      <c r="X46" s="10">
        <v>10.0</v>
      </c>
      <c r="Y46" s="10">
        <v>11.0</v>
      </c>
    </row>
    <row r="47">
      <c r="B47" s="13">
        <v>15.0</v>
      </c>
      <c r="C47" s="25">
        <v>1.0</v>
      </c>
      <c r="D47" s="23">
        <v>1.0</v>
      </c>
      <c r="E47" s="13">
        <v>1.0</v>
      </c>
      <c r="F47" s="13">
        <v>0.0</v>
      </c>
      <c r="G47" s="13">
        <v>0.0</v>
      </c>
      <c r="H47" s="24">
        <v>405.0</v>
      </c>
      <c r="I47" s="13">
        <v>1.0</v>
      </c>
      <c r="J47" s="13">
        <v>11.0</v>
      </c>
      <c r="K47" s="13">
        <v>11.0</v>
      </c>
      <c r="L47" s="13">
        <v>10.0</v>
      </c>
      <c r="N47" s="10">
        <v>2.0</v>
      </c>
      <c r="O47" s="10">
        <v>21.0</v>
      </c>
      <c r="P47" s="10">
        <v>0.0</v>
      </c>
      <c r="Q47" s="10">
        <v>1.0</v>
      </c>
      <c r="R47" s="10">
        <v>0.0</v>
      </c>
      <c r="S47" s="10">
        <v>0.0</v>
      </c>
      <c r="T47" s="10">
        <v>0.0</v>
      </c>
      <c r="U47" s="10">
        <v>3000.0</v>
      </c>
      <c r="V47" s="10">
        <v>2.0</v>
      </c>
      <c r="W47" s="10">
        <v>14.0</v>
      </c>
      <c r="X47" s="10">
        <v>14.0</v>
      </c>
      <c r="Y47" s="10">
        <v>10.0</v>
      </c>
    </row>
    <row r="48">
      <c r="B48" s="13">
        <v>16.0</v>
      </c>
      <c r="C48" s="23">
        <v>1.0</v>
      </c>
      <c r="D48" s="23">
        <v>1.0</v>
      </c>
      <c r="E48" s="13">
        <v>1.0</v>
      </c>
      <c r="F48" s="13">
        <v>0.0</v>
      </c>
      <c r="G48" s="13">
        <v>0.0</v>
      </c>
      <c r="H48" s="24">
        <v>420.0</v>
      </c>
      <c r="I48" s="13">
        <v>1.0</v>
      </c>
      <c r="J48" s="13">
        <v>10.0</v>
      </c>
      <c r="K48" s="13">
        <v>10.0</v>
      </c>
      <c r="L48" s="13">
        <v>11.0</v>
      </c>
      <c r="N48" s="10">
        <v>2.0</v>
      </c>
      <c r="O48" s="10">
        <v>22.0</v>
      </c>
      <c r="P48" s="10">
        <v>0.0</v>
      </c>
      <c r="Q48" s="10">
        <v>1.0</v>
      </c>
      <c r="R48" s="10">
        <v>0.0</v>
      </c>
      <c r="S48" s="10">
        <v>0.0</v>
      </c>
      <c r="T48" s="10">
        <v>0.0</v>
      </c>
      <c r="U48" s="10">
        <v>3000.0</v>
      </c>
      <c r="V48" s="10">
        <v>3.0</v>
      </c>
      <c r="W48" s="10">
        <v>8.0</v>
      </c>
      <c r="X48" s="10">
        <v>8.0</v>
      </c>
      <c r="Y48" s="10">
        <v>14.0</v>
      </c>
    </row>
    <row r="49">
      <c r="B49" s="13">
        <v>17.0</v>
      </c>
      <c r="C49" s="25">
        <v>0.0</v>
      </c>
      <c r="D49" s="23">
        <v>1.0</v>
      </c>
      <c r="E49" s="13">
        <v>0.0</v>
      </c>
      <c r="F49" s="13">
        <v>0.0</v>
      </c>
      <c r="G49" s="13">
        <v>0.0</v>
      </c>
      <c r="H49" s="24">
        <v>3000.0</v>
      </c>
      <c r="I49" s="13">
        <v>2.0</v>
      </c>
      <c r="J49" s="13">
        <v>7.0</v>
      </c>
      <c r="K49" s="13">
        <v>7.0</v>
      </c>
      <c r="L49" s="13">
        <v>10.0</v>
      </c>
      <c r="N49" s="10">
        <v>2.0</v>
      </c>
      <c r="O49" s="10">
        <v>23.0</v>
      </c>
      <c r="P49" s="10">
        <v>1.0</v>
      </c>
      <c r="Q49" s="10">
        <v>1.0</v>
      </c>
      <c r="R49" s="10">
        <v>1.0</v>
      </c>
      <c r="S49" s="10">
        <v>0.0</v>
      </c>
      <c r="T49" s="10">
        <v>0.0</v>
      </c>
      <c r="U49" s="10">
        <v>380.0</v>
      </c>
      <c r="V49" s="10">
        <v>1.0</v>
      </c>
      <c r="W49" s="10">
        <v>14.0</v>
      </c>
      <c r="X49" s="10">
        <v>14.0</v>
      </c>
      <c r="Y49" s="10">
        <v>8.0</v>
      </c>
    </row>
    <row r="50">
      <c r="B50" s="13">
        <v>18.0</v>
      </c>
      <c r="C50" s="25">
        <v>1.0</v>
      </c>
      <c r="D50" s="23">
        <v>1.0</v>
      </c>
      <c r="E50" s="13">
        <v>1.0</v>
      </c>
      <c r="F50" s="13">
        <v>0.0</v>
      </c>
      <c r="G50" s="13">
        <v>0.0</v>
      </c>
      <c r="H50" s="24">
        <v>436.0</v>
      </c>
      <c r="I50" s="13">
        <v>1.0</v>
      </c>
      <c r="J50" s="13">
        <v>10.0</v>
      </c>
      <c r="K50" s="13">
        <v>10.0</v>
      </c>
      <c r="L50" s="13">
        <v>7.0</v>
      </c>
      <c r="N50" s="10">
        <v>2.0</v>
      </c>
      <c r="O50" s="10">
        <v>24.0</v>
      </c>
      <c r="P50" s="10">
        <v>0.0</v>
      </c>
      <c r="Q50" s="10">
        <v>1.0</v>
      </c>
      <c r="R50" s="10">
        <v>0.0</v>
      </c>
      <c r="S50" s="10">
        <v>0.0</v>
      </c>
      <c r="T50" s="10">
        <v>0.0</v>
      </c>
      <c r="U50" s="10">
        <v>3000.0</v>
      </c>
      <c r="V50" s="10">
        <v>3.0</v>
      </c>
      <c r="W50" s="10">
        <v>9.0</v>
      </c>
      <c r="X50" s="10">
        <v>9.0</v>
      </c>
      <c r="Y50" s="10">
        <v>14.0</v>
      </c>
    </row>
    <row r="51">
      <c r="B51" s="13">
        <v>19.0</v>
      </c>
      <c r="C51" s="23">
        <v>0.0</v>
      </c>
      <c r="D51" s="23">
        <v>1.0</v>
      </c>
      <c r="E51" s="13">
        <v>0.0</v>
      </c>
      <c r="F51" s="13">
        <v>0.0</v>
      </c>
      <c r="G51" s="13">
        <v>0.0</v>
      </c>
      <c r="H51" s="24">
        <v>3000.0</v>
      </c>
      <c r="I51" s="13">
        <v>2.0</v>
      </c>
      <c r="J51" s="13">
        <v>11.0</v>
      </c>
      <c r="K51" s="13">
        <v>11.0</v>
      </c>
      <c r="L51" s="13">
        <v>10.0</v>
      </c>
      <c r="N51" s="10">
        <v>2.0</v>
      </c>
      <c r="O51" s="10">
        <v>25.0</v>
      </c>
      <c r="P51" s="10">
        <v>0.0</v>
      </c>
      <c r="Q51" s="10">
        <v>1.0</v>
      </c>
      <c r="R51" s="10">
        <v>0.0</v>
      </c>
      <c r="S51" s="10">
        <v>0.0</v>
      </c>
      <c r="T51" s="10">
        <v>0.0</v>
      </c>
      <c r="U51" s="10">
        <v>3000.0</v>
      </c>
      <c r="V51" s="10">
        <v>3.0</v>
      </c>
      <c r="W51" s="10">
        <v>12.0</v>
      </c>
      <c r="X51" s="10">
        <v>12.0</v>
      </c>
      <c r="Y51" s="10">
        <v>9.0</v>
      </c>
    </row>
    <row r="52">
      <c r="B52" s="13">
        <v>20.0</v>
      </c>
      <c r="C52" s="23">
        <v>1.0</v>
      </c>
      <c r="D52" s="23">
        <v>1.0</v>
      </c>
      <c r="E52" s="13">
        <v>1.0</v>
      </c>
      <c r="F52" s="13">
        <v>0.0</v>
      </c>
      <c r="G52" s="13">
        <v>0.0</v>
      </c>
      <c r="H52" s="24">
        <v>426.0</v>
      </c>
      <c r="I52" s="13">
        <v>1.0</v>
      </c>
      <c r="J52" s="13">
        <v>10.0</v>
      </c>
      <c r="K52" s="13">
        <v>10.0</v>
      </c>
      <c r="L52" s="13">
        <v>11.0</v>
      </c>
      <c r="N52" s="10">
        <v>3.0</v>
      </c>
      <c r="O52" s="10">
        <v>1.0</v>
      </c>
      <c r="P52" s="10">
        <v>0.0</v>
      </c>
      <c r="Q52" s="10">
        <v>1.0</v>
      </c>
      <c r="R52" s="10">
        <v>0.0</v>
      </c>
      <c r="S52" s="10">
        <v>0.0</v>
      </c>
      <c r="T52" s="10">
        <v>0.0</v>
      </c>
      <c r="U52" s="10">
        <v>3000.0</v>
      </c>
      <c r="V52" s="10">
        <v>2.0</v>
      </c>
      <c r="W52" s="10">
        <v>4.0</v>
      </c>
      <c r="X52" s="10">
        <v>4.0</v>
      </c>
      <c r="Y52" s="10">
        <v>12.0</v>
      </c>
    </row>
    <row r="53">
      <c r="B53" s="13">
        <v>21.0</v>
      </c>
      <c r="C53" s="23">
        <v>0.0</v>
      </c>
      <c r="D53" s="23">
        <v>1.0</v>
      </c>
      <c r="E53" s="13">
        <v>0.0</v>
      </c>
      <c r="F53" s="13">
        <v>0.0</v>
      </c>
      <c r="G53" s="13">
        <v>0.0</v>
      </c>
      <c r="H53" s="24">
        <v>3000.0</v>
      </c>
      <c r="I53" s="13">
        <v>2.0</v>
      </c>
      <c r="J53" s="13">
        <v>14.0</v>
      </c>
      <c r="K53" s="13">
        <v>14.0</v>
      </c>
      <c r="L53" s="13">
        <v>10.0</v>
      </c>
      <c r="N53" s="10">
        <v>3.0</v>
      </c>
      <c r="O53" s="10">
        <v>2.0</v>
      </c>
      <c r="P53" s="10">
        <v>0.0</v>
      </c>
      <c r="Q53" s="10">
        <v>1.0</v>
      </c>
      <c r="R53" s="10">
        <v>0.0</v>
      </c>
      <c r="S53" s="10">
        <v>0.0</v>
      </c>
      <c r="T53" s="10">
        <v>0.0</v>
      </c>
      <c r="U53" s="10">
        <v>3000.0</v>
      </c>
      <c r="V53" s="10">
        <v>2.0</v>
      </c>
      <c r="W53" s="10">
        <v>15.0</v>
      </c>
      <c r="X53" s="10">
        <v>15.0</v>
      </c>
      <c r="Y53" s="10">
        <v>4.0</v>
      </c>
    </row>
    <row r="54">
      <c r="B54" s="13">
        <v>22.0</v>
      </c>
      <c r="C54" s="23">
        <v>0.0</v>
      </c>
      <c r="D54" s="23">
        <v>1.0</v>
      </c>
      <c r="E54" s="13">
        <v>0.0</v>
      </c>
      <c r="F54" s="13">
        <v>0.0</v>
      </c>
      <c r="G54" s="13">
        <v>0.0</v>
      </c>
      <c r="H54" s="24">
        <v>3000.0</v>
      </c>
      <c r="I54" s="13">
        <v>3.0</v>
      </c>
      <c r="J54" s="13">
        <v>8.0</v>
      </c>
      <c r="K54" s="13">
        <v>8.0</v>
      </c>
      <c r="L54" s="13">
        <v>14.0</v>
      </c>
      <c r="N54" s="10">
        <v>3.0</v>
      </c>
      <c r="O54" s="10">
        <v>3.0</v>
      </c>
      <c r="P54" s="10">
        <v>0.0</v>
      </c>
      <c r="Q54" s="10">
        <v>1.0</v>
      </c>
      <c r="R54" s="10">
        <v>0.0</v>
      </c>
      <c r="S54" s="10">
        <v>0.0</v>
      </c>
      <c r="T54" s="10">
        <v>0.0</v>
      </c>
      <c r="U54" s="10">
        <v>3000.0</v>
      </c>
      <c r="V54" s="10">
        <v>2.0</v>
      </c>
      <c r="W54" s="10">
        <v>11.0</v>
      </c>
      <c r="X54" s="10">
        <v>11.0</v>
      </c>
      <c r="Y54" s="10">
        <v>15.0</v>
      </c>
    </row>
    <row r="55">
      <c r="B55" s="13">
        <v>23.0</v>
      </c>
      <c r="C55" s="23">
        <v>1.0</v>
      </c>
      <c r="D55" s="23">
        <v>1.0</v>
      </c>
      <c r="E55" s="13">
        <v>1.0</v>
      </c>
      <c r="F55" s="13">
        <v>0.0</v>
      </c>
      <c r="G55" s="13">
        <v>0.0</v>
      </c>
      <c r="H55" s="24">
        <v>380.0</v>
      </c>
      <c r="I55" s="13">
        <v>1.0</v>
      </c>
      <c r="J55" s="13">
        <v>14.0</v>
      </c>
      <c r="K55" s="13">
        <v>14.0</v>
      </c>
      <c r="L55" s="13">
        <v>8.0</v>
      </c>
      <c r="N55" s="10">
        <v>3.0</v>
      </c>
      <c r="O55" s="10">
        <v>4.0</v>
      </c>
      <c r="P55" s="10">
        <v>0.0</v>
      </c>
      <c r="Q55" s="10">
        <v>1.0</v>
      </c>
      <c r="R55" s="10">
        <v>0.0</v>
      </c>
      <c r="S55" s="10">
        <v>0.0</v>
      </c>
      <c r="T55" s="10">
        <v>0.0</v>
      </c>
      <c r="U55" s="10">
        <v>3000.0</v>
      </c>
      <c r="V55" s="10">
        <v>2.0</v>
      </c>
      <c r="W55" s="10">
        <v>4.0</v>
      </c>
      <c r="X55" s="10">
        <v>4.0</v>
      </c>
      <c r="Y55" s="10">
        <v>11.0</v>
      </c>
    </row>
    <row r="56">
      <c r="B56" s="13">
        <v>24.0</v>
      </c>
      <c r="C56" s="23">
        <v>0.0</v>
      </c>
      <c r="D56" s="23">
        <v>1.0</v>
      </c>
      <c r="E56" s="13">
        <v>0.0</v>
      </c>
      <c r="F56" s="13">
        <v>0.0</v>
      </c>
      <c r="G56" s="13">
        <v>0.0</v>
      </c>
      <c r="H56" s="24">
        <v>3000.0</v>
      </c>
      <c r="I56" s="13">
        <v>3.0</v>
      </c>
      <c r="J56" s="13">
        <v>9.0</v>
      </c>
      <c r="K56" s="13">
        <v>9.0</v>
      </c>
      <c r="L56" s="13">
        <v>14.0</v>
      </c>
      <c r="N56" s="10">
        <v>3.0</v>
      </c>
      <c r="O56" s="10">
        <v>5.0</v>
      </c>
      <c r="P56" s="10">
        <v>1.0</v>
      </c>
      <c r="Q56" s="10">
        <v>1.0</v>
      </c>
      <c r="R56" s="10">
        <v>1.0</v>
      </c>
      <c r="S56" s="10">
        <v>0.0</v>
      </c>
      <c r="T56" s="10">
        <v>0.0</v>
      </c>
      <c r="U56" s="10">
        <v>501.0</v>
      </c>
      <c r="V56" s="10">
        <v>1.0</v>
      </c>
      <c r="W56" s="10">
        <v>11.0</v>
      </c>
      <c r="X56" s="10">
        <v>11.0</v>
      </c>
      <c r="Y56" s="10">
        <v>4.0</v>
      </c>
    </row>
    <row r="57">
      <c r="B57" s="14">
        <v>25.0</v>
      </c>
      <c r="C57" s="26">
        <v>0.0</v>
      </c>
      <c r="D57" s="26">
        <v>1.0</v>
      </c>
      <c r="E57" s="14">
        <v>0.0</v>
      </c>
      <c r="F57" s="14">
        <v>0.0</v>
      </c>
      <c r="G57" s="14">
        <v>0.0</v>
      </c>
      <c r="H57" s="27">
        <v>3000.0</v>
      </c>
      <c r="I57" s="14">
        <v>3.0</v>
      </c>
      <c r="J57" s="14">
        <v>12.0</v>
      </c>
      <c r="K57" s="14">
        <v>12.0</v>
      </c>
      <c r="L57" s="14">
        <v>9.0</v>
      </c>
      <c r="N57" s="10">
        <v>3.0</v>
      </c>
      <c r="O57" s="10">
        <v>6.0</v>
      </c>
      <c r="P57" s="10">
        <v>0.0</v>
      </c>
      <c r="Q57" s="10">
        <v>1.0</v>
      </c>
      <c r="R57" s="10">
        <v>0.0</v>
      </c>
      <c r="S57" s="10">
        <v>0.0</v>
      </c>
      <c r="T57" s="10">
        <v>0.0</v>
      </c>
      <c r="U57" s="10">
        <v>3000.0</v>
      </c>
      <c r="V57" s="10">
        <v>3.0</v>
      </c>
      <c r="W57" s="10">
        <v>7.0</v>
      </c>
      <c r="X57" s="10">
        <v>7.0</v>
      </c>
      <c r="Y57" s="10">
        <v>11.0</v>
      </c>
    </row>
    <row r="58">
      <c r="C58" s="5" t="s">
        <v>12</v>
      </c>
      <c r="D58" s="5" t="s">
        <v>13</v>
      </c>
      <c r="E58" s="5" t="s">
        <v>14</v>
      </c>
      <c r="F58" s="5" t="s">
        <v>23</v>
      </c>
      <c r="G58" s="5" t="s">
        <v>16</v>
      </c>
      <c r="H58" s="5" t="s">
        <v>17</v>
      </c>
      <c r="I58" s="5" t="s">
        <v>18</v>
      </c>
      <c r="J58" s="16" t="s">
        <v>19</v>
      </c>
      <c r="N58" s="10">
        <v>3.0</v>
      </c>
      <c r="O58" s="10">
        <v>7.0</v>
      </c>
      <c r="P58" s="10">
        <v>0.0</v>
      </c>
      <c r="Q58" s="10">
        <v>1.0</v>
      </c>
      <c r="R58" s="10">
        <v>0.0</v>
      </c>
      <c r="S58" s="10">
        <v>0.0</v>
      </c>
      <c r="T58" s="10">
        <v>0.0</v>
      </c>
      <c r="U58" s="10">
        <v>3000.0</v>
      </c>
      <c r="V58" s="10">
        <v>2.0</v>
      </c>
      <c r="W58" s="10">
        <v>7.0</v>
      </c>
      <c r="X58" s="10">
        <v>7.0</v>
      </c>
      <c r="Y58" s="10">
        <v>7.0</v>
      </c>
    </row>
    <row r="59">
      <c r="B59" s="5" t="s">
        <v>20</v>
      </c>
      <c r="C59" s="5">
        <f>COUNTIF(C33:C57, "1")</f>
        <v>6</v>
      </c>
      <c r="D59" s="5">
        <f>COUNTIFS(C33:C57, "1", D33:D57, "1")</f>
        <v>6</v>
      </c>
      <c r="E59" s="5">
        <f>COUNTIFS(C33:C57, "1", D33:D57, "0")</f>
        <v>0</v>
      </c>
      <c r="F59" s="18">
        <f>sumif(C33:C57, "1", H33:H57 )</f>
        <v>2618</v>
      </c>
      <c r="G59" s="18">
        <f t="array" ref="G59">MEDIAN(IF(($C$33:$C$57=1), ($H$33:$H$57)))</f>
        <v>423</v>
      </c>
      <c r="H59" s="18">
        <f>minifs(H33:H57, C33:C57, "1",C33:C57, "1")</f>
        <v>380</v>
      </c>
      <c r="I59" s="19">
        <f>maxifs(H33:H57, C33:C57, "1",C33:C57, "1")</f>
        <v>551</v>
      </c>
      <c r="J59" s="20">
        <f t="array" ref="J59">stdev(if($C$33:$C$57=1, $H$33:$H$57))</f>
        <v>59.45979033</v>
      </c>
      <c r="N59" s="10">
        <v>3.0</v>
      </c>
      <c r="O59" s="10">
        <v>8.0</v>
      </c>
      <c r="P59" s="10">
        <v>0.0</v>
      </c>
      <c r="Q59" s="10">
        <v>1.0</v>
      </c>
      <c r="R59" s="10">
        <v>0.0</v>
      </c>
      <c r="S59" s="10">
        <v>0.0</v>
      </c>
      <c r="T59" s="10">
        <v>0.0</v>
      </c>
      <c r="U59" s="10">
        <v>3000.0</v>
      </c>
      <c r="V59" s="10">
        <v>3.0</v>
      </c>
      <c r="W59" s="10">
        <v>4.0</v>
      </c>
      <c r="X59" s="10">
        <v>4.0</v>
      </c>
      <c r="Y59" s="10">
        <v>7.0</v>
      </c>
    </row>
    <row r="60">
      <c r="B60" s="5" t="s">
        <v>21</v>
      </c>
      <c r="C60" s="28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18">
        <f>sumif(C33:C57, "0", H33:H57 )</f>
        <v>57000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  <c r="J60" s="21">
        <f t="array" ref="J60">stdev(if($C$33:$C$57=0, $H$33:$H$57))</f>
        <v>0</v>
      </c>
      <c r="N60" s="10">
        <v>3.0</v>
      </c>
      <c r="O60" s="10">
        <v>9.0</v>
      </c>
      <c r="P60" s="10">
        <v>1.0</v>
      </c>
      <c r="Q60" s="10">
        <v>1.0</v>
      </c>
      <c r="R60" s="10">
        <v>1.0</v>
      </c>
      <c r="S60" s="10">
        <v>0.0</v>
      </c>
      <c r="T60" s="10">
        <v>0.0</v>
      </c>
      <c r="U60" s="10">
        <v>445.0</v>
      </c>
      <c r="V60" s="10">
        <v>1.0</v>
      </c>
      <c r="W60" s="10">
        <v>7.0</v>
      </c>
      <c r="X60" s="10">
        <v>7.0</v>
      </c>
      <c r="Y60" s="10">
        <v>4.0</v>
      </c>
    </row>
    <row r="61">
      <c r="B61" s="22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4"/>
      <c r="N61" s="10">
        <v>3.0</v>
      </c>
      <c r="O61" s="10">
        <v>10.0</v>
      </c>
      <c r="P61" s="10">
        <v>0.0</v>
      </c>
      <c r="Q61" s="10">
        <v>1.0</v>
      </c>
      <c r="R61" s="10">
        <v>0.0</v>
      </c>
      <c r="S61" s="10">
        <v>0.0</v>
      </c>
      <c r="T61" s="10">
        <v>0.0</v>
      </c>
      <c r="U61" s="10">
        <v>3000.0</v>
      </c>
      <c r="V61" s="10">
        <v>2.0</v>
      </c>
      <c r="W61" s="10">
        <v>5.0</v>
      </c>
      <c r="X61" s="10">
        <v>5.0</v>
      </c>
      <c r="Y61" s="10">
        <v>7.0</v>
      </c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N62" s="10">
        <v>3.0</v>
      </c>
      <c r="O62" s="10">
        <v>11.0</v>
      </c>
      <c r="P62" s="10">
        <v>1.0</v>
      </c>
      <c r="Q62" s="10">
        <v>1.0</v>
      </c>
      <c r="R62" s="10">
        <v>1.0</v>
      </c>
      <c r="S62" s="10">
        <v>0.0</v>
      </c>
      <c r="T62" s="10">
        <v>0.0</v>
      </c>
      <c r="U62" s="10">
        <v>392.0</v>
      </c>
      <c r="V62" s="10">
        <v>1.0</v>
      </c>
      <c r="W62" s="10">
        <v>7.0</v>
      </c>
      <c r="X62" s="10">
        <v>7.0</v>
      </c>
      <c r="Y62" s="10">
        <v>5.0</v>
      </c>
    </row>
    <row r="63">
      <c r="B63" s="13">
        <v>1.0</v>
      </c>
      <c r="C63" s="23">
        <v>0.0</v>
      </c>
      <c r="D63" s="23">
        <v>1.0</v>
      </c>
      <c r="E63" s="29">
        <v>0.0</v>
      </c>
      <c r="F63" s="29">
        <v>0.0</v>
      </c>
      <c r="G63" s="29">
        <v>0.0</v>
      </c>
      <c r="H63" s="24">
        <v>3000.0</v>
      </c>
      <c r="I63" s="13">
        <v>2.0</v>
      </c>
      <c r="J63" s="13">
        <v>4.0</v>
      </c>
      <c r="K63" s="13">
        <v>4.0</v>
      </c>
      <c r="L63" s="13">
        <v>12.0</v>
      </c>
      <c r="N63" s="10">
        <v>3.0</v>
      </c>
      <c r="O63" s="10">
        <v>12.0</v>
      </c>
      <c r="P63" s="10">
        <v>1.0</v>
      </c>
      <c r="Q63" s="10">
        <v>1.0</v>
      </c>
      <c r="R63" s="10">
        <v>1.0</v>
      </c>
      <c r="S63" s="10">
        <v>0.0</v>
      </c>
      <c r="T63" s="10">
        <v>0.0</v>
      </c>
      <c r="U63" s="10">
        <v>448.0</v>
      </c>
      <c r="V63" s="10">
        <v>1.0</v>
      </c>
      <c r="W63" s="10">
        <v>5.0</v>
      </c>
      <c r="X63" s="10">
        <v>5.0</v>
      </c>
      <c r="Y63" s="10">
        <v>7.0</v>
      </c>
    </row>
    <row r="64">
      <c r="B64" s="13">
        <v>2.0</v>
      </c>
      <c r="C64" s="23">
        <v>0.0</v>
      </c>
      <c r="D64" s="23">
        <v>1.0</v>
      </c>
      <c r="E64" s="29">
        <v>0.0</v>
      </c>
      <c r="F64" s="29">
        <v>0.0</v>
      </c>
      <c r="G64" s="29">
        <v>0.0</v>
      </c>
      <c r="H64" s="24">
        <v>3000.0</v>
      </c>
      <c r="I64" s="13">
        <v>2.0</v>
      </c>
      <c r="J64" s="13">
        <v>15.0</v>
      </c>
      <c r="K64" s="13">
        <v>15.0</v>
      </c>
      <c r="L64" s="13">
        <v>4.0</v>
      </c>
      <c r="N64" s="10">
        <v>3.0</v>
      </c>
      <c r="O64" s="10">
        <v>13.0</v>
      </c>
      <c r="P64" s="10">
        <v>0.0</v>
      </c>
      <c r="Q64" s="10">
        <v>1.0</v>
      </c>
      <c r="R64" s="10">
        <v>0.0</v>
      </c>
      <c r="S64" s="10">
        <v>0.0</v>
      </c>
      <c r="T64" s="10">
        <v>0.0</v>
      </c>
      <c r="U64" s="10">
        <v>3000.0</v>
      </c>
      <c r="V64" s="10">
        <v>3.0</v>
      </c>
      <c r="W64" s="10">
        <v>2.0</v>
      </c>
      <c r="X64" s="10">
        <v>2.0</v>
      </c>
      <c r="Y64" s="10">
        <v>5.0</v>
      </c>
    </row>
    <row r="65">
      <c r="B65" s="13">
        <v>3.0</v>
      </c>
      <c r="C65" s="25">
        <v>0.0</v>
      </c>
      <c r="D65" s="23">
        <v>1.0</v>
      </c>
      <c r="E65" s="29">
        <v>0.0</v>
      </c>
      <c r="F65" s="29">
        <v>0.0</v>
      </c>
      <c r="G65" s="29">
        <v>0.0</v>
      </c>
      <c r="H65" s="24">
        <v>3000.0</v>
      </c>
      <c r="I65" s="13">
        <v>2.0</v>
      </c>
      <c r="J65" s="13">
        <v>11.0</v>
      </c>
      <c r="K65" s="13">
        <v>11.0</v>
      </c>
      <c r="L65" s="13">
        <v>15.0</v>
      </c>
      <c r="N65" s="10">
        <v>3.0</v>
      </c>
      <c r="O65" s="10">
        <v>14.0</v>
      </c>
      <c r="P65" s="10">
        <v>1.0</v>
      </c>
      <c r="Q65" s="10">
        <v>1.0</v>
      </c>
      <c r="R65" s="10">
        <v>1.0</v>
      </c>
      <c r="S65" s="10">
        <v>0.0</v>
      </c>
      <c r="T65" s="10">
        <v>0.0</v>
      </c>
      <c r="U65" s="10">
        <v>409.0</v>
      </c>
      <c r="V65" s="10">
        <v>1.0</v>
      </c>
      <c r="W65" s="10">
        <v>5.0</v>
      </c>
      <c r="X65" s="10">
        <v>5.0</v>
      </c>
      <c r="Y65" s="10">
        <v>2.0</v>
      </c>
    </row>
    <row r="66">
      <c r="B66" s="13">
        <v>4.0</v>
      </c>
      <c r="C66" s="23">
        <v>0.0</v>
      </c>
      <c r="D66" s="23">
        <v>1.0</v>
      </c>
      <c r="E66" s="29">
        <v>0.0</v>
      </c>
      <c r="F66" s="29">
        <v>0.0</v>
      </c>
      <c r="G66" s="29">
        <v>0.0</v>
      </c>
      <c r="H66" s="24">
        <v>3000.0</v>
      </c>
      <c r="I66" s="13">
        <v>2.0</v>
      </c>
      <c r="J66" s="13">
        <v>4.0</v>
      </c>
      <c r="K66" s="13">
        <v>4.0</v>
      </c>
      <c r="L66" s="13">
        <v>11.0</v>
      </c>
      <c r="N66" s="10">
        <v>3.0</v>
      </c>
      <c r="O66" s="10">
        <v>15.0</v>
      </c>
      <c r="P66" s="10">
        <v>1.0</v>
      </c>
      <c r="Q66" s="10">
        <v>1.0</v>
      </c>
      <c r="R66" s="10">
        <v>1.0</v>
      </c>
      <c r="S66" s="10">
        <v>0.0</v>
      </c>
      <c r="T66" s="10">
        <v>0.0</v>
      </c>
      <c r="U66" s="10">
        <v>465.0</v>
      </c>
      <c r="V66" s="10">
        <v>1.0</v>
      </c>
      <c r="W66" s="10">
        <v>2.0</v>
      </c>
      <c r="X66" s="10">
        <v>2.0</v>
      </c>
      <c r="Y66" s="10">
        <v>5.0</v>
      </c>
    </row>
    <row r="67">
      <c r="B67" s="13">
        <v>5.0</v>
      </c>
      <c r="C67" s="23">
        <v>1.0</v>
      </c>
      <c r="D67" s="23">
        <v>1.0</v>
      </c>
      <c r="E67" s="29">
        <v>1.0</v>
      </c>
      <c r="F67" s="29">
        <v>0.0</v>
      </c>
      <c r="G67" s="29">
        <v>0.0</v>
      </c>
      <c r="H67" s="24">
        <v>501.0</v>
      </c>
      <c r="I67" s="13">
        <v>1.0</v>
      </c>
      <c r="J67" s="13">
        <v>11.0</v>
      </c>
      <c r="K67" s="13">
        <v>11.0</v>
      </c>
      <c r="L67" s="13">
        <v>4.0</v>
      </c>
      <c r="N67" s="10">
        <v>3.0</v>
      </c>
      <c r="O67" s="10">
        <v>16.0</v>
      </c>
      <c r="P67" s="10">
        <v>0.0</v>
      </c>
      <c r="Q67" s="10">
        <v>1.0</v>
      </c>
      <c r="R67" s="10">
        <v>0.0</v>
      </c>
      <c r="S67" s="10">
        <v>0.0</v>
      </c>
      <c r="T67" s="10">
        <v>0.0</v>
      </c>
      <c r="U67" s="10">
        <v>3000.0</v>
      </c>
      <c r="V67" s="10">
        <v>3.0</v>
      </c>
      <c r="W67" s="10">
        <v>4.0</v>
      </c>
      <c r="X67" s="10">
        <v>4.0</v>
      </c>
      <c r="Y67" s="10">
        <v>2.0</v>
      </c>
    </row>
    <row r="68">
      <c r="B68" s="13">
        <v>6.0</v>
      </c>
      <c r="C68" s="23">
        <v>0.0</v>
      </c>
      <c r="D68" s="23">
        <v>1.0</v>
      </c>
      <c r="E68" s="29">
        <v>0.0</v>
      </c>
      <c r="F68" s="29">
        <v>0.0</v>
      </c>
      <c r="G68" s="29">
        <v>0.0</v>
      </c>
      <c r="H68" s="24">
        <v>3000.0</v>
      </c>
      <c r="I68" s="13">
        <v>3.0</v>
      </c>
      <c r="J68" s="13">
        <v>7.0</v>
      </c>
      <c r="K68" s="13">
        <v>7.0</v>
      </c>
      <c r="L68" s="13">
        <v>11.0</v>
      </c>
      <c r="N68" s="10">
        <v>3.0</v>
      </c>
      <c r="O68" s="10">
        <v>17.0</v>
      </c>
      <c r="P68" s="10">
        <v>1.0</v>
      </c>
      <c r="Q68" s="10">
        <v>1.0</v>
      </c>
      <c r="R68" s="10">
        <v>1.0</v>
      </c>
      <c r="S68" s="10">
        <v>0.0</v>
      </c>
      <c r="T68" s="10">
        <v>0.0</v>
      </c>
      <c r="U68" s="10">
        <v>563.0</v>
      </c>
      <c r="V68" s="10">
        <v>1.0</v>
      </c>
      <c r="W68" s="10">
        <v>2.0</v>
      </c>
      <c r="X68" s="10">
        <v>2.0</v>
      </c>
      <c r="Y68" s="10">
        <v>4.0</v>
      </c>
    </row>
    <row r="69">
      <c r="B69" s="13">
        <v>7.0</v>
      </c>
      <c r="C69" s="23">
        <v>0.0</v>
      </c>
      <c r="D69" s="25">
        <v>1.0</v>
      </c>
      <c r="E69" s="29">
        <v>0.0</v>
      </c>
      <c r="F69" s="29">
        <v>0.0</v>
      </c>
      <c r="G69" s="29">
        <v>0.0</v>
      </c>
      <c r="H69" s="24">
        <v>3000.0</v>
      </c>
      <c r="I69" s="13">
        <v>2.0</v>
      </c>
      <c r="J69" s="13">
        <v>7.0</v>
      </c>
      <c r="K69" s="13">
        <v>7.0</v>
      </c>
      <c r="L69" s="13">
        <v>7.0</v>
      </c>
      <c r="N69" s="10">
        <v>3.0</v>
      </c>
      <c r="O69" s="10">
        <v>18.0</v>
      </c>
      <c r="P69" s="10">
        <v>0.0</v>
      </c>
      <c r="Q69" s="10">
        <v>1.0</v>
      </c>
      <c r="R69" s="10">
        <v>0.0</v>
      </c>
      <c r="S69" s="10">
        <v>0.0</v>
      </c>
      <c r="T69" s="10">
        <v>0.0</v>
      </c>
      <c r="U69" s="10">
        <v>3000.0</v>
      </c>
      <c r="V69" s="10">
        <v>2.0</v>
      </c>
      <c r="W69" s="10">
        <v>2.0</v>
      </c>
      <c r="X69" s="10">
        <v>2.0</v>
      </c>
      <c r="Y69" s="10">
        <v>2.0</v>
      </c>
    </row>
    <row r="70">
      <c r="B70" s="13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4">
        <v>3000.0</v>
      </c>
      <c r="I70" s="13">
        <v>3.0</v>
      </c>
      <c r="J70" s="13">
        <v>4.0</v>
      </c>
      <c r="K70" s="13">
        <v>4.0</v>
      </c>
      <c r="L70" s="13">
        <v>7.0</v>
      </c>
      <c r="N70" s="10">
        <v>3.0</v>
      </c>
      <c r="O70" s="10">
        <v>19.0</v>
      </c>
      <c r="P70" s="10">
        <v>1.0</v>
      </c>
      <c r="Q70" s="10">
        <v>1.0</v>
      </c>
      <c r="R70" s="10">
        <v>1.0</v>
      </c>
      <c r="S70" s="10">
        <v>0.0</v>
      </c>
      <c r="T70" s="10">
        <v>0.0</v>
      </c>
      <c r="U70" s="10">
        <v>603.0</v>
      </c>
      <c r="V70" s="10">
        <v>1.0</v>
      </c>
      <c r="W70" s="10">
        <v>2.0</v>
      </c>
      <c r="X70" s="10">
        <v>2.0</v>
      </c>
      <c r="Y70" s="10">
        <v>2.0</v>
      </c>
    </row>
    <row r="71">
      <c r="B71" s="13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4">
        <v>445.0</v>
      </c>
      <c r="I71" s="13">
        <v>1.0</v>
      </c>
      <c r="J71" s="13">
        <v>7.0</v>
      </c>
      <c r="K71" s="13">
        <v>7.0</v>
      </c>
      <c r="L71" s="13">
        <v>4.0</v>
      </c>
      <c r="N71" s="10">
        <v>3.0</v>
      </c>
      <c r="O71" s="10">
        <v>20.0</v>
      </c>
      <c r="P71" s="10">
        <v>0.0</v>
      </c>
      <c r="Q71" s="10">
        <v>1.0</v>
      </c>
      <c r="R71" s="10">
        <v>0.0</v>
      </c>
      <c r="S71" s="10">
        <v>0.0</v>
      </c>
      <c r="T71" s="10">
        <v>0.0</v>
      </c>
      <c r="U71" s="10">
        <v>3000.0</v>
      </c>
      <c r="V71" s="10">
        <v>2.0</v>
      </c>
      <c r="W71" s="10">
        <v>3.0</v>
      </c>
      <c r="X71" s="10">
        <v>3.0</v>
      </c>
      <c r="Y71" s="10">
        <v>2.0</v>
      </c>
    </row>
    <row r="72">
      <c r="B72" s="13">
        <v>10.0</v>
      </c>
      <c r="C72" s="23">
        <v>0.0</v>
      </c>
      <c r="D72" s="23">
        <v>1.0</v>
      </c>
      <c r="E72" s="29">
        <v>0.0</v>
      </c>
      <c r="F72" s="29">
        <v>0.0</v>
      </c>
      <c r="G72" s="29">
        <v>0.0</v>
      </c>
      <c r="H72" s="24">
        <v>3000.0</v>
      </c>
      <c r="I72" s="13">
        <v>2.0</v>
      </c>
      <c r="J72" s="13">
        <v>5.0</v>
      </c>
      <c r="K72" s="13">
        <v>5.0</v>
      </c>
      <c r="L72" s="13">
        <v>7.0</v>
      </c>
      <c r="N72" s="10">
        <v>3.0</v>
      </c>
      <c r="O72" s="10">
        <v>21.0</v>
      </c>
      <c r="P72" s="10">
        <v>1.0</v>
      </c>
      <c r="Q72" s="10">
        <v>1.0</v>
      </c>
      <c r="R72" s="10">
        <v>1.0</v>
      </c>
      <c r="S72" s="10">
        <v>0.0</v>
      </c>
      <c r="T72" s="10">
        <v>0.0</v>
      </c>
      <c r="U72" s="10">
        <v>376.0</v>
      </c>
      <c r="V72" s="10">
        <v>1.0</v>
      </c>
      <c r="W72" s="10">
        <v>2.0</v>
      </c>
      <c r="X72" s="10">
        <v>2.0</v>
      </c>
      <c r="Y72" s="10">
        <v>3.0</v>
      </c>
    </row>
    <row r="73">
      <c r="B73" s="13">
        <v>11.0</v>
      </c>
      <c r="C73" s="23">
        <v>1.0</v>
      </c>
      <c r="D73" s="23">
        <v>1.0</v>
      </c>
      <c r="E73" s="13">
        <v>1.0</v>
      </c>
      <c r="F73" s="13">
        <v>0.0</v>
      </c>
      <c r="G73" s="13">
        <v>0.0</v>
      </c>
      <c r="H73" s="24">
        <v>392.0</v>
      </c>
      <c r="I73" s="13">
        <v>1.0</v>
      </c>
      <c r="J73" s="13">
        <v>7.0</v>
      </c>
      <c r="K73" s="13">
        <v>7.0</v>
      </c>
      <c r="L73" s="13">
        <v>5.0</v>
      </c>
      <c r="N73" s="10">
        <v>3.0</v>
      </c>
      <c r="O73" s="10">
        <v>22.0</v>
      </c>
      <c r="P73" s="10">
        <v>0.0</v>
      </c>
      <c r="Q73" s="10">
        <v>1.0</v>
      </c>
      <c r="R73" s="10">
        <v>0.0</v>
      </c>
      <c r="S73" s="10">
        <v>0.0</v>
      </c>
      <c r="T73" s="10">
        <v>0.0</v>
      </c>
      <c r="U73" s="10">
        <v>3000.0</v>
      </c>
      <c r="V73" s="10">
        <v>3.0</v>
      </c>
      <c r="W73" s="10">
        <v>10.0</v>
      </c>
      <c r="X73" s="10">
        <v>10.0</v>
      </c>
      <c r="Y73" s="10">
        <v>2.0</v>
      </c>
    </row>
    <row r="74">
      <c r="B74" s="13">
        <v>12.0</v>
      </c>
      <c r="C74" s="25">
        <v>1.0</v>
      </c>
      <c r="D74" s="23">
        <v>1.0</v>
      </c>
      <c r="E74" s="13">
        <v>1.0</v>
      </c>
      <c r="F74" s="13">
        <v>0.0</v>
      </c>
      <c r="G74" s="13">
        <v>0.0</v>
      </c>
      <c r="H74" s="24">
        <v>448.0</v>
      </c>
      <c r="I74" s="13">
        <v>1.0</v>
      </c>
      <c r="J74" s="13">
        <v>5.0</v>
      </c>
      <c r="K74" s="13">
        <v>5.0</v>
      </c>
      <c r="L74" s="13">
        <v>7.0</v>
      </c>
      <c r="N74" s="10">
        <v>3.0</v>
      </c>
      <c r="O74" s="10">
        <v>23.0</v>
      </c>
      <c r="P74" s="10">
        <v>0.0</v>
      </c>
      <c r="Q74" s="10">
        <v>1.0</v>
      </c>
      <c r="R74" s="10">
        <v>0.0</v>
      </c>
      <c r="S74" s="10">
        <v>0.0</v>
      </c>
      <c r="T74" s="10">
        <v>0.0</v>
      </c>
      <c r="U74" s="10">
        <v>3000.0</v>
      </c>
      <c r="V74" s="10">
        <v>2.0</v>
      </c>
      <c r="W74" s="10">
        <v>6.0</v>
      </c>
      <c r="X74" s="10">
        <v>6.0</v>
      </c>
      <c r="Y74" s="10">
        <v>10.0</v>
      </c>
    </row>
    <row r="75">
      <c r="B75" s="13">
        <v>13.0</v>
      </c>
      <c r="C75" s="25">
        <v>0.0</v>
      </c>
      <c r="D75" s="23">
        <v>1.0</v>
      </c>
      <c r="E75" s="13">
        <v>0.0</v>
      </c>
      <c r="F75" s="13">
        <v>0.0</v>
      </c>
      <c r="G75" s="13">
        <v>0.0</v>
      </c>
      <c r="H75" s="24">
        <v>3000.0</v>
      </c>
      <c r="I75" s="13">
        <v>3.0</v>
      </c>
      <c r="J75" s="13">
        <v>2.0</v>
      </c>
      <c r="K75" s="13">
        <v>2.0</v>
      </c>
      <c r="L75" s="13">
        <v>5.0</v>
      </c>
      <c r="N75" s="10">
        <v>3.0</v>
      </c>
      <c r="O75" s="10">
        <v>24.0</v>
      </c>
      <c r="P75" s="10">
        <v>0.0</v>
      </c>
      <c r="Q75" s="10">
        <v>1.0</v>
      </c>
      <c r="R75" s="10">
        <v>0.0</v>
      </c>
      <c r="S75" s="10">
        <v>0.0</v>
      </c>
      <c r="T75" s="10">
        <v>0.0</v>
      </c>
      <c r="U75" s="10">
        <v>3000.0</v>
      </c>
      <c r="V75" s="10">
        <v>3.0</v>
      </c>
      <c r="W75" s="10">
        <v>7.0</v>
      </c>
      <c r="X75" s="10">
        <v>7.0</v>
      </c>
      <c r="Y75" s="10">
        <v>6.0</v>
      </c>
    </row>
    <row r="76">
      <c r="B76" s="13">
        <v>14.0</v>
      </c>
      <c r="C76" s="23">
        <v>1.0</v>
      </c>
      <c r="D76" s="23">
        <v>1.0</v>
      </c>
      <c r="E76" s="13">
        <v>1.0</v>
      </c>
      <c r="F76" s="13">
        <v>0.0</v>
      </c>
      <c r="G76" s="13">
        <v>0.0</v>
      </c>
      <c r="H76" s="24">
        <v>409.0</v>
      </c>
      <c r="I76" s="13">
        <v>1.0</v>
      </c>
      <c r="J76" s="13">
        <v>5.0</v>
      </c>
      <c r="K76" s="13">
        <v>5.0</v>
      </c>
      <c r="L76" s="13">
        <v>2.0</v>
      </c>
      <c r="N76" s="10">
        <v>3.0</v>
      </c>
      <c r="O76" s="10">
        <v>25.0</v>
      </c>
      <c r="P76" s="10">
        <v>0.0</v>
      </c>
      <c r="Q76" s="10">
        <v>1.0</v>
      </c>
      <c r="R76" s="10">
        <v>0.0</v>
      </c>
      <c r="S76" s="10">
        <v>0.0</v>
      </c>
      <c r="T76" s="10">
        <v>0.0</v>
      </c>
      <c r="U76" s="10">
        <v>3000.0</v>
      </c>
      <c r="V76" s="10">
        <v>2.0</v>
      </c>
      <c r="W76" s="10">
        <v>1.0</v>
      </c>
      <c r="X76" s="10">
        <v>1.0</v>
      </c>
      <c r="Y76" s="10">
        <v>7.0</v>
      </c>
    </row>
    <row r="77">
      <c r="B77" s="13">
        <v>15.0</v>
      </c>
      <c r="C77" s="23">
        <v>1.0</v>
      </c>
      <c r="D77" s="23">
        <v>1.0</v>
      </c>
      <c r="E77" s="13">
        <v>1.0</v>
      </c>
      <c r="F77" s="13">
        <v>0.0</v>
      </c>
      <c r="G77" s="13">
        <v>0.0</v>
      </c>
      <c r="H77" s="24">
        <v>465.0</v>
      </c>
      <c r="I77" s="13">
        <v>1.0</v>
      </c>
      <c r="J77" s="13">
        <v>2.0</v>
      </c>
      <c r="K77" s="13">
        <v>2.0</v>
      </c>
      <c r="L77" s="13">
        <v>5.0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B78" s="13">
        <v>16.0</v>
      </c>
      <c r="C78" s="23">
        <v>0.0</v>
      </c>
      <c r="D78" s="23">
        <v>1.0</v>
      </c>
      <c r="E78" s="13">
        <v>0.0</v>
      </c>
      <c r="F78" s="13">
        <v>0.0</v>
      </c>
      <c r="G78" s="13">
        <v>0.0</v>
      </c>
      <c r="H78" s="24">
        <v>3000.0</v>
      </c>
      <c r="I78" s="13">
        <v>3.0</v>
      </c>
      <c r="J78" s="13">
        <v>4.0</v>
      </c>
      <c r="K78" s="13">
        <v>4.0</v>
      </c>
      <c r="L78" s="13">
        <v>2.0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B79" s="13">
        <v>17.0</v>
      </c>
      <c r="C79" s="25">
        <v>1.0</v>
      </c>
      <c r="D79" s="23">
        <v>1.0</v>
      </c>
      <c r="E79" s="13">
        <v>1.0</v>
      </c>
      <c r="F79" s="13">
        <v>0.0</v>
      </c>
      <c r="G79" s="13">
        <v>0.0</v>
      </c>
      <c r="H79" s="24">
        <v>563.0</v>
      </c>
      <c r="I79" s="13">
        <v>1.0</v>
      </c>
      <c r="J79" s="13">
        <v>2.0</v>
      </c>
      <c r="K79" s="13">
        <v>2.0</v>
      </c>
      <c r="L79" s="13">
        <v>4.0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B80" s="13">
        <v>18.0</v>
      </c>
      <c r="C80" s="23">
        <v>0.0</v>
      </c>
      <c r="D80" s="23">
        <v>1.0</v>
      </c>
      <c r="E80" s="13">
        <v>0.0</v>
      </c>
      <c r="F80" s="13">
        <v>0.0</v>
      </c>
      <c r="G80" s="13">
        <v>0.0</v>
      </c>
      <c r="H80" s="24">
        <v>3000.0</v>
      </c>
      <c r="I80" s="13">
        <v>2.0</v>
      </c>
      <c r="J80" s="13">
        <v>2.0</v>
      </c>
      <c r="K80" s="13">
        <v>2.0</v>
      </c>
      <c r="L80" s="13">
        <v>2.0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B81" s="13">
        <v>19.0</v>
      </c>
      <c r="C81" s="23">
        <v>1.0</v>
      </c>
      <c r="D81" s="23">
        <v>1.0</v>
      </c>
      <c r="E81" s="13">
        <v>1.0</v>
      </c>
      <c r="F81" s="13">
        <v>0.0</v>
      </c>
      <c r="G81" s="13">
        <v>0.0</v>
      </c>
      <c r="H81" s="24">
        <v>603.0</v>
      </c>
      <c r="I81" s="13">
        <v>1.0</v>
      </c>
      <c r="J81" s="13">
        <v>2.0</v>
      </c>
      <c r="K81" s="13">
        <v>2.0</v>
      </c>
      <c r="L81" s="13">
        <v>2.0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B82" s="13">
        <v>20.0</v>
      </c>
      <c r="C82" s="25">
        <v>0.0</v>
      </c>
      <c r="D82" s="23">
        <v>1.0</v>
      </c>
      <c r="E82" s="13">
        <v>0.0</v>
      </c>
      <c r="F82" s="13">
        <v>0.0</v>
      </c>
      <c r="G82" s="13">
        <v>0.0</v>
      </c>
      <c r="H82" s="24">
        <v>3000.0</v>
      </c>
      <c r="I82" s="13">
        <v>2.0</v>
      </c>
      <c r="J82" s="13">
        <v>3.0</v>
      </c>
      <c r="K82" s="13">
        <v>3.0</v>
      </c>
      <c r="L82" s="13">
        <v>2.0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B83" s="13">
        <v>21.0</v>
      </c>
      <c r="C83" s="25">
        <v>1.0</v>
      </c>
      <c r="D83" s="23">
        <v>1.0</v>
      </c>
      <c r="E83" s="13">
        <v>1.0</v>
      </c>
      <c r="F83" s="13">
        <v>0.0</v>
      </c>
      <c r="G83" s="13">
        <v>0.0</v>
      </c>
      <c r="H83" s="24">
        <v>376.0</v>
      </c>
      <c r="I83" s="13">
        <v>1.0</v>
      </c>
      <c r="J83" s="13">
        <v>2.0</v>
      </c>
      <c r="K83" s="13">
        <v>2.0</v>
      </c>
      <c r="L83" s="13">
        <v>3.0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B84" s="13">
        <v>22.0</v>
      </c>
      <c r="C84" s="23">
        <v>0.0</v>
      </c>
      <c r="D84" s="23">
        <v>1.0</v>
      </c>
      <c r="E84" s="13">
        <v>0.0</v>
      </c>
      <c r="F84" s="13">
        <v>0.0</v>
      </c>
      <c r="G84" s="13">
        <v>0.0</v>
      </c>
      <c r="H84" s="24">
        <v>3000.0</v>
      </c>
      <c r="I84" s="13">
        <v>3.0</v>
      </c>
      <c r="J84" s="13">
        <v>10.0</v>
      </c>
      <c r="K84" s="13">
        <v>10.0</v>
      </c>
      <c r="L84" s="13">
        <v>2.0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B85" s="13">
        <v>23.0</v>
      </c>
      <c r="C85" s="25">
        <v>0.0</v>
      </c>
      <c r="D85" s="23">
        <v>1.0</v>
      </c>
      <c r="E85" s="13">
        <v>0.0</v>
      </c>
      <c r="F85" s="13">
        <v>0.0</v>
      </c>
      <c r="G85" s="13">
        <v>0.0</v>
      </c>
      <c r="H85" s="24">
        <v>3000.0</v>
      </c>
      <c r="I85" s="13">
        <v>2.0</v>
      </c>
      <c r="J85" s="13">
        <v>6.0</v>
      </c>
      <c r="K85" s="13">
        <v>6.0</v>
      </c>
      <c r="L85" s="13">
        <v>10.0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B86" s="13">
        <v>24.0</v>
      </c>
      <c r="C86" s="23">
        <v>0.0</v>
      </c>
      <c r="D86" s="23">
        <v>1.0</v>
      </c>
      <c r="E86" s="13">
        <v>0.0</v>
      </c>
      <c r="F86" s="13">
        <v>0.0</v>
      </c>
      <c r="G86" s="13">
        <v>0.0</v>
      </c>
      <c r="H86" s="24">
        <v>3000.0</v>
      </c>
      <c r="I86" s="13">
        <v>3.0</v>
      </c>
      <c r="J86" s="13">
        <v>7.0</v>
      </c>
      <c r="K86" s="13">
        <v>7.0</v>
      </c>
      <c r="L86" s="13">
        <v>6.0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B87" s="14">
        <v>25.0</v>
      </c>
      <c r="C87" s="26">
        <v>0.0</v>
      </c>
      <c r="D87" s="30">
        <v>1.0</v>
      </c>
      <c r="E87" s="14">
        <v>0.0</v>
      </c>
      <c r="F87" s="14">
        <v>0.0</v>
      </c>
      <c r="G87" s="14">
        <v>0.0</v>
      </c>
      <c r="H87" s="27">
        <v>3000.0</v>
      </c>
      <c r="I87" s="14">
        <v>2.0</v>
      </c>
      <c r="J87" s="14">
        <v>1.0</v>
      </c>
      <c r="K87" s="14">
        <v>1.0</v>
      </c>
      <c r="L87" s="14">
        <v>7.0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C88" s="5" t="s">
        <v>12</v>
      </c>
      <c r="D88" s="5" t="s">
        <v>13</v>
      </c>
      <c r="E88" s="5" t="s">
        <v>14</v>
      </c>
      <c r="F88" s="5" t="s">
        <v>23</v>
      </c>
      <c r="G88" s="5" t="s">
        <v>16</v>
      </c>
      <c r="H88" s="5" t="s">
        <v>17</v>
      </c>
      <c r="I88" s="5" t="s">
        <v>18</v>
      </c>
      <c r="J88" s="16" t="s">
        <v>19</v>
      </c>
    </row>
    <row r="89">
      <c r="B89" s="5" t="s">
        <v>20</v>
      </c>
      <c r="C89" s="31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18">
        <f>sumif(C63:C87, "1", H63:H87 )</f>
        <v>4202</v>
      </c>
      <c r="G89" s="18">
        <f t="array" ref="G89">MEDIAN(IF(($C$63:$C$87=1), ($H$63:$H$87)))</f>
        <v>448</v>
      </c>
      <c r="H89" s="18">
        <f>minifs(H63:H87, C63:C87, "1",C63:C87, "1")</f>
        <v>376</v>
      </c>
      <c r="I89" s="19">
        <f>maxifs(H63:H87, C63:C87, "1",C63:C87, "1")</f>
        <v>603</v>
      </c>
      <c r="J89" s="20">
        <f t="array" ref="J89">stdev(if($C$62:$C$87=1, $H$62:$H$87))</f>
        <v>76.63785691</v>
      </c>
    </row>
    <row r="90">
      <c r="B90" s="5" t="s">
        <v>21</v>
      </c>
      <c r="C90" s="31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18">
        <f>sumif(C63:C87, "0", H63:H87 )</f>
        <v>48000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  <c r="J90" s="20">
        <f t="array" ref="J90">stdev(if($C$62:$C$87=0, $H$62:$H$87))</f>
        <v>0</v>
      </c>
    </row>
    <row r="92">
      <c r="B92" s="32" t="s">
        <v>25</v>
      </c>
      <c r="C92" s="32" t="s">
        <v>26</v>
      </c>
      <c r="D92" s="33" t="s">
        <v>13</v>
      </c>
      <c r="E92" s="33" t="s">
        <v>14</v>
      </c>
      <c r="F92" s="32" t="s">
        <v>27</v>
      </c>
      <c r="G92" s="32" t="s">
        <v>23</v>
      </c>
      <c r="H92" s="32" t="s">
        <v>16</v>
      </c>
      <c r="I92" s="32" t="s">
        <v>17</v>
      </c>
      <c r="J92" s="32" t="s">
        <v>18</v>
      </c>
      <c r="K92" s="9" t="s">
        <v>19</v>
      </c>
    </row>
    <row r="93">
      <c r="B93" s="34" t="s">
        <v>20</v>
      </c>
      <c r="C93" s="35">
        <f t="shared" ref="C93:E93" si="1">C89+C59+C29</f>
        <v>25</v>
      </c>
      <c r="D93" s="36">
        <f t="shared" si="1"/>
        <v>25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520.32</v>
      </c>
      <c r="H93" s="37">
        <f t="array" ref="H93">MEDIAN(IF(($C$63:$C$87=1), ($H$63:$H$87)),IF(($C$33:$C$57=1), ($H$33:$H$57)), IF(($C$3:$C$27=1), ($H$3:$H$27)))</f>
        <v>448</v>
      </c>
      <c r="I93" s="37">
        <f t="shared" ref="I93:I94" si="5">min(H89,H59,H29)</f>
        <v>376</v>
      </c>
      <c r="J93" s="37">
        <f t="shared" ref="J93:J94" si="6">max(I89,I59,I29)</f>
        <v>1092</v>
      </c>
      <c r="K93" s="21">
        <f t="array" ref="K93">STDEV(IF(($C$63:$C$87=1), ($H$63:$H$87)),IF(($C$33:$C$57=1), ($H$33:$H$57)), IF(($C$3:$C$27=1), ($H$3:$H$27)))</f>
        <v>178.1152997</v>
      </c>
    </row>
    <row r="94">
      <c r="B94" s="34" t="s">
        <v>21</v>
      </c>
      <c r="C94" s="35">
        <f t="shared" ref="C94:E94" si="2">C90+C60+C30</f>
        <v>50</v>
      </c>
      <c r="D94" s="36">
        <f t="shared" si="2"/>
        <v>50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21">
        <f t="array" ref="K94">STDEV(IF(($C$63:$C$87=0), ($H$63:$H$87)),IF(($C$33:$C$57=0), ($H$33:$H$57)), IF(($C$3:$C$27=0), ($H$3:$H$27)))</f>
        <v>0</v>
      </c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conditionalFormatting sqref="D33:D57">
    <cfRule type="cellIs" dxfId="1" priority="5" operator="equal">
      <formula>1</formula>
    </cfRule>
  </conditionalFormatting>
  <conditionalFormatting sqref="D33:D57">
    <cfRule type="cellIs" dxfId="2" priority="6" operator="equal">
      <formula>2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28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38"/>
    </row>
    <row r="3">
      <c r="B3" s="39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3.0</v>
      </c>
      <c r="J3" s="12">
        <v>1.0</v>
      </c>
      <c r="K3" s="12">
        <v>1.0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B4" s="40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2.0</v>
      </c>
      <c r="J4" s="12">
        <v>11.0</v>
      </c>
      <c r="K4" s="12">
        <v>11.0</v>
      </c>
      <c r="L4" s="12">
        <v>1.0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AK4" s="5"/>
      <c r="AL4" s="5"/>
      <c r="AM4" s="5"/>
      <c r="AN4" s="5"/>
      <c r="AO4" s="5"/>
      <c r="AP4" s="5"/>
      <c r="AQ4" s="5"/>
      <c r="AR4" s="5"/>
      <c r="AS4" s="5"/>
    </row>
    <row r="5">
      <c r="B5" s="40">
        <v>3.0</v>
      </c>
      <c r="C5" s="12">
        <v>1.0</v>
      </c>
      <c r="D5" s="12">
        <v>1.0</v>
      </c>
      <c r="E5" s="12">
        <v>1.0</v>
      </c>
      <c r="F5" s="12">
        <v>0.0</v>
      </c>
      <c r="G5" s="12">
        <v>0.0</v>
      </c>
      <c r="H5" s="12">
        <v>522.0</v>
      </c>
      <c r="I5" s="12">
        <v>1.0</v>
      </c>
      <c r="J5" s="12">
        <v>1.0</v>
      </c>
      <c r="K5" s="12">
        <v>1.0</v>
      </c>
      <c r="L5" s="12">
        <v>11.0</v>
      </c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AK5" s="5"/>
      <c r="AL5" s="5"/>
      <c r="AM5" s="5"/>
      <c r="AN5" s="5"/>
      <c r="AO5" s="5"/>
      <c r="AP5" s="5"/>
      <c r="AQ5" s="5"/>
      <c r="AR5" s="5"/>
      <c r="AS5" s="5"/>
    </row>
    <row r="6">
      <c r="B6" s="40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3.0</v>
      </c>
      <c r="J6" s="12">
        <v>15.0</v>
      </c>
      <c r="K6" s="12">
        <v>15.0</v>
      </c>
      <c r="L6" s="12">
        <v>1.0</v>
      </c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AK6" s="5"/>
      <c r="AO6" s="5"/>
      <c r="AP6" s="5"/>
      <c r="AQ6" s="5"/>
      <c r="AR6" s="5"/>
      <c r="AS6" s="5"/>
    </row>
    <row r="7">
      <c r="B7" s="40">
        <v>5.0</v>
      </c>
      <c r="C7" s="12">
        <v>1.0</v>
      </c>
      <c r="D7" s="12">
        <v>1.0</v>
      </c>
      <c r="E7" s="12">
        <v>1.0</v>
      </c>
      <c r="F7" s="12">
        <v>0.0</v>
      </c>
      <c r="G7" s="12">
        <v>0.0</v>
      </c>
      <c r="H7" s="12">
        <v>410.0</v>
      </c>
      <c r="I7" s="12">
        <v>1.0</v>
      </c>
      <c r="J7" s="12">
        <v>1.0</v>
      </c>
      <c r="K7" s="12">
        <v>1.0</v>
      </c>
      <c r="L7" s="12">
        <v>15.0</v>
      </c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AK7" s="5"/>
      <c r="AO7" s="5"/>
      <c r="AP7" s="5"/>
      <c r="AQ7" s="5"/>
      <c r="AR7" s="5"/>
      <c r="AS7" s="5"/>
    </row>
    <row r="8">
      <c r="B8" s="40">
        <v>6.0</v>
      </c>
      <c r="C8" s="12">
        <v>1.0</v>
      </c>
      <c r="D8" s="12">
        <v>1.0</v>
      </c>
      <c r="E8" s="12">
        <v>1.0</v>
      </c>
      <c r="F8" s="12">
        <v>0.0</v>
      </c>
      <c r="G8" s="12">
        <v>0.0</v>
      </c>
      <c r="H8" s="12">
        <v>662.0</v>
      </c>
      <c r="I8" s="12">
        <v>1.0</v>
      </c>
      <c r="J8" s="12">
        <v>15.0</v>
      </c>
      <c r="K8" s="12">
        <v>15.0</v>
      </c>
      <c r="L8" s="12">
        <v>1.0</v>
      </c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AK8" s="5"/>
      <c r="AO8" s="5"/>
      <c r="AP8" s="5"/>
      <c r="AQ8" s="5"/>
      <c r="AR8" s="5"/>
      <c r="AS8" s="5"/>
    </row>
    <row r="9">
      <c r="B9" s="40">
        <v>7.0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2">
        <v>3000.0</v>
      </c>
      <c r="I9" s="12">
        <v>3.0</v>
      </c>
      <c r="J9" s="12">
        <v>7.0</v>
      </c>
      <c r="K9" s="12">
        <v>7.0</v>
      </c>
      <c r="L9" s="12">
        <v>15.0</v>
      </c>
      <c r="N9" s="41"/>
      <c r="O9" s="41">
        <v>1.0</v>
      </c>
      <c r="P9" s="41">
        <v>1.0</v>
      </c>
      <c r="Q9" s="41">
        <v>0.0</v>
      </c>
      <c r="R9" s="41">
        <v>1.0</v>
      </c>
      <c r="S9" s="41">
        <v>0.0</v>
      </c>
      <c r="T9" s="41">
        <v>0.0</v>
      </c>
      <c r="U9" s="41">
        <v>0.0</v>
      </c>
      <c r="V9" s="41">
        <v>3000.0</v>
      </c>
      <c r="W9" s="41">
        <v>3.0</v>
      </c>
      <c r="X9" s="41">
        <v>1.0</v>
      </c>
      <c r="Y9" s="41">
        <v>1.0</v>
      </c>
      <c r="Z9" s="41">
        <v>0.0</v>
      </c>
      <c r="AK9" s="5"/>
      <c r="AO9" s="5"/>
      <c r="AP9" s="5"/>
      <c r="AQ9" s="5"/>
      <c r="AR9" s="5"/>
      <c r="AS9" s="5"/>
    </row>
    <row r="10">
      <c r="B10" s="40">
        <v>8.0</v>
      </c>
      <c r="C10" s="12">
        <v>1.0</v>
      </c>
      <c r="D10" s="12">
        <v>1.0</v>
      </c>
      <c r="E10" s="12">
        <v>1.0</v>
      </c>
      <c r="F10" s="12">
        <v>0.0</v>
      </c>
      <c r="G10" s="12">
        <v>0.0</v>
      </c>
      <c r="H10" s="12">
        <v>399.0</v>
      </c>
      <c r="I10" s="12">
        <v>1.0</v>
      </c>
      <c r="J10" s="12">
        <v>15.0</v>
      </c>
      <c r="K10" s="12">
        <v>15.0</v>
      </c>
      <c r="L10" s="12">
        <v>7.0</v>
      </c>
      <c r="N10" s="41"/>
      <c r="O10" s="41">
        <v>1.0</v>
      </c>
      <c r="P10" s="41">
        <v>2.0</v>
      </c>
      <c r="Q10" s="41">
        <v>0.0</v>
      </c>
      <c r="R10" s="41">
        <v>1.0</v>
      </c>
      <c r="S10" s="41">
        <v>0.0</v>
      </c>
      <c r="T10" s="41">
        <v>0.0</v>
      </c>
      <c r="U10" s="41">
        <v>0.0</v>
      </c>
      <c r="V10" s="41">
        <v>3000.0</v>
      </c>
      <c r="W10" s="41">
        <v>2.0</v>
      </c>
      <c r="X10" s="41">
        <v>11.0</v>
      </c>
      <c r="Y10" s="41">
        <v>11.0</v>
      </c>
      <c r="Z10" s="41">
        <v>1.0</v>
      </c>
      <c r="AK10" s="5"/>
      <c r="AO10" s="5"/>
      <c r="AP10" s="5"/>
      <c r="AQ10" s="5"/>
      <c r="AR10" s="5"/>
      <c r="AS10" s="5"/>
    </row>
    <row r="11">
      <c r="B11" s="40">
        <v>9.0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2">
        <v>3000.0</v>
      </c>
      <c r="I11" s="12">
        <v>3.0</v>
      </c>
      <c r="J11" s="12">
        <v>14.0</v>
      </c>
      <c r="K11" s="12">
        <v>14.0</v>
      </c>
      <c r="L11" s="12">
        <v>15.0</v>
      </c>
      <c r="N11" s="41"/>
      <c r="O11" s="41">
        <v>1.0</v>
      </c>
      <c r="P11" s="41">
        <v>3.0</v>
      </c>
      <c r="Q11" s="41">
        <v>1.0</v>
      </c>
      <c r="R11" s="41">
        <v>1.0</v>
      </c>
      <c r="S11" s="41">
        <v>1.0</v>
      </c>
      <c r="T11" s="41">
        <v>0.0</v>
      </c>
      <c r="U11" s="41">
        <v>0.0</v>
      </c>
      <c r="V11" s="41">
        <v>522.0</v>
      </c>
      <c r="W11" s="41">
        <v>1.0</v>
      </c>
      <c r="X11" s="41">
        <v>1.0</v>
      </c>
      <c r="Y11" s="41">
        <v>1.0</v>
      </c>
      <c r="Z11" s="41">
        <v>11.0</v>
      </c>
      <c r="AK11" s="5"/>
      <c r="AO11" s="5"/>
      <c r="AP11" s="5"/>
      <c r="AQ11" s="5"/>
      <c r="AR11" s="5"/>
      <c r="AS11" s="5"/>
    </row>
    <row r="12">
      <c r="B12" s="40">
        <v>10.0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2">
        <v>3000.0</v>
      </c>
      <c r="I12" s="12">
        <v>2.0</v>
      </c>
      <c r="J12" s="12">
        <v>12.0</v>
      </c>
      <c r="K12" s="12">
        <v>12.0</v>
      </c>
      <c r="L12" s="12">
        <v>14.0</v>
      </c>
      <c r="N12" s="41"/>
      <c r="O12" s="41">
        <v>1.0</v>
      </c>
      <c r="P12" s="41">
        <v>4.0</v>
      </c>
      <c r="Q12" s="41">
        <v>0.0</v>
      </c>
      <c r="R12" s="41">
        <v>1.0</v>
      </c>
      <c r="S12" s="41">
        <v>0.0</v>
      </c>
      <c r="T12" s="41">
        <v>0.0</v>
      </c>
      <c r="U12" s="41">
        <v>0.0</v>
      </c>
      <c r="V12" s="41">
        <v>3000.0</v>
      </c>
      <c r="W12" s="41">
        <v>3.0</v>
      </c>
      <c r="X12" s="41">
        <v>15.0</v>
      </c>
      <c r="Y12" s="41">
        <v>15.0</v>
      </c>
      <c r="Z12" s="41">
        <v>1.0</v>
      </c>
      <c r="AK12" s="5"/>
      <c r="AO12" s="5"/>
      <c r="AP12" s="5"/>
      <c r="AQ12" s="5"/>
      <c r="AR12" s="5"/>
      <c r="AS12" s="5"/>
    </row>
    <row r="13">
      <c r="B13" s="40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2.0</v>
      </c>
      <c r="J13" s="12">
        <v>15.0</v>
      </c>
      <c r="K13" s="12">
        <v>15.0</v>
      </c>
      <c r="L13" s="12">
        <v>12.0</v>
      </c>
      <c r="N13" s="41"/>
      <c r="O13" s="41">
        <v>1.0</v>
      </c>
      <c r="P13" s="41">
        <v>5.0</v>
      </c>
      <c r="Q13" s="41">
        <v>1.0</v>
      </c>
      <c r="R13" s="41">
        <v>1.0</v>
      </c>
      <c r="S13" s="41">
        <v>1.0</v>
      </c>
      <c r="T13" s="41">
        <v>0.0</v>
      </c>
      <c r="U13" s="41">
        <v>0.0</v>
      </c>
      <c r="V13" s="41">
        <v>410.0</v>
      </c>
      <c r="W13" s="41">
        <v>1.0</v>
      </c>
      <c r="X13" s="41">
        <v>1.0</v>
      </c>
      <c r="Y13" s="41">
        <v>1.0</v>
      </c>
      <c r="Z13" s="41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40">
        <v>12.0</v>
      </c>
      <c r="C14" s="12">
        <v>1.0</v>
      </c>
      <c r="D14" s="12">
        <v>1.0</v>
      </c>
      <c r="E14" s="12">
        <v>1.0</v>
      </c>
      <c r="F14" s="12">
        <v>0.0</v>
      </c>
      <c r="G14" s="12">
        <v>0.0</v>
      </c>
      <c r="H14" s="12">
        <v>372.0</v>
      </c>
      <c r="I14" s="12">
        <v>1.0</v>
      </c>
      <c r="J14" s="12">
        <v>12.0</v>
      </c>
      <c r="K14" s="12">
        <v>12.0</v>
      </c>
      <c r="L14" s="12">
        <v>15.0</v>
      </c>
      <c r="N14" s="41"/>
      <c r="O14" s="41">
        <v>1.0</v>
      </c>
      <c r="P14" s="41">
        <v>6.0</v>
      </c>
      <c r="Q14" s="41">
        <v>1.0</v>
      </c>
      <c r="R14" s="41">
        <v>1.0</v>
      </c>
      <c r="S14" s="41">
        <v>1.0</v>
      </c>
      <c r="T14" s="41">
        <v>0.0</v>
      </c>
      <c r="U14" s="41">
        <v>0.0</v>
      </c>
      <c r="V14" s="41">
        <v>662.0</v>
      </c>
      <c r="W14" s="41">
        <v>1.0</v>
      </c>
      <c r="X14" s="41">
        <v>15.0</v>
      </c>
      <c r="Y14" s="41">
        <v>15.0</v>
      </c>
      <c r="Z14" s="41">
        <v>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40">
        <v>13.0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2">
        <v>3000.0</v>
      </c>
      <c r="I15" s="12">
        <v>3.0</v>
      </c>
      <c r="J15" s="12">
        <v>6.0</v>
      </c>
      <c r="K15" s="12">
        <v>6.0</v>
      </c>
      <c r="L15" s="12">
        <v>12.0</v>
      </c>
      <c r="N15" s="41"/>
      <c r="O15" s="41">
        <v>1.0</v>
      </c>
      <c r="P15" s="41">
        <v>7.0</v>
      </c>
      <c r="Q15" s="41">
        <v>0.0</v>
      </c>
      <c r="R15" s="41">
        <v>1.0</v>
      </c>
      <c r="S15" s="41">
        <v>0.0</v>
      </c>
      <c r="T15" s="41">
        <v>0.0</v>
      </c>
      <c r="U15" s="41">
        <v>0.0</v>
      </c>
      <c r="V15" s="41">
        <v>3000.0</v>
      </c>
      <c r="W15" s="41">
        <v>3.0</v>
      </c>
      <c r="X15" s="41">
        <v>7.0</v>
      </c>
      <c r="Y15" s="41">
        <v>7.0</v>
      </c>
      <c r="Z15" s="41">
        <v>15.0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40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3.0</v>
      </c>
      <c r="J16" s="12">
        <v>3.0</v>
      </c>
      <c r="K16" s="12">
        <v>3.0</v>
      </c>
      <c r="L16" s="12">
        <v>6.0</v>
      </c>
      <c r="N16" s="41"/>
      <c r="O16" s="41">
        <v>1.0</v>
      </c>
      <c r="P16" s="41">
        <v>8.0</v>
      </c>
      <c r="Q16" s="41">
        <v>1.0</v>
      </c>
      <c r="R16" s="41">
        <v>1.0</v>
      </c>
      <c r="S16" s="41">
        <v>1.0</v>
      </c>
      <c r="T16" s="41">
        <v>0.0</v>
      </c>
      <c r="U16" s="41">
        <v>0.0</v>
      </c>
      <c r="V16" s="41">
        <v>399.0</v>
      </c>
      <c r="W16" s="41">
        <v>1.0</v>
      </c>
      <c r="X16" s="41">
        <v>15.0</v>
      </c>
      <c r="Y16" s="41">
        <v>15.0</v>
      </c>
      <c r="Z16" s="41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40">
        <v>15.0</v>
      </c>
      <c r="C17" s="12">
        <v>1.0</v>
      </c>
      <c r="D17" s="12">
        <v>1.0</v>
      </c>
      <c r="E17" s="12">
        <v>1.0</v>
      </c>
      <c r="F17" s="12">
        <v>0.0</v>
      </c>
      <c r="G17" s="12">
        <v>0.0</v>
      </c>
      <c r="H17" s="12">
        <v>560.0</v>
      </c>
      <c r="I17" s="12">
        <v>1.0</v>
      </c>
      <c r="J17" s="12">
        <v>6.0</v>
      </c>
      <c r="K17" s="12">
        <v>6.0</v>
      </c>
      <c r="L17" s="12">
        <v>3.0</v>
      </c>
      <c r="N17" s="41"/>
      <c r="O17" s="41">
        <v>1.0</v>
      </c>
      <c r="P17" s="41">
        <v>9.0</v>
      </c>
      <c r="Q17" s="41">
        <v>0.0</v>
      </c>
      <c r="R17" s="41">
        <v>1.0</v>
      </c>
      <c r="S17" s="41">
        <v>0.0</v>
      </c>
      <c r="T17" s="41">
        <v>0.0</v>
      </c>
      <c r="U17" s="41">
        <v>0.0</v>
      </c>
      <c r="V17" s="41">
        <v>3000.0</v>
      </c>
      <c r="W17" s="41">
        <v>3.0</v>
      </c>
      <c r="X17" s="41">
        <v>14.0</v>
      </c>
      <c r="Y17" s="41">
        <v>14.0</v>
      </c>
      <c r="Z17" s="41">
        <v>15.0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40">
        <v>16.0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3000.0</v>
      </c>
      <c r="I18" s="12">
        <v>3.0</v>
      </c>
      <c r="J18" s="12">
        <v>12.0</v>
      </c>
      <c r="K18" s="12">
        <v>12.0</v>
      </c>
      <c r="L18" s="12">
        <v>6.0</v>
      </c>
      <c r="N18" s="41"/>
      <c r="O18" s="41">
        <v>1.0</v>
      </c>
      <c r="P18" s="41">
        <v>10.0</v>
      </c>
      <c r="Q18" s="41">
        <v>0.0</v>
      </c>
      <c r="R18" s="41">
        <v>1.0</v>
      </c>
      <c r="S18" s="41">
        <v>0.0</v>
      </c>
      <c r="T18" s="41">
        <v>0.0</v>
      </c>
      <c r="U18" s="41">
        <v>0.0</v>
      </c>
      <c r="V18" s="41">
        <v>3000.0</v>
      </c>
      <c r="W18" s="41">
        <v>2.0</v>
      </c>
      <c r="X18" s="41">
        <v>12.0</v>
      </c>
      <c r="Y18" s="41">
        <v>12.0</v>
      </c>
      <c r="Z18" s="41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40">
        <v>17.0</v>
      </c>
      <c r="C19" s="12">
        <v>1.0</v>
      </c>
      <c r="D19" s="12">
        <v>0.0</v>
      </c>
      <c r="E19" s="12">
        <v>0.0</v>
      </c>
      <c r="F19" s="12">
        <v>1.0</v>
      </c>
      <c r="G19" s="12">
        <v>0.0</v>
      </c>
      <c r="H19" s="12">
        <v>3000.0</v>
      </c>
      <c r="I19" s="12">
        <v>1.0</v>
      </c>
      <c r="J19" s="12">
        <v>6.0</v>
      </c>
      <c r="K19" s="12">
        <v>6.0</v>
      </c>
      <c r="L19" s="12">
        <v>12.0</v>
      </c>
      <c r="N19" s="41"/>
      <c r="O19" s="41">
        <v>1.0</v>
      </c>
      <c r="P19" s="41">
        <v>11.0</v>
      </c>
      <c r="Q19" s="41">
        <v>0.0</v>
      </c>
      <c r="R19" s="41">
        <v>1.0</v>
      </c>
      <c r="S19" s="41">
        <v>0.0</v>
      </c>
      <c r="T19" s="41">
        <v>0.0</v>
      </c>
      <c r="U19" s="41">
        <v>0.0</v>
      </c>
      <c r="V19" s="41">
        <v>3000.0</v>
      </c>
      <c r="W19" s="41">
        <v>2.0</v>
      </c>
      <c r="X19" s="41">
        <v>15.0</v>
      </c>
      <c r="Y19" s="41">
        <v>15.0</v>
      </c>
      <c r="Z19" s="41">
        <v>12.0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40">
        <v>18.0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2">
        <v>3000.0</v>
      </c>
      <c r="I20" s="12">
        <v>2.0</v>
      </c>
      <c r="J20" s="12">
        <v>8.0</v>
      </c>
      <c r="K20" s="12">
        <v>8.0</v>
      </c>
      <c r="L20" s="12">
        <v>6.0</v>
      </c>
      <c r="N20" s="41"/>
      <c r="O20" s="41">
        <v>1.0</v>
      </c>
      <c r="P20" s="41">
        <v>12.0</v>
      </c>
      <c r="Q20" s="41">
        <v>1.0</v>
      </c>
      <c r="R20" s="41">
        <v>1.0</v>
      </c>
      <c r="S20" s="41">
        <v>1.0</v>
      </c>
      <c r="T20" s="41">
        <v>0.0</v>
      </c>
      <c r="U20" s="41">
        <v>0.0</v>
      </c>
      <c r="V20" s="41">
        <v>372.0</v>
      </c>
      <c r="W20" s="41">
        <v>1.0</v>
      </c>
      <c r="X20" s="41">
        <v>12.0</v>
      </c>
      <c r="Y20" s="41">
        <v>12.0</v>
      </c>
      <c r="Z20" s="41">
        <v>15.0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40">
        <v>19.0</v>
      </c>
      <c r="C21" s="12">
        <v>1.0</v>
      </c>
      <c r="D21" s="12">
        <v>1.0</v>
      </c>
      <c r="E21" s="12">
        <v>1.0</v>
      </c>
      <c r="F21" s="12">
        <v>0.0</v>
      </c>
      <c r="G21" s="12">
        <v>0.0</v>
      </c>
      <c r="H21" s="12">
        <v>1020.0</v>
      </c>
      <c r="I21" s="12">
        <v>1.0</v>
      </c>
      <c r="J21" s="12">
        <v>6.0</v>
      </c>
      <c r="K21" s="12">
        <v>6.0</v>
      </c>
      <c r="L21" s="12">
        <v>8.0</v>
      </c>
      <c r="N21" s="41"/>
      <c r="O21" s="41">
        <v>1.0</v>
      </c>
      <c r="P21" s="41">
        <v>13.0</v>
      </c>
      <c r="Q21" s="41">
        <v>0.0</v>
      </c>
      <c r="R21" s="41">
        <v>1.0</v>
      </c>
      <c r="S21" s="41">
        <v>0.0</v>
      </c>
      <c r="T21" s="41">
        <v>0.0</v>
      </c>
      <c r="U21" s="41">
        <v>0.0</v>
      </c>
      <c r="V21" s="41">
        <v>3000.0</v>
      </c>
      <c r="W21" s="41">
        <v>3.0</v>
      </c>
      <c r="X21" s="41">
        <v>6.0</v>
      </c>
      <c r="Y21" s="41">
        <v>6.0</v>
      </c>
      <c r="Z21" s="41">
        <v>12.0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40">
        <v>20.0</v>
      </c>
      <c r="C22" s="12">
        <v>1.0</v>
      </c>
      <c r="D22" s="12">
        <v>1.0</v>
      </c>
      <c r="E22" s="12">
        <v>1.0</v>
      </c>
      <c r="F22" s="12">
        <v>0.0</v>
      </c>
      <c r="G22" s="12">
        <v>0.0</v>
      </c>
      <c r="H22" s="12">
        <v>890.0</v>
      </c>
      <c r="I22" s="12">
        <v>1.0</v>
      </c>
      <c r="J22" s="12">
        <v>8.0</v>
      </c>
      <c r="K22" s="12">
        <v>8.0</v>
      </c>
      <c r="L22" s="12">
        <v>6.0</v>
      </c>
      <c r="N22" s="41"/>
      <c r="O22" s="41">
        <v>1.0</v>
      </c>
      <c r="P22" s="41">
        <v>14.0</v>
      </c>
      <c r="Q22" s="41">
        <v>0.0</v>
      </c>
      <c r="R22" s="41">
        <v>1.0</v>
      </c>
      <c r="S22" s="41">
        <v>0.0</v>
      </c>
      <c r="T22" s="41">
        <v>0.0</v>
      </c>
      <c r="U22" s="41">
        <v>0.0</v>
      </c>
      <c r="V22" s="41">
        <v>3000.0</v>
      </c>
      <c r="W22" s="41">
        <v>3.0</v>
      </c>
      <c r="X22" s="41">
        <v>3.0</v>
      </c>
      <c r="Y22" s="41">
        <v>3.0</v>
      </c>
      <c r="Z22" s="41">
        <v>6.0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40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3.0</v>
      </c>
      <c r="J23" s="12">
        <v>12.0</v>
      </c>
      <c r="K23" s="12">
        <v>12.0</v>
      </c>
      <c r="L23" s="12">
        <v>8.0</v>
      </c>
      <c r="N23" s="41"/>
      <c r="O23" s="41">
        <v>1.0</v>
      </c>
      <c r="P23" s="41">
        <v>15.0</v>
      </c>
      <c r="Q23" s="41">
        <v>1.0</v>
      </c>
      <c r="R23" s="41">
        <v>1.0</v>
      </c>
      <c r="S23" s="41">
        <v>1.0</v>
      </c>
      <c r="T23" s="41">
        <v>0.0</v>
      </c>
      <c r="U23" s="41">
        <v>0.0</v>
      </c>
      <c r="V23" s="41">
        <v>560.0</v>
      </c>
      <c r="W23" s="41">
        <v>1.0</v>
      </c>
      <c r="X23" s="41">
        <v>6.0</v>
      </c>
      <c r="Y23" s="41">
        <v>6.0</v>
      </c>
      <c r="Z23" s="41">
        <v>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40">
        <v>22.0</v>
      </c>
      <c r="C24" s="12">
        <v>0.0</v>
      </c>
      <c r="D24" s="12">
        <v>0.0</v>
      </c>
      <c r="E24" s="12">
        <v>0.0</v>
      </c>
      <c r="F24" s="12">
        <v>0.0</v>
      </c>
      <c r="G24" s="12">
        <v>1.0</v>
      </c>
      <c r="H24" s="12">
        <v>340.0</v>
      </c>
      <c r="I24" s="12">
        <v>3.0</v>
      </c>
      <c r="J24" s="12">
        <v>6.0</v>
      </c>
      <c r="K24" s="12">
        <v>6.0</v>
      </c>
      <c r="L24" s="12">
        <v>12.0</v>
      </c>
      <c r="N24" s="41"/>
      <c r="O24" s="41">
        <v>1.0</v>
      </c>
      <c r="P24" s="41">
        <v>16.0</v>
      </c>
      <c r="Q24" s="41">
        <v>0.0</v>
      </c>
      <c r="R24" s="41">
        <v>1.0</v>
      </c>
      <c r="S24" s="41">
        <v>0.0</v>
      </c>
      <c r="T24" s="41">
        <v>0.0</v>
      </c>
      <c r="U24" s="41">
        <v>0.0</v>
      </c>
      <c r="V24" s="41">
        <v>3000.0</v>
      </c>
      <c r="W24" s="41">
        <v>3.0</v>
      </c>
      <c r="X24" s="41">
        <v>12.0</v>
      </c>
      <c r="Y24" s="41">
        <v>12.0</v>
      </c>
      <c r="Z24" s="41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40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3.0</v>
      </c>
      <c r="J25" s="12">
        <v>15.0</v>
      </c>
      <c r="K25" s="12">
        <v>15.0</v>
      </c>
      <c r="L25" s="12">
        <v>6.0</v>
      </c>
      <c r="N25" s="41"/>
      <c r="O25" s="41">
        <v>1.0</v>
      </c>
      <c r="P25" s="41">
        <v>17.0</v>
      </c>
      <c r="Q25" s="41">
        <v>1.0</v>
      </c>
      <c r="R25" s="41">
        <v>0.0</v>
      </c>
      <c r="S25" s="41">
        <v>0.0</v>
      </c>
      <c r="T25" s="41">
        <v>1.0</v>
      </c>
      <c r="U25" s="41">
        <v>0.0</v>
      </c>
      <c r="V25" s="41">
        <v>3000.0</v>
      </c>
      <c r="W25" s="41">
        <v>1.0</v>
      </c>
      <c r="X25" s="41">
        <v>6.0</v>
      </c>
      <c r="Y25" s="41">
        <v>6.0</v>
      </c>
      <c r="Z25" s="41">
        <v>12.0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40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2.0</v>
      </c>
      <c r="J26" s="12">
        <v>14.0</v>
      </c>
      <c r="K26" s="12">
        <v>14.0</v>
      </c>
      <c r="L26" s="12">
        <v>15.0</v>
      </c>
      <c r="N26" s="41"/>
      <c r="O26" s="41">
        <v>1.0</v>
      </c>
      <c r="P26" s="41">
        <v>18.0</v>
      </c>
      <c r="Q26" s="41">
        <v>0.0</v>
      </c>
      <c r="R26" s="41">
        <v>1.0</v>
      </c>
      <c r="S26" s="41">
        <v>0.0</v>
      </c>
      <c r="T26" s="41">
        <v>0.0</v>
      </c>
      <c r="U26" s="41">
        <v>0.0</v>
      </c>
      <c r="V26" s="41">
        <v>3000.0</v>
      </c>
      <c r="W26" s="41">
        <v>2.0</v>
      </c>
      <c r="X26" s="41">
        <v>8.0</v>
      </c>
      <c r="Y26" s="41">
        <v>8.0</v>
      </c>
      <c r="Z26" s="41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42">
        <v>25.0</v>
      </c>
      <c r="C27" s="15">
        <v>1.0</v>
      </c>
      <c r="D27" s="15">
        <v>1.0</v>
      </c>
      <c r="E27" s="15">
        <v>1.0</v>
      </c>
      <c r="F27" s="15">
        <v>0.0</v>
      </c>
      <c r="G27" s="15">
        <v>0.0</v>
      </c>
      <c r="H27" s="15">
        <v>345.0</v>
      </c>
      <c r="I27" s="15">
        <v>1.0</v>
      </c>
      <c r="J27" s="15">
        <v>15.0</v>
      </c>
      <c r="K27" s="15">
        <v>15.0</v>
      </c>
      <c r="L27" s="15">
        <v>14.0</v>
      </c>
      <c r="N27" s="41"/>
      <c r="O27" s="41">
        <v>1.0</v>
      </c>
      <c r="P27" s="41">
        <v>19.0</v>
      </c>
      <c r="Q27" s="41">
        <v>1.0</v>
      </c>
      <c r="R27" s="41">
        <v>1.0</v>
      </c>
      <c r="S27" s="41">
        <v>1.0</v>
      </c>
      <c r="T27" s="41">
        <v>0.0</v>
      </c>
      <c r="U27" s="41">
        <v>0.0</v>
      </c>
      <c r="V27" s="41">
        <v>1020.0</v>
      </c>
      <c r="W27" s="41">
        <v>1.0</v>
      </c>
      <c r="X27" s="41">
        <v>6.0</v>
      </c>
      <c r="Y27" s="41">
        <v>6.0</v>
      </c>
      <c r="Z27" s="41">
        <v>8.0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6" t="s">
        <v>19</v>
      </c>
      <c r="N28" s="41"/>
      <c r="O28" s="41">
        <v>1.0</v>
      </c>
      <c r="P28" s="41">
        <v>20.0</v>
      </c>
      <c r="Q28" s="41">
        <v>1.0</v>
      </c>
      <c r="R28" s="41">
        <v>1.0</v>
      </c>
      <c r="S28" s="41">
        <v>1.0</v>
      </c>
      <c r="T28" s="41">
        <v>0.0</v>
      </c>
      <c r="U28" s="41">
        <v>0.0</v>
      </c>
      <c r="V28" s="41">
        <v>890.0</v>
      </c>
      <c r="W28" s="41">
        <v>1.0</v>
      </c>
      <c r="X28" s="41">
        <v>8.0</v>
      </c>
      <c r="Y28" s="41">
        <v>8.0</v>
      </c>
      <c r="Z28" s="41">
        <v>6.0</v>
      </c>
      <c r="AB28" s="17">
        <v>44418.0</v>
      </c>
    </row>
    <row r="29">
      <c r="B29" s="5" t="s">
        <v>20</v>
      </c>
      <c r="C29" s="5">
        <f>COUNTIF(C3:C27, "1")</f>
        <v>10</v>
      </c>
      <c r="D29" s="5">
        <f>COUNTIFS(C3:C27, "1", D3:D27, "1")</f>
        <v>9</v>
      </c>
      <c r="E29" s="5">
        <f>COUNTIFS(C3:C27, "1", D3:D27, "0")</f>
        <v>1</v>
      </c>
      <c r="F29" s="18">
        <f>sumif(C3:C27, "1", H3:H27 )</f>
        <v>8180</v>
      </c>
      <c r="G29" s="18">
        <f t="array" ref="G29">MEDIAN(IF(($C$3:$C$27=1), ($H$3:$H$27)))</f>
        <v>541</v>
      </c>
      <c r="H29" s="18">
        <f>minifs(H3:H27, C3:C27, "1",C3:C27, "1")</f>
        <v>345</v>
      </c>
      <c r="I29" s="19">
        <f>maxifs(H3:H27, C3:C27, "1",C3:C27, "1")</f>
        <v>3000</v>
      </c>
      <c r="J29" s="20">
        <f t="array" ref="J29">stdev(if($C$3:$C$27=1, $H$3:$H$27))</f>
        <v>799.325966</v>
      </c>
      <c r="N29" s="41"/>
      <c r="O29" s="41">
        <v>1.0</v>
      </c>
      <c r="P29" s="41">
        <v>21.0</v>
      </c>
      <c r="Q29" s="41">
        <v>0.0</v>
      </c>
      <c r="R29" s="41">
        <v>1.0</v>
      </c>
      <c r="S29" s="41">
        <v>0.0</v>
      </c>
      <c r="T29" s="41">
        <v>0.0</v>
      </c>
      <c r="U29" s="41">
        <v>0.0</v>
      </c>
      <c r="V29" s="41">
        <v>3000.0</v>
      </c>
      <c r="W29" s="41">
        <v>3.0</v>
      </c>
      <c r="X29" s="41">
        <v>12.0</v>
      </c>
      <c r="Y29" s="41">
        <v>12.0</v>
      </c>
      <c r="Z29" s="41">
        <v>8.0</v>
      </c>
      <c r="AA29" s="18">
        <f>countif(C63:C87, "0")</f>
        <v>18</v>
      </c>
    </row>
    <row r="30">
      <c r="B30" s="5" t="s">
        <v>21</v>
      </c>
      <c r="C30" s="5">
        <f>COUNTIF(C3:C27, "0")</f>
        <v>15</v>
      </c>
      <c r="D30" s="5">
        <f>COUNTIFS(C3:C27, "0", D3:D27, "1")</f>
        <v>14</v>
      </c>
      <c r="E30" s="5">
        <f>COUNTIFS(C3:C27, "0", D3:D27, "0")</f>
        <v>1</v>
      </c>
      <c r="F30" s="18">
        <f>sumif(C3:C27, "0", H3:H27 )</f>
        <v>42340</v>
      </c>
      <c r="G30" s="18">
        <f t="array" ref="G30">MEDIAN(IF(($C$3:$C$27=0), ($H$3:$H$27)))</f>
        <v>3000</v>
      </c>
      <c r="H30" s="18">
        <f>minifs(H3:H27, C3:C27, "0",C3:C27, "0")</f>
        <v>340</v>
      </c>
      <c r="I30" s="18">
        <f>maxifs(H3:H27, C3:C27, "0",C3:C27, "0")</f>
        <v>3000</v>
      </c>
      <c r="J30" s="21">
        <f t="array" ref="J30">stdev(if($C$3:$C$27=0, $H$3:$H$27))</f>
        <v>686.8090467</v>
      </c>
      <c r="N30" s="41"/>
      <c r="O30" s="41">
        <v>1.0</v>
      </c>
      <c r="P30" s="41">
        <v>22.0</v>
      </c>
      <c r="Q30" s="41">
        <v>0.0</v>
      </c>
      <c r="R30" s="41">
        <v>0.0</v>
      </c>
      <c r="S30" s="41">
        <v>0.0</v>
      </c>
      <c r="T30" s="41">
        <v>0.0</v>
      </c>
      <c r="U30" s="41">
        <v>1.0</v>
      </c>
      <c r="V30" s="41">
        <v>340.0</v>
      </c>
      <c r="W30" s="41">
        <v>3.0</v>
      </c>
      <c r="X30" s="41">
        <v>6.0</v>
      </c>
      <c r="Y30" s="41">
        <v>6.0</v>
      </c>
      <c r="Z30" s="41">
        <v>12.0</v>
      </c>
    </row>
    <row r="31">
      <c r="B31" s="22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4"/>
      <c r="N31" s="41"/>
      <c r="O31" s="41">
        <v>1.0</v>
      </c>
      <c r="P31" s="41">
        <v>23.0</v>
      </c>
      <c r="Q31" s="41">
        <v>0.0</v>
      </c>
      <c r="R31" s="41">
        <v>1.0</v>
      </c>
      <c r="S31" s="41">
        <v>0.0</v>
      </c>
      <c r="T31" s="41">
        <v>0.0</v>
      </c>
      <c r="U31" s="41">
        <v>0.0</v>
      </c>
      <c r="V31" s="41">
        <v>3000.0</v>
      </c>
      <c r="W31" s="41">
        <v>3.0</v>
      </c>
      <c r="X31" s="41">
        <v>15.0</v>
      </c>
      <c r="Y31" s="41">
        <v>15.0</v>
      </c>
      <c r="Z31" s="41">
        <v>6.0</v>
      </c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N32" s="41"/>
      <c r="O32" s="41">
        <v>1.0</v>
      </c>
      <c r="P32" s="41">
        <v>24.0</v>
      </c>
      <c r="Q32" s="41">
        <v>0.0</v>
      </c>
      <c r="R32" s="41">
        <v>1.0</v>
      </c>
      <c r="S32" s="41">
        <v>0.0</v>
      </c>
      <c r="T32" s="41">
        <v>0.0</v>
      </c>
      <c r="U32" s="41">
        <v>0.0</v>
      </c>
      <c r="V32" s="41">
        <v>3000.0</v>
      </c>
      <c r="W32" s="41">
        <v>2.0</v>
      </c>
      <c r="X32" s="41">
        <v>14.0</v>
      </c>
      <c r="Y32" s="41">
        <v>14.0</v>
      </c>
      <c r="Z32" s="41">
        <v>15.0</v>
      </c>
    </row>
    <row r="33">
      <c r="B33" s="13">
        <v>1.0</v>
      </c>
      <c r="C33" s="23">
        <v>0.0</v>
      </c>
      <c r="D33" s="23">
        <v>1.0</v>
      </c>
      <c r="E33" s="13">
        <v>0.0</v>
      </c>
      <c r="F33" s="13">
        <v>0.0</v>
      </c>
      <c r="G33" s="13">
        <v>0.0</v>
      </c>
      <c r="H33" s="24">
        <v>3000.0</v>
      </c>
      <c r="I33" s="13">
        <v>1.0</v>
      </c>
      <c r="J33" s="13">
        <v>6.0</v>
      </c>
      <c r="K33" s="13">
        <v>6.0</v>
      </c>
      <c r="L33" s="13">
        <v>15.0</v>
      </c>
      <c r="N33" s="41"/>
      <c r="O33" s="41">
        <v>1.0</v>
      </c>
      <c r="P33" s="41">
        <v>25.0</v>
      </c>
      <c r="Q33" s="41">
        <v>1.0</v>
      </c>
      <c r="R33" s="41">
        <v>1.0</v>
      </c>
      <c r="S33" s="41">
        <v>1.0</v>
      </c>
      <c r="T33" s="41">
        <v>0.0</v>
      </c>
      <c r="U33" s="41">
        <v>0.0</v>
      </c>
      <c r="V33" s="41">
        <v>345.0</v>
      </c>
      <c r="W33" s="41">
        <v>1.0</v>
      </c>
      <c r="X33" s="41">
        <v>15.0</v>
      </c>
      <c r="Y33" s="41">
        <v>15.0</v>
      </c>
      <c r="Z33" s="41">
        <v>14.0</v>
      </c>
    </row>
    <row r="34">
      <c r="B34" s="13">
        <v>2.0</v>
      </c>
      <c r="C34" s="23">
        <v>0.0</v>
      </c>
      <c r="D34" s="23">
        <v>1.0</v>
      </c>
      <c r="E34" s="13">
        <v>0.0</v>
      </c>
      <c r="F34" s="13">
        <v>0.0</v>
      </c>
      <c r="G34" s="13">
        <v>0.0</v>
      </c>
      <c r="H34" s="24">
        <v>3000.0</v>
      </c>
      <c r="I34" s="13">
        <v>1.0</v>
      </c>
      <c r="J34" s="13">
        <v>2.0</v>
      </c>
      <c r="K34" s="13">
        <v>2.0</v>
      </c>
      <c r="L34" s="13">
        <v>6.0</v>
      </c>
      <c r="N34" s="41"/>
      <c r="O34" s="41">
        <v>2.0</v>
      </c>
      <c r="P34" s="41">
        <v>1.0</v>
      </c>
      <c r="Q34" s="41">
        <v>0.0</v>
      </c>
      <c r="R34" s="41">
        <v>1.0</v>
      </c>
      <c r="S34" s="41">
        <v>0.0</v>
      </c>
      <c r="T34" s="41">
        <v>0.0</v>
      </c>
      <c r="U34" s="41">
        <v>0.0</v>
      </c>
      <c r="V34" s="41">
        <v>3000.0</v>
      </c>
      <c r="W34" s="41">
        <v>1.0</v>
      </c>
      <c r="X34" s="41">
        <v>6.0</v>
      </c>
      <c r="Y34" s="41">
        <v>6.0</v>
      </c>
      <c r="Z34" s="41">
        <v>15.0</v>
      </c>
    </row>
    <row r="35">
      <c r="B35" s="13">
        <v>3.0</v>
      </c>
      <c r="C35" s="23">
        <v>0.0</v>
      </c>
      <c r="D35" s="23">
        <v>1.0</v>
      </c>
      <c r="E35" s="13">
        <v>0.0</v>
      </c>
      <c r="F35" s="13">
        <v>0.0</v>
      </c>
      <c r="G35" s="13">
        <v>0.0</v>
      </c>
      <c r="H35" s="24">
        <v>3000.0</v>
      </c>
      <c r="I35" s="13">
        <v>3.0</v>
      </c>
      <c r="J35" s="13">
        <v>12.0</v>
      </c>
      <c r="K35" s="13">
        <v>12.0</v>
      </c>
      <c r="L35" s="13">
        <v>2.0</v>
      </c>
      <c r="N35" s="41"/>
      <c r="O35" s="41">
        <v>2.0</v>
      </c>
      <c r="P35" s="41">
        <v>2.0</v>
      </c>
      <c r="Q35" s="41">
        <v>0.0</v>
      </c>
      <c r="R35" s="41">
        <v>1.0</v>
      </c>
      <c r="S35" s="41">
        <v>0.0</v>
      </c>
      <c r="T35" s="41">
        <v>0.0</v>
      </c>
      <c r="U35" s="41">
        <v>0.0</v>
      </c>
      <c r="V35" s="41">
        <v>3000.0</v>
      </c>
      <c r="W35" s="41">
        <v>1.0</v>
      </c>
      <c r="X35" s="41">
        <v>2.0</v>
      </c>
      <c r="Y35" s="41">
        <v>2.0</v>
      </c>
      <c r="Z35" s="41">
        <v>6.0</v>
      </c>
    </row>
    <row r="36">
      <c r="B36" s="13">
        <v>4.0</v>
      </c>
      <c r="C36" s="23">
        <v>0.0</v>
      </c>
      <c r="D36" s="23">
        <v>1.0</v>
      </c>
      <c r="E36" s="13">
        <v>0.0</v>
      </c>
      <c r="F36" s="13">
        <v>0.0</v>
      </c>
      <c r="G36" s="13">
        <v>0.0</v>
      </c>
      <c r="H36" s="24">
        <v>3000.0</v>
      </c>
      <c r="I36" s="13">
        <v>2.0</v>
      </c>
      <c r="J36" s="13">
        <v>6.0</v>
      </c>
      <c r="K36" s="13">
        <v>6.0</v>
      </c>
      <c r="L36" s="13">
        <v>12.0</v>
      </c>
      <c r="N36" s="41"/>
      <c r="O36" s="41">
        <v>2.0</v>
      </c>
      <c r="P36" s="41">
        <v>3.0</v>
      </c>
      <c r="Q36" s="41">
        <v>0.0</v>
      </c>
      <c r="R36" s="41">
        <v>1.0</v>
      </c>
      <c r="S36" s="41">
        <v>0.0</v>
      </c>
      <c r="T36" s="41">
        <v>0.0</v>
      </c>
      <c r="U36" s="41">
        <v>0.0</v>
      </c>
      <c r="V36" s="41">
        <v>3000.0</v>
      </c>
      <c r="W36" s="41">
        <v>3.0</v>
      </c>
      <c r="X36" s="41">
        <v>12.0</v>
      </c>
      <c r="Y36" s="41">
        <v>12.0</v>
      </c>
      <c r="Z36" s="41">
        <v>2.0</v>
      </c>
    </row>
    <row r="37">
      <c r="B37" s="13">
        <v>5.0</v>
      </c>
      <c r="C37" s="23">
        <v>0.0</v>
      </c>
      <c r="D37" s="23">
        <v>1.0</v>
      </c>
      <c r="E37" s="13">
        <v>0.0</v>
      </c>
      <c r="F37" s="13">
        <v>0.0</v>
      </c>
      <c r="G37" s="13">
        <v>0.0</v>
      </c>
      <c r="H37" s="24">
        <v>3000.0</v>
      </c>
      <c r="I37" s="13">
        <v>2.0</v>
      </c>
      <c r="J37" s="13">
        <v>13.0</v>
      </c>
      <c r="K37" s="13">
        <v>13.0</v>
      </c>
      <c r="L37" s="13">
        <v>6.0</v>
      </c>
      <c r="N37" s="41"/>
      <c r="O37" s="41">
        <v>2.0</v>
      </c>
      <c r="P37" s="41">
        <v>4.0</v>
      </c>
      <c r="Q37" s="41">
        <v>0.0</v>
      </c>
      <c r="R37" s="41">
        <v>1.0</v>
      </c>
      <c r="S37" s="41">
        <v>0.0</v>
      </c>
      <c r="T37" s="41">
        <v>0.0</v>
      </c>
      <c r="U37" s="41">
        <v>0.0</v>
      </c>
      <c r="V37" s="41">
        <v>3000.0</v>
      </c>
      <c r="W37" s="41">
        <v>2.0</v>
      </c>
      <c r="X37" s="41">
        <v>6.0</v>
      </c>
      <c r="Y37" s="41">
        <v>6.0</v>
      </c>
      <c r="Z37" s="41">
        <v>12.0</v>
      </c>
    </row>
    <row r="38">
      <c r="B38" s="13">
        <v>6.0</v>
      </c>
      <c r="C38" s="23">
        <v>0.0</v>
      </c>
      <c r="D38" s="23">
        <v>1.0</v>
      </c>
      <c r="E38" s="13">
        <v>0.0</v>
      </c>
      <c r="F38" s="13">
        <v>0.0</v>
      </c>
      <c r="G38" s="13">
        <v>0.0</v>
      </c>
      <c r="H38" s="24">
        <v>3000.0</v>
      </c>
      <c r="I38" s="13">
        <v>3.0</v>
      </c>
      <c r="J38" s="13">
        <v>4.0</v>
      </c>
      <c r="K38" s="13">
        <v>4.0</v>
      </c>
      <c r="L38" s="13">
        <v>13.0</v>
      </c>
      <c r="N38" s="41"/>
      <c r="O38" s="41">
        <v>2.0</v>
      </c>
      <c r="P38" s="41">
        <v>5.0</v>
      </c>
      <c r="Q38" s="41">
        <v>0.0</v>
      </c>
      <c r="R38" s="41">
        <v>1.0</v>
      </c>
      <c r="S38" s="41">
        <v>0.0</v>
      </c>
      <c r="T38" s="41">
        <v>0.0</v>
      </c>
      <c r="U38" s="41">
        <v>0.0</v>
      </c>
      <c r="V38" s="41">
        <v>3000.0</v>
      </c>
      <c r="W38" s="41">
        <v>2.0</v>
      </c>
      <c r="X38" s="41">
        <v>13.0</v>
      </c>
      <c r="Y38" s="41">
        <v>13.0</v>
      </c>
      <c r="Z38" s="41">
        <v>6.0</v>
      </c>
    </row>
    <row r="39">
      <c r="B39" s="13">
        <v>7.0</v>
      </c>
      <c r="C39" s="25">
        <v>0.0</v>
      </c>
      <c r="D39" s="23">
        <v>1.0</v>
      </c>
      <c r="E39" s="13">
        <v>0.0</v>
      </c>
      <c r="F39" s="13">
        <v>0.0</v>
      </c>
      <c r="G39" s="13">
        <v>0.0</v>
      </c>
      <c r="H39" s="24">
        <v>3000.0</v>
      </c>
      <c r="I39" s="13">
        <v>2.0</v>
      </c>
      <c r="J39" s="13">
        <v>10.0</v>
      </c>
      <c r="K39" s="13">
        <v>10.0</v>
      </c>
      <c r="L39" s="13">
        <v>4.0</v>
      </c>
      <c r="N39" s="41"/>
      <c r="O39" s="41">
        <v>2.0</v>
      </c>
      <c r="P39" s="41">
        <v>6.0</v>
      </c>
      <c r="Q39" s="41">
        <v>0.0</v>
      </c>
      <c r="R39" s="41">
        <v>1.0</v>
      </c>
      <c r="S39" s="41">
        <v>0.0</v>
      </c>
      <c r="T39" s="41">
        <v>0.0</v>
      </c>
      <c r="U39" s="41">
        <v>0.0</v>
      </c>
      <c r="V39" s="41">
        <v>3000.0</v>
      </c>
      <c r="W39" s="41">
        <v>3.0</v>
      </c>
      <c r="X39" s="41">
        <v>4.0</v>
      </c>
      <c r="Y39" s="41">
        <v>4.0</v>
      </c>
      <c r="Z39" s="41">
        <v>13.0</v>
      </c>
    </row>
    <row r="40">
      <c r="B40" s="13">
        <v>8.0</v>
      </c>
      <c r="C40" s="25">
        <v>0.0</v>
      </c>
      <c r="D40" s="23">
        <v>1.0</v>
      </c>
      <c r="E40" s="13">
        <v>0.0</v>
      </c>
      <c r="F40" s="13">
        <v>0.0</v>
      </c>
      <c r="G40" s="13">
        <v>0.0</v>
      </c>
      <c r="H40" s="24">
        <v>3000.0</v>
      </c>
      <c r="I40" s="13">
        <v>3.0</v>
      </c>
      <c r="J40" s="13">
        <v>2.0</v>
      </c>
      <c r="K40" s="13">
        <v>2.0</v>
      </c>
      <c r="L40" s="13">
        <v>10.0</v>
      </c>
      <c r="N40" s="41"/>
      <c r="O40" s="41">
        <v>2.0</v>
      </c>
      <c r="P40" s="41">
        <v>7.0</v>
      </c>
      <c r="Q40" s="41">
        <v>0.0</v>
      </c>
      <c r="R40" s="41">
        <v>1.0</v>
      </c>
      <c r="S40" s="41">
        <v>0.0</v>
      </c>
      <c r="T40" s="41">
        <v>0.0</v>
      </c>
      <c r="U40" s="41">
        <v>0.0</v>
      </c>
      <c r="V40" s="41">
        <v>3000.0</v>
      </c>
      <c r="W40" s="41">
        <v>2.0</v>
      </c>
      <c r="X40" s="41">
        <v>10.0</v>
      </c>
      <c r="Y40" s="41">
        <v>10.0</v>
      </c>
      <c r="Z40" s="41">
        <v>4.0</v>
      </c>
    </row>
    <row r="41">
      <c r="B41" s="13">
        <v>9.0</v>
      </c>
      <c r="C41" s="25">
        <v>0.0</v>
      </c>
      <c r="D41" s="23">
        <v>1.0</v>
      </c>
      <c r="E41" s="13">
        <v>0.0</v>
      </c>
      <c r="F41" s="13">
        <v>0.0</v>
      </c>
      <c r="G41" s="13">
        <v>0.0</v>
      </c>
      <c r="H41" s="24">
        <v>3000.0</v>
      </c>
      <c r="I41" s="13">
        <v>3.0</v>
      </c>
      <c r="J41" s="13">
        <v>1.0</v>
      </c>
      <c r="K41" s="13">
        <v>1.0</v>
      </c>
      <c r="L41" s="13">
        <v>2.0</v>
      </c>
      <c r="N41" s="41"/>
      <c r="O41" s="41">
        <v>2.0</v>
      </c>
      <c r="P41" s="41">
        <v>8.0</v>
      </c>
      <c r="Q41" s="41">
        <v>0.0</v>
      </c>
      <c r="R41" s="41">
        <v>1.0</v>
      </c>
      <c r="S41" s="41">
        <v>0.0</v>
      </c>
      <c r="T41" s="41">
        <v>0.0</v>
      </c>
      <c r="U41" s="41">
        <v>0.0</v>
      </c>
      <c r="V41" s="41">
        <v>3000.0</v>
      </c>
      <c r="W41" s="41">
        <v>3.0</v>
      </c>
      <c r="X41" s="41">
        <v>2.0</v>
      </c>
      <c r="Y41" s="41">
        <v>2.0</v>
      </c>
      <c r="Z41" s="41">
        <v>10.0</v>
      </c>
    </row>
    <row r="42">
      <c r="B42" s="13">
        <v>10.0</v>
      </c>
      <c r="C42" s="23">
        <v>0.0</v>
      </c>
      <c r="D42" s="23">
        <v>1.0</v>
      </c>
      <c r="E42" s="13">
        <v>0.0</v>
      </c>
      <c r="F42" s="13">
        <v>0.0</v>
      </c>
      <c r="G42" s="13">
        <v>0.0</v>
      </c>
      <c r="H42" s="24">
        <v>3000.0</v>
      </c>
      <c r="I42" s="13">
        <v>2.0</v>
      </c>
      <c r="J42" s="13">
        <v>14.0</v>
      </c>
      <c r="K42" s="13">
        <v>14.0</v>
      </c>
      <c r="L42" s="13">
        <v>1.0</v>
      </c>
      <c r="N42" s="41"/>
      <c r="O42" s="41">
        <v>2.0</v>
      </c>
      <c r="P42" s="41">
        <v>9.0</v>
      </c>
      <c r="Q42" s="41">
        <v>0.0</v>
      </c>
      <c r="R42" s="41">
        <v>1.0</v>
      </c>
      <c r="S42" s="41">
        <v>0.0</v>
      </c>
      <c r="T42" s="41">
        <v>0.0</v>
      </c>
      <c r="U42" s="41">
        <v>0.0</v>
      </c>
      <c r="V42" s="41">
        <v>3000.0</v>
      </c>
      <c r="W42" s="41">
        <v>3.0</v>
      </c>
      <c r="X42" s="41">
        <v>1.0</v>
      </c>
      <c r="Y42" s="41">
        <v>1.0</v>
      </c>
      <c r="Z42" s="41">
        <v>2.0</v>
      </c>
    </row>
    <row r="43">
      <c r="B43" s="13">
        <v>11.0</v>
      </c>
      <c r="C43" s="23">
        <v>0.0</v>
      </c>
      <c r="D43" s="23">
        <v>1.0</v>
      </c>
      <c r="E43" s="13">
        <v>0.0</v>
      </c>
      <c r="F43" s="13">
        <v>0.0</v>
      </c>
      <c r="G43" s="13">
        <v>0.0</v>
      </c>
      <c r="H43" s="24">
        <v>3000.0</v>
      </c>
      <c r="I43" s="13">
        <v>3.0</v>
      </c>
      <c r="J43" s="13">
        <v>7.0</v>
      </c>
      <c r="K43" s="13">
        <v>7.0</v>
      </c>
      <c r="L43" s="13">
        <v>14.0</v>
      </c>
      <c r="N43" s="41"/>
      <c r="O43" s="41">
        <v>2.0</v>
      </c>
      <c r="P43" s="41">
        <v>10.0</v>
      </c>
      <c r="Q43" s="41">
        <v>0.0</v>
      </c>
      <c r="R43" s="41">
        <v>1.0</v>
      </c>
      <c r="S43" s="41">
        <v>0.0</v>
      </c>
      <c r="T43" s="41">
        <v>0.0</v>
      </c>
      <c r="U43" s="41">
        <v>0.0</v>
      </c>
      <c r="V43" s="41">
        <v>3000.0</v>
      </c>
      <c r="W43" s="41">
        <v>2.0</v>
      </c>
      <c r="X43" s="41">
        <v>14.0</v>
      </c>
      <c r="Y43" s="41">
        <v>14.0</v>
      </c>
      <c r="Z43" s="41">
        <v>1.0</v>
      </c>
    </row>
    <row r="44">
      <c r="B44" s="13">
        <v>12.0</v>
      </c>
      <c r="C44" s="23">
        <v>0.0</v>
      </c>
      <c r="D44" s="23">
        <v>1.0</v>
      </c>
      <c r="E44" s="13">
        <v>0.0</v>
      </c>
      <c r="F44" s="13">
        <v>0.0</v>
      </c>
      <c r="G44" s="13">
        <v>0.0</v>
      </c>
      <c r="H44" s="24">
        <v>3000.0</v>
      </c>
      <c r="I44" s="13">
        <v>2.0</v>
      </c>
      <c r="J44" s="13">
        <v>10.0</v>
      </c>
      <c r="K44" s="13">
        <v>10.0</v>
      </c>
      <c r="L44" s="13">
        <v>7.0</v>
      </c>
      <c r="N44" s="41"/>
      <c r="O44" s="41">
        <v>2.0</v>
      </c>
      <c r="P44" s="41">
        <v>11.0</v>
      </c>
      <c r="Q44" s="41">
        <v>0.0</v>
      </c>
      <c r="R44" s="41">
        <v>1.0</v>
      </c>
      <c r="S44" s="41">
        <v>0.0</v>
      </c>
      <c r="T44" s="41">
        <v>0.0</v>
      </c>
      <c r="U44" s="41">
        <v>0.0</v>
      </c>
      <c r="V44" s="41">
        <v>3000.0</v>
      </c>
      <c r="W44" s="41">
        <v>3.0</v>
      </c>
      <c r="X44" s="41">
        <v>7.0</v>
      </c>
      <c r="Y44" s="41">
        <v>7.0</v>
      </c>
      <c r="Z44" s="41">
        <v>14.0</v>
      </c>
    </row>
    <row r="45">
      <c r="B45" s="13">
        <v>13.0</v>
      </c>
      <c r="C45" s="23">
        <v>1.0</v>
      </c>
      <c r="D45" s="23">
        <v>1.0</v>
      </c>
      <c r="E45" s="13">
        <v>1.0</v>
      </c>
      <c r="F45" s="13">
        <v>0.0</v>
      </c>
      <c r="G45" s="13">
        <v>0.0</v>
      </c>
      <c r="H45" s="24">
        <v>364.0</v>
      </c>
      <c r="I45" s="13">
        <v>1.0</v>
      </c>
      <c r="J45" s="13">
        <v>7.0</v>
      </c>
      <c r="K45" s="13">
        <v>7.0</v>
      </c>
      <c r="L45" s="13">
        <v>10.0</v>
      </c>
      <c r="N45" s="41"/>
      <c r="O45" s="41">
        <v>2.0</v>
      </c>
      <c r="P45" s="41">
        <v>12.0</v>
      </c>
      <c r="Q45" s="41">
        <v>0.0</v>
      </c>
      <c r="R45" s="41">
        <v>1.0</v>
      </c>
      <c r="S45" s="41">
        <v>0.0</v>
      </c>
      <c r="T45" s="41">
        <v>0.0</v>
      </c>
      <c r="U45" s="41">
        <v>0.0</v>
      </c>
      <c r="V45" s="41">
        <v>3000.0</v>
      </c>
      <c r="W45" s="41">
        <v>2.0</v>
      </c>
      <c r="X45" s="41">
        <v>10.0</v>
      </c>
      <c r="Y45" s="41">
        <v>10.0</v>
      </c>
      <c r="Z45" s="41">
        <v>7.0</v>
      </c>
    </row>
    <row r="46">
      <c r="B46" s="13">
        <v>14.0</v>
      </c>
      <c r="C46" s="23">
        <v>1.0</v>
      </c>
      <c r="D46" s="23">
        <v>1.0</v>
      </c>
      <c r="E46" s="13">
        <v>1.0</v>
      </c>
      <c r="F46" s="13">
        <v>0.0</v>
      </c>
      <c r="G46" s="13">
        <v>0.0</v>
      </c>
      <c r="H46" s="24">
        <v>652.0</v>
      </c>
      <c r="I46" s="13">
        <v>1.0</v>
      </c>
      <c r="J46" s="13">
        <v>10.0</v>
      </c>
      <c r="K46" s="13">
        <v>10.0</v>
      </c>
      <c r="L46" s="13">
        <v>7.0</v>
      </c>
      <c r="N46" s="41"/>
      <c r="O46" s="41">
        <v>2.0</v>
      </c>
      <c r="P46" s="41">
        <v>13.0</v>
      </c>
      <c r="Q46" s="41">
        <v>1.0</v>
      </c>
      <c r="R46" s="41">
        <v>1.0</v>
      </c>
      <c r="S46" s="41">
        <v>1.0</v>
      </c>
      <c r="T46" s="41">
        <v>0.0</v>
      </c>
      <c r="U46" s="41">
        <v>0.0</v>
      </c>
      <c r="V46" s="41">
        <v>364.0</v>
      </c>
      <c r="W46" s="41">
        <v>1.0</v>
      </c>
      <c r="X46" s="41">
        <v>7.0</v>
      </c>
      <c r="Y46" s="41">
        <v>7.0</v>
      </c>
      <c r="Z46" s="41">
        <v>10.0</v>
      </c>
    </row>
    <row r="47">
      <c r="B47" s="13">
        <v>15.0</v>
      </c>
      <c r="C47" s="25">
        <v>0.0</v>
      </c>
      <c r="D47" s="23">
        <v>1.0</v>
      </c>
      <c r="E47" s="13">
        <v>0.0</v>
      </c>
      <c r="F47" s="13">
        <v>0.0</v>
      </c>
      <c r="G47" s="13">
        <v>0.0</v>
      </c>
      <c r="H47" s="24">
        <v>3000.0</v>
      </c>
      <c r="I47" s="13">
        <v>3.0</v>
      </c>
      <c r="J47" s="13">
        <v>4.0</v>
      </c>
      <c r="K47" s="13">
        <v>4.0</v>
      </c>
      <c r="L47" s="13">
        <v>10.0</v>
      </c>
      <c r="N47" s="41"/>
      <c r="O47" s="41">
        <v>2.0</v>
      </c>
      <c r="P47" s="41">
        <v>14.0</v>
      </c>
      <c r="Q47" s="41">
        <v>1.0</v>
      </c>
      <c r="R47" s="41">
        <v>1.0</v>
      </c>
      <c r="S47" s="41">
        <v>1.0</v>
      </c>
      <c r="T47" s="41">
        <v>0.0</v>
      </c>
      <c r="U47" s="41">
        <v>0.0</v>
      </c>
      <c r="V47" s="41">
        <v>652.0</v>
      </c>
      <c r="W47" s="41">
        <v>1.0</v>
      </c>
      <c r="X47" s="41">
        <v>10.0</v>
      </c>
      <c r="Y47" s="41">
        <v>10.0</v>
      </c>
      <c r="Z47" s="41">
        <v>7.0</v>
      </c>
    </row>
    <row r="48">
      <c r="B48" s="13">
        <v>16.0</v>
      </c>
      <c r="C48" s="23">
        <v>0.0</v>
      </c>
      <c r="D48" s="23">
        <v>1.0</v>
      </c>
      <c r="E48" s="13">
        <v>0.0</v>
      </c>
      <c r="F48" s="13">
        <v>0.0</v>
      </c>
      <c r="G48" s="13">
        <v>0.0</v>
      </c>
      <c r="H48" s="24">
        <v>3000.0</v>
      </c>
      <c r="I48" s="13">
        <v>3.0</v>
      </c>
      <c r="J48" s="13">
        <v>8.0</v>
      </c>
      <c r="K48" s="13">
        <v>8.0</v>
      </c>
      <c r="L48" s="13">
        <v>4.0</v>
      </c>
      <c r="N48" s="41"/>
      <c r="O48" s="41">
        <v>2.0</v>
      </c>
      <c r="P48" s="41">
        <v>15.0</v>
      </c>
      <c r="Q48" s="41">
        <v>0.0</v>
      </c>
      <c r="R48" s="41">
        <v>1.0</v>
      </c>
      <c r="S48" s="41">
        <v>0.0</v>
      </c>
      <c r="T48" s="41">
        <v>0.0</v>
      </c>
      <c r="U48" s="41">
        <v>0.0</v>
      </c>
      <c r="V48" s="41">
        <v>3000.0</v>
      </c>
      <c r="W48" s="41">
        <v>3.0</v>
      </c>
      <c r="X48" s="41">
        <v>4.0</v>
      </c>
      <c r="Y48" s="41">
        <v>4.0</v>
      </c>
      <c r="Z48" s="41">
        <v>10.0</v>
      </c>
    </row>
    <row r="49">
      <c r="B49" s="13">
        <v>17.0</v>
      </c>
      <c r="C49" s="25">
        <v>0.0</v>
      </c>
      <c r="D49" s="23">
        <v>1.0</v>
      </c>
      <c r="E49" s="13">
        <v>0.0</v>
      </c>
      <c r="F49" s="13">
        <v>0.0</v>
      </c>
      <c r="G49" s="13">
        <v>0.0</v>
      </c>
      <c r="H49" s="24">
        <v>3000.0</v>
      </c>
      <c r="I49" s="13">
        <v>2.0</v>
      </c>
      <c r="J49" s="13">
        <v>10.0</v>
      </c>
      <c r="K49" s="13">
        <v>10.0</v>
      </c>
      <c r="L49" s="13">
        <v>8.0</v>
      </c>
      <c r="N49" s="41"/>
      <c r="O49" s="41">
        <v>2.0</v>
      </c>
      <c r="P49" s="41">
        <v>16.0</v>
      </c>
      <c r="Q49" s="41">
        <v>0.0</v>
      </c>
      <c r="R49" s="41">
        <v>1.0</v>
      </c>
      <c r="S49" s="41">
        <v>0.0</v>
      </c>
      <c r="T49" s="41">
        <v>0.0</v>
      </c>
      <c r="U49" s="41">
        <v>0.0</v>
      </c>
      <c r="V49" s="41">
        <v>3000.0</v>
      </c>
      <c r="W49" s="41">
        <v>3.0</v>
      </c>
      <c r="X49" s="41">
        <v>8.0</v>
      </c>
      <c r="Y49" s="41">
        <v>8.0</v>
      </c>
      <c r="Z49" s="41">
        <v>4.0</v>
      </c>
    </row>
    <row r="50">
      <c r="B50" s="13">
        <v>18.0</v>
      </c>
      <c r="C50" s="25">
        <v>1.0</v>
      </c>
      <c r="D50" s="23">
        <v>1.0</v>
      </c>
      <c r="E50" s="13">
        <v>1.0</v>
      </c>
      <c r="F50" s="13">
        <v>0.0</v>
      </c>
      <c r="G50" s="13">
        <v>0.0</v>
      </c>
      <c r="H50" s="24">
        <v>454.0</v>
      </c>
      <c r="I50" s="13">
        <v>1.0</v>
      </c>
      <c r="J50" s="13">
        <v>8.0</v>
      </c>
      <c r="K50" s="13">
        <v>8.0</v>
      </c>
      <c r="L50" s="13">
        <v>10.0</v>
      </c>
      <c r="N50" s="41"/>
      <c r="O50" s="41">
        <v>2.0</v>
      </c>
      <c r="P50" s="41">
        <v>17.0</v>
      </c>
      <c r="Q50" s="41">
        <v>0.0</v>
      </c>
      <c r="R50" s="41">
        <v>1.0</v>
      </c>
      <c r="S50" s="41">
        <v>0.0</v>
      </c>
      <c r="T50" s="41">
        <v>0.0</v>
      </c>
      <c r="U50" s="41">
        <v>0.0</v>
      </c>
      <c r="V50" s="41">
        <v>3000.0</v>
      </c>
      <c r="W50" s="41">
        <v>2.0</v>
      </c>
      <c r="X50" s="41">
        <v>10.0</v>
      </c>
      <c r="Y50" s="41">
        <v>10.0</v>
      </c>
      <c r="Z50" s="41">
        <v>8.0</v>
      </c>
    </row>
    <row r="51">
      <c r="B51" s="13">
        <v>19.0</v>
      </c>
      <c r="C51" s="23">
        <v>0.0</v>
      </c>
      <c r="D51" s="23">
        <v>1.0</v>
      </c>
      <c r="E51" s="13">
        <v>0.0</v>
      </c>
      <c r="F51" s="13">
        <v>0.0</v>
      </c>
      <c r="G51" s="13">
        <v>0.0</v>
      </c>
      <c r="H51" s="24">
        <v>3000.0</v>
      </c>
      <c r="I51" s="13">
        <v>2.0</v>
      </c>
      <c r="J51" s="13">
        <v>9.0</v>
      </c>
      <c r="K51" s="13">
        <v>9.0</v>
      </c>
      <c r="L51" s="13">
        <v>8.0</v>
      </c>
      <c r="N51" s="41"/>
      <c r="O51" s="41">
        <v>2.0</v>
      </c>
      <c r="P51" s="41">
        <v>18.0</v>
      </c>
      <c r="Q51" s="41">
        <v>1.0</v>
      </c>
      <c r="R51" s="41">
        <v>1.0</v>
      </c>
      <c r="S51" s="41">
        <v>1.0</v>
      </c>
      <c r="T51" s="41">
        <v>0.0</v>
      </c>
      <c r="U51" s="41">
        <v>0.0</v>
      </c>
      <c r="V51" s="41">
        <v>454.0</v>
      </c>
      <c r="W51" s="41">
        <v>1.0</v>
      </c>
      <c r="X51" s="41">
        <v>8.0</v>
      </c>
      <c r="Y51" s="41">
        <v>8.0</v>
      </c>
      <c r="Z51" s="41">
        <v>10.0</v>
      </c>
    </row>
    <row r="52">
      <c r="B52" s="13">
        <v>20.0</v>
      </c>
      <c r="C52" s="23">
        <v>0.0</v>
      </c>
      <c r="D52" s="23">
        <v>1.0</v>
      </c>
      <c r="E52" s="13">
        <v>0.0</v>
      </c>
      <c r="F52" s="13">
        <v>0.0</v>
      </c>
      <c r="G52" s="13">
        <v>0.0</v>
      </c>
      <c r="H52" s="24">
        <v>3000.0</v>
      </c>
      <c r="I52" s="13">
        <v>3.0</v>
      </c>
      <c r="J52" s="13">
        <v>1.0</v>
      </c>
      <c r="K52" s="13">
        <v>1.0</v>
      </c>
      <c r="L52" s="13">
        <v>9.0</v>
      </c>
      <c r="N52" s="41"/>
      <c r="O52" s="41">
        <v>2.0</v>
      </c>
      <c r="P52" s="41">
        <v>19.0</v>
      </c>
      <c r="Q52" s="41">
        <v>0.0</v>
      </c>
      <c r="R52" s="41">
        <v>1.0</v>
      </c>
      <c r="S52" s="41">
        <v>0.0</v>
      </c>
      <c r="T52" s="41">
        <v>0.0</v>
      </c>
      <c r="U52" s="41">
        <v>0.0</v>
      </c>
      <c r="V52" s="41">
        <v>3000.0</v>
      </c>
      <c r="W52" s="41">
        <v>2.0</v>
      </c>
      <c r="X52" s="41">
        <v>9.0</v>
      </c>
      <c r="Y52" s="41">
        <v>9.0</v>
      </c>
      <c r="Z52" s="41">
        <v>8.0</v>
      </c>
    </row>
    <row r="53">
      <c r="B53" s="13">
        <v>21.0</v>
      </c>
      <c r="C53" s="23">
        <v>1.0</v>
      </c>
      <c r="D53" s="23">
        <v>1.0</v>
      </c>
      <c r="E53" s="13">
        <v>1.0</v>
      </c>
      <c r="F53" s="13">
        <v>0.0</v>
      </c>
      <c r="G53" s="13">
        <v>0.0</v>
      </c>
      <c r="H53" s="24">
        <v>367.0</v>
      </c>
      <c r="I53" s="13">
        <v>1.0</v>
      </c>
      <c r="J53" s="13">
        <v>9.0</v>
      </c>
      <c r="K53" s="13">
        <v>9.0</v>
      </c>
      <c r="L53" s="13">
        <v>1.0</v>
      </c>
      <c r="N53" s="41"/>
      <c r="O53" s="41">
        <v>2.0</v>
      </c>
      <c r="P53" s="41">
        <v>20.0</v>
      </c>
      <c r="Q53" s="41">
        <v>0.0</v>
      </c>
      <c r="R53" s="41">
        <v>1.0</v>
      </c>
      <c r="S53" s="41">
        <v>0.0</v>
      </c>
      <c r="T53" s="41">
        <v>0.0</v>
      </c>
      <c r="U53" s="41">
        <v>0.0</v>
      </c>
      <c r="V53" s="41">
        <v>3000.0</v>
      </c>
      <c r="W53" s="41">
        <v>3.0</v>
      </c>
      <c r="X53" s="41">
        <v>1.0</v>
      </c>
      <c r="Y53" s="41">
        <v>1.0</v>
      </c>
      <c r="Z53" s="41">
        <v>9.0</v>
      </c>
    </row>
    <row r="54">
      <c r="B54" s="13">
        <v>22.0</v>
      </c>
      <c r="C54" s="23">
        <v>0.0</v>
      </c>
      <c r="D54" s="23">
        <v>1.0</v>
      </c>
      <c r="E54" s="13">
        <v>0.0</v>
      </c>
      <c r="F54" s="13">
        <v>0.0</v>
      </c>
      <c r="G54" s="13">
        <v>0.0</v>
      </c>
      <c r="H54" s="24">
        <v>3000.0</v>
      </c>
      <c r="I54" s="13">
        <v>2.0</v>
      </c>
      <c r="J54" s="13">
        <v>8.0</v>
      </c>
      <c r="K54" s="13">
        <v>8.0</v>
      </c>
      <c r="L54" s="13">
        <v>9.0</v>
      </c>
      <c r="N54" s="41"/>
      <c r="O54" s="41">
        <v>2.0</v>
      </c>
      <c r="P54" s="41">
        <v>21.0</v>
      </c>
      <c r="Q54" s="41">
        <v>1.0</v>
      </c>
      <c r="R54" s="41">
        <v>1.0</v>
      </c>
      <c r="S54" s="41">
        <v>1.0</v>
      </c>
      <c r="T54" s="41">
        <v>0.0</v>
      </c>
      <c r="U54" s="41">
        <v>0.0</v>
      </c>
      <c r="V54" s="41">
        <v>367.0</v>
      </c>
      <c r="W54" s="41">
        <v>1.0</v>
      </c>
      <c r="X54" s="41">
        <v>9.0</v>
      </c>
      <c r="Y54" s="41">
        <v>9.0</v>
      </c>
      <c r="Z54" s="41">
        <v>1.0</v>
      </c>
    </row>
    <row r="55">
      <c r="B55" s="13">
        <v>23.0</v>
      </c>
      <c r="C55" s="23">
        <v>0.0</v>
      </c>
      <c r="D55" s="23">
        <v>1.0</v>
      </c>
      <c r="E55" s="13">
        <v>0.0</v>
      </c>
      <c r="F55" s="13">
        <v>0.0</v>
      </c>
      <c r="G55" s="13">
        <v>0.0</v>
      </c>
      <c r="H55" s="24">
        <v>3000.0</v>
      </c>
      <c r="I55" s="13">
        <v>3.0</v>
      </c>
      <c r="J55" s="13">
        <v>1.0</v>
      </c>
      <c r="K55" s="13">
        <v>1.0</v>
      </c>
      <c r="L55" s="13">
        <v>8.0</v>
      </c>
      <c r="N55" s="41"/>
      <c r="O55" s="41">
        <v>2.0</v>
      </c>
      <c r="P55" s="41">
        <v>22.0</v>
      </c>
      <c r="Q55" s="41">
        <v>0.0</v>
      </c>
      <c r="R55" s="41">
        <v>1.0</v>
      </c>
      <c r="S55" s="41">
        <v>0.0</v>
      </c>
      <c r="T55" s="41">
        <v>0.0</v>
      </c>
      <c r="U55" s="41">
        <v>0.0</v>
      </c>
      <c r="V55" s="41">
        <v>3000.0</v>
      </c>
      <c r="W55" s="41">
        <v>2.0</v>
      </c>
      <c r="X55" s="41">
        <v>8.0</v>
      </c>
      <c r="Y55" s="41">
        <v>8.0</v>
      </c>
      <c r="Z55" s="41">
        <v>9.0</v>
      </c>
    </row>
    <row r="56">
      <c r="B56" s="13">
        <v>24.0</v>
      </c>
      <c r="C56" s="23">
        <v>0.0</v>
      </c>
      <c r="D56" s="23">
        <v>1.0</v>
      </c>
      <c r="E56" s="13">
        <v>0.0</v>
      </c>
      <c r="F56" s="13">
        <v>0.0</v>
      </c>
      <c r="G56" s="13">
        <v>0.0</v>
      </c>
      <c r="H56" s="24">
        <v>3000.0</v>
      </c>
      <c r="I56" s="13">
        <v>3.0</v>
      </c>
      <c r="J56" s="13">
        <v>4.0</v>
      </c>
      <c r="K56" s="13">
        <v>4.0</v>
      </c>
      <c r="L56" s="13">
        <v>1.0</v>
      </c>
      <c r="N56" s="41"/>
      <c r="O56" s="41">
        <v>2.0</v>
      </c>
      <c r="P56" s="41">
        <v>23.0</v>
      </c>
      <c r="Q56" s="41">
        <v>0.0</v>
      </c>
      <c r="R56" s="41">
        <v>1.0</v>
      </c>
      <c r="S56" s="41">
        <v>0.0</v>
      </c>
      <c r="T56" s="41">
        <v>0.0</v>
      </c>
      <c r="U56" s="41">
        <v>0.0</v>
      </c>
      <c r="V56" s="41">
        <v>3000.0</v>
      </c>
      <c r="W56" s="41">
        <v>3.0</v>
      </c>
      <c r="X56" s="41">
        <v>1.0</v>
      </c>
      <c r="Y56" s="41">
        <v>1.0</v>
      </c>
      <c r="Z56" s="41">
        <v>8.0</v>
      </c>
    </row>
    <row r="57">
      <c r="B57" s="14">
        <v>25.0</v>
      </c>
      <c r="C57" s="26">
        <v>1.0</v>
      </c>
      <c r="D57" s="26">
        <v>1.0</v>
      </c>
      <c r="E57" s="14">
        <v>1.0</v>
      </c>
      <c r="F57" s="14">
        <v>0.0</v>
      </c>
      <c r="G57" s="14">
        <v>0.0</v>
      </c>
      <c r="H57" s="27">
        <v>617.0</v>
      </c>
      <c r="I57" s="14">
        <v>1.0</v>
      </c>
      <c r="J57" s="14">
        <v>1.0</v>
      </c>
      <c r="K57" s="14">
        <v>1.0</v>
      </c>
      <c r="L57" s="14">
        <v>4.0</v>
      </c>
      <c r="N57" s="41"/>
      <c r="O57" s="41">
        <v>2.0</v>
      </c>
      <c r="P57" s="41">
        <v>24.0</v>
      </c>
      <c r="Q57" s="41">
        <v>0.0</v>
      </c>
      <c r="R57" s="41">
        <v>1.0</v>
      </c>
      <c r="S57" s="41">
        <v>0.0</v>
      </c>
      <c r="T57" s="41">
        <v>0.0</v>
      </c>
      <c r="U57" s="41">
        <v>0.0</v>
      </c>
      <c r="V57" s="41">
        <v>3000.0</v>
      </c>
      <c r="W57" s="41">
        <v>3.0</v>
      </c>
      <c r="X57" s="41">
        <v>4.0</v>
      </c>
      <c r="Y57" s="41">
        <v>4.0</v>
      </c>
      <c r="Z57" s="41">
        <v>1.0</v>
      </c>
    </row>
    <row r="58">
      <c r="C58" s="5" t="s">
        <v>12</v>
      </c>
      <c r="D58" s="5" t="s">
        <v>13</v>
      </c>
      <c r="E58" s="5" t="s">
        <v>14</v>
      </c>
      <c r="F58" s="5" t="s">
        <v>23</v>
      </c>
      <c r="G58" s="5" t="s">
        <v>16</v>
      </c>
      <c r="H58" s="5" t="s">
        <v>17</v>
      </c>
      <c r="I58" s="5" t="s">
        <v>18</v>
      </c>
      <c r="J58" s="16" t="s">
        <v>19</v>
      </c>
      <c r="N58" s="41"/>
      <c r="O58" s="41">
        <v>2.0</v>
      </c>
      <c r="P58" s="41">
        <v>25.0</v>
      </c>
      <c r="Q58" s="41">
        <v>1.0</v>
      </c>
      <c r="R58" s="41">
        <v>1.0</v>
      </c>
      <c r="S58" s="41">
        <v>1.0</v>
      </c>
      <c r="T58" s="41">
        <v>0.0</v>
      </c>
      <c r="U58" s="41">
        <v>0.0</v>
      </c>
      <c r="V58" s="41">
        <v>617.0</v>
      </c>
      <c r="W58" s="41">
        <v>1.0</v>
      </c>
      <c r="X58" s="41">
        <v>1.0</v>
      </c>
      <c r="Y58" s="41">
        <v>1.0</v>
      </c>
      <c r="Z58" s="41">
        <v>4.0</v>
      </c>
    </row>
    <row r="59">
      <c r="B59" s="5" t="s">
        <v>20</v>
      </c>
      <c r="C59" s="5">
        <f>COUNTIF(C33:C57, "1")</f>
        <v>5</v>
      </c>
      <c r="D59" s="5">
        <f>COUNTIFS(C33:C57, "1", D33:D57, "1")</f>
        <v>5</v>
      </c>
      <c r="E59" s="5">
        <f>COUNTIFS(C33:C57, "1", D33:D57, "0")</f>
        <v>0</v>
      </c>
      <c r="F59" s="18">
        <f>sumif(C33:C57, "1", H33:H57 )</f>
        <v>2454</v>
      </c>
      <c r="G59" s="18">
        <f t="array" ref="G59">MEDIAN(IF(($C$33:$C$57=1), ($H$33:$H$57)))</f>
        <v>454</v>
      </c>
      <c r="H59" s="18">
        <f>minifs(H33:H57, C33:C57, "1",C33:C57, "1")</f>
        <v>364</v>
      </c>
      <c r="I59" s="19">
        <f>maxifs(H33:H57, C33:C57, "1",C33:C57, "1")</f>
        <v>652</v>
      </c>
      <c r="J59" s="20">
        <f t="array" ref="J59">stdev(if($C$33:$C$57=1, $H$33:$H$57))</f>
        <v>136.6297918</v>
      </c>
      <c r="N59" s="41"/>
      <c r="O59" s="41">
        <v>3.0</v>
      </c>
      <c r="P59" s="41">
        <v>1.0</v>
      </c>
      <c r="Q59" s="41">
        <v>0.0</v>
      </c>
      <c r="R59" s="41">
        <v>1.0</v>
      </c>
      <c r="S59" s="41">
        <v>0.0</v>
      </c>
      <c r="T59" s="41">
        <v>0.0</v>
      </c>
      <c r="U59" s="41">
        <v>0.0</v>
      </c>
      <c r="V59" s="41">
        <v>3000.0</v>
      </c>
      <c r="W59" s="41">
        <v>3.0</v>
      </c>
      <c r="X59" s="41">
        <v>14.0</v>
      </c>
      <c r="Y59" s="41">
        <v>14.0</v>
      </c>
      <c r="Z59" s="41">
        <v>1.0</v>
      </c>
    </row>
    <row r="60">
      <c r="B60" s="5" t="s">
        <v>21</v>
      </c>
      <c r="C60" s="28">
        <f>COUNTIF(C33:C57, "0")</f>
        <v>20</v>
      </c>
      <c r="D60" s="5">
        <f>COUNTIFS(C33:C57, "0", D33:D57, "1")</f>
        <v>20</v>
      </c>
      <c r="E60" s="5">
        <f>COUNTIFS(C33:C57, "0", D33:D57, "0")</f>
        <v>0</v>
      </c>
      <c r="F60" s="18">
        <f>sumif(C33:C57, "0", H33:H57 )</f>
        <v>60000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  <c r="J60" s="21">
        <f t="array" ref="J60">stdev(if($C$33:$C$57=0, $H$33:$H$57))</f>
        <v>0</v>
      </c>
      <c r="N60" s="41"/>
      <c r="O60" s="41">
        <v>3.0</v>
      </c>
      <c r="P60" s="41">
        <v>2.0</v>
      </c>
      <c r="Q60" s="41">
        <v>0.0</v>
      </c>
      <c r="R60" s="41">
        <v>1.0</v>
      </c>
      <c r="S60" s="41">
        <v>0.0</v>
      </c>
      <c r="T60" s="41">
        <v>0.0</v>
      </c>
      <c r="U60" s="41">
        <v>0.0</v>
      </c>
      <c r="V60" s="41">
        <v>3000.0</v>
      </c>
      <c r="W60" s="41">
        <v>3.0</v>
      </c>
      <c r="X60" s="41">
        <v>15.0</v>
      </c>
      <c r="Y60" s="41">
        <v>15.0</v>
      </c>
      <c r="Z60" s="41">
        <v>14.0</v>
      </c>
    </row>
    <row r="61">
      <c r="B61" s="22" t="s">
        <v>30</v>
      </c>
      <c r="C61" s="3"/>
      <c r="D61" s="3"/>
      <c r="E61" s="3"/>
      <c r="F61" s="3"/>
      <c r="G61" s="3"/>
      <c r="H61" s="3"/>
      <c r="I61" s="3"/>
      <c r="J61" s="3"/>
      <c r="K61" s="3"/>
      <c r="L61" s="4"/>
      <c r="N61" s="41"/>
      <c r="O61" s="41">
        <v>3.0</v>
      </c>
      <c r="P61" s="41">
        <v>3.0</v>
      </c>
      <c r="Q61" s="41">
        <v>0.0</v>
      </c>
      <c r="R61" s="41">
        <v>1.0</v>
      </c>
      <c r="S61" s="41">
        <v>0.0</v>
      </c>
      <c r="T61" s="41">
        <v>0.0</v>
      </c>
      <c r="U61" s="41">
        <v>0.0</v>
      </c>
      <c r="V61" s="41">
        <v>3000.0</v>
      </c>
      <c r="W61" s="41">
        <v>3.0</v>
      </c>
      <c r="X61" s="41">
        <v>1.0</v>
      </c>
      <c r="Y61" s="41">
        <v>1.0</v>
      </c>
      <c r="Z61" s="41">
        <v>15.0</v>
      </c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N62" s="41"/>
      <c r="O62" s="41">
        <v>3.0</v>
      </c>
      <c r="P62" s="41">
        <v>4.0</v>
      </c>
      <c r="Q62" s="41">
        <v>1.0</v>
      </c>
      <c r="R62" s="41">
        <v>1.0</v>
      </c>
      <c r="S62" s="41">
        <v>1.0</v>
      </c>
      <c r="T62" s="41">
        <v>0.0</v>
      </c>
      <c r="U62" s="41">
        <v>0.0</v>
      </c>
      <c r="V62" s="41">
        <v>763.0</v>
      </c>
      <c r="W62" s="41">
        <v>1.0</v>
      </c>
      <c r="X62" s="41">
        <v>15.0</v>
      </c>
      <c r="Y62" s="41">
        <v>15.0</v>
      </c>
      <c r="Z62" s="41">
        <v>1.0</v>
      </c>
    </row>
    <row r="63">
      <c r="B63" s="13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3000.0</v>
      </c>
      <c r="I63" s="12">
        <v>3.0</v>
      </c>
      <c r="J63" s="12">
        <v>14.0</v>
      </c>
      <c r="K63" s="12">
        <v>14.0</v>
      </c>
      <c r="L63" s="12">
        <v>1.0</v>
      </c>
      <c r="N63" s="41"/>
      <c r="O63" s="41">
        <v>3.0</v>
      </c>
      <c r="P63" s="41">
        <v>5.0</v>
      </c>
      <c r="Q63" s="41">
        <v>1.0</v>
      </c>
      <c r="R63" s="41">
        <v>1.0</v>
      </c>
      <c r="S63" s="41">
        <v>1.0</v>
      </c>
      <c r="T63" s="41">
        <v>0.0</v>
      </c>
      <c r="U63" s="41">
        <v>0.0</v>
      </c>
      <c r="V63" s="41">
        <v>2703.0</v>
      </c>
      <c r="W63" s="41">
        <v>1.0</v>
      </c>
      <c r="X63" s="41">
        <v>1.0</v>
      </c>
      <c r="Y63" s="41">
        <v>1.0</v>
      </c>
      <c r="Z63" s="41">
        <v>15.0</v>
      </c>
    </row>
    <row r="64">
      <c r="B64" s="13">
        <v>2.0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3000.0</v>
      </c>
      <c r="I64" s="12">
        <v>3.0</v>
      </c>
      <c r="J64" s="12">
        <v>15.0</v>
      </c>
      <c r="K64" s="12">
        <v>15.0</v>
      </c>
      <c r="L64" s="12">
        <v>14.0</v>
      </c>
      <c r="N64" s="41"/>
      <c r="O64" s="41">
        <v>3.0</v>
      </c>
      <c r="P64" s="41">
        <v>6.0</v>
      </c>
      <c r="Q64" s="41">
        <v>1.0</v>
      </c>
      <c r="R64" s="41">
        <v>1.0</v>
      </c>
      <c r="S64" s="41">
        <v>1.0</v>
      </c>
      <c r="T64" s="41">
        <v>0.0</v>
      </c>
      <c r="U64" s="41">
        <v>0.0</v>
      </c>
      <c r="V64" s="41">
        <v>1778.0</v>
      </c>
      <c r="W64" s="41">
        <v>1.0</v>
      </c>
      <c r="X64" s="41">
        <v>15.0</v>
      </c>
      <c r="Y64" s="41">
        <v>15.0</v>
      </c>
      <c r="Z64" s="41">
        <v>1.0</v>
      </c>
    </row>
    <row r="65">
      <c r="B65" s="13">
        <v>3.0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2">
        <v>3000.0</v>
      </c>
      <c r="I65" s="12">
        <v>3.0</v>
      </c>
      <c r="J65" s="12">
        <v>1.0</v>
      </c>
      <c r="K65" s="12">
        <v>1.0</v>
      </c>
      <c r="L65" s="12">
        <v>15.0</v>
      </c>
      <c r="N65" s="41"/>
      <c r="O65" s="41">
        <v>3.0</v>
      </c>
      <c r="P65" s="41">
        <v>7.0</v>
      </c>
      <c r="Q65" s="41">
        <v>0.0</v>
      </c>
      <c r="R65" s="41">
        <v>1.0</v>
      </c>
      <c r="S65" s="41">
        <v>0.0</v>
      </c>
      <c r="T65" s="41">
        <v>0.0</v>
      </c>
      <c r="U65" s="41">
        <v>0.0</v>
      </c>
      <c r="V65" s="41">
        <v>3000.0</v>
      </c>
      <c r="W65" s="41">
        <v>3.0</v>
      </c>
      <c r="X65" s="41">
        <v>9.0</v>
      </c>
      <c r="Y65" s="41">
        <v>9.0</v>
      </c>
      <c r="Z65" s="41">
        <v>15.0</v>
      </c>
    </row>
    <row r="66">
      <c r="B66" s="13">
        <v>4.0</v>
      </c>
      <c r="C66" s="12">
        <v>1.0</v>
      </c>
      <c r="D66" s="12">
        <v>1.0</v>
      </c>
      <c r="E66" s="12">
        <v>1.0</v>
      </c>
      <c r="F66" s="12">
        <v>0.0</v>
      </c>
      <c r="G66" s="12">
        <v>0.0</v>
      </c>
      <c r="H66" s="12">
        <v>763.0</v>
      </c>
      <c r="I66" s="12">
        <v>1.0</v>
      </c>
      <c r="J66" s="12">
        <v>15.0</v>
      </c>
      <c r="K66" s="12">
        <v>15.0</v>
      </c>
      <c r="L66" s="12">
        <v>1.0</v>
      </c>
      <c r="N66" s="41"/>
      <c r="O66" s="41">
        <v>3.0</v>
      </c>
      <c r="P66" s="41">
        <v>8.0</v>
      </c>
      <c r="Q66" s="41">
        <v>0.0</v>
      </c>
      <c r="R66" s="41">
        <v>1.0</v>
      </c>
      <c r="S66" s="41">
        <v>0.0</v>
      </c>
      <c r="T66" s="41">
        <v>0.0</v>
      </c>
      <c r="U66" s="41">
        <v>0.0</v>
      </c>
      <c r="V66" s="41">
        <v>3000.0</v>
      </c>
      <c r="W66" s="41">
        <v>3.0</v>
      </c>
      <c r="X66" s="41">
        <v>8.0</v>
      </c>
      <c r="Y66" s="41">
        <v>8.0</v>
      </c>
      <c r="Z66" s="41">
        <v>9.0</v>
      </c>
    </row>
    <row r="67">
      <c r="B67" s="13">
        <v>5.0</v>
      </c>
      <c r="C67" s="12">
        <v>1.0</v>
      </c>
      <c r="D67" s="12">
        <v>1.0</v>
      </c>
      <c r="E67" s="12">
        <v>1.0</v>
      </c>
      <c r="F67" s="12">
        <v>0.0</v>
      </c>
      <c r="G67" s="12">
        <v>0.0</v>
      </c>
      <c r="H67" s="12">
        <v>2703.0</v>
      </c>
      <c r="I67" s="12">
        <v>1.0</v>
      </c>
      <c r="J67" s="12">
        <v>1.0</v>
      </c>
      <c r="K67" s="12">
        <v>1.0</v>
      </c>
      <c r="L67" s="12">
        <v>15.0</v>
      </c>
      <c r="N67" s="41"/>
      <c r="O67" s="41">
        <v>3.0</v>
      </c>
      <c r="P67" s="41">
        <v>9.0</v>
      </c>
      <c r="Q67" s="41">
        <v>0.0</v>
      </c>
      <c r="R67" s="41">
        <v>1.0</v>
      </c>
      <c r="S67" s="41">
        <v>0.0</v>
      </c>
      <c r="T67" s="41">
        <v>0.0</v>
      </c>
      <c r="U67" s="41">
        <v>0.0</v>
      </c>
      <c r="V67" s="41">
        <v>3000.0</v>
      </c>
      <c r="W67" s="41">
        <v>2.0</v>
      </c>
      <c r="X67" s="41">
        <v>7.0</v>
      </c>
      <c r="Y67" s="41">
        <v>7.0</v>
      </c>
      <c r="Z67" s="41">
        <v>8.0</v>
      </c>
    </row>
    <row r="68">
      <c r="B68" s="13">
        <v>6.0</v>
      </c>
      <c r="C68" s="12">
        <v>1.0</v>
      </c>
      <c r="D68" s="12">
        <v>1.0</v>
      </c>
      <c r="E68" s="12">
        <v>1.0</v>
      </c>
      <c r="F68" s="12">
        <v>0.0</v>
      </c>
      <c r="G68" s="12">
        <v>0.0</v>
      </c>
      <c r="H68" s="12">
        <v>1778.0</v>
      </c>
      <c r="I68" s="12">
        <v>1.0</v>
      </c>
      <c r="J68" s="12">
        <v>15.0</v>
      </c>
      <c r="K68" s="12">
        <v>15.0</v>
      </c>
      <c r="L68" s="12">
        <v>1.0</v>
      </c>
      <c r="N68" s="41"/>
      <c r="O68" s="41">
        <v>3.0</v>
      </c>
      <c r="P68" s="41">
        <v>10.0</v>
      </c>
      <c r="Q68" s="41">
        <v>0.0</v>
      </c>
      <c r="R68" s="41">
        <v>1.0</v>
      </c>
      <c r="S68" s="41">
        <v>0.0</v>
      </c>
      <c r="T68" s="41">
        <v>0.0</v>
      </c>
      <c r="U68" s="41">
        <v>0.0</v>
      </c>
      <c r="V68" s="41">
        <v>3000.0</v>
      </c>
      <c r="W68" s="41">
        <v>3.0</v>
      </c>
      <c r="X68" s="41">
        <v>14.0</v>
      </c>
      <c r="Y68" s="41">
        <v>14.0</v>
      </c>
      <c r="Z68" s="41">
        <v>7.0</v>
      </c>
    </row>
    <row r="69">
      <c r="B69" s="13">
        <v>7.0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2">
        <v>3000.0</v>
      </c>
      <c r="I69" s="12">
        <v>3.0</v>
      </c>
      <c r="J69" s="12">
        <v>9.0</v>
      </c>
      <c r="K69" s="12">
        <v>9.0</v>
      </c>
      <c r="L69" s="12">
        <v>15.0</v>
      </c>
      <c r="N69" s="41"/>
      <c r="O69" s="41">
        <v>3.0</v>
      </c>
      <c r="P69" s="41">
        <v>11.0</v>
      </c>
      <c r="Q69" s="41">
        <v>0.0</v>
      </c>
      <c r="R69" s="41">
        <v>1.0</v>
      </c>
      <c r="S69" s="41">
        <v>0.0</v>
      </c>
      <c r="T69" s="41">
        <v>0.0</v>
      </c>
      <c r="U69" s="41">
        <v>0.0</v>
      </c>
      <c r="V69" s="41">
        <v>3000.0</v>
      </c>
      <c r="W69" s="41">
        <v>2.0</v>
      </c>
      <c r="X69" s="41">
        <v>12.0</v>
      </c>
      <c r="Y69" s="41">
        <v>12.0</v>
      </c>
      <c r="Z69" s="41">
        <v>14.0</v>
      </c>
    </row>
    <row r="70">
      <c r="B70" s="13">
        <v>8.0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2">
        <v>3000.0</v>
      </c>
      <c r="I70" s="12">
        <v>3.0</v>
      </c>
      <c r="J70" s="12">
        <v>8.0</v>
      </c>
      <c r="K70" s="12">
        <v>8.0</v>
      </c>
      <c r="L70" s="12">
        <v>9.0</v>
      </c>
      <c r="N70" s="41"/>
      <c r="O70" s="41">
        <v>3.0</v>
      </c>
      <c r="P70" s="41">
        <v>12.0</v>
      </c>
      <c r="Q70" s="41">
        <v>0.0</v>
      </c>
      <c r="R70" s="41">
        <v>1.0</v>
      </c>
      <c r="S70" s="41">
        <v>0.0</v>
      </c>
      <c r="T70" s="41">
        <v>0.0</v>
      </c>
      <c r="U70" s="41">
        <v>0.0</v>
      </c>
      <c r="V70" s="41">
        <v>3000.0</v>
      </c>
      <c r="W70" s="41">
        <v>2.0</v>
      </c>
      <c r="X70" s="41">
        <v>15.0</v>
      </c>
      <c r="Y70" s="41">
        <v>15.0</v>
      </c>
      <c r="Z70" s="41">
        <v>12.0</v>
      </c>
    </row>
    <row r="71">
      <c r="B71" s="13">
        <v>9.0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2">
        <v>3000.0</v>
      </c>
      <c r="I71" s="12">
        <v>2.0</v>
      </c>
      <c r="J71" s="12">
        <v>7.0</v>
      </c>
      <c r="K71" s="12">
        <v>7.0</v>
      </c>
      <c r="L71" s="12">
        <v>8.0</v>
      </c>
      <c r="N71" s="41"/>
      <c r="O71" s="41">
        <v>3.0</v>
      </c>
      <c r="P71" s="41">
        <v>13.0</v>
      </c>
      <c r="Q71" s="41">
        <v>0.0</v>
      </c>
      <c r="R71" s="41">
        <v>1.0</v>
      </c>
      <c r="S71" s="41">
        <v>0.0</v>
      </c>
      <c r="T71" s="41">
        <v>0.0</v>
      </c>
      <c r="U71" s="41">
        <v>0.0</v>
      </c>
      <c r="V71" s="41">
        <v>3000.0</v>
      </c>
      <c r="W71" s="41">
        <v>2.0</v>
      </c>
      <c r="X71" s="41">
        <v>6.0</v>
      </c>
      <c r="Y71" s="41">
        <v>6.0</v>
      </c>
      <c r="Z71" s="41">
        <v>15.0</v>
      </c>
    </row>
    <row r="72">
      <c r="B72" s="13">
        <v>10.0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2">
        <v>3000.0</v>
      </c>
      <c r="I72" s="12">
        <v>3.0</v>
      </c>
      <c r="J72" s="12">
        <v>14.0</v>
      </c>
      <c r="K72" s="12">
        <v>14.0</v>
      </c>
      <c r="L72" s="12">
        <v>7.0</v>
      </c>
      <c r="N72" s="41"/>
      <c r="O72" s="41">
        <v>3.0</v>
      </c>
      <c r="P72" s="41">
        <v>14.0</v>
      </c>
      <c r="Q72" s="41">
        <v>0.0</v>
      </c>
      <c r="R72" s="41">
        <v>1.0</v>
      </c>
      <c r="S72" s="41">
        <v>0.0</v>
      </c>
      <c r="T72" s="41">
        <v>0.0</v>
      </c>
      <c r="U72" s="41">
        <v>0.0</v>
      </c>
      <c r="V72" s="41">
        <v>3000.0</v>
      </c>
      <c r="W72" s="41">
        <v>3.0</v>
      </c>
      <c r="X72" s="41">
        <v>11.0</v>
      </c>
      <c r="Y72" s="41">
        <v>11.0</v>
      </c>
      <c r="Z72" s="41">
        <v>6.0</v>
      </c>
    </row>
    <row r="73">
      <c r="B73" s="13">
        <v>11.0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2">
        <v>3000.0</v>
      </c>
      <c r="I73" s="12">
        <v>2.0</v>
      </c>
      <c r="J73" s="12">
        <v>12.0</v>
      </c>
      <c r="K73" s="12">
        <v>12.0</v>
      </c>
      <c r="L73" s="12">
        <v>14.0</v>
      </c>
      <c r="N73" s="41"/>
      <c r="O73" s="41">
        <v>3.0</v>
      </c>
      <c r="P73" s="41">
        <v>15.0</v>
      </c>
      <c r="Q73" s="41">
        <v>1.0</v>
      </c>
      <c r="R73" s="41">
        <v>1.0</v>
      </c>
      <c r="S73" s="41">
        <v>1.0</v>
      </c>
      <c r="T73" s="41">
        <v>0.0</v>
      </c>
      <c r="U73" s="41">
        <v>0.0</v>
      </c>
      <c r="V73" s="41">
        <v>510.0</v>
      </c>
      <c r="W73" s="41">
        <v>1.0</v>
      </c>
      <c r="X73" s="41">
        <v>6.0</v>
      </c>
      <c r="Y73" s="41">
        <v>6.0</v>
      </c>
      <c r="Z73" s="41">
        <v>11.0</v>
      </c>
    </row>
    <row r="74">
      <c r="B74" s="13">
        <v>12.0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2">
        <v>3000.0</v>
      </c>
      <c r="I74" s="12">
        <v>2.0</v>
      </c>
      <c r="J74" s="12">
        <v>15.0</v>
      </c>
      <c r="K74" s="12">
        <v>15.0</v>
      </c>
      <c r="L74" s="12">
        <v>12.0</v>
      </c>
      <c r="N74" s="41"/>
      <c r="O74" s="41">
        <v>3.0</v>
      </c>
      <c r="P74" s="41">
        <v>16.0</v>
      </c>
      <c r="Q74" s="41">
        <v>1.0</v>
      </c>
      <c r="R74" s="41">
        <v>1.0</v>
      </c>
      <c r="S74" s="41">
        <v>1.0</v>
      </c>
      <c r="T74" s="41">
        <v>0.0</v>
      </c>
      <c r="U74" s="41">
        <v>0.0</v>
      </c>
      <c r="V74" s="41">
        <v>354.0</v>
      </c>
      <c r="W74" s="41">
        <v>1.0</v>
      </c>
      <c r="X74" s="41">
        <v>11.0</v>
      </c>
      <c r="Y74" s="41">
        <v>11.0</v>
      </c>
      <c r="Z74" s="41">
        <v>6.0</v>
      </c>
    </row>
    <row r="75">
      <c r="B75" s="13">
        <v>13.0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2">
        <v>3000.0</v>
      </c>
      <c r="I75" s="12">
        <v>2.0</v>
      </c>
      <c r="J75" s="12">
        <v>6.0</v>
      </c>
      <c r="K75" s="12">
        <v>6.0</v>
      </c>
      <c r="L75" s="12">
        <v>15.0</v>
      </c>
      <c r="N75" s="41"/>
      <c r="O75" s="41">
        <v>3.0</v>
      </c>
      <c r="P75" s="41">
        <v>17.0</v>
      </c>
      <c r="Q75" s="41">
        <v>0.0</v>
      </c>
      <c r="R75" s="41">
        <v>1.0</v>
      </c>
      <c r="S75" s="41">
        <v>0.0</v>
      </c>
      <c r="T75" s="41">
        <v>0.0</v>
      </c>
      <c r="U75" s="41">
        <v>0.0</v>
      </c>
      <c r="V75" s="41">
        <v>3000.0</v>
      </c>
      <c r="W75" s="41">
        <v>3.0</v>
      </c>
      <c r="X75" s="41">
        <v>13.0</v>
      </c>
      <c r="Y75" s="41">
        <v>13.0</v>
      </c>
      <c r="Z75" s="41">
        <v>11.0</v>
      </c>
    </row>
    <row r="76">
      <c r="B76" s="13">
        <v>14.0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2">
        <v>3000.0</v>
      </c>
      <c r="I76" s="12">
        <v>3.0</v>
      </c>
      <c r="J76" s="12">
        <v>11.0</v>
      </c>
      <c r="K76" s="12">
        <v>11.0</v>
      </c>
      <c r="L76" s="12">
        <v>6.0</v>
      </c>
      <c r="N76" s="41"/>
      <c r="O76" s="41">
        <v>3.0</v>
      </c>
      <c r="P76" s="41">
        <v>18.0</v>
      </c>
      <c r="Q76" s="41">
        <v>0.0</v>
      </c>
      <c r="R76" s="41">
        <v>0.0</v>
      </c>
      <c r="S76" s="41">
        <v>0.0</v>
      </c>
      <c r="T76" s="41">
        <v>0.0</v>
      </c>
      <c r="U76" s="41">
        <v>1.0</v>
      </c>
      <c r="V76" s="41">
        <v>1395.0</v>
      </c>
      <c r="W76" s="41">
        <v>3.0</v>
      </c>
      <c r="X76" s="41">
        <v>6.0</v>
      </c>
      <c r="Y76" s="41">
        <v>6.0</v>
      </c>
      <c r="Z76" s="41">
        <v>13.0</v>
      </c>
    </row>
    <row r="77">
      <c r="B77" s="13">
        <v>15.0</v>
      </c>
      <c r="C77" s="12">
        <v>1.0</v>
      </c>
      <c r="D77" s="12">
        <v>1.0</v>
      </c>
      <c r="E77" s="12">
        <v>1.0</v>
      </c>
      <c r="F77" s="12">
        <v>0.0</v>
      </c>
      <c r="G77" s="12">
        <v>0.0</v>
      </c>
      <c r="H77" s="12">
        <v>510.0</v>
      </c>
      <c r="I77" s="12">
        <v>1.0</v>
      </c>
      <c r="J77" s="12">
        <v>6.0</v>
      </c>
      <c r="K77" s="12">
        <v>6.0</v>
      </c>
      <c r="L77" s="12">
        <v>11.0</v>
      </c>
      <c r="N77" s="41"/>
      <c r="O77" s="41">
        <v>3.0</v>
      </c>
      <c r="P77" s="41">
        <v>19.0</v>
      </c>
      <c r="Q77" s="41">
        <v>0.0</v>
      </c>
      <c r="R77" s="41">
        <v>1.0</v>
      </c>
      <c r="S77" s="41">
        <v>0.0</v>
      </c>
      <c r="T77" s="41">
        <v>0.0</v>
      </c>
      <c r="U77" s="41">
        <v>0.0</v>
      </c>
      <c r="V77" s="41">
        <v>3000.0</v>
      </c>
      <c r="W77" s="41">
        <v>3.0</v>
      </c>
      <c r="X77" s="41">
        <v>12.0</v>
      </c>
      <c r="Y77" s="41">
        <v>12.0</v>
      </c>
      <c r="Z77" s="41">
        <v>6.0</v>
      </c>
    </row>
    <row r="78">
      <c r="B78" s="13">
        <v>16.0</v>
      </c>
      <c r="C78" s="12">
        <v>1.0</v>
      </c>
      <c r="D78" s="12">
        <v>1.0</v>
      </c>
      <c r="E78" s="12">
        <v>1.0</v>
      </c>
      <c r="F78" s="12">
        <v>0.0</v>
      </c>
      <c r="G78" s="12">
        <v>0.0</v>
      </c>
      <c r="H78" s="12">
        <v>354.0</v>
      </c>
      <c r="I78" s="12">
        <v>1.0</v>
      </c>
      <c r="J78" s="12">
        <v>11.0</v>
      </c>
      <c r="K78" s="12">
        <v>11.0</v>
      </c>
      <c r="L78" s="12">
        <v>6.0</v>
      </c>
      <c r="N78" s="41"/>
      <c r="O78" s="41">
        <v>3.0</v>
      </c>
      <c r="P78" s="41">
        <v>20.0</v>
      </c>
      <c r="Q78" s="41">
        <v>1.0</v>
      </c>
      <c r="R78" s="41">
        <v>1.0</v>
      </c>
      <c r="S78" s="41">
        <v>1.0</v>
      </c>
      <c r="T78" s="41">
        <v>0.0</v>
      </c>
      <c r="U78" s="41">
        <v>0.0</v>
      </c>
      <c r="V78" s="41">
        <v>1220.0</v>
      </c>
      <c r="W78" s="41">
        <v>1.0</v>
      </c>
      <c r="X78" s="41">
        <v>6.0</v>
      </c>
      <c r="Y78" s="41">
        <v>6.0</v>
      </c>
      <c r="Z78" s="41">
        <v>12.0</v>
      </c>
    </row>
    <row r="79">
      <c r="B79" s="13">
        <v>17.0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2">
        <v>3000.0</v>
      </c>
      <c r="I79" s="12">
        <v>3.0</v>
      </c>
      <c r="J79" s="12">
        <v>13.0</v>
      </c>
      <c r="K79" s="12">
        <v>13.0</v>
      </c>
      <c r="L79" s="12">
        <v>11.0</v>
      </c>
      <c r="N79" s="10"/>
      <c r="O79" s="10">
        <v>3.0</v>
      </c>
      <c r="P79" s="10">
        <v>21.0</v>
      </c>
      <c r="Q79" s="10">
        <v>0.0</v>
      </c>
      <c r="R79" s="10">
        <v>1.0</v>
      </c>
      <c r="S79" s="10">
        <v>0.0</v>
      </c>
      <c r="T79" s="10">
        <v>0.0</v>
      </c>
      <c r="U79" s="10">
        <v>0.0</v>
      </c>
      <c r="V79" s="10">
        <v>3000.0</v>
      </c>
      <c r="W79" s="10">
        <v>3.0</v>
      </c>
      <c r="X79" s="10">
        <v>9.0</v>
      </c>
      <c r="Y79" s="10">
        <v>9.0</v>
      </c>
      <c r="Z79" s="10">
        <v>6.0</v>
      </c>
    </row>
    <row r="80">
      <c r="B80" s="13">
        <v>18.0</v>
      </c>
      <c r="C80" s="12">
        <v>0.0</v>
      </c>
      <c r="D80" s="12">
        <v>0.0</v>
      </c>
      <c r="E80" s="12">
        <v>0.0</v>
      </c>
      <c r="F80" s="12">
        <v>0.0</v>
      </c>
      <c r="G80" s="12">
        <v>1.0</v>
      </c>
      <c r="H80" s="12">
        <v>1395.0</v>
      </c>
      <c r="I80" s="12">
        <v>3.0</v>
      </c>
      <c r="J80" s="12">
        <v>6.0</v>
      </c>
      <c r="K80" s="12">
        <v>6.0</v>
      </c>
      <c r="L80" s="12">
        <v>13.0</v>
      </c>
      <c r="N80" s="10"/>
      <c r="O80" s="10">
        <v>3.0</v>
      </c>
      <c r="P80" s="10">
        <v>22.0</v>
      </c>
      <c r="Q80" s="10">
        <v>0.0</v>
      </c>
      <c r="R80" s="10">
        <v>1.0</v>
      </c>
      <c r="S80" s="10">
        <v>0.0</v>
      </c>
      <c r="T80" s="10">
        <v>0.0</v>
      </c>
      <c r="U80" s="10">
        <v>0.0</v>
      </c>
      <c r="V80" s="10">
        <v>3000.0</v>
      </c>
      <c r="W80" s="10">
        <v>2.0</v>
      </c>
      <c r="X80" s="10">
        <v>1.0</v>
      </c>
      <c r="Y80" s="10">
        <v>1.0</v>
      </c>
      <c r="Z80" s="10">
        <v>9.0</v>
      </c>
    </row>
    <row r="81">
      <c r="B81" s="13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3.0</v>
      </c>
      <c r="J81" s="12">
        <v>12.0</v>
      </c>
      <c r="K81" s="12">
        <v>12.0</v>
      </c>
      <c r="L81" s="12">
        <v>6.0</v>
      </c>
      <c r="N81" s="10"/>
      <c r="O81" s="10">
        <v>3.0</v>
      </c>
      <c r="P81" s="10">
        <v>23.0</v>
      </c>
      <c r="Q81" s="10">
        <v>0.0</v>
      </c>
      <c r="R81" s="10">
        <v>1.0</v>
      </c>
      <c r="S81" s="10">
        <v>0.0</v>
      </c>
      <c r="T81" s="10">
        <v>0.0</v>
      </c>
      <c r="U81" s="10">
        <v>0.0</v>
      </c>
      <c r="V81" s="10">
        <v>3000.0</v>
      </c>
      <c r="W81" s="10">
        <v>2.0</v>
      </c>
      <c r="X81" s="10">
        <v>14.0</v>
      </c>
      <c r="Y81" s="10">
        <v>14.0</v>
      </c>
      <c r="Z81" s="10">
        <v>1.0</v>
      </c>
    </row>
    <row r="82">
      <c r="B82" s="13">
        <v>20.0</v>
      </c>
      <c r="C82" s="12">
        <v>1.0</v>
      </c>
      <c r="D82" s="12">
        <v>1.0</v>
      </c>
      <c r="E82" s="12">
        <v>1.0</v>
      </c>
      <c r="F82" s="12">
        <v>0.0</v>
      </c>
      <c r="G82" s="12">
        <v>0.0</v>
      </c>
      <c r="H82" s="12">
        <v>1220.0</v>
      </c>
      <c r="I82" s="12">
        <v>1.0</v>
      </c>
      <c r="J82" s="12">
        <v>6.0</v>
      </c>
      <c r="K82" s="12">
        <v>6.0</v>
      </c>
      <c r="L82" s="12">
        <v>12.0</v>
      </c>
      <c r="N82" s="10"/>
      <c r="O82" s="10">
        <v>3.0</v>
      </c>
      <c r="P82" s="10">
        <v>24.0</v>
      </c>
      <c r="Q82" s="10">
        <v>0.0</v>
      </c>
      <c r="R82" s="10">
        <v>1.0</v>
      </c>
      <c r="S82" s="10">
        <v>0.0</v>
      </c>
      <c r="T82" s="10">
        <v>0.0</v>
      </c>
      <c r="U82" s="10">
        <v>0.0</v>
      </c>
      <c r="V82" s="10">
        <v>3000.0</v>
      </c>
      <c r="W82" s="10">
        <v>3.0</v>
      </c>
      <c r="X82" s="10">
        <v>15.0</v>
      </c>
      <c r="Y82" s="10">
        <v>15.0</v>
      </c>
      <c r="Z82" s="10">
        <v>14.0</v>
      </c>
    </row>
    <row r="83">
      <c r="B83" s="13">
        <v>21.0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2">
        <v>3000.0</v>
      </c>
      <c r="I83" s="12">
        <v>3.0</v>
      </c>
      <c r="J83" s="12">
        <v>9.0</v>
      </c>
      <c r="K83" s="12">
        <v>9.0</v>
      </c>
      <c r="L83" s="12">
        <v>6.0</v>
      </c>
      <c r="N83" s="10"/>
      <c r="O83" s="10">
        <v>3.0</v>
      </c>
      <c r="P83" s="10">
        <v>25.0</v>
      </c>
      <c r="Q83" s="10">
        <v>1.0</v>
      </c>
      <c r="R83" s="10">
        <v>1.0</v>
      </c>
      <c r="S83" s="10">
        <v>1.0</v>
      </c>
      <c r="T83" s="10">
        <v>0.0</v>
      </c>
      <c r="U83" s="10">
        <v>0.0</v>
      </c>
      <c r="V83" s="10">
        <v>408.0</v>
      </c>
      <c r="W83" s="10">
        <v>1.0</v>
      </c>
      <c r="X83" s="10">
        <v>14.0</v>
      </c>
      <c r="Y83" s="10">
        <v>14.0</v>
      </c>
      <c r="Z83" s="10">
        <v>15.0</v>
      </c>
    </row>
    <row r="84">
      <c r="B84" s="13">
        <v>22.0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2">
        <v>3000.0</v>
      </c>
      <c r="I84" s="12">
        <v>2.0</v>
      </c>
      <c r="J84" s="12">
        <v>1.0</v>
      </c>
      <c r="K84" s="12">
        <v>1.0</v>
      </c>
      <c r="L84" s="12">
        <v>9.0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B85" s="13">
        <v>23.0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2">
        <v>3000.0</v>
      </c>
      <c r="I85" s="12">
        <v>2.0</v>
      </c>
      <c r="J85" s="12">
        <v>14.0</v>
      </c>
      <c r="K85" s="12">
        <v>14.0</v>
      </c>
      <c r="L85" s="12">
        <v>1.0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B86" s="13">
        <v>24.0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2">
        <v>3000.0</v>
      </c>
      <c r="I86" s="12">
        <v>3.0</v>
      </c>
      <c r="J86" s="12">
        <v>15.0</v>
      </c>
      <c r="K86" s="12">
        <v>15.0</v>
      </c>
      <c r="L86" s="12">
        <v>14.0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B87" s="14">
        <v>25.0</v>
      </c>
      <c r="C87" s="15">
        <v>1.0</v>
      </c>
      <c r="D87" s="15">
        <v>1.0</v>
      </c>
      <c r="E87" s="15">
        <v>1.0</v>
      </c>
      <c r="F87" s="15">
        <v>0.0</v>
      </c>
      <c r="G87" s="15">
        <v>0.0</v>
      </c>
      <c r="H87" s="15">
        <v>408.0</v>
      </c>
      <c r="I87" s="15">
        <v>1.0</v>
      </c>
      <c r="J87" s="15">
        <v>14.0</v>
      </c>
      <c r="K87" s="15">
        <v>14.0</v>
      </c>
      <c r="L87" s="15">
        <v>15.0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C88" s="5" t="s">
        <v>12</v>
      </c>
      <c r="D88" s="5" t="s">
        <v>13</v>
      </c>
      <c r="E88" s="5" t="s">
        <v>14</v>
      </c>
      <c r="F88" s="5" t="s">
        <v>23</v>
      </c>
      <c r="G88" s="5" t="s">
        <v>16</v>
      </c>
      <c r="H88" s="5" t="s">
        <v>17</v>
      </c>
      <c r="I88" s="5" t="s">
        <v>18</v>
      </c>
      <c r="J88" s="16" t="s">
        <v>19</v>
      </c>
    </row>
    <row r="89">
      <c r="B89" s="5" t="s">
        <v>20</v>
      </c>
      <c r="C89" s="31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18">
        <f>sumif(C63:C87, "1", H63:H87 )</f>
        <v>7736</v>
      </c>
      <c r="G89" s="18">
        <f t="array" ref="G89">MEDIAN(IF(($C$63:$C$87=1), ($H$63:$H$87)))</f>
        <v>763</v>
      </c>
      <c r="H89" s="18">
        <f>minifs(H63:H87, C63:C87, "1",C63:C87, "1")</f>
        <v>354</v>
      </c>
      <c r="I89" s="19">
        <f>maxifs(H63:H87, C63:C87, "1",C63:C87, "1")</f>
        <v>2703</v>
      </c>
      <c r="J89" s="20">
        <f t="array" ref="J89">stdev(if($C$62:$C$87=1, $H$62:$H$87))</f>
        <v>869.9192354</v>
      </c>
    </row>
    <row r="90">
      <c r="B90" s="5" t="s">
        <v>21</v>
      </c>
      <c r="C90" s="31">
        <f>COUNTIF(C63:C87, "0")</f>
        <v>18</v>
      </c>
      <c r="D90" s="5">
        <f>COUNTIFS(C63:C87, "0", D63:D87, "1")</f>
        <v>17</v>
      </c>
      <c r="E90" s="5">
        <f>COUNTIFS(C63:C87, "0", D63:D87, "0")</f>
        <v>1</v>
      </c>
      <c r="F90" s="18">
        <f>sumif(C63:C87, "0", H63:H87 )</f>
        <v>52395</v>
      </c>
      <c r="G90" s="18">
        <f t="array" ref="G90">MEDIAN(IF(($C$3:$C$27=0), ($H$3:$H$27)))</f>
        <v>3000</v>
      </c>
      <c r="H90" s="18">
        <f>minifs(H63:H87, C63:C87, "0",C63:C87, "0")</f>
        <v>1395</v>
      </c>
      <c r="I90" s="18">
        <f>maxifs(H63:H87, C63:C87, "0",C63:C87, "0")</f>
        <v>3000</v>
      </c>
      <c r="J90" s="20">
        <f t="array" ref="J90">stdev(if($C$62:$C$87=0, $H$62:$H$87))</f>
        <v>378.3021279</v>
      </c>
    </row>
    <row r="92">
      <c r="B92" s="32" t="s">
        <v>25</v>
      </c>
      <c r="C92" s="32" t="s">
        <v>26</v>
      </c>
      <c r="D92" s="33" t="s">
        <v>13</v>
      </c>
      <c r="E92" s="33" t="s">
        <v>14</v>
      </c>
      <c r="F92" s="32" t="s">
        <v>27</v>
      </c>
      <c r="G92" s="32" t="s">
        <v>23</v>
      </c>
      <c r="H92" s="32" t="s">
        <v>16</v>
      </c>
      <c r="I92" s="32" t="s">
        <v>17</v>
      </c>
      <c r="J92" s="32" t="s">
        <v>18</v>
      </c>
      <c r="K92" s="9" t="s">
        <v>19</v>
      </c>
    </row>
    <row r="93">
      <c r="B93" s="34" t="s">
        <v>20</v>
      </c>
      <c r="C93" s="35">
        <f t="shared" ref="C93:E93" si="1">C89+C59+C29</f>
        <v>22</v>
      </c>
      <c r="D93" s="36">
        <f t="shared" si="1"/>
        <v>21</v>
      </c>
      <c r="E93" s="36">
        <f t="shared" si="1"/>
        <v>1</v>
      </c>
      <c r="F93" s="37">
        <f t="shared" ref="F93:F94" si="3">E93/C93*100</f>
        <v>4.545454545</v>
      </c>
      <c r="G93" s="37">
        <f t="shared" ref="G93:G94" si="4">sum(F89,F59,F29)/C93</f>
        <v>835</v>
      </c>
      <c r="H93" s="37">
        <f t="array" ref="H93">MEDIAN(IF(($C$63:$C$87=1), ($H$63:$H$87)),IF(($C$33:$C$57=1), ($H$33:$H$57)), IF(($C$3:$C$27=1), ($H$3:$H$27)))</f>
        <v>541</v>
      </c>
      <c r="I93" s="37">
        <f t="shared" ref="I93:I94" si="5">min(H89,H59,H29)</f>
        <v>345</v>
      </c>
      <c r="J93" s="37">
        <f t="shared" ref="J93:J94" si="6">max(I89,I59,I29)</f>
        <v>3000</v>
      </c>
      <c r="K93" s="21">
        <f t="array" ref="K93">STDEV(IF(($C$63:$C$87=1), ($H$63:$H$87)),IF(($C$33:$C$57=1), ($H$33:$H$57)), IF(($C$3:$C$27=1), ($H$3:$H$27)))</f>
        <v>739.0993232</v>
      </c>
    </row>
    <row r="94">
      <c r="B94" s="34" t="s">
        <v>21</v>
      </c>
      <c r="C94" s="35">
        <f t="shared" ref="C94:E94" si="2">C90+C60+C30</f>
        <v>53</v>
      </c>
      <c r="D94" s="36">
        <f t="shared" si="2"/>
        <v>51</v>
      </c>
      <c r="E94" s="36">
        <f t="shared" si="2"/>
        <v>2</v>
      </c>
      <c r="F94" s="37">
        <f t="shared" si="3"/>
        <v>3.773584906</v>
      </c>
      <c r="G94" s="37">
        <f t="shared" si="4"/>
        <v>2919.528302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340</v>
      </c>
      <c r="J94" s="37">
        <f t="shared" si="6"/>
        <v>3000</v>
      </c>
      <c r="K94" s="21">
        <f t="array" ref="K94">STDEV(IF(($C$63:$C$87=0), ($H$63:$H$87)),IF(($C$33:$C$57=0), ($H$33:$H$57)), IF(($C$3:$C$27=0), ($H$3:$H$27)))</f>
        <v>423.0933068</v>
      </c>
    </row>
    <row r="99">
      <c r="C99" s="43" t="s">
        <v>31</v>
      </c>
      <c r="D99" s="44">
        <v>0.0</v>
      </c>
      <c r="E99" s="44">
        <v>1.0</v>
      </c>
    </row>
    <row r="100">
      <c r="C100" s="45" t="s">
        <v>32</v>
      </c>
      <c r="D100" s="11"/>
      <c r="E100" s="11"/>
    </row>
    <row r="101">
      <c r="C101" s="46" t="s">
        <v>33</v>
      </c>
      <c r="D101" s="13"/>
      <c r="E101" s="13"/>
    </row>
    <row r="102">
      <c r="C102" s="46" t="s">
        <v>34</v>
      </c>
      <c r="D102" s="13"/>
      <c r="E102" s="13"/>
    </row>
    <row r="103">
      <c r="C103" s="46" t="s">
        <v>35</v>
      </c>
      <c r="D103" s="13"/>
      <c r="E103" s="13"/>
    </row>
    <row r="104">
      <c r="C104" s="46" t="s">
        <v>36</v>
      </c>
      <c r="D104" s="13"/>
      <c r="E104" s="13"/>
    </row>
    <row r="105">
      <c r="C105" s="47" t="s">
        <v>37</v>
      </c>
      <c r="D105" s="14"/>
      <c r="E105" s="14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X1" s="1"/>
      <c r="Y1" s="1"/>
      <c r="Z1" s="1"/>
      <c r="AA1" s="1"/>
      <c r="AB1" s="1"/>
      <c r="AC1" s="1"/>
      <c r="AD1" s="1"/>
      <c r="AE1" s="1"/>
      <c r="AF1" s="1"/>
    </row>
    <row r="2"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N2" s="10">
        <v>3.0</v>
      </c>
      <c r="O2" s="10">
        <v>1.0</v>
      </c>
      <c r="P2" s="10">
        <v>0.0</v>
      </c>
      <c r="Q2" s="10">
        <v>1.0</v>
      </c>
      <c r="R2" s="10">
        <v>0.0</v>
      </c>
      <c r="S2" s="10">
        <v>0.0</v>
      </c>
      <c r="T2" s="10">
        <v>0.0</v>
      </c>
      <c r="U2" s="10">
        <v>3000.0</v>
      </c>
      <c r="V2" s="10">
        <v>1.0</v>
      </c>
      <c r="W2" s="10">
        <v>4.0</v>
      </c>
      <c r="X2" s="10">
        <v>4.0</v>
      </c>
      <c r="Y2" s="10">
        <v>8.0</v>
      </c>
    </row>
    <row r="3">
      <c r="B3" s="11">
        <v>1.0</v>
      </c>
      <c r="C3" s="48">
        <v>0.0</v>
      </c>
      <c r="D3" s="48">
        <v>1.0</v>
      </c>
      <c r="E3" s="48">
        <v>0.0</v>
      </c>
      <c r="F3" s="48">
        <v>0.0</v>
      </c>
      <c r="G3" s="48">
        <v>0.0</v>
      </c>
      <c r="H3" s="48">
        <v>3000.0</v>
      </c>
      <c r="I3" s="48">
        <v>3.0</v>
      </c>
      <c r="J3" s="48">
        <v>11.0</v>
      </c>
      <c r="K3" s="48">
        <v>11.0</v>
      </c>
      <c r="L3" s="48">
        <v>0.0</v>
      </c>
      <c r="N3" s="10">
        <v>3.0</v>
      </c>
      <c r="O3" s="10">
        <v>2.0</v>
      </c>
      <c r="P3" s="10">
        <v>0.0</v>
      </c>
      <c r="Q3" s="10">
        <v>1.0</v>
      </c>
      <c r="R3" s="10">
        <v>0.0</v>
      </c>
      <c r="S3" s="10">
        <v>0.0</v>
      </c>
      <c r="T3" s="10">
        <v>0.0</v>
      </c>
      <c r="U3" s="10">
        <v>3000.0</v>
      </c>
      <c r="V3" s="10">
        <v>3.0</v>
      </c>
      <c r="W3" s="10">
        <v>13.0</v>
      </c>
      <c r="X3" s="10">
        <v>13.0</v>
      </c>
      <c r="Y3" s="10">
        <v>4.0</v>
      </c>
      <c r="Z3" s="5"/>
      <c r="AA3" s="5"/>
      <c r="AB3" s="5"/>
      <c r="AC3" s="5"/>
      <c r="AD3" s="5"/>
      <c r="AE3" s="5"/>
      <c r="AF3" s="5"/>
    </row>
    <row r="4"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1.0</v>
      </c>
      <c r="J4" s="12">
        <v>12.0</v>
      </c>
      <c r="K4" s="12">
        <v>12.0</v>
      </c>
      <c r="L4" s="12">
        <v>11.0</v>
      </c>
      <c r="N4" s="10">
        <v>3.0</v>
      </c>
      <c r="O4" s="10">
        <v>3.0</v>
      </c>
      <c r="P4" s="10">
        <v>1.0</v>
      </c>
      <c r="Q4" s="10">
        <v>1.0</v>
      </c>
      <c r="R4" s="10">
        <v>1.0</v>
      </c>
      <c r="S4" s="10">
        <v>0.0</v>
      </c>
      <c r="T4" s="10">
        <v>0.0</v>
      </c>
      <c r="U4" s="10">
        <v>1474.0</v>
      </c>
      <c r="V4" s="10">
        <v>1.0</v>
      </c>
      <c r="W4" s="10">
        <v>4.0</v>
      </c>
      <c r="X4" s="10">
        <v>4.0</v>
      </c>
      <c r="Y4" s="10">
        <v>13.0</v>
      </c>
      <c r="Z4" s="5"/>
      <c r="AA4" s="5"/>
      <c r="AB4" s="5"/>
      <c r="AC4" s="5"/>
      <c r="AD4" s="5"/>
      <c r="AE4" s="5"/>
      <c r="AF4" s="5"/>
    </row>
    <row r="5"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2.0</v>
      </c>
      <c r="J5" s="12">
        <v>7.0</v>
      </c>
      <c r="K5" s="12">
        <v>7.0</v>
      </c>
      <c r="L5" s="12">
        <v>12.0</v>
      </c>
      <c r="N5" s="10">
        <v>3.0</v>
      </c>
      <c r="O5" s="10">
        <v>4.0</v>
      </c>
      <c r="P5" s="10">
        <v>0.0</v>
      </c>
      <c r="Q5" s="10">
        <v>1.0</v>
      </c>
      <c r="R5" s="10">
        <v>0.0</v>
      </c>
      <c r="S5" s="10">
        <v>0.0</v>
      </c>
      <c r="T5" s="10">
        <v>0.0</v>
      </c>
      <c r="U5" s="10">
        <v>3000.0</v>
      </c>
      <c r="V5" s="10">
        <v>2.0</v>
      </c>
      <c r="W5" s="10">
        <v>9.0</v>
      </c>
      <c r="X5" s="10">
        <v>9.0</v>
      </c>
      <c r="Y5" s="10">
        <v>4.0</v>
      </c>
      <c r="Z5" s="5"/>
      <c r="AA5" s="5"/>
      <c r="AB5" s="5"/>
      <c r="AC5" s="5"/>
      <c r="AD5" s="5"/>
      <c r="AE5" s="5"/>
      <c r="AF5" s="5"/>
    </row>
    <row r="6">
      <c r="B6" s="13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3.0</v>
      </c>
      <c r="J6" s="12">
        <v>13.0</v>
      </c>
      <c r="K6" s="12">
        <v>13.0</v>
      </c>
      <c r="L6" s="12">
        <v>7.0</v>
      </c>
      <c r="N6" s="10">
        <v>3.0</v>
      </c>
      <c r="O6" s="10">
        <v>5.0</v>
      </c>
      <c r="P6" s="10">
        <v>0.0</v>
      </c>
      <c r="Q6" s="10">
        <v>1.0</v>
      </c>
      <c r="R6" s="10">
        <v>0.0</v>
      </c>
      <c r="S6" s="10">
        <v>0.0</v>
      </c>
      <c r="T6" s="10">
        <v>0.0</v>
      </c>
      <c r="U6" s="10">
        <v>3000.0</v>
      </c>
      <c r="V6" s="10">
        <v>3.0</v>
      </c>
      <c r="W6" s="10">
        <v>9.0</v>
      </c>
      <c r="X6" s="10">
        <v>9.0</v>
      </c>
      <c r="Y6" s="10">
        <v>9.0</v>
      </c>
      <c r="AB6" s="5"/>
      <c r="AC6" s="5"/>
      <c r="AD6" s="5"/>
      <c r="AE6" s="5"/>
      <c r="AF6" s="5"/>
    </row>
    <row r="7">
      <c r="B7" s="13">
        <v>5.0</v>
      </c>
      <c r="C7" s="12">
        <v>1.0</v>
      </c>
      <c r="D7" s="12">
        <v>1.0</v>
      </c>
      <c r="E7" s="12">
        <v>1.0</v>
      </c>
      <c r="F7" s="12">
        <v>0.0</v>
      </c>
      <c r="G7" s="12">
        <v>0.0</v>
      </c>
      <c r="H7" s="12">
        <v>633.0</v>
      </c>
      <c r="I7" s="12">
        <v>1.0</v>
      </c>
      <c r="J7" s="12">
        <v>7.0</v>
      </c>
      <c r="K7" s="12">
        <v>7.0</v>
      </c>
      <c r="L7" s="12">
        <v>13.0</v>
      </c>
      <c r="N7" s="10">
        <v>3.0</v>
      </c>
      <c r="O7" s="10">
        <v>6.0</v>
      </c>
      <c r="P7" s="10">
        <v>0.0</v>
      </c>
      <c r="Q7" s="10">
        <v>1.0</v>
      </c>
      <c r="R7" s="10">
        <v>0.0</v>
      </c>
      <c r="S7" s="10">
        <v>0.0</v>
      </c>
      <c r="T7" s="10">
        <v>0.0</v>
      </c>
      <c r="U7" s="10">
        <v>3000.0</v>
      </c>
      <c r="V7" s="10">
        <v>2.0</v>
      </c>
      <c r="W7" s="10">
        <v>11.0</v>
      </c>
      <c r="X7" s="10">
        <v>11.0</v>
      </c>
      <c r="Y7" s="10">
        <v>9.0</v>
      </c>
      <c r="AB7" s="5"/>
      <c r="AC7" s="5"/>
      <c r="AD7" s="5"/>
      <c r="AE7" s="5"/>
      <c r="AF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2.0</v>
      </c>
      <c r="J8" s="12">
        <v>3.0</v>
      </c>
      <c r="K8" s="12">
        <v>3.0</v>
      </c>
      <c r="L8" s="12">
        <v>7.0</v>
      </c>
      <c r="N8" s="10">
        <v>3.0</v>
      </c>
      <c r="O8" s="10">
        <v>7.0</v>
      </c>
      <c r="P8" s="10">
        <v>0.0</v>
      </c>
      <c r="Q8" s="10">
        <v>1.0</v>
      </c>
      <c r="R8" s="10">
        <v>0.0</v>
      </c>
      <c r="S8" s="10">
        <v>0.0</v>
      </c>
      <c r="T8" s="10">
        <v>0.0</v>
      </c>
      <c r="U8" s="10">
        <v>3000.0</v>
      </c>
      <c r="V8" s="10">
        <v>2.0</v>
      </c>
      <c r="W8" s="10">
        <v>11.0</v>
      </c>
      <c r="X8" s="10">
        <v>11.0</v>
      </c>
      <c r="Y8" s="10">
        <v>11.0</v>
      </c>
      <c r="AB8" s="5"/>
      <c r="AC8" s="5"/>
      <c r="AD8" s="5"/>
      <c r="AE8" s="5"/>
      <c r="AF8" s="5"/>
    </row>
    <row r="9">
      <c r="B9" s="13">
        <v>7.0</v>
      </c>
      <c r="C9" s="12">
        <v>1.0</v>
      </c>
      <c r="D9" s="12">
        <v>1.0</v>
      </c>
      <c r="E9" s="12">
        <v>1.0</v>
      </c>
      <c r="F9" s="12">
        <v>0.0</v>
      </c>
      <c r="G9" s="12">
        <v>0.0</v>
      </c>
      <c r="H9" s="12">
        <v>813.0</v>
      </c>
      <c r="I9" s="12">
        <v>1.0</v>
      </c>
      <c r="J9" s="12">
        <v>7.0</v>
      </c>
      <c r="K9" s="12">
        <v>7.0</v>
      </c>
      <c r="L9" s="12">
        <v>3.0</v>
      </c>
      <c r="N9" s="10">
        <v>3.0</v>
      </c>
      <c r="O9" s="10">
        <v>8.0</v>
      </c>
      <c r="P9" s="10">
        <v>0.0</v>
      </c>
      <c r="Q9" s="10">
        <v>1.0</v>
      </c>
      <c r="R9" s="10">
        <v>0.0</v>
      </c>
      <c r="S9" s="10">
        <v>0.0</v>
      </c>
      <c r="T9" s="10">
        <v>0.0</v>
      </c>
      <c r="U9" s="10">
        <v>3000.0</v>
      </c>
      <c r="V9" s="10">
        <v>3.0</v>
      </c>
      <c r="W9" s="10">
        <v>1.0</v>
      </c>
      <c r="X9" s="10">
        <v>1.0</v>
      </c>
      <c r="Y9" s="10">
        <v>11.0</v>
      </c>
      <c r="AB9" s="5"/>
      <c r="AC9" s="5"/>
      <c r="AD9" s="5"/>
      <c r="AE9" s="5"/>
      <c r="AF9" s="5"/>
    </row>
    <row r="10">
      <c r="B10" s="13">
        <v>8.0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2">
        <v>3000.0</v>
      </c>
      <c r="I10" s="12">
        <v>3.0</v>
      </c>
      <c r="J10" s="12">
        <v>8.0</v>
      </c>
      <c r="K10" s="12">
        <v>8.0</v>
      </c>
      <c r="L10" s="12">
        <v>7.0</v>
      </c>
      <c r="N10" s="10">
        <v>3.0</v>
      </c>
      <c r="O10" s="10">
        <v>9.0</v>
      </c>
      <c r="P10" s="10">
        <v>0.0</v>
      </c>
      <c r="Q10" s="10">
        <v>1.0</v>
      </c>
      <c r="R10" s="10">
        <v>0.0</v>
      </c>
      <c r="S10" s="10">
        <v>0.0</v>
      </c>
      <c r="T10" s="10">
        <v>0.0</v>
      </c>
      <c r="U10" s="10">
        <v>3000.0</v>
      </c>
      <c r="V10" s="10">
        <v>3.0</v>
      </c>
      <c r="W10" s="10">
        <v>12.0</v>
      </c>
      <c r="X10" s="10">
        <v>12.0</v>
      </c>
      <c r="Y10" s="10">
        <v>1.0</v>
      </c>
      <c r="AB10" s="5"/>
      <c r="AC10" s="5"/>
      <c r="AD10" s="5"/>
      <c r="AE10" s="5"/>
      <c r="AF10" s="5"/>
    </row>
    <row r="11">
      <c r="B11" s="13">
        <v>9.0</v>
      </c>
      <c r="C11" s="12">
        <v>1.0</v>
      </c>
      <c r="D11" s="12">
        <v>1.0</v>
      </c>
      <c r="E11" s="12">
        <v>1.0</v>
      </c>
      <c r="F11" s="12">
        <v>0.0</v>
      </c>
      <c r="G11" s="12">
        <v>0.0</v>
      </c>
      <c r="H11" s="12">
        <v>843.0</v>
      </c>
      <c r="I11" s="12">
        <v>1.0</v>
      </c>
      <c r="J11" s="12">
        <v>7.0</v>
      </c>
      <c r="K11" s="12">
        <v>7.0</v>
      </c>
      <c r="L11" s="12">
        <v>8.0</v>
      </c>
      <c r="N11" s="10">
        <v>3.0</v>
      </c>
      <c r="O11" s="10">
        <v>10.0</v>
      </c>
      <c r="P11" s="10">
        <v>0.0</v>
      </c>
      <c r="Q11" s="10">
        <v>1.0</v>
      </c>
      <c r="R11" s="10">
        <v>0.0</v>
      </c>
      <c r="S11" s="10">
        <v>0.0</v>
      </c>
      <c r="T11" s="10">
        <v>0.0</v>
      </c>
      <c r="U11" s="10">
        <v>3000.0</v>
      </c>
      <c r="V11" s="10">
        <v>3.0</v>
      </c>
      <c r="W11" s="10">
        <v>13.0</v>
      </c>
      <c r="X11" s="10">
        <v>13.0</v>
      </c>
      <c r="Y11" s="10">
        <v>12.0</v>
      </c>
      <c r="AB11" s="5"/>
      <c r="AC11" s="5"/>
      <c r="AD11" s="5"/>
      <c r="AE11" s="5"/>
      <c r="AF11" s="5"/>
    </row>
    <row r="12">
      <c r="B12" s="13">
        <v>10.0</v>
      </c>
      <c r="C12" s="12">
        <v>1.0</v>
      </c>
      <c r="D12" s="12">
        <v>1.0</v>
      </c>
      <c r="E12" s="12">
        <v>1.0</v>
      </c>
      <c r="F12" s="12">
        <v>0.0</v>
      </c>
      <c r="G12" s="12">
        <v>0.0</v>
      </c>
      <c r="H12" s="12">
        <v>810.0</v>
      </c>
      <c r="I12" s="12">
        <v>1.0</v>
      </c>
      <c r="J12" s="12">
        <v>8.0</v>
      </c>
      <c r="K12" s="12">
        <v>8.0</v>
      </c>
      <c r="L12" s="12">
        <v>7.0</v>
      </c>
      <c r="N12" s="10">
        <v>3.0</v>
      </c>
      <c r="O12" s="10">
        <v>11.0</v>
      </c>
      <c r="P12" s="10">
        <v>1.0</v>
      </c>
      <c r="Q12" s="10">
        <v>1.0</v>
      </c>
      <c r="R12" s="10">
        <v>1.0</v>
      </c>
      <c r="S12" s="10">
        <v>0.0</v>
      </c>
      <c r="T12" s="10">
        <v>0.0</v>
      </c>
      <c r="U12" s="10">
        <v>777.0</v>
      </c>
      <c r="V12" s="10">
        <v>1.0</v>
      </c>
      <c r="W12" s="10">
        <v>12.0</v>
      </c>
      <c r="X12" s="10">
        <v>12.0</v>
      </c>
      <c r="Y12" s="10">
        <v>13.0</v>
      </c>
      <c r="AB12" s="5"/>
      <c r="AC12" s="5"/>
      <c r="AD12" s="5"/>
      <c r="AE12" s="5"/>
      <c r="AF12" s="5"/>
    </row>
    <row r="13">
      <c r="B13" s="13">
        <v>11.0</v>
      </c>
      <c r="C13" s="12">
        <v>1.0</v>
      </c>
      <c r="D13" s="12">
        <v>1.0</v>
      </c>
      <c r="E13" s="12">
        <v>1.0</v>
      </c>
      <c r="F13" s="12">
        <v>0.0</v>
      </c>
      <c r="G13" s="12">
        <v>0.0</v>
      </c>
      <c r="H13" s="12">
        <v>664.0</v>
      </c>
      <c r="I13" s="12">
        <v>1.0</v>
      </c>
      <c r="J13" s="12">
        <v>7.0</v>
      </c>
      <c r="K13" s="12">
        <v>7.0</v>
      </c>
      <c r="L13" s="12">
        <v>8.0</v>
      </c>
      <c r="N13" s="10">
        <v>3.0</v>
      </c>
      <c r="O13" s="10">
        <v>12.0</v>
      </c>
      <c r="P13" s="10">
        <v>0.0</v>
      </c>
      <c r="Q13" s="10">
        <v>1.0</v>
      </c>
      <c r="R13" s="10">
        <v>0.0</v>
      </c>
      <c r="S13" s="10">
        <v>0.0</v>
      </c>
      <c r="T13" s="10">
        <v>0.0</v>
      </c>
      <c r="U13" s="10">
        <v>3000.0</v>
      </c>
      <c r="V13" s="10">
        <v>2.0</v>
      </c>
      <c r="W13" s="10">
        <v>2.0</v>
      </c>
      <c r="X13" s="10">
        <v>2.0</v>
      </c>
      <c r="Y13" s="10">
        <v>12.0</v>
      </c>
      <c r="Z13" s="5"/>
      <c r="AA13" s="5"/>
      <c r="AB13" s="5"/>
      <c r="AC13" s="5"/>
      <c r="AD13" s="5"/>
      <c r="AE13" s="5"/>
      <c r="AF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3.0</v>
      </c>
      <c r="J14" s="12">
        <v>11.0</v>
      </c>
      <c r="K14" s="12">
        <v>11.0</v>
      </c>
      <c r="L14" s="12">
        <v>7.0</v>
      </c>
      <c r="N14" s="10">
        <v>3.0</v>
      </c>
      <c r="O14" s="10">
        <v>13.0</v>
      </c>
      <c r="P14" s="10">
        <v>0.0</v>
      </c>
      <c r="Q14" s="10">
        <v>1.0</v>
      </c>
      <c r="R14" s="10">
        <v>0.0</v>
      </c>
      <c r="S14" s="10">
        <v>0.0</v>
      </c>
      <c r="T14" s="10">
        <v>0.0</v>
      </c>
      <c r="U14" s="10">
        <v>3000.0</v>
      </c>
      <c r="V14" s="10">
        <v>2.0</v>
      </c>
      <c r="W14" s="10">
        <v>11.0</v>
      </c>
      <c r="X14" s="10">
        <v>11.0</v>
      </c>
      <c r="Y14" s="10">
        <v>2.0</v>
      </c>
      <c r="Z14" s="5"/>
      <c r="AA14" s="5"/>
      <c r="AB14" s="5"/>
      <c r="AC14" s="5"/>
      <c r="AD14" s="5"/>
      <c r="AE14" s="5"/>
      <c r="AF14" s="5"/>
    </row>
    <row r="15">
      <c r="B15" s="13">
        <v>13.0</v>
      </c>
      <c r="C15" s="12">
        <v>1.0</v>
      </c>
      <c r="D15" s="12">
        <v>1.0</v>
      </c>
      <c r="E15" s="12">
        <v>1.0</v>
      </c>
      <c r="F15" s="12">
        <v>0.0</v>
      </c>
      <c r="G15" s="12">
        <v>0.0</v>
      </c>
      <c r="H15" s="12">
        <v>701.0</v>
      </c>
      <c r="I15" s="12">
        <v>1.0</v>
      </c>
      <c r="J15" s="12">
        <v>7.0</v>
      </c>
      <c r="K15" s="12">
        <v>7.0</v>
      </c>
      <c r="L15" s="12">
        <v>11.0</v>
      </c>
      <c r="N15" s="10">
        <v>3.0</v>
      </c>
      <c r="O15" s="10">
        <v>14.0</v>
      </c>
      <c r="P15" s="10">
        <v>0.0</v>
      </c>
      <c r="Q15" s="10">
        <v>1.0</v>
      </c>
      <c r="R15" s="10">
        <v>0.0</v>
      </c>
      <c r="S15" s="10">
        <v>0.0</v>
      </c>
      <c r="T15" s="10">
        <v>0.0</v>
      </c>
      <c r="U15" s="10">
        <v>3000.0</v>
      </c>
      <c r="V15" s="10">
        <v>2.0</v>
      </c>
      <c r="W15" s="10">
        <v>1.0</v>
      </c>
      <c r="X15" s="10">
        <v>1.0</v>
      </c>
      <c r="Y15" s="10">
        <v>11.0</v>
      </c>
      <c r="Z15" s="5"/>
      <c r="AA15" s="5"/>
      <c r="AB15" s="5"/>
      <c r="AC15" s="5"/>
      <c r="AD15" s="5"/>
      <c r="AE15" s="5"/>
      <c r="AF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3.0</v>
      </c>
      <c r="J16" s="12">
        <v>12.0</v>
      </c>
      <c r="K16" s="12">
        <v>12.0</v>
      </c>
      <c r="L16" s="12">
        <v>7.0</v>
      </c>
      <c r="N16" s="10">
        <v>3.0</v>
      </c>
      <c r="O16" s="10">
        <v>15.0</v>
      </c>
      <c r="P16" s="10">
        <v>0.0</v>
      </c>
      <c r="Q16" s="10">
        <v>1.0</v>
      </c>
      <c r="R16" s="10">
        <v>0.0</v>
      </c>
      <c r="S16" s="10">
        <v>0.0</v>
      </c>
      <c r="T16" s="10">
        <v>0.0</v>
      </c>
      <c r="U16" s="10">
        <v>3000.0</v>
      </c>
      <c r="V16" s="10">
        <v>3.0</v>
      </c>
      <c r="W16" s="10">
        <v>4.0</v>
      </c>
      <c r="X16" s="10">
        <v>4.0</v>
      </c>
      <c r="Y16" s="10">
        <v>1.0</v>
      </c>
      <c r="Z16" s="5"/>
      <c r="AA16" s="5"/>
      <c r="AB16" s="5"/>
      <c r="AC16" s="5"/>
      <c r="AD16" s="5"/>
      <c r="AE16" s="5"/>
      <c r="AF16" s="5"/>
    </row>
    <row r="17">
      <c r="B17" s="13">
        <v>15.0</v>
      </c>
      <c r="C17" s="12">
        <v>1.0</v>
      </c>
      <c r="D17" s="12">
        <v>1.0</v>
      </c>
      <c r="E17" s="12">
        <v>1.0</v>
      </c>
      <c r="F17" s="12">
        <v>0.0</v>
      </c>
      <c r="G17" s="12">
        <v>0.0</v>
      </c>
      <c r="H17" s="12">
        <v>525.0</v>
      </c>
      <c r="I17" s="12">
        <v>1.0</v>
      </c>
      <c r="J17" s="12">
        <v>7.0</v>
      </c>
      <c r="K17" s="12">
        <v>7.0</v>
      </c>
      <c r="L17" s="12">
        <v>12.0</v>
      </c>
      <c r="N17" s="10">
        <v>3.0</v>
      </c>
      <c r="O17" s="10">
        <v>16.0</v>
      </c>
      <c r="P17" s="10">
        <v>0.0</v>
      </c>
      <c r="Q17" s="10">
        <v>1.0</v>
      </c>
      <c r="R17" s="10">
        <v>0.0</v>
      </c>
      <c r="S17" s="10">
        <v>0.0</v>
      </c>
      <c r="T17" s="10">
        <v>0.0</v>
      </c>
      <c r="U17" s="10">
        <v>3000.0</v>
      </c>
      <c r="V17" s="10">
        <v>2.0</v>
      </c>
      <c r="W17" s="10">
        <v>5.0</v>
      </c>
      <c r="X17" s="10">
        <v>5.0</v>
      </c>
      <c r="Y17" s="10">
        <v>4.0</v>
      </c>
      <c r="Z17" s="5"/>
      <c r="AA17" s="5"/>
      <c r="AB17" s="5"/>
      <c r="AC17" s="5"/>
      <c r="AD17" s="5"/>
      <c r="AE17" s="5"/>
      <c r="AF17" s="5"/>
    </row>
    <row r="18">
      <c r="B18" s="13">
        <v>16.0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3000.0</v>
      </c>
      <c r="I18" s="12">
        <v>2.0</v>
      </c>
      <c r="J18" s="12">
        <v>10.0</v>
      </c>
      <c r="K18" s="12">
        <v>10.0</v>
      </c>
      <c r="L18" s="12">
        <v>7.0</v>
      </c>
      <c r="N18" s="10">
        <v>3.0</v>
      </c>
      <c r="O18" s="10">
        <v>17.0</v>
      </c>
      <c r="P18" s="10">
        <v>0.0</v>
      </c>
      <c r="Q18" s="10">
        <v>1.0</v>
      </c>
      <c r="R18" s="10">
        <v>0.0</v>
      </c>
      <c r="S18" s="10">
        <v>0.0</v>
      </c>
      <c r="T18" s="10">
        <v>0.0</v>
      </c>
      <c r="U18" s="10">
        <v>3000.0</v>
      </c>
      <c r="V18" s="10">
        <v>3.0</v>
      </c>
      <c r="W18" s="10">
        <v>14.0</v>
      </c>
      <c r="X18" s="10">
        <v>14.0</v>
      </c>
      <c r="Y18" s="10">
        <v>5.0</v>
      </c>
      <c r="Z18" s="5"/>
      <c r="AA18" s="5"/>
      <c r="AB18" s="5"/>
      <c r="AC18" s="5"/>
      <c r="AD18" s="5"/>
      <c r="AE18" s="5"/>
      <c r="AF18" s="5"/>
    </row>
    <row r="19">
      <c r="B19" s="13">
        <v>17.0</v>
      </c>
      <c r="C19" s="12">
        <v>1.0</v>
      </c>
      <c r="D19" s="12">
        <v>1.0</v>
      </c>
      <c r="E19" s="12">
        <v>1.0</v>
      </c>
      <c r="F19" s="12">
        <v>0.0</v>
      </c>
      <c r="G19" s="12">
        <v>0.0</v>
      </c>
      <c r="H19" s="12">
        <v>1122.0</v>
      </c>
      <c r="I19" s="12">
        <v>1.0</v>
      </c>
      <c r="J19" s="12">
        <v>7.0</v>
      </c>
      <c r="K19" s="12">
        <v>7.0</v>
      </c>
      <c r="L19" s="12">
        <v>10.0</v>
      </c>
      <c r="N19" s="10">
        <v>3.0</v>
      </c>
      <c r="O19" s="10">
        <v>18.0</v>
      </c>
      <c r="P19" s="10">
        <v>0.0</v>
      </c>
      <c r="Q19" s="10">
        <v>1.0</v>
      </c>
      <c r="R19" s="10">
        <v>0.0</v>
      </c>
      <c r="S19" s="10">
        <v>0.0</v>
      </c>
      <c r="T19" s="10">
        <v>0.0</v>
      </c>
      <c r="U19" s="10">
        <v>3000.0</v>
      </c>
      <c r="V19" s="10">
        <v>2.0</v>
      </c>
      <c r="W19" s="10">
        <v>12.0</v>
      </c>
      <c r="X19" s="10">
        <v>12.0</v>
      </c>
      <c r="Y19" s="10">
        <v>14.0</v>
      </c>
      <c r="Z19" s="5"/>
      <c r="AA19" s="5"/>
      <c r="AB19" s="5"/>
      <c r="AC19" s="5"/>
      <c r="AD19" s="5"/>
      <c r="AE19" s="5"/>
      <c r="AF19" s="5"/>
    </row>
    <row r="20">
      <c r="B20" s="13">
        <v>18.0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2">
        <v>3000.0</v>
      </c>
      <c r="I20" s="12">
        <v>3.0</v>
      </c>
      <c r="J20" s="12">
        <v>9.0</v>
      </c>
      <c r="K20" s="12">
        <v>9.0</v>
      </c>
      <c r="L20" s="12">
        <v>7.0</v>
      </c>
      <c r="N20" s="10">
        <v>3.0</v>
      </c>
      <c r="O20" s="10">
        <v>19.0</v>
      </c>
      <c r="P20" s="10">
        <v>0.0</v>
      </c>
      <c r="Q20" s="10">
        <v>1.0</v>
      </c>
      <c r="R20" s="10">
        <v>0.0</v>
      </c>
      <c r="S20" s="10">
        <v>0.0</v>
      </c>
      <c r="T20" s="10">
        <v>0.0</v>
      </c>
      <c r="U20" s="10">
        <v>3000.0</v>
      </c>
      <c r="V20" s="10">
        <v>3.0</v>
      </c>
      <c r="W20" s="10">
        <v>1.0</v>
      </c>
      <c r="X20" s="10">
        <v>1.0</v>
      </c>
      <c r="Y20" s="10">
        <v>12.0</v>
      </c>
      <c r="Z20" s="5"/>
      <c r="AA20" s="5"/>
      <c r="AB20" s="5"/>
      <c r="AC20" s="5"/>
      <c r="AD20" s="5"/>
      <c r="AE20" s="5"/>
      <c r="AF20" s="5"/>
    </row>
    <row r="21">
      <c r="B21" s="13">
        <v>19.0</v>
      </c>
      <c r="C21" s="12">
        <v>1.0</v>
      </c>
      <c r="D21" s="12">
        <v>0.0</v>
      </c>
      <c r="E21" s="12">
        <v>0.0</v>
      </c>
      <c r="F21" s="12">
        <v>1.0</v>
      </c>
      <c r="G21" s="12">
        <v>0.0</v>
      </c>
      <c r="H21" s="12">
        <v>3000.0</v>
      </c>
      <c r="I21" s="12">
        <v>1.0</v>
      </c>
      <c r="J21" s="12">
        <v>7.0</v>
      </c>
      <c r="K21" s="12">
        <v>7.0</v>
      </c>
      <c r="L21" s="12">
        <v>9.0</v>
      </c>
      <c r="N21" s="10">
        <v>3.0</v>
      </c>
      <c r="O21" s="10">
        <v>20.0</v>
      </c>
      <c r="P21" s="10">
        <v>0.0</v>
      </c>
      <c r="Q21" s="10">
        <v>1.0</v>
      </c>
      <c r="R21" s="10">
        <v>0.0</v>
      </c>
      <c r="S21" s="10">
        <v>0.0</v>
      </c>
      <c r="T21" s="10">
        <v>0.0</v>
      </c>
      <c r="U21" s="10">
        <v>3000.0</v>
      </c>
      <c r="V21" s="10">
        <v>2.0</v>
      </c>
      <c r="W21" s="10">
        <v>3.0</v>
      </c>
      <c r="X21" s="10">
        <v>3.0</v>
      </c>
      <c r="Y21" s="10">
        <v>1.0</v>
      </c>
      <c r="Z21" s="5"/>
      <c r="AA21" s="5"/>
      <c r="AB21" s="5"/>
      <c r="AC21" s="5"/>
      <c r="AD21" s="5"/>
      <c r="AE21" s="5"/>
      <c r="AF21" s="5"/>
    </row>
    <row r="22">
      <c r="B22" s="13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2.0</v>
      </c>
      <c r="J22" s="12">
        <v>8.0</v>
      </c>
      <c r="K22" s="12">
        <v>8.0</v>
      </c>
      <c r="L22" s="12">
        <v>7.0</v>
      </c>
      <c r="N22" s="10">
        <v>3.0</v>
      </c>
      <c r="O22" s="10">
        <v>21.0</v>
      </c>
      <c r="P22" s="10">
        <v>0.0</v>
      </c>
      <c r="Q22" s="10">
        <v>1.0</v>
      </c>
      <c r="R22" s="10">
        <v>0.0</v>
      </c>
      <c r="S22" s="10">
        <v>0.0</v>
      </c>
      <c r="T22" s="10">
        <v>0.0</v>
      </c>
      <c r="U22" s="10">
        <v>3000.0</v>
      </c>
      <c r="V22" s="10">
        <v>3.0</v>
      </c>
      <c r="W22" s="10">
        <v>4.0</v>
      </c>
      <c r="X22" s="10">
        <v>4.0</v>
      </c>
      <c r="Y22" s="10">
        <v>3.0</v>
      </c>
      <c r="Z22" s="5"/>
      <c r="AA22" s="5"/>
      <c r="AB22" s="5"/>
      <c r="AC22" s="5"/>
      <c r="AD22" s="5"/>
      <c r="AE22" s="5"/>
      <c r="AF22" s="5"/>
    </row>
    <row r="23">
      <c r="B23" s="13">
        <v>21.0</v>
      </c>
      <c r="C23" s="12">
        <v>1.0</v>
      </c>
      <c r="D23" s="12">
        <v>0.0</v>
      </c>
      <c r="E23" s="12">
        <v>0.0</v>
      </c>
      <c r="F23" s="12">
        <v>1.0</v>
      </c>
      <c r="G23" s="12">
        <v>0.0</v>
      </c>
      <c r="H23" s="12">
        <v>3000.0</v>
      </c>
      <c r="I23" s="12">
        <v>1.0</v>
      </c>
      <c r="J23" s="12">
        <v>7.0</v>
      </c>
      <c r="K23" s="12">
        <v>7.0</v>
      </c>
      <c r="L23" s="12">
        <v>8.0</v>
      </c>
      <c r="N23" s="10">
        <v>3.0</v>
      </c>
      <c r="O23" s="10">
        <v>22.0</v>
      </c>
      <c r="P23" s="10">
        <v>0.0</v>
      </c>
      <c r="Q23" s="10">
        <v>1.0</v>
      </c>
      <c r="R23" s="10">
        <v>0.0</v>
      </c>
      <c r="S23" s="10">
        <v>0.0</v>
      </c>
      <c r="T23" s="10">
        <v>0.0</v>
      </c>
      <c r="U23" s="10">
        <v>3000.0</v>
      </c>
      <c r="V23" s="10">
        <v>3.0</v>
      </c>
      <c r="W23" s="10">
        <v>10.0</v>
      </c>
      <c r="X23" s="10">
        <v>10.0</v>
      </c>
      <c r="Y23" s="10">
        <v>4.0</v>
      </c>
      <c r="Z23" s="5"/>
      <c r="AA23" s="5"/>
      <c r="AB23" s="5"/>
      <c r="AC23" s="5"/>
      <c r="AD23" s="5"/>
      <c r="AE23" s="5"/>
      <c r="AF23" s="5"/>
    </row>
    <row r="24">
      <c r="B24" s="13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2.0</v>
      </c>
      <c r="J24" s="12">
        <v>15.0</v>
      </c>
      <c r="K24" s="12">
        <v>15.0</v>
      </c>
      <c r="L24" s="12">
        <v>7.0</v>
      </c>
      <c r="N24" s="10">
        <v>3.0</v>
      </c>
      <c r="O24" s="10">
        <v>23.0</v>
      </c>
      <c r="P24" s="10">
        <v>0.0</v>
      </c>
      <c r="Q24" s="10">
        <v>1.0</v>
      </c>
      <c r="R24" s="10">
        <v>0.0</v>
      </c>
      <c r="S24" s="10">
        <v>0.0</v>
      </c>
      <c r="T24" s="10">
        <v>0.0</v>
      </c>
      <c r="U24" s="10">
        <v>3000.0</v>
      </c>
      <c r="V24" s="10">
        <v>2.0</v>
      </c>
      <c r="W24" s="10">
        <v>5.0</v>
      </c>
      <c r="X24" s="10">
        <v>5.0</v>
      </c>
      <c r="Y24" s="10">
        <v>10.0</v>
      </c>
      <c r="Z24" s="5"/>
      <c r="AA24" s="5"/>
      <c r="AB24" s="5"/>
      <c r="AC24" s="5"/>
      <c r="AD24" s="5"/>
      <c r="AE24" s="5"/>
      <c r="AF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3.0</v>
      </c>
      <c r="J25" s="12">
        <v>12.0</v>
      </c>
      <c r="K25" s="12">
        <v>12.0</v>
      </c>
      <c r="L25" s="12">
        <v>15.0</v>
      </c>
      <c r="N25" s="10">
        <v>3.0</v>
      </c>
      <c r="O25" s="10">
        <v>24.0</v>
      </c>
      <c r="P25" s="10">
        <v>1.0</v>
      </c>
      <c r="Q25" s="10">
        <v>1.0</v>
      </c>
      <c r="R25" s="10">
        <v>1.0</v>
      </c>
      <c r="S25" s="10">
        <v>0.0</v>
      </c>
      <c r="T25" s="10">
        <v>0.0</v>
      </c>
      <c r="U25" s="10">
        <v>906.0</v>
      </c>
      <c r="V25" s="10">
        <v>1.0</v>
      </c>
      <c r="W25" s="10">
        <v>10.0</v>
      </c>
      <c r="X25" s="10">
        <v>10.0</v>
      </c>
      <c r="Y25" s="10">
        <v>5.0</v>
      </c>
      <c r="Z25" s="5"/>
      <c r="AA25" s="5"/>
      <c r="AB25" s="5"/>
      <c r="AC25" s="5"/>
      <c r="AD25" s="5"/>
      <c r="AE25" s="5"/>
      <c r="AF25" s="5"/>
    </row>
    <row r="26">
      <c r="B26" s="13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2.0</v>
      </c>
      <c r="J26" s="12">
        <v>9.0</v>
      </c>
      <c r="K26" s="12">
        <v>9.0</v>
      </c>
      <c r="L26" s="12">
        <v>12.0</v>
      </c>
      <c r="N26" s="10">
        <v>3.0</v>
      </c>
      <c r="O26" s="10">
        <v>25.0</v>
      </c>
      <c r="P26" s="10">
        <v>0.0</v>
      </c>
      <c r="Q26" s="10">
        <v>1.0</v>
      </c>
      <c r="R26" s="10">
        <v>0.0</v>
      </c>
      <c r="S26" s="10">
        <v>0.0</v>
      </c>
      <c r="T26" s="10">
        <v>0.0</v>
      </c>
      <c r="U26" s="10">
        <v>3000.0</v>
      </c>
      <c r="V26" s="10">
        <v>3.0</v>
      </c>
      <c r="W26" s="10">
        <v>15.0</v>
      </c>
      <c r="X26" s="10">
        <v>15.0</v>
      </c>
      <c r="Y26" s="10">
        <v>10.0</v>
      </c>
      <c r="Z26" s="5"/>
      <c r="AA26" s="5"/>
      <c r="AB26" s="5"/>
      <c r="AC26" s="5"/>
      <c r="AD26" s="5"/>
      <c r="AE26" s="5"/>
      <c r="AF26" s="5"/>
    </row>
    <row r="27">
      <c r="B27" s="14">
        <v>25.0</v>
      </c>
      <c r="C27" s="15">
        <v>0.0</v>
      </c>
      <c r="D27" s="15">
        <v>1.0</v>
      </c>
      <c r="E27" s="15">
        <v>0.0</v>
      </c>
      <c r="F27" s="15">
        <v>0.0</v>
      </c>
      <c r="G27" s="15">
        <v>0.0</v>
      </c>
      <c r="H27" s="15">
        <v>3000.0</v>
      </c>
      <c r="I27" s="15">
        <v>2.0</v>
      </c>
      <c r="J27" s="15">
        <v>4.0</v>
      </c>
      <c r="K27" s="15">
        <v>4.0</v>
      </c>
      <c r="L27" s="15">
        <v>9.0</v>
      </c>
      <c r="X27" s="5"/>
      <c r="Y27" s="5"/>
      <c r="Z27" s="5"/>
      <c r="AA27" s="5"/>
      <c r="AB27" s="5"/>
      <c r="AC27" s="5"/>
      <c r="AD27" s="5"/>
      <c r="AE27" s="5"/>
      <c r="AF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6" t="s">
        <v>19</v>
      </c>
      <c r="O28" s="17">
        <v>44418.0</v>
      </c>
    </row>
    <row r="29">
      <c r="B29" s="5" t="s">
        <v>20</v>
      </c>
      <c r="C29" s="5">
        <f>COUNTIF(C3:C27, "1")</f>
        <v>10</v>
      </c>
      <c r="D29" s="5">
        <f>COUNTIFS(C3:C27, "1", D3:D27, "1")</f>
        <v>8</v>
      </c>
      <c r="E29" s="5">
        <f>COUNTIFS(C3:C27, "1", D3:D27, "0")</f>
        <v>2</v>
      </c>
      <c r="F29" s="18">
        <f>sumif(C3:C27, "1", H3:H27 )</f>
        <v>12111</v>
      </c>
      <c r="G29" s="18">
        <f t="array" ref="G29">MEDIAN(IF(($C$3:$C$27=1), ($H$3:$H$27)))</f>
        <v>811.5</v>
      </c>
      <c r="H29" s="18">
        <f>minifs(H3:H27, C3:C27, "1",C3:C27, "1")</f>
        <v>525</v>
      </c>
      <c r="I29" s="19">
        <f>maxifs(H3:H27, C3:C27, "1",C3:C27, "1")</f>
        <v>3000</v>
      </c>
      <c r="J29" s="20">
        <f t="array" ref="J29">stdev(if($C$3:$C$27=1, $H$3:$H$27))</f>
        <v>956.1253346</v>
      </c>
      <c r="N29" s="18">
        <f>countif(C63:C87, "0")</f>
        <v>22</v>
      </c>
    </row>
    <row r="30">
      <c r="B30" s="5" t="s">
        <v>21</v>
      </c>
      <c r="C30" s="5">
        <f>COUNTIF(C3:C27, "0")</f>
        <v>15</v>
      </c>
      <c r="D30" s="5">
        <f>COUNTIFS(C3:C27, "0", D3:D27, "1")</f>
        <v>15</v>
      </c>
      <c r="E30" s="5">
        <f>COUNTIFS(C3:C27, "0", D3:D27, "0")</f>
        <v>0</v>
      </c>
      <c r="F30" s="18">
        <f>sumif(C3:C27, "0", H3:H27 )</f>
        <v>45000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J30" s="21">
        <f t="array" ref="J30">stdev(if($C$3:$C$27=0, $H$3:$H$27))</f>
        <v>0</v>
      </c>
    </row>
    <row r="31">
      <c r="B31" s="22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49">
        <v>0.0</v>
      </c>
      <c r="D33" s="49">
        <v>1.0</v>
      </c>
      <c r="E33" s="11">
        <v>0.0</v>
      </c>
      <c r="F33" s="11">
        <v>0.0</v>
      </c>
      <c r="G33" s="11">
        <v>0.0</v>
      </c>
      <c r="H33" s="50">
        <v>3000.0</v>
      </c>
      <c r="I33" s="11">
        <v>1.0</v>
      </c>
      <c r="J33" s="11">
        <v>1.0</v>
      </c>
      <c r="K33" s="11">
        <v>1.0</v>
      </c>
      <c r="L33" s="11">
        <v>4.0</v>
      </c>
    </row>
    <row r="34">
      <c r="B34" s="13">
        <v>2.0</v>
      </c>
      <c r="C34" s="23">
        <v>0.0</v>
      </c>
      <c r="D34" s="23">
        <v>1.0</v>
      </c>
      <c r="E34" s="13">
        <v>0.0</v>
      </c>
      <c r="F34" s="13">
        <v>0.0</v>
      </c>
      <c r="G34" s="13">
        <v>0.0</v>
      </c>
      <c r="H34" s="24">
        <v>3000.0</v>
      </c>
      <c r="I34" s="13">
        <v>1.0</v>
      </c>
      <c r="J34" s="13">
        <v>2.0</v>
      </c>
      <c r="K34" s="13">
        <v>2.0</v>
      </c>
      <c r="L34" s="13">
        <v>1.0</v>
      </c>
    </row>
    <row r="35">
      <c r="B35" s="13">
        <v>3.0</v>
      </c>
      <c r="C35" s="23">
        <v>0.0</v>
      </c>
      <c r="D35" s="23">
        <v>1.0</v>
      </c>
      <c r="E35" s="13">
        <v>0.0</v>
      </c>
      <c r="F35" s="13">
        <v>0.0</v>
      </c>
      <c r="G35" s="13">
        <v>0.0</v>
      </c>
      <c r="H35" s="24">
        <v>3000.0</v>
      </c>
      <c r="I35" s="13">
        <v>3.0</v>
      </c>
      <c r="J35" s="13">
        <v>11.0</v>
      </c>
      <c r="K35" s="13">
        <v>11.0</v>
      </c>
      <c r="L35" s="13">
        <v>2.0</v>
      </c>
    </row>
    <row r="36">
      <c r="B36" s="13">
        <v>4.0</v>
      </c>
      <c r="C36" s="23">
        <v>0.0</v>
      </c>
      <c r="D36" s="23">
        <v>1.0</v>
      </c>
      <c r="E36" s="13">
        <v>0.0</v>
      </c>
      <c r="F36" s="13">
        <v>0.0</v>
      </c>
      <c r="G36" s="13">
        <v>0.0</v>
      </c>
      <c r="H36" s="24">
        <v>3000.0</v>
      </c>
      <c r="I36" s="13">
        <v>2.0</v>
      </c>
      <c r="J36" s="13">
        <v>10.0</v>
      </c>
      <c r="K36" s="13">
        <v>10.0</v>
      </c>
      <c r="L36" s="13">
        <v>11.0</v>
      </c>
    </row>
    <row r="37">
      <c r="B37" s="13">
        <v>5.0</v>
      </c>
      <c r="C37" s="23">
        <v>1.0</v>
      </c>
      <c r="D37" s="23">
        <v>1.0</v>
      </c>
      <c r="E37" s="13">
        <v>1.0</v>
      </c>
      <c r="F37" s="13">
        <v>0.0</v>
      </c>
      <c r="G37" s="13">
        <v>0.0</v>
      </c>
      <c r="H37" s="24">
        <v>1696.0</v>
      </c>
      <c r="I37" s="13">
        <v>1.0</v>
      </c>
      <c r="J37" s="13">
        <v>11.0</v>
      </c>
      <c r="K37" s="13">
        <v>11.0</v>
      </c>
      <c r="L37" s="13">
        <v>10.0</v>
      </c>
    </row>
    <row r="38">
      <c r="B38" s="13">
        <v>6.0</v>
      </c>
      <c r="C38" s="23">
        <v>0.0</v>
      </c>
      <c r="D38" s="23">
        <v>1.0</v>
      </c>
      <c r="E38" s="13">
        <v>0.0</v>
      </c>
      <c r="F38" s="13">
        <v>0.0</v>
      </c>
      <c r="G38" s="13">
        <v>0.0</v>
      </c>
      <c r="H38" s="24">
        <v>3000.0</v>
      </c>
      <c r="I38" s="13">
        <v>3.0</v>
      </c>
      <c r="J38" s="13">
        <v>5.0</v>
      </c>
      <c r="K38" s="13">
        <v>5.0</v>
      </c>
      <c r="L38" s="13">
        <v>11.0</v>
      </c>
    </row>
    <row r="39">
      <c r="B39" s="13">
        <v>7.0</v>
      </c>
      <c r="C39" s="25">
        <v>0.0</v>
      </c>
      <c r="D39" s="23">
        <v>1.0</v>
      </c>
      <c r="E39" s="13">
        <v>0.0</v>
      </c>
      <c r="F39" s="13">
        <v>0.0</v>
      </c>
      <c r="G39" s="13">
        <v>0.0</v>
      </c>
      <c r="H39" s="24">
        <v>3000.0</v>
      </c>
      <c r="I39" s="13">
        <v>3.0</v>
      </c>
      <c r="J39" s="13">
        <v>15.0</v>
      </c>
      <c r="K39" s="13">
        <v>15.0</v>
      </c>
      <c r="L39" s="13">
        <v>5.0</v>
      </c>
    </row>
    <row r="40">
      <c r="B40" s="13">
        <v>8.0</v>
      </c>
      <c r="C40" s="25">
        <v>0.0</v>
      </c>
      <c r="D40" s="23">
        <v>0.0</v>
      </c>
      <c r="E40" s="13">
        <v>0.0</v>
      </c>
      <c r="F40" s="13">
        <v>0.0</v>
      </c>
      <c r="G40" s="13">
        <v>1.0</v>
      </c>
      <c r="H40" s="24">
        <v>821.0</v>
      </c>
      <c r="I40" s="13">
        <v>2.0</v>
      </c>
      <c r="J40" s="13">
        <v>11.0</v>
      </c>
      <c r="K40" s="13">
        <v>11.0</v>
      </c>
      <c r="L40" s="13">
        <v>15.0</v>
      </c>
    </row>
    <row r="41">
      <c r="B41" s="13">
        <v>9.0</v>
      </c>
      <c r="C41" s="25">
        <v>1.0</v>
      </c>
      <c r="D41" s="23">
        <v>1.0</v>
      </c>
      <c r="E41" s="13">
        <v>1.0</v>
      </c>
      <c r="F41" s="13">
        <v>0.0</v>
      </c>
      <c r="G41" s="13">
        <v>0.0</v>
      </c>
      <c r="H41" s="24">
        <v>863.0</v>
      </c>
      <c r="I41" s="13">
        <v>1.0</v>
      </c>
      <c r="J41" s="13">
        <v>15.0</v>
      </c>
      <c r="K41" s="13">
        <v>15.0</v>
      </c>
      <c r="L41" s="13">
        <v>11.0</v>
      </c>
    </row>
    <row r="42">
      <c r="B42" s="13">
        <v>10.0</v>
      </c>
      <c r="C42" s="23">
        <v>1.0</v>
      </c>
      <c r="D42" s="23">
        <v>0.0</v>
      </c>
      <c r="E42" s="13">
        <v>0.0</v>
      </c>
      <c r="F42" s="13">
        <v>1.0</v>
      </c>
      <c r="G42" s="13">
        <v>0.0</v>
      </c>
      <c r="H42" s="24">
        <v>3000.0</v>
      </c>
      <c r="I42" s="13">
        <v>1.0</v>
      </c>
      <c r="J42" s="13">
        <v>11.0</v>
      </c>
      <c r="K42" s="13">
        <v>11.0</v>
      </c>
      <c r="L42" s="13">
        <v>15.0</v>
      </c>
    </row>
    <row r="43">
      <c r="B43" s="13">
        <v>11.0</v>
      </c>
      <c r="C43" s="23">
        <v>0.0</v>
      </c>
      <c r="D43" s="23">
        <v>1.0</v>
      </c>
      <c r="E43" s="13">
        <v>0.0</v>
      </c>
      <c r="F43" s="13">
        <v>0.0</v>
      </c>
      <c r="G43" s="13">
        <v>0.0</v>
      </c>
      <c r="H43" s="24">
        <v>3000.0</v>
      </c>
      <c r="I43" s="13">
        <v>2.0</v>
      </c>
      <c r="J43" s="13">
        <v>2.0</v>
      </c>
      <c r="K43" s="13">
        <v>2.0</v>
      </c>
      <c r="L43" s="13">
        <v>11.0</v>
      </c>
    </row>
    <row r="44">
      <c r="B44" s="13">
        <v>12.0</v>
      </c>
      <c r="C44" s="23">
        <v>0.0</v>
      </c>
      <c r="D44" s="23">
        <v>0.0</v>
      </c>
      <c r="E44" s="13">
        <v>0.0</v>
      </c>
      <c r="F44" s="13">
        <v>0.0</v>
      </c>
      <c r="G44" s="13">
        <v>1.0</v>
      </c>
      <c r="H44" s="24">
        <v>531.0</v>
      </c>
      <c r="I44" s="13">
        <v>3.0</v>
      </c>
      <c r="J44" s="13">
        <v>5.0</v>
      </c>
      <c r="K44" s="13">
        <v>5.0</v>
      </c>
      <c r="L44" s="13">
        <v>2.0</v>
      </c>
    </row>
    <row r="45">
      <c r="B45" s="13">
        <v>13.0</v>
      </c>
      <c r="C45" s="23">
        <v>1.0</v>
      </c>
      <c r="D45" s="23">
        <v>1.0</v>
      </c>
      <c r="E45" s="13">
        <v>1.0</v>
      </c>
      <c r="F45" s="13">
        <v>0.0</v>
      </c>
      <c r="G45" s="13">
        <v>0.0</v>
      </c>
      <c r="H45" s="24">
        <v>836.0</v>
      </c>
      <c r="I45" s="13">
        <v>1.0</v>
      </c>
      <c r="J45" s="13">
        <v>2.0</v>
      </c>
      <c r="K45" s="13">
        <v>2.0</v>
      </c>
      <c r="L45" s="13">
        <v>5.0</v>
      </c>
    </row>
    <row r="46">
      <c r="B46" s="13">
        <v>14.0</v>
      </c>
      <c r="C46" s="23">
        <v>0.0</v>
      </c>
      <c r="D46" s="23">
        <v>1.0</v>
      </c>
      <c r="E46" s="13">
        <v>0.0</v>
      </c>
      <c r="F46" s="13">
        <v>0.0</v>
      </c>
      <c r="G46" s="13">
        <v>0.0</v>
      </c>
      <c r="H46" s="24">
        <v>3000.0</v>
      </c>
      <c r="I46" s="13">
        <v>2.0</v>
      </c>
      <c r="J46" s="13">
        <v>8.0</v>
      </c>
      <c r="K46" s="13">
        <v>8.0</v>
      </c>
      <c r="L46" s="13">
        <v>2.0</v>
      </c>
    </row>
    <row r="47">
      <c r="B47" s="13">
        <v>15.0</v>
      </c>
      <c r="C47" s="25">
        <v>0.0</v>
      </c>
      <c r="D47" s="23">
        <v>1.0</v>
      </c>
      <c r="E47" s="13">
        <v>0.0</v>
      </c>
      <c r="F47" s="13">
        <v>0.0</v>
      </c>
      <c r="G47" s="13">
        <v>0.0</v>
      </c>
      <c r="H47" s="24">
        <v>3000.0</v>
      </c>
      <c r="I47" s="13">
        <v>3.0</v>
      </c>
      <c r="J47" s="13">
        <v>10.0</v>
      </c>
      <c r="K47" s="13">
        <v>10.0</v>
      </c>
      <c r="L47" s="13">
        <v>8.0</v>
      </c>
    </row>
    <row r="48">
      <c r="B48" s="13">
        <v>16.0</v>
      </c>
      <c r="C48" s="23">
        <v>0.0</v>
      </c>
      <c r="D48" s="23">
        <v>1.0</v>
      </c>
      <c r="E48" s="13">
        <v>0.0</v>
      </c>
      <c r="F48" s="13">
        <v>0.0</v>
      </c>
      <c r="G48" s="13">
        <v>0.0</v>
      </c>
      <c r="H48" s="24">
        <v>3000.0</v>
      </c>
      <c r="I48" s="13">
        <v>2.0</v>
      </c>
      <c r="J48" s="13">
        <v>14.0</v>
      </c>
      <c r="K48" s="13">
        <v>14.0</v>
      </c>
      <c r="L48" s="13">
        <v>10.0</v>
      </c>
    </row>
    <row r="49">
      <c r="B49" s="13">
        <v>17.0</v>
      </c>
      <c r="C49" s="25">
        <v>0.0</v>
      </c>
      <c r="D49" s="23">
        <v>1.0</v>
      </c>
      <c r="E49" s="13">
        <v>0.0</v>
      </c>
      <c r="F49" s="13">
        <v>0.0</v>
      </c>
      <c r="G49" s="13">
        <v>0.0</v>
      </c>
      <c r="H49" s="24">
        <v>3000.0</v>
      </c>
      <c r="I49" s="13">
        <v>2.0</v>
      </c>
      <c r="J49" s="13">
        <v>15.0</v>
      </c>
      <c r="K49" s="13">
        <v>15.0</v>
      </c>
      <c r="L49" s="13">
        <v>14.0</v>
      </c>
    </row>
    <row r="50">
      <c r="B50" s="13">
        <v>18.0</v>
      </c>
      <c r="C50" s="25">
        <v>0.0</v>
      </c>
      <c r="D50" s="23">
        <v>1.0</v>
      </c>
      <c r="E50" s="13">
        <v>0.0</v>
      </c>
      <c r="F50" s="13">
        <v>0.0</v>
      </c>
      <c r="G50" s="13">
        <v>0.0</v>
      </c>
      <c r="H50" s="24">
        <v>3000.0</v>
      </c>
      <c r="I50" s="13">
        <v>2.0</v>
      </c>
      <c r="J50" s="13">
        <v>6.0</v>
      </c>
      <c r="K50" s="13">
        <v>6.0</v>
      </c>
      <c r="L50" s="13">
        <v>15.0</v>
      </c>
    </row>
    <row r="51">
      <c r="B51" s="13">
        <v>19.0</v>
      </c>
      <c r="C51" s="23">
        <v>0.0</v>
      </c>
      <c r="D51" s="23">
        <v>1.0</v>
      </c>
      <c r="E51" s="13">
        <v>0.0</v>
      </c>
      <c r="F51" s="13">
        <v>0.0</v>
      </c>
      <c r="G51" s="13">
        <v>0.0</v>
      </c>
      <c r="H51" s="24">
        <v>3000.0</v>
      </c>
      <c r="I51" s="13">
        <v>2.0</v>
      </c>
      <c r="J51" s="13">
        <v>9.0</v>
      </c>
      <c r="K51" s="13">
        <v>9.0</v>
      </c>
      <c r="L51" s="13">
        <v>6.0</v>
      </c>
    </row>
    <row r="52">
      <c r="B52" s="13">
        <v>20.0</v>
      </c>
      <c r="C52" s="23">
        <v>1.0</v>
      </c>
      <c r="D52" s="23">
        <v>1.0</v>
      </c>
      <c r="E52" s="13">
        <v>1.0</v>
      </c>
      <c r="F52" s="13">
        <v>0.0</v>
      </c>
      <c r="G52" s="13">
        <v>0.0</v>
      </c>
      <c r="H52" s="24">
        <v>764.0</v>
      </c>
      <c r="I52" s="13">
        <v>1.0</v>
      </c>
      <c r="J52" s="13">
        <v>6.0</v>
      </c>
      <c r="K52" s="13">
        <v>6.0</v>
      </c>
      <c r="L52" s="13">
        <v>9.0</v>
      </c>
    </row>
    <row r="53">
      <c r="B53" s="13">
        <v>21.0</v>
      </c>
      <c r="C53" s="23">
        <v>1.0</v>
      </c>
      <c r="D53" s="23">
        <v>1.0</v>
      </c>
      <c r="E53" s="13">
        <v>1.0</v>
      </c>
      <c r="F53" s="13">
        <v>0.0</v>
      </c>
      <c r="G53" s="13">
        <v>0.0</v>
      </c>
      <c r="H53" s="24">
        <v>605.0</v>
      </c>
      <c r="I53" s="13">
        <v>1.0</v>
      </c>
      <c r="J53" s="13">
        <v>9.0</v>
      </c>
      <c r="K53" s="13">
        <v>9.0</v>
      </c>
      <c r="L53" s="13">
        <v>6.0</v>
      </c>
    </row>
    <row r="54">
      <c r="B54" s="13">
        <v>22.0</v>
      </c>
      <c r="C54" s="23">
        <v>1.0</v>
      </c>
      <c r="D54" s="23">
        <v>1.0</v>
      </c>
      <c r="E54" s="13">
        <v>1.0</v>
      </c>
      <c r="F54" s="13">
        <v>0.0</v>
      </c>
      <c r="G54" s="13">
        <v>0.0</v>
      </c>
      <c r="H54" s="24">
        <v>932.0</v>
      </c>
      <c r="I54" s="13">
        <v>1.0</v>
      </c>
      <c r="J54" s="13">
        <v>6.0</v>
      </c>
      <c r="K54" s="13">
        <v>6.0</v>
      </c>
      <c r="L54" s="13">
        <v>9.0</v>
      </c>
    </row>
    <row r="55">
      <c r="B55" s="13">
        <v>23.0</v>
      </c>
      <c r="C55" s="23">
        <v>0.0</v>
      </c>
      <c r="D55" s="23">
        <v>1.0</v>
      </c>
      <c r="E55" s="13">
        <v>0.0</v>
      </c>
      <c r="F55" s="13">
        <v>0.0</v>
      </c>
      <c r="G55" s="13">
        <v>0.0</v>
      </c>
      <c r="H55" s="24">
        <v>3000.0</v>
      </c>
      <c r="I55" s="13">
        <v>3.0</v>
      </c>
      <c r="J55" s="13">
        <v>11.0</v>
      </c>
      <c r="K55" s="13">
        <v>11.0</v>
      </c>
      <c r="L55" s="13">
        <v>6.0</v>
      </c>
    </row>
    <row r="56">
      <c r="B56" s="13">
        <v>24.0</v>
      </c>
      <c r="C56" s="23">
        <v>1.0</v>
      </c>
      <c r="D56" s="23">
        <v>1.0</v>
      </c>
      <c r="E56" s="13">
        <v>1.0</v>
      </c>
      <c r="F56" s="13">
        <v>0.0</v>
      </c>
      <c r="G56" s="13">
        <v>0.0</v>
      </c>
      <c r="H56" s="24">
        <v>1064.0</v>
      </c>
      <c r="I56" s="13">
        <v>1.0</v>
      </c>
      <c r="J56" s="13">
        <v>6.0</v>
      </c>
      <c r="K56" s="13">
        <v>6.0</v>
      </c>
      <c r="L56" s="13">
        <v>11.0</v>
      </c>
    </row>
    <row r="57">
      <c r="B57" s="14">
        <v>25.0</v>
      </c>
      <c r="C57" s="26">
        <v>0.0</v>
      </c>
      <c r="D57" s="26">
        <v>1.0</v>
      </c>
      <c r="E57" s="14">
        <v>0.0</v>
      </c>
      <c r="F57" s="14">
        <v>0.0</v>
      </c>
      <c r="G57" s="14">
        <v>0.0</v>
      </c>
      <c r="H57" s="27">
        <v>3000.0</v>
      </c>
      <c r="I57" s="14">
        <v>3.0</v>
      </c>
      <c r="J57" s="14">
        <v>8.0</v>
      </c>
      <c r="K57" s="14">
        <v>8.0</v>
      </c>
      <c r="L57" s="14">
        <v>6.0</v>
      </c>
    </row>
    <row r="58">
      <c r="C58" s="5" t="s">
        <v>12</v>
      </c>
      <c r="D58" s="5" t="s">
        <v>13</v>
      </c>
      <c r="E58" s="5" t="s">
        <v>14</v>
      </c>
      <c r="F58" s="5" t="s">
        <v>23</v>
      </c>
      <c r="G58" s="5" t="s">
        <v>16</v>
      </c>
      <c r="H58" s="5" t="s">
        <v>17</v>
      </c>
      <c r="I58" s="5" t="s">
        <v>18</v>
      </c>
      <c r="J58" s="16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7</v>
      </c>
      <c r="E59" s="5">
        <f>COUNTIFS(C33:C57, "1", D33:D57, "0")</f>
        <v>1</v>
      </c>
      <c r="F59" s="18">
        <f>sumif(C33:C57, "1", H33:H57 )</f>
        <v>9760</v>
      </c>
      <c r="G59" s="18">
        <f t="array" ref="G59">MEDIAN(IF(($C$33:$C$57=1), ($H$33:$H$57)))</f>
        <v>897.5</v>
      </c>
      <c r="H59" s="18">
        <f>minifs(H33:H57, C33:C57, "1",C33:C57, "1")</f>
        <v>605</v>
      </c>
      <c r="I59" s="19">
        <f>maxifs(H33:H57, C33:C57, "1",C33:C57, "1")</f>
        <v>3000</v>
      </c>
      <c r="J59" s="20">
        <f t="array" ref="J59">stdev(if($C$33:$C$57=1, $H$33:$H$57))</f>
        <v>789.5135935</v>
      </c>
    </row>
    <row r="60">
      <c r="B60" s="5" t="s">
        <v>21</v>
      </c>
      <c r="C60" s="28">
        <f>COUNTIF(C33:C57, "0")</f>
        <v>17</v>
      </c>
      <c r="D60" s="5">
        <f>COUNTIFS(C33:C57, "0", D33:D57, "1")</f>
        <v>15</v>
      </c>
      <c r="E60" s="5">
        <f>COUNTIFS(C33:C57, "0", D33:D57, "0")</f>
        <v>2</v>
      </c>
      <c r="F60" s="18">
        <f>sumif(C33:C57, "0", H33:H57 )</f>
        <v>46352</v>
      </c>
      <c r="G60" s="18">
        <f t="array" ref="G60">MEDIAN(IF(($C$3:$C$27=0), ($H$3:$H$27)))</f>
        <v>3000</v>
      </c>
      <c r="H60" s="18">
        <f>minifs(H33:H57, C33:C57, "0",C33:C57, "0")</f>
        <v>531</v>
      </c>
      <c r="I60" s="18">
        <f>maxifs(H33:H57, C33:C57, "0",C33:C57, "0")</f>
        <v>3000</v>
      </c>
      <c r="J60" s="21">
        <f t="array" ref="J60">stdev(if($C$33:$C$57=0, $H$33:$H$57))</f>
        <v>773.5140641</v>
      </c>
    </row>
    <row r="61">
      <c r="B61" s="22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48">
        <v>0.0</v>
      </c>
      <c r="D63" s="48">
        <v>1.0</v>
      </c>
      <c r="E63" s="48">
        <v>0.0</v>
      </c>
      <c r="F63" s="48">
        <v>0.0</v>
      </c>
      <c r="G63" s="48">
        <v>0.0</v>
      </c>
      <c r="H63" s="48">
        <v>3000.0</v>
      </c>
      <c r="I63" s="48">
        <v>1.0</v>
      </c>
      <c r="J63" s="48">
        <v>4.0</v>
      </c>
      <c r="K63" s="48">
        <v>4.0</v>
      </c>
      <c r="L63" s="48">
        <v>8.0</v>
      </c>
    </row>
    <row r="64">
      <c r="B64" s="13">
        <v>2.0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3000.0</v>
      </c>
      <c r="I64" s="12">
        <v>3.0</v>
      </c>
      <c r="J64" s="12">
        <v>13.0</v>
      </c>
      <c r="K64" s="12">
        <v>13.0</v>
      </c>
      <c r="L64" s="12">
        <v>4.0</v>
      </c>
    </row>
    <row r="65">
      <c r="B65" s="13">
        <v>3.0</v>
      </c>
      <c r="C65" s="12">
        <v>1.0</v>
      </c>
      <c r="D65" s="12">
        <v>1.0</v>
      </c>
      <c r="E65" s="12">
        <v>1.0</v>
      </c>
      <c r="F65" s="12">
        <v>0.0</v>
      </c>
      <c r="G65" s="12">
        <v>0.0</v>
      </c>
      <c r="H65" s="12">
        <v>1474.0</v>
      </c>
      <c r="I65" s="12">
        <v>1.0</v>
      </c>
      <c r="J65" s="12">
        <v>4.0</v>
      </c>
      <c r="K65" s="12">
        <v>4.0</v>
      </c>
      <c r="L65" s="12">
        <v>13.0</v>
      </c>
    </row>
    <row r="66">
      <c r="B66" s="13">
        <v>4.0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2">
        <v>3000.0</v>
      </c>
      <c r="I66" s="12">
        <v>2.0</v>
      </c>
      <c r="J66" s="12">
        <v>9.0</v>
      </c>
      <c r="K66" s="12">
        <v>9.0</v>
      </c>
      <c r="L66" s="12">
        <v>4.0</v>
      </c>
    </row>
    <row r="67">
      <c r="B67" s="13">
        <v>5.0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2">
        <v>3000.0</v>
      </c>
      <c r="I67" s="12">
        <v>3.0</v>
      </c>
      <c r="J67" s="12">
        <v>9.0</v>
      </c>
      <c r="K67" s="12">
        <v>9.0</v>
      </c>
      <c r="L67" s="12">
        <v>9.0</v>
      </c>
    </row>
    <row r="68">
      <c r="B68" s="13">
        <v>6.0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2">
        <v>3000.0</v>
      </c>
      <c r="I68" s="12">
        <v>2.0</v>
      </c>
      <c r="J68" s="12">
        <v>11.0</v>
      </c>
      <c r="K68" s="12">
        <v>11.0</v>
      </c>
      <c r="L68" s="12">
        <v>9.0</v>
      </c>
    </row>
    <row r="69">
      <c r="B69" s="13">
        <v>7.0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2">
        <v>3000.0</v>
      </c>
      <c r="I69" s="12">
        <v>2.0</v>
      </c>
      <c r="J69" s="12">
        <v>11.0</v>
      </c>
      <c r="K69" s="12">
        <v>11.0</v>
      </c>
      <c r="L69" s="12">
        <v>11.0</v>
      </c>
    </row>
    <row r="70">
      <c r="B70" s="13">
        <v>8.0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2">
        <v>3000.0</v>
      </c>
      <c r="I70" s="12">
        <v>3.0</v>
      </c>
      <c r="J70" s="12">
        <v>1.0</v>
      </c>
      <c r="K70" s="12">
        <v>1.0</v>
      </c>
      <c r="L70" s="12">
        <v>11.0</v>
      </c>
    </row>
    <row r="71">
      <c r="B71" s="13">
        <v>9.0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2">
        <v>3000.0</v>
      </c>
      <c r="I71" s="12">
        <v>3.0</v>
      </c>
      <c r="J71" s="12">
        <v>12.0</v>
      </c>
      <c r="K71" s="12">
        <v>12.0</v>
      </c>
      <c r="L71" s="12">
        <v>1.0</v>
      </c>
    </row>
    <row r="72">
      <c r="B72" s="13">
        <v>10.0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2">
        <v>3000.0</v>
      </c>
      <c r="I72" s="12">
        <v>3.0</v>
      </c>
      <c r="J72" s="12">
        <v>13.0</v>
      </c>
      <c r="K72" s="12">
        <v>13.0</v>
      </c>
      <c r="L72" s="12">
        <v>12.0</v>
      </c>
    </row>
    <row r="73">
      <c r="B73" s="13">
        <v>11.0</v>
      </c>
      <c r="C73" s="12">
        <v>1.0</v>
      </c>
      <c r="D73" s="12">
        <v>1.0</v>
      </c>
      <c r="E73" s="12">
        <v>1.0</v>
      </c>
      <c r="F73" s="12">
        <v>0.0</v>
      </c>
      <c r="G73" s="12">
        <v>0.0</v>
      </c>
      <c r="H73" s="12">
        <v>777.0</v>
      </c>
      <c r="I73" s="12">
        <v>1.0</v>
      </c>
      <c r="J73" s="12">
        <v>12.0</v>
      </c>
      <c r="K73" s="12">
        <v>12.0</v>
      </c>
      <c r="L73" s="12">
        <v>13.0</v>
      </c>
    </row>
    <row r="74">
      <c r="B74" s="13">
        <v>12.0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2">
        <v>3000.0</v>
      </c>
      <c r="I74" s="12">
        <v>2.0</v>
      </c>
      <c r="J74" s="12">
        <v>2.0</v>
      </c>
      <c r="K74" s="12">
        <v>2.0</v>
      </c>
      <c r="L74" s="12">
        <v>12.0</v>
      </c>
    </row>
    <row r="75">
      <c r="B75" s="13">
        <v>13.0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2">
        <v>3000.0</v>
      </c>
      <c r="I75" s="12">
        <v>2.0</v>
      </c>
      <c r="J75" s="12">
        <v>11.0</v>
      </c>
      <c r="K75" s="12">
        <v>11.0</v>
      </c>
      <c r="L75" s="12">
        <v>2.0</v>
      </c>
    </row>
    <row r="76">
      <c r="B76" s="13">
        <v>14.0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2">
        <v>3000.0</v>
      </c>
      <c r="I76" s="12">
        <v>2.0</v>
      </c>
      <c r="J76" s="12">
        <v>1.0</v>
      </c>
      <c r="K76" s="12">
        <v>1.0</v>
      </c>
      <c r="L76" s="12">
        <v>11.0</v>
      </c>
    </row>
    <row r="77">
      <c r="B77" s="13">
        <v>15.0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2">
        <v>3000.0</v>
      </c>
      <c r="I77" s="12">
        <v>3.0</v>
      </c>
      <c r="J77" s="12">
        <v>4.0</v>
      </c>
      <c r="K77" s="12">
        <v>4.0</v>
      </c>
      <c r="L77" s="12">
        <v>1.0</v>
      </c>
    </row>
    <row r="78">
      <c r="B78" s="13">
        <v>16.0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2">
        <v>3000.0</v>
      </c>
      <c r="I78" s="12">
        <v>2.0</v>
      </c>
      <c r="J78" s="12">
        <v>5.0</v>
      </c>
      <c r="K78" s="12">
        <v>5.0</v>
      </c>
      <c r="L78" s="12">
        <v>4.0</v>
      </c>
    </row>
    <row r="79">
      <c r="B79" s="13">
        <v>17.0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2">
        <v>3000.0</v>
      </c>
      <c r="I79" s="12">
        <v>3.0</v>
      </c>
      <c r="J79" s="12">
        <v>14.0</v>
      </c>
      <c r="K79" s="12">
        <v>14.0</v>
      </c>
      <c r="L79" s="12">
        <v>5.0</v>
      </c>
    </row>
    <row r="80">
      <c r="B80" s="13">
        <v>18.0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2">
        <v>3000.0</v>
      </c>
      <c r="I80" s="12">
        <v>2.0</v>
      </c>
      <c r="J80" s="12">
        <v>12.0</v>
      </c>
      <c r="K80" s="12">
        <v>12.0</v>
      </c>
      <c r="L80" s="12">
        <v>14.0</v>
      </c>
    </row>
    <row r="81">
      <c r="B81" s="13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3.0</v>
      </c>
      <c r="J81" s="12">
        <v>1.0</v>
      </c>
      <c r="K81" s="12">
        <v>1.0</v>
      </c>
      <c r="L81" s="12">
        <v>12.0</v>
      </c>
    </row>
    <row r="82">
      <c r="B82" s="13">
        <v>20.0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2">
        <v>3000.0</v>
      </c>
      <c r="I82" s="12">
        <v>2.0</v>
      </c>
      <c r="J82" s="12">
        <v>3.0</v>
      </c>
      <c r="K82" s="12">
        <v>3.0</v>
      </c>
      <c r="L82" s="12">
        <v>1.0</v>
      </c>
    </row>
    <row r="83">
      <c r="B83" s="13">
        <v>21.0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2">
        <v>3000.0</v>
      </c>
      <c r="I83" s="12">
        <v>3.0</v>
      </c>
      <c r="J83" s="12">
        <v>4.0</v>
      </c>
      <c r="K83" s="12">
        <v>4.0</v>
      </c>
      <c r="L83" s="12">
        <v>3.0</v>
      </c>
    </row>
    <row r="84">
      <c r="B84" s="13">
        <v>22.0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2">
        <v>3000.0</v>
      </c>
      <c r="I84" s="12">
        <v>3.0</v>
      </c>
      <c r="J84" s="12">
        <v>10.0</v>
      </c>
      <c r="K84" s="12">
        <v>10.0</v>
      </c>
      <c r="L84" s="12">
        <v>4.0</v>
      </c>
    </row>
    <row r="85">
      <c r="B85" s="13">
        <v>23.0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2">
        <v>3000.0</v>
      </c>
      <c r="I85" s="12">
        <v>2.0</v>
      </c>
      <c r="J85" s="12">
        <v>5.0</v>
      </c>
      <c r="K85" s="12">
        <v>5.0</v>
      </c>
      <c r="L85" s="12">
        <v>10.0</v>
      </c>
    </row>
    <row r="86">
      <c r="B86" s="13">
        <v>24.0</v>
      </c>
      <c r="C86" s="12">
        <v>1.0</v>
      </c>
      <c r="D86" s="12">
        <v>1.0</v>
      </c>
      <c r="E86" s="12">
        <v>1.0</v>
      </c>
      <c r="F86" s="12">
        <v>0.0</v>
      </c>
      <c r="G86" s="12">
        <v>0.0</v>
      </c>
      <c r="H86" s="12">
        <v>906.0</v>
      </c>
      <c r="I86" s="12">
        <v>1.0</v>
      </c>
      <c r="J86" s="12">
        <v>10.0</v>
      </c>
      <c r="K86" s="12">
        <v>10.0</v>
      </c>
      <c r="L86" s="12">
        <v>5.0</v>
      </c>
    </row>
    <row r="87">
      <c r="B87" s="14">
        <v>25.0</v>
      </c>
      <c r="C87" s="15">
        <v>0.0</v>
      </c>
      <c r="D87" s="15">
        <v>1.0</v>
      </c>
      <c r="E87" s="15">
        <v>0.0</v>
      </c>
      <c r="F87" s="15">
        <v>0.0</v>
      </c>
      <c r="G87" s="15">
        <v>0.0</v>
      </c>
      <c r="H87" s="15">
        <v>3000.0</v>
      </c>
      <c r="I87" s="15">
        <v>3.0</v>
      </c>
      <c r="J87" s="15">
        <v>15.0</v>
      </c>
      <c r="K87" s="15">
        <v>15.0</v>
      </c>
      <c r="L87" s="15">
        <v>10.0</v>
      </c>
    </row>
    <row r="88">
      <c r="C88" s="5" t="s">
        <v>12</v>
      </c>
      <c r="D88" s="5" t="s">
        <v>13</v>
      </c>
      <c r="E88" s="5" t="s">
        <v>14</v>
      </c>
      <c r="F88" s="5" t="s">
        <v>23</v>
      </c>
      <c r="G88" s="5" t="s">
        <v>16</v>
      </c>
      <c r="H88" s="5" t="s">
        <v>17</v>
      </c>
      <c r="I88" s="5" t="s">
        <v>18</v>
      </c>
      <c r="J88" s="16" t="s">
        <v>19</v>
      </c>
    </row>
    <row r="89">
      <c r="B89" s="5" t="s">
        <v>20</v>
      </c>
      <c r="C89" s="31">
        <f>COUNTIF(C63:C87, "1")</f>
        <v>3</v>
      </c>
      <c r="D89" s="5">
        <f>COUNTIFS(C63:C87, "1", D63:D87, "1")</f>
        <v>3</v>
      </c>
      <c r="E89" s="5">
        <f>COUNTIFS(C63:C87, "1", D63:D87, "0")</f>
        <v>0</v>
      </c>
      <c r="F89" s="18">
        <f>sumif(C63:C87, "1", H63:H87 )</f>
        <v>3157</v>
      </c>
      <c r="G89" s="18">
        <f t="array" ref="G89">MEDIAN(IF(($C$63:$C$87=1), ($H$63:$H$87)))</f>
        <v>906</v>
      </c>
      <c r="H89" s="18">
        <f>minifs(H63:H87, C63:C87, "1",C63:C87, "1")</f>
        <v>777</v>
      </c>
      <c r="I89" s="19">
        <f>maxifs(H63:H87, C63:C87, "1",C63:C87, "1")</f>
        <v>1474</v>
      </c>
      <c r="J89" s="20">
        <f t="array" ref="J89">stdev(if($C$62:$C$87=1, $H$62:$H$87))</f>
        <v>370.8265542</v>
      </c>
    </row>
    <row r="90">
      <c r="B90" s="5" t="s">
        <v>21</v>
      </c>
      <c r="C90" s="31">
        <f>COUNTIF(C63:C87, "0")</f>
        <v>22</v>
      </c>
      <c r="D90" s="5">
        <f>COUNTIFS(C63:C87, "0", D63:D87, "1")</f>
        <v>22</v>
      </c>
      <c r="E90" s="5">
        <f>COUNTIFS(C63:C87, "0", D63:D87, "0")</f>
        <v>0</v>
      </c>
      <c r="F90" s="18">
        <f>sumif(C63:C87, "0", H63:H87 )</f>
        <v>66000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  <c r="J90" s="20">
        <f t="array" ref="J90">stdev(if($C$62:$C$87=0, $H$62:$H$87))</f>
        <v>0</v>
      </c>
    </row>
    <row r="92">
      <c r="B92" s="32" t="s">
        <v>25</v>
      </c>
      <c r="C92" s="32" t="s">
        <v>26</v>
      </c>
      <c r="D92" s="33" t="s">
        <v>13</v>
      </c>
      <c r="E92" s="33" t="s">
        <v>14</v>
      </c>
      <c r="F92" s="32" t="s">
        <v>27</v>
      </c>
      <c r="G92" s="32" t="s">
        <v>23</v>
      </c>
      <c r="H92" s="32" t="s">
        <v>16</v>
      </c>
      <c r="I92" s="32" t="s">
        <v>17</v>
      </c>
      <c r="J92" s="32" t="s">
        <v>18</v>
      </c>
      <c r="K92" s="9" t="s">
        <v>19</v>
      </c>
    </row>
    <row r="93">
      <c r="B93" s="34" t="s">
        <v>20</v>
      </c>
      <c r="C93" s="35">
        <f t="shared" ref="C93:E93" si="1">C89+C59+C29</f>
        <v>21</v>
      </c>
      <c r="D93" s="36">
        <f t="shared" si="1"/>
        <v>18</v>
      </c>
      <c r="E93" s="36">
        <f t="shared" si="1"/>
        <v>3</v>
      </c>
      <c r="F93" s="37">
        <f t="shared" ref="F93:F94" si="3">E93/C93*100</f>
        <v>14.28571429</v>
      </c>
      <c r="G93" s="37">
        <f t="shared" ref="G93:G94" si="4">sum(F89,F59,F29)/C93</f>
        <v>1191.809524</v>
      </c>
      <c r="H93" s="37">
        <f t="array" ref="H93">MEDIAN(IF(($C$63:$C$87=1), ($H$63:$H$87)),IF(($C$33:$C$57=1), ($H$33:$H$57)), IF(($C$3:$C$27=1), ($H$3:$H$27)))</f>
        <v>843</v>
      </c>
      <c r="I93" s="37">
        <f t="shared" ref="I93:I94" si="5">min(H89,H59,H29)</f>
        <v>525</v>
      </c>
      <c r="J93" s="37">
        <f t="shared" ref="J93:J94" si="6">max(I89,I59,I29)</f>
        <v>3000</v>
      </c>
      <c r="K93" s="21">
        <f t="array" ref="K93">STDEV(IF(($C$63:$C$87=1), ($H$63:$H$87)),IF(($C$33:$C$57=1), ($H$33:$H$57)), IF(($C$3:$C$27=1), ($H$3:$H$27)))</f>
        <v>804.188014</v>
      </c>
    </row>
    <row r="94">
      <c r="B94" s="34" t="s">
        <v>21</v>
      </c>
      <c r="C94" s="35">
        <f t="shared" ref="C94:E94" si="2">C90+C60+C30</f>
        <v>54</v>
      </c>
      <c r="D94" s="36">
        <f t="shared" si="2"/>
        <v>52</v>
      </c>
      <c r="E94" s="36">
        <f t="shared" si="2"/>
        <v>2</v>
      </c>
      <c r="F94" s="37">
        <f t="shared" si="3"/>
        <v>3.703703704</v>
      </c>
      <c r="G94" s="37">
        <f t="shared" si="4"/>
        <v>2913.925926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531</v>
      </c>
      <c r="J94" s="37">
        <f t="shared" si="6"/>
        <v>3000</v>
      </c>
      <c r="K94" s="21">
        <f t="array" ref="K94">STDEV(IF(($C$63:$C$87=0), ($H$63:$H$87)),IF(($C$33:$C$57=0), ($H$33:$H$57)), IF(($C$3:$C$27=0), ($H$3:$H$27)))</f>
        <v>443.9090869</v>
      </c>
    </row>
    <row r="99">
      <c r="C99" s="43" t="s">
        <v>31</v>
      </c>
      <c r="D99" s="44">
        <v>0.0</v>
      </c>
      <c r="E99" s="44">
        <v>1.0</v>
      </c>
    </row>
    <row r="100">
      <c r="C100" s="45" t="s">
        <v>32</v>
      </c>
      <c r="D100" s="11"/>
      <c r="E100" s="11"/>
    </row>
    <row r="101">
      <c r="C101" s="46" t="s">
        <v>33</v>
      </c>
      <c r="D101" s="13"/>
      <c r="E101" s="13"/>
    </row>
    <row r="102">
      <c r="C102" s="46" t="s">
        <v>34</v>
      </c>
      <c r="D102" s="13"/>
      <c r="E102" s="13"/>
    </row>
    <row r="103">
      <c r="C103" s="46" t="s">
        <v>35</v>
      </c>
      <c r="D103" s="13"/>
      <c r="E103" s="13"/>
    </row>
    <row r="104">
      <c r="C104" s="46" t="s">
        <v>36</v>
      </c>
      <c r="D104" s="13"/>
      <c r="E104" s="13"/>
    </row>
    <row r="105">
      <c r="C105" s="47" t="s">
        <v>37</v>
      </c>
      <c r="D105" s="14"/>
      <c r="E105" s="14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" t="s">
        <v>41</v>
      </c>
      <c r="C3" s="7" t="s">
        <v>42</v>
      </c>
      <c r="D3" s="7" t="s">
        <v>43</v>
      </c>
      <c r="E3" s="6" t="s">
        <v>44</v>
      </c>
      <c r="F3" s="8" t="s">
        <v>45</v>
      </c>
      <c r="G3" s="7" t="s">
        <v>46</v>
      </c>
      <c r="H3" s="7" t="s">
        <v>47</v>
      </c>
    </row>
    <row r="4">
      <c r="A4" s="51"/>
      <c r="B4" s="52" t="s">
        <v>48</v>
      </c>
      <c r="C4" s="52" t="s">
        <v>49</v>
      </c>
      <c r="D4" s="53">
        <v>0.0</v>
      </c>
      <c r="E4" s="53">
        <v>7.0</v>
      </c>
      <c r="F4" s="53">
        <v>3.0</v>
      </c>
      <c r="G4" s="53">
        <v>1.0</v>
      </c>
      <c r="H4" s="54">
        <v>1269.0</v>
      </c>
    </row>
    <row r="5">
      <c r="A5" s="55"/>
      <c r="B5" s="56" t="s">
        <v>49</v>
      </c>
      <c r="C5" s="56" t="s">
        <v>49</v>
      </c>
      <c r="D5" s="57">
        <v>1.0</v>
      </c>
      <c r="E5" s="57">
        <v>15.0</v>
      </c>
      <c r="F5" s="57">
        <v>3.0</v>
      </c>
      <c r="G5" s="57">
        <v>1.0</v>
      </c>
      <c r="H5" s="58">
        <v>610.0</v>
      </c>
    </row>
    <row r="6">
      <c r="A6" s="51"/>
      <c r="B6" s="56" t="s">
        <v>50</v>
      </c>
      <c r="C6" s="56" t="s">
        <v>48</v>
      </c>
      <c r="D6" s="57">
        <v>0.0</v>
      </c>
      <c r="E6" s="57">
        <v>4.0</v>
      </c>
      <c r="F6" s="57">
        <v>1.0</v>
      </c>
      <c r="G6" s="57">
        <v>1.0</v>
      </c>
      <c r="H6" s="58">
        <v>793.0</v>
      </c>
    </row>
    <row r="7">
      <c r="A7" s="51"/>
      <c r="B7" s="56" t="s">
        <v>51</v>
      </c>
      <c r="C7" s="56" t="s">
        <v>48</v>
      </c>
      <c r="D7" s="57">
        <v>0.0</v>
      </c>
      <c r="E7" s="57">
        <v>12.0</v>
      </c>
      <c r="F7" s="57">
        <v>1.0</v>
      </c>
      <c r="G7" s="57">
        <v>1.0</v>
      </c>
      <c r="H7" s="58">
        <v>481.0</v>
      </c>
      <c r="J7" s="10"/>
      <c r="K7" s="10"/>
      <c r="L7" s="10"/>
      <c r="M7" s="10"/>
    </row>
    <row r="8">
      <c r="A8" s="51"/>
      <c r="B8" s="56" t="s">
        <v>51</v>
      </c>
      <c r="C8" s="56" t="s">
        <v>49</v>
      </c>
      <c r="D8" s="57">
        <v>0.0</v>
      </c>
      <c r="E8" s="57">
        <v>11.0</v>
      </c>
      <c r="F8" s="57">
        <v>3.0</v>
      </c>
      <c r="G8" s="57">
        <v>1.0</v>
      </c>
      <c r="H8" s="58">
        <v>540.0</v>
      </c>
      <c r="J8" s="10"/>
      <c r="K8" s="10"/>
      <c r="L8" s="10"/>
      <c r="M8" s="10"/>
    </row>
    <row r="9">
      <c r="A9" s="51"/>
      <c r="B9" s="56" t="s">
        <v>50</v>
      </c>
      <c r="C9" s="56" t="s">
        <v>48</v>
      </c>
      <c r="D9" s="57">
        <v>0.0</v>
      </c>
      <c r="E9" s="57">
        <v>4.0</v>
      </c>
      <c r="F9" s="57">
        <v>1.0</v>
      </c>
      <c r="G9" s="57">
        <v>1.0</v>
      </c>
      <c r="H9" s="58">
        <v>518.0</v>
      </c>
      <c r="J9" s="10"/>
      <c r="K9" s="10"/>
      <c r="L9" s="10"/>
      <c r="M9" s="10"/>
    </row>
    <row r="10">
      <c r="A10" s="51"/>
      <c r="B10" s="56" t="s">
        <v>48</v>
      </c>
      <c r="C10" s="56" t="s">
        <v>50</v>
      </c>
      <c r="D10" s="57">
        <v>0.0</v>
      </c>
      <c r="E10" s="57">
        <v>5.0</v>
      </c>
      <c r="F10" s="57">
        <v>4.0</v>
      </c>
      <c r="G10" s="57">
        <v>1.0</v>
      </c>
      <c r="H10" s="58">
        <v>540.0</v>
      </c>
      <c r="J10" s="10"/>
      <c r="K10" s="10"/>
      <c r="L10" s="10"/>
      <c r="M10" s="10"/>
    </row>
    <row r="11">
      <c r="A11" s="51"/>
      <c r="B11" s="56" t="s">
        <v>48</v>
      </c>
      <c r="C11" s="56" t="s">
        <v>50</v>
      </c>
      <c r="D11" s="57">
        <v>0.0</v>
      </c>
      <c r="E11" s="57">
        <v>5.0</v>
      </c>
      <c r="F11" s="57">
        <v>4.0</v>
      </c>
      <c r="G11" s="57">
        <v>1.0</v>
      </c>
      <c r="H11" s="58">
        <v>438.0</v>
      </c>
      <c r="J11" s="10"/>
      <c r="K11" s="10"/>
      <c r="L11" s="10"/>
      <c r="M11" s="10"/>
    </row>
    <row r="12">
      <c r="A12" s="51"/>
      <c r="B12" s="56" t="s">
        <v>50</v>
      </c>
      <c r="C12" s="56" t="s">
        <v>48</v>
      </c>
      <c r="D12" s="57">
        <v>0.0</v>
      </c>
      <c r="E12" s="57">
        <v>4.0</v>
      </c>
      <c r="F12" s="57">
        <v>1.0</v>
      </c>
      <c r="G12" s="57">
        <v>1.0</v>
      </c>
      <c r="H12" s="58">
        <v>568.0</v>
      </c>
      <c r="J12" s="10"/>
      <c r="K12" s="10"/>
      <c r="L12" s="10"/>
      <c r="M12" s="10"/>
    </row>
    <row r="13">
      <c r="A13" s="51"/>
      <c r="B13" s="56" t="s">
        <v>50</v>
      </c>
      <c r="C13" s="56" t="s">
        <v>48</v>
      </c>
      <c r="D13" s="57">
        <v>0.0</v>
      </c>
      <c r="E13" s="57">
        <v>4.0</v>
      </c>
      <c r="F13" s="57">
        <v>1.0</v>
      </c>
      <c r="G13" s="57">
        <v>1.0</v>
      </c>
      <c r="H13" s="58">
        <v>602.0</v>
      </c>
      <c r="J13" s="10"/>
      <c r="K13" s="10"/>
      <c r="L13" s="10"/>
      <c r="M13" s="10"/>
    </row>
    <row r="14">
      <c r="A14" s="51"/>
      <c r="B14" s="56" t="s">
        <v>51</v>
      </c>
      <c r="C14" s="56" t="s">
        <v>51</v>
      </c>
      <c r="D14" s="57">
        <v>1.0</v>
      </c>
      <c r="E14" s="57">
        <v>10.0</v>
      </c>
      <c r="F14" s="57">
        <v>2.0</v>
      </c>
      <c r="G14" s="57">
        <v>1.0</v>
      </c>
      <c r="H14" s="58">
        <v>435.0</v>
      </c>
      <c r="J14" s="10"/>
      <c r="K14" s="10"/>
      <c r="L14" s="10"/>
      <c r="M14" s="10"/>
    </row>
    <row r="15">
      <c r="A15" s="51"/>
      <c r="B15" s="56" t="s">
        <v>50</v>
      </c>
      <c r="C15" s="56" t="s">
        <v>51</v>
      </c>
      <c r="D15" s="57">
        <v>0.0</v>
      </c>
      <c r="E15" s="57">
        <v>2.0</v>
      </c>
      <c r="F15" s="57">
        <v>2.0</v>
      </c>
      <c r="G15" s="57">
        <v>1.0</v>
      </c>
      <c r="H15" s="58">
        <v>451.0</v>
      </c>
      <c r="J15" s="10"/>
      <c r="K15" s="10"/>
      <c r="L15" s="10"/>
      <c r="M15" s="10"/>
    </row>
    <row r="16">
      <c r="A16" s="51"/>
      <c r="B16" s="56" t="s">
        <v>48</v>
      </c>
      <c r="C16" s="56" t="s">
        <v>48</v>
      </c>
      <c r="D16" s="57">
        <v>1.0</v>
      </c>
      <c r="E16" s="57">
        <v>8.0</v>
      </c>
      <c r="F16" s="57">
        <v>1.0</v>
      </c>
      <c r="G16" s="57">
        <v>1.0</v>
      </c>
      <c r="H16" s="58">
        <v>452.0</v>
      </c>
      <c r="J16" s="10"/>
      <c r="K16" s="10"/>
      <c r="L16" s="10"/>
      <c r="M16" s="10"/>
    </row>
    <row r="17">
      <c r="A17" s="51"/>
      <c r="B17" s="56" t="s">
        <v>50</v>
      </c>
      <c r="C17" s="56" t="s">
        <v>48</v>
      </c>
      <c r="D17" s="57">
        <v>0.0</v>
      </c>
      <c r="E17" s="57">
        <v>4.0</v>
      </c>
      <c r="F17" s="57">
        <v>1.0</v>
      </c>
      <c r="G17" s="57">
        <v>1.0</v>
      </c>
      <c r="H17" s="58">
        <v>595.0</v>
      </c>
      <c r="J17" s="10"/>
      <c r="K17" s="10"/>
      <c r="L17" s="10"/>
      <c r="M17" s="10"/>
    </row>
    <row r="18">
      <c r="A18" s="51"/>
      <c r="B18" s="56" t="s">
        <v>51</v>
      </c>
      <c r="C18" s="56" t="s">
        <v>51</v>
      </c>
      <c r="D18" s="57">
        <v>1.0</v>
      </c>
      <c r="E18" s="57">
        <v>10.0</v>
      </c>
      <c r="F18" s="57">
        <v>2.0</v>
      </c>
      <c r="G18" s="57">
        <v>1.0</v>
      </c>
      <c r="H18" s="58">
        <v>513.0</v>
      </c>
      <c r="J18" s="10"/>
      <c r="K18" s="10"/>
      <c r="L18" s="10"/>
      <c r="M18" s="10"/>
    </row>
    <row r="19">
      <c r="A19" s="51"/>
      <c r="B19" s="56" t="s">
        <v>51</v>
      </c>
      <c r="C19" s="56" t="s">
        <v>51</v>
      </c>
      <c r="D19" s="57">
        <v>1.0</v>
      </c>
      <c r="E19" s="57">
        <v>10.0</v>
      </c>
      <c r="F19" s="57">
        <v>2.0</v>
      </c>
      <c r="G19" s="57">
        <v>1.0</v>
      </c>
      <c r="H19" s="58">
        <v>480.0</v>
      </c>
      <c r="J19" s="10"/>
      <c r="K19" s="10"/>
      <c r="L19" s="10"/>
      <c r="M19" s="10"/>
    </row>
    <row r="20">
      <c r="A20" s="51"/>
      <c r="B20" s="56" t="s">
        <v>50</v>
      </c>
      <c r="C20" s="56" t="s">
        <v>48</v>
      </c>
      <c r="D20" s="57">
        <v>0.0</v>
      </c>
      <c r="E20" s="57">
        <v>4.0</v>
      </c>
      <c r="F20" s="57">
        <v>1.0</v>
      </c>
      <c r="G20" s="57">
        <v>1.0</v>
      </c>
      <c r="H20" s="58">
        <v>583.0</v>
      </c>
      <c r="J20" s="10"/>
      <c r="K20" s="10"/>
      <c r="L20" s="10"/>
      <c r="M20" s="10"/>
    </row>
    <row r="21">
      <c r="A21" s="51"/>
      <c r="B21" s="56" t="s">
        <v>50</v>
      </c>
      <c r="C21" s="56" t="s">
        <v>50</v>
      </c>
      <c r="D21" s="57">
        <v>1.0</v>
      </c>
      <c r="E21" s="57">
        <v>1.0</v>
      </c>
      <c r="F21" s="57">
        <v>4.0</v>
      </c>
      <c r="G21" s="57">
        <v>1.0</v>
      </c>
      <c r="H21" s="58">
        <v>777.0</v>
      </c>
      <c r="J21" s="10"/>
      <c r="K21" s="10"/>
      <c r="L21" s="10"/>
      <c r="M21" s="10"/>
    </row>
    <row r="22">
      <c r="A22" s="51"/>
      <c r="B22" s="56" t="s">
        <v>51</v>
      </c>
      <c r="C22" s="56" t="s">
        <v>48</v>
      </c>
      <c r="D22" s="57">
        <v>0.0</v>
      </c>
      <c r="E22" s="57">
        <v>12.0</v>
      </c>
      <c r="F22" s="57">
        <v>1.0</v>
      </c>
      <c r="G22" s="57">
        <v>1.0</v>
      </c>
      <c r="H22" s="58">
        <v>541.0</v>
      </c>
      <c r="J22" s="10"/>
      <c r="K22" s="10"/>
      <c r="L22" s="10"/>
      <c r="M22" s="10"/>
    </row>
    <row r="23">
      <c r="A23" s="51"/>
      <c r="B23" s="56" t="s">
        <v>49</v>
      </c>
      <c r="C23" s="56" t="s">
        <v>48</v>
      </c>
      <c r="D23" s="57">
        <v>0.0</v>
      </c>
      <c r="E23" s="57">
        <v>16.0</v>
      </c>
      <c r="F23" s="57">
        <v>1.0</v>
      </c>
      <c r="G23" s="57">
        <v>1.0</v>
      </c>
      <c r="H23" s="58">
        <v>677.0</v>
      </c>
      <c r="J23" s="10"/>
      <c r="K23" s="10"/>
      <c r="L23" s="10"/>
      <c r="M23" s="10"/>
    </row>
    <row r="24">
      <c r="A24" s="51"/>
      <c r="B24" s="56" t="s">
        <v>51</v>
      </c>
      <c r="C24" s="56" t="s">
        <v>50</v>
      </c>
      <c r="D24" s="57">
        <v>0.0</v>
      </c>
      <c r="E24" s="57">
        <v>9.0</v>
      </c>
      <c r="F24" s="57">
        <v>4.0</v>
      </c>
      <c r="G24" s="57">
        <v>1.0</v>
      </c>
      <c r="H24" s="58">
        <v>685.0</v>
      </c>
      <c r="J24" s="10"/>
      <c r="K24" s="10"/>
      <c r="L24" s="10"/>
      <c r="M24" s="10"/>
    </row>
    <row r="25">
      <c r="A25" s="51"/>
      <c r="B25" s="56" t="s">
        <v>48</v>
      </c>
      <c r="C25" s="56" t="s">
        <v>50</v>
      </c>
      <c r="D25" s="57">
        <v>0.0</v>
      </c>
      <c r="E25" s="57">
        <v>5.0</v>
      </c>
      <c r="F25" s="57">
        <v>4.0</v>
      </c>
      <c r="G25" s="57">
        <v>1.0</v>
      </c>
      <c r="H25" s="58">
        <v>688.0</v>
      </c>
      <c r="J25" s="10"/>
      <c r="K25" s="10"/>
      <c r="L25" s="10"/>
      <c r="M25" s="10"/>
    </row>
    <row r="26">
      <c r="A26" s="51"/>
      <c r="B26" s="56" t="s">
        <v>49</v>
      </c>
      <c r="C26" s="56" t="s">
        <v>50</v>
      </c>
      <c r="D26" s="57">
        <v>0.0</v>
      </c>
      <c r="E26" s="57">
        <v>13.0</v>
      </c>
      <c r="F26" s="57">
        <v>4.0</v>
      </c>
      <c r="G26" s="57">
        <v>1.0</v>
      </c>
      <c r="H26" s="58">
        <v>522.0</v>
      </c>
      <c r="J26" s="10"/>
      <c r="K26" s="10"/>
      <c r="L26" s="10"/>
      <c r="M26" s="10"/>
    </row>
    <row r="27">
      <c r="A27" s="51"/>
      <c r="B27" s="56" t="s">
        <v>48</v>
      </c>
      <c r="C27" s="56" t="s">
        <v>48</v>
      </c>
      <c r="D27" s="57">
        <v>1.0</v>
      </c>
      <c r="E27" s="57">
        <v>8.0</v>
      </c>
      <c r="F27" s="57">
        <v>1.0</v>
      </c>
      <c r="G27" s="57">
        <v>1.0</v>
      </c>
      <c r="H27" s="58">
        <v>569.0</v>
      </c>
      <c r="J27" s="10"/>
      <c r="K27" s="10"/>
      <c r="L27" s="10"/>
      <c r="M27" s="10"/>
    </row>
    <row r="28">
      <c r="A28" s="51"/>
      <c r="B28" s="56" t="s">
        <v>48</v>
      </c>
      <c r="C28" s="56" t="s">
        <v>50</v>
      </c>
      <c r="D28" s="57">
        <v>0.0</v>
      </c>
      <c r="E28" s="57">
        <v>5.0</v>
      </c>
      <c r="F28" s="57">
        <v>4.0</v>
      </c>
      <c r="G28" s="57">
        <v>1.0</v>
      </c>
      <c r="H28" s="58">
        <v>486.0</v>
      </c>
      <c r="J28" s="10"/>
      <c r="K28" s="10"/>
      <c r="L28" s="10"/>
      <c r="M28" s="10"/>
    </row>
    <row r="29">
      <c r="A29" s="51"/>
      <c r="B29" s="56" t="s">
        <v>49</v>
      </c>
      <c r="C29" s="56" t="s">
        <v>50</v>
      </c>
      <c r="D29" s="57">
        <v>0.0</v>
      </c>
      <c r="E29" s="57">
        <v>13.0</v>
      </c>
      <c r="F29" s="57">
        <v>4.0</v>
      </c>
      <c r="G29" s="57">
        <v>1.0</v>
      </c>
      <c r="H29" s="58">
        <v>567.0</v>
      </c>
      <c r="J29" s="10"/>
      <c r="K29" s="10"/>
      <c r="L29" s="10"/>
      <c r="M29" s="10"/>
    </row>
    <row r="30">
      <c r="A30" s="51"/>
      <c r="B30" s="56" t="s">
        <v>51</v>
      </c>
      <c r="C30" s="56" t="s">
        <v>49</v>
      </c>
      <c r="D30" s="57">
        <v>0.0</v>
      </c>
      <c r="E30" s="57">
        <v>11.0</v>
      </c>
      <c r="F30" s="57">
        <v>3.0</v>
      </c>
      <c r="G30" s="57">
        <v>1.0</v>
      </c>
      <c r="H30" s="58">
        <v>669.0</v>
      </c>
      <c r="J30" s="10"/>
      <c r="K30" s="10"/>
      <c r="L30" s="10"/>
      <c r="M30" s="10"/>
    </row>
    <row r="31">
      <c r="A31" s="51"/>
      <c r="B31" s="56" t="s">
        <v>49</v>
      </c>
      <c r="C31" s="56" t="s">
        <v>49</v>
      </c>
      <c r="D31" s="57">
        <v>1.0</v>
      </c>
      <c r="E31" s="57">
        <v>15.0</v>
      </c>
      <c r="F31" s="57">
        <v>3.0</v>
      </c>
      <c r="G31" s="57">
        <v>1.0</v>
      </c>
      <c r="H31" s="58">
        <v>545.0</v>
      </c>
      <c r="J31" s="10"/>
      <c r="K31" s="10"/>
      <c r="L31" s="10"/>
      <c r="M31" s="10"/>
    </row>
    <row r="32">
      <c r="A32" s="51"/>
      <c r="B32" s="56" t="s">
        <v>49</v>
      </c>
      <c r="C32" s="56" t="s">
        <v>50</v>
      </c>
      <c r="D32" s="57">
        <v>0.0</v>
      </c>
      <c r="E32" s="57">
        <v>13.0</v>
      </c>
      <c r="F32" s="57">
        <v>4.0</v>
      </c>
      <c r="G32" s="57">
        <v>1.0</v>
      </c>
      <c r="H32" s="58">
        <v>593.0</v>
      </c>
      <c r="J32" s="10"/>
      <c r="K32" s="10"/>
      <c r="L32" s="10"/>
      <c r="M32" s="10"/>
    </row>
    <row r="33">
      <c r="A33" s="51"/>
      <c r="B33" s="56" t="s">
        <v>50</v>
      </c>
      <c r="C33" s="56" t="s">
        <v>51</v>
      </c>
      <c r="D33" s="57">
        <v>0.0</v>
      </c>
      <c r="E33" s="57">
        <v>2.0</v>
      </c>
      <c r="F33" s="57">
        <v>2.0</v>
      </c>
      <c r="G33" s="57">
        <v>1.0</v>
      </c>
      <c r="H33" s="58">
        <v>652.0</v>
      </c>
      <c r="J33" s="10"/>
      <c r="K33" s="10"/>
      <c r="L33" s="10"/>
      <c r="M33" s="10"/>
    </row>
    <row r="34">
      <c r="A34" s="51"/>
      <c r="B34" s="56" t="s">
        <v>49</v>
      </c>
      <c r="C34" s="56" t="s">
        <v>51</v>
      </c>
      <c r="D34" s="57">
        <v>0.0</v>
      </c>
      <c r="E34" s="57">
        <v>14.0</v>
      </c>
      <c r="F34" s="57">
        <v>2.0</v>
      </c>
      <c r="G34" s="57">
        <v>1.0</v>
      </c>
      <c r="H34" s="58">
        <v>504.0</v>
      </c>
      <c r="J34" s="10"/>
      <c r="K34" s="10"/>
      <c r="L34" s="10"/>
      <c r="M34" s="10"/>
    </row>
    <row r="35">
      <c r="A35" s="51"/>
      <c r="B35" s="56" t="s">
        <v>49</v>
      </c>
      <c r="C35" s="56" t="s">
        <v>49</v>
      </c>
      <c r="D35" s="57">
        <v>1.0</v>
      </c>
      <c r="E35" s="57">
        <v>15.0</v>
      </c>
      <c r="F35" s="57">
        <v>3.0</v>
      </c>
      <c r="G35" s="57">
        <v>1.0</v>
      </c>
      <c r="H35" s="58">
        <v>581.0</v>
      </c>
      <c r="J35" s="10"/>
      <c r="K35" s="10"/>
      <c r="L35" s="10"/>
      <c r="M35" s="10"/>
    </row>
    <row r="36">
      <c r="A36" s="51"/>
      <c r="B36" s="56" t="s">
        <v>48</v>
      </c>
      <c r="C36" s="56" t="s">
        <v>50</v>
      </c>
      <c r="D36" s="57">
        <v>0.0</v>
      </c>
      <c r="E36" s="57">
        <v>5.0</v>
      </c>
      <c r="F36" s="57">
        <v>4.0</v>
      </c>
      <c r="G36" s="57">
        <v>1.0</v>
      </c>
      <c r="H36" s="58">
        <v>721.0</v>
      </c>
      <c r="J36" s="10"/>
      <c r="K36" s="10"/>
      <c r="L36" s="10"/>
      <c r="M36" s="10"/>
    </row>
    <row r="37">
      <c r="A37" s="51"/>
      <c r="B37" s="56" t="s">
        <v>50</v>
      </c>
      <c r="C37" s="56" t="s">
        <v>50</v>
      </c>
      <c r="D37" s="57">
        <v>1.0</v>
      </c>
      <c r="E37" s="57">
        <v>1.0</v>
      </c>
      <c r="F37" s="57">
        <v>4.0</v>
      </c>
      <c r="G37" s="57">
        <v>1.0</v>
      </c>
      <c r="H37" s="58">
        <v>477.0</v>
      </c>
      <c r="J37" s="10"/>
      <c r="K37" s="10"/>
      <c r="L37" s="10"/>
      <c r="M37" s="10"/>
    </row>
    <row r="38">
      <c r="A38" s="51"/>
      <c r="B38" s="56" t="s">
        <v>51</v>
      </c>
      <c r="C38" s="56" t="s">
        <v>49</v>
      </c>
      <c r="D38" s="57">
        <v>0.0</v>
      </c>
      <c r="E38" s="57">
        <v>11.0</v>
      </c>
      <c r="F38" s="57">
        <v>3.0</v>
      </c>
      <c r="G38" s="57">
        <v>1.0</v>
      </c>
      <c r="H38" s="58">
        <v>695.0</v>
      </c>
      <c r="J38" s="10"/>
      <c r="K38" s="10"/>
      <c r="L38" s="10"/>
      <c r="M38" s="10"/>
    </row>
    <row r="39">
      <c r="A39" s="51"/>
      <c r="B39" s="56" t="s">
        <v>49</v>
      </c>
      <c r="C39" s="56" t="s">
        <v>48</v>
      </c>
      <c r="D39" s="57">
        <v>0.0</v>
      </c>
      <c r="E39" s="57">
        <v>16.0</v>
      </c>
      <c r="F39" s="57">
        <v>1.0</v>
      </c>
      <c r="G39" s="57">
        <v>1.0</v>
      </c>
      <c r="H39" s="58">
        <v>580.0</v>
      </c>
      <c r="J39" s="10"/>
      <c r="K39" s="10"/>
      <c r="L39" s="10"/>
      <c r="M39" s="10"/>
    </row>
    <row r="40">
      <c r="A40" s="51"/>
      <c r="B40" s="56" t="s">
        <v>50</v>
      </c>
      <c r="C40" s="56" t="s">
        <v>50</v>
      </c>
      <c r="D40" s="57">
        <v>1.0</v>
      </c>
      <c r="E40" s="57">
        <v>1.0</v>
      </c>
      <c r="F40" s="57">
        <v>4.0</v>
      </c>
      <c r="G40" s="57">
        <v>1.0</v>
      </c>
      <c r="H40" s="58">
        <v>546.0</v>
      </c>
      <c r="J40" s="10"/>
      <c r="K40" s="10"/>
      <c r="L40" s="10"/>
      <c r="M40" s="10"/>
    </row>
    <row r="41">
      <c r="A41" s="51"/>
      <c r="B41" s="56" t="s">
        <v>51</v>
      </c>
      <c r="C41" s="56" t="s">
        <v>50</v>
      </c>
      <c r="D41" s="57">
        <v>0.0</v>
      </c>
      <c r="E41" s="57">
        <v>9.0</v>
      </c>
      <c r="F41" s="57">
        <v>4.0</v>
      </c>
      <c r="G41" s="57">
        <v>1.0</v>
      </c>
      <c r="H41" s="58">
        <v>479.0</v>
      </c>
      <c r="J41" s="10"/>
      <c r="K41" s="10"/>
      <c r="L41" s="10"/>
      <c r="M41" s="10"/>
    </row>
    <row r="42">
      <c r="A42" s="51"/>
      <c r="B42" s="56" t="s">
        <v>48</v>
      </c>
      <c r="C42" s="56" t="s">
        <v>48</v>
      </c>
      <c r="D42" s="57">
        <v>1.0</v>
      </c>
      <c r="E42" s="57">
        <v>8.0</v>
      </c>
      <c r="F42" s="57">
        <v>1.0</v>
      </c>
      <c r="G42" s="57">
        <v>1.0</v>
      </c>
      <c r="H42" s="58">
        <v>537.0</v>
      </c>
      <c r="J42" s="10"/>
      <c r="K42" s="10"/>
      <c r="L42" s="10"/>
      <c r="M42" s="10"/>
    </row>
    <row r="43">
      <c r="A43" s="51"/>
      <c r="B43" s="59" t="s">
        <v>48</v>
      </c>
      <c r="C43" s="59" t="s">
        <v>51</v>
      </c>
      <c r="D43" s="60">
        <v>0.0</v>
      </c>
      <c r="E43" s="61">
        <v>6.0</v>
      </c>
      <c r="F43" s="61">
        <v>2.0</v>
      </c>
      <c r="G43" s="61">
        <v>1.0</v>
      </c>
      <c r="H43" s="62">
        <v>611.0</v>
      </c>
      <c r="J43" s="10"/>
      <c r="K43" s="10"/>
      <c r="L43" s="10"/>
      <c r="M43" s="10"/>
    </row>
    <row r="44">
      <c r="J44" s="10"/>
      <c r="K44" s="10"/>
      <c r="L44" s="10"/>
      <c r="M44" s="10"/>
    </row>
    <row r="45">
      <c r="B45" s="32" t="s">
        <v>26</v>
      </c>
      <c r="C45" s="32" t="s">
        <v>23</v>
      </c>
      <c r="D45" s="32" t="s">
        <v>16</v>
      </c>
      <c r="E45" s="32" t="s">
        <v>17</v>
      </c>
      <c r="F45" s="32" t="s">
        <v>18</v>
      </c>
      <c r="G45" s="32" t="s">
        <v>27</v>
      </c>
      <c r="H45" s="33" t="s">
        <v>52</v>
      </c>
      <c r="I45" s="63" t="s">
        <v>19</v>
      </c>
      <c r="J45" s="10"/>
      <c r="K45" s="10"/>
      <c r="L45" s="10"/>
      <c r="M45" s="10"/>
      <c r="N45" s="63"/>
      <c r="O45" s="63"/>
    </row>
    <row r="46">
      <c r="A46" s="34" t="s">
        <v>21</v>
      </c>
      <c r="B46" s="37">
        <f>countif(D4:D43, "0")</f>
        <v>28</v>
      </c>
      <c r="C46" s="37">
        <f>sumifs(H4:H43, D4:D43, "0")/B46</f>
        <v>608.8571429</v>
      </c>
      <c r="D46" s="37">
        <f t="array" ref="D46">median(if($D$4:$D$43=0, $H$4:$H$43))</f>
        <v>581.5</v>
      </c>
      <c r="E46" s="37">
        <f>minifs($H$4:$H$43, $D$4:$D$43,"0",$D$4:$D$43,"0")</f>
        <v>438</v>
      </c>
      <c r="F46" s="37">
        <f>maxifs($H$4:$H$43, $D$4:$D$43,"0",$D$4:$D$43,"0")</f>
        <v>1269</v>
      </c>
      <c r="G46" s="37">
        <f>(B46-H46)/B46*100</f>
        <v>0</v>
      </c>
      <c r="H46" s="64">
        <f>countifs(D4:D43,"0", G4:G43, "1")</f>
        <v>28</v>
      </c>
      <c r="I46" s="21">
        <f t="array" ref="I46">stdev(if(D4:D43=0, H4:H43))</f>
        <v>156.417228</v>
      </c>
      <c r="J46" s="10"/>
      <c r="K46" s="10"/>
      <c r="L46" s="10"/>
      <c r="M46" s="10"/>
      <c r="N46" s="20"/>
      <c r="O46" s="20"/>
    </row>
    <row r="47">
      <c r="A47" s="34" t="s">
        <v>20</v>
      </c>
      <c r="B47" s="37">
        <f>countif(D4:D43, "1")</f>
        <v>12</v>
      </c>
      <c r="C47" s="37">
        <f>sumifs(H4:H43, D4:D43, "1")/B47</f>
        <v>543.5</v>
      </c>
      <c r="D47" s="37">
        <f t="array" ref="D47">median(if($D$4:$D$43=1, $H$4:$H$43))</f>
        <v>541</v>
      </c>
      <c r="E47" s="37">
        <f>minifs($H$4:$H$43, $D$4:$D$43,"1",$D$4:$D$43,"1")</f>
        <v>435</v>
      </c>
      <c r="F47" s="37">
        <f>maxifs($H$4:$H$43, $D$4:$D$43,"1",$D$4:$D$43,"1")</f>
        <v>777</v>
      </c>
      <c r="G47" s="37">
        <f>(B47-H47)/B47</f>
        <v>0</v>
      </c>
      <c r="H47" s="64">
        <f>countifs(D4:D43,"1", G4:G43, "1")</f>
        <v>12</v>
      </c>
      <c r="I47" s="21">
        <f t="array" ref="I47">stdev(if(D4:D43=1, H4:H43))</f>
        <v>90.74489718</v>
      </c>
      <c r="J47" s="20"/>
      <c r="K47" s="20"/>
      <c r="L47" s="20"/>
      <c r="M47" s="20"/>
      <c r="N47" s="20"/>
      <c r="O47" s="20"/>
    </row>
    <row r="50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ht="15.0" customHeight="1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>
      <c r="B90" s="10"/>
      <c r="C90" s="10"/>
      <c r="D90" s="10"/>
      <c r="E90" s="10"/>
      <c r="F90" s="10"/>
      <c r="G90" s="10"/>
      <c r="H90" s="10"/>
    </row>
    <row r="91">
      <c r="C91" s="10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" t="s">
        <v>41</v>
      </c>
      <c r="C3" s="7" t="s">
        <v>42</v>
      </c>
      <c r="D3" s="7" t="s">
        <v>43</v>
      </c>
      <c r="E3" s="6" t="s">
        <v>44</v>
      </c>
      <c r="F3" s="8" t="s">
        <v>45</v>
      </c>
      <c r="G3" s="7" t="s">
        <v>46</v>
      </c>
      <c r="H3" s="7" t="s">
        <v>47</v>
      </c>
    </row>
    <row r="4">
      <c r="A4" s="51"/>
      <c r="B4" s="52" t="s">
        <v>49</v>
      </c>
      <c r="C4" s="52" t="s">
        <v>50</v>
      </c>
      <c r="D4" s="53">
        <v>0.0</v>
      </c>
      <c r="E4" s="53">
        <v>13.0</v>
      </c>
      <c r="F4" s="53">
        <v>4.0</v>
      </c>
      <c r="G4" s="53">
        <v>1.0</v>
      </c>
      <c r="H4" s="54">
        <v>1891.0</v>
      </c>
    </row>
    <row r="5">
      <c r="A5" s="55"/>
      <c r="B5" s="56" t="s">
        <v>50</v>
      </c>
      <c r="C5" s="56" t="s">
        <v>51</v>
      </c>
      <c r="D5" s="57">
        <v>0.0</v>
      </c>
      <c r="E5" s="57">
        <v>2.0</v>
      </c>
      <c r="F5" s="57">
        <v>2.0</v>
      </c>
      <c r="G5" s="57">
        <v>1.0</v>
      </c>
      <c r="H5" s="58">
        <v>949.0</v>
      </c>
    </row>
    <row r="6">
      <c r="A6" s="51"/>
      <c r="B6" s="56" t="s">
        <v>49</v>
      </c>
      <c r="C6" s="56" t="s">
        <v>48</v>
      </c>
      <c r="D6" s="57">
        <v>0.0</v>
      </c>
      <c r="E6" s="57">
        <v>16.0</v>
      </c>
      <c r="F6" s="57">
        <v>1.0</v>
      </c>
      <c r="G6" s="57">
        <v>1.0</v>
      </c>
      <c r="H6" s="58">
        <v>783.0</v>
      </c>
    </row>
    <row r="7">
      <c r="A7" s="51"/>
      <c r="B7" s="56" t="s">
        <v>50</v>
      </c>
      <c r="C7" s="56" t="s">
        <v>48</v>
      </c>
      <c r="D7" s="57">
        <v>0.0</v>
      </c>
      <c r="E7" s="57">
        <v>4.0</v>
      </c>
      <c r="F7" s="57">
        <v>1.0</v>
      </c>
      <c r="G7" s="57">
        <v>1.0</v>
      </c>
      <c r="H7" s="58">
        <v>982.0</v>
      </c>
    </row>
    <row r="8">
      <c r="A8" s="51"/>
      <c r="B8" s="56" t="s">
        <v>49</v>
      </c>
      <c r="C8" s="56" t="s">
        <v>49</v>
      </c>
      <c r="D8" s="57">
        <v>1.0</v>
      </c>
      <c r="E8" s="57">
        <v>15.0</v>
      </c>
      <c r="F8" s="57">
        <v>3.0</v>
      </c>
      <c r="G8" s="57">
        <v>1.0</v>
      </c>
      <c r="H8" s="58">
        <v>735.0</v>
      </c>
    </row>
    <row r="9">
      <c r="A9" s="51"/>
      <c r="B9" s="56" t="s">
        <v>51</v>
      </c>
      <c r="C9" s="56" t="s">
        <v>50</v>
      </c>
      <c r="D9" s="57">
        <v>0.0</v>
      </c>
      <c r="E9" s="57">
        <v>9.0</v>
      </c>
      <c r="F9" s="57">
        <v>4.0</v>
      </c>
      <c r="G9" s="57">
        <v>1.0</v>
      </c>
      <c r="H9" s="58">
        <v>689.0</v>
      </c>
    </row>
    <row r="10">
      <c r="A10" s="51"/>
      <c r="B10" s="56" t="s">
        <v>51</v>
      </c>
      <c r="C10" s="56" t="s">
        <v>50</v>
      </c>
      <c r="D10" s="57">
        <v>0.0</v>
      </c>
      <c r="E10" s="57">
        <v>9.0</v>
      </c>
      <c r="F10" s="57">
        <v>4.0</v>
      </c>
      <c r="G10" s="57">
        <v>1.0</v>
      </c>
      <c r="H10" s="58">
        <v>676.0</v>
      </c>
    </row>
    <row r="11">
      <c r="A11" s="51"/>
      <c r="B11" s="56" t="s">
        <v>51</v>
      </c>
      <c r="C11" s="56" t="s">
        <v>48</v>
      </c>
      <c r="D11" s="57">
        <v>0.0</v>
      </c>
      <c r="E11" s="57">
        <v>12.0</v>
      </c>
      <c r="F11" s="57">
        <v>1.0</v>
      </c>
      <c r="G11" s="57">
        <v>1.0</v>
      </c>
      <c r="H11" s="58">
        <v>444.0</v>
      </c>
    </row>
    <row r="12">
      <c r="A12" s="51"/>
      <c r="B12" s="56" t="s">
        <v>50</v>
      </c>
      <c r="C12" s="56" t="s">
        <v>48</v>
      </c>
      <c r="D12" s="57">
        <v>0.0</v>
      </c>
      <c r="E12" s="57">
        <v>4.0</v>
      </c>
      <c r="F12" s="57">
        <v>4.0</v>
      </c>
      <c r="G12" s="57">
        <v>2.0</v>
      </c>
      <c r="H12" s="58">
        <v>593.0</v>
      </c>
    </row>
    <row r="13">
      <c r="A13" s="51"/>
      <c r="B13" s="56" t="s">
        <v>50</v>
      </c>
      <c r="C13" s="56" t="s">
        <v>50</v>
      </c>
      <c r="D13" s="57">
        <v>1.0</v>
      </c>
      <c r="E13" s="57">
        <v>1.0</v>
      </c>
      <c r="F13" s="57">
        <v>4.0</v>
      </c>
      <c r="G13" s="57">
        <v>1.0</v>
      </c>
      <c r="H13" s="58">
        <v>658.0</v>
      </c>
    </row>
    <row r="14">
      <c r="A14" s="51"/>
      <c r="B14" s="56" t="s">
        <v>49</v>
      </c>
      <c r="C14" s="56" t="s">
        <v>48</v>
      </c>
      <c r="D14" s="57">
        <v>0.0</v>
      </c>
      <c r="E14" s="57">
        <v>16.0</v>
      </c>
      <c r="F14" s="57">
        <v>1.0</v>
      </c>
      <c r="G14" s="57">
        <v>1.0</v>
      </c>
      <c r="H14" s="58">
        <v>1513.0</v>
      </c>
    </row>
    <row r="15">
      <c r="A15" s="51"/>
      <c r="B15" s="56" t="s">
        <v>50</v>
      </c>
      <c r="C15" s="56" t="s">
        <v>50</v>
      </c>
      <c r="D15" s="57">
        <v>1.0</v>
      </c>
      <c r="E15" s="57">
        <v>1.0</v>
      </c>
      <c r="F15" s="57">
        <v>4.0</v>
      </c>
      <c r="G15" s="57">
        <v>1.0</v>
      </c>
      <c r="H15" s="58">
        <v>626.0</v>
      </c>
    </row>
    <row r="16">
      <c r="A16" s="51"/>
      <c r="B16" s="56" t="s">
        <v>50</v>
      </c>
      <c r="C16" s="56" t="s">
        <v>49</v>
      </c>
      <c r="D16" s="57">
        <v>0.0</v>
      </c>
      <c r="E16" s="57">
        <v>3.0</v>
      </c>
      <c r="F16" s="57">
        <v>3.0</v>
      </c>
      <c r="G16" s="57">
        <v>1.0</v>
      </c>
      <c r="H16" s="58">
        <v>625.0</v>
      </c>
    </row>
    <row r="17">
      <c r="A17" s="51"/>
      <c r="B17" s="56" t="s">
        <v>48</v>
      </c>
      <c r="C17" s="56" t="s">
        <v>50</v>
      </c>
      <c r="D17" s="57">
        <v>0.0</v>
      </c>
      <c r="E17" s="57">
        <v>5.0</v>
      </c>
      <c r="F17" s="57">
        <v>4.0</v>
      </c>
      <c r="G17" s="57">
        <v>1.0</v>
      </c>
      <c r="H17" s="58">
        <v>1075.0</v>
      </c>
    </row>
    <row r="18">
      <c r="A18" s="51"/>
      <c r="B18" s="56" t="s">
        <v>48</v>
      </c>
      <c r="C18" s="56" t="s">
        <v>50</v>
      </c>
      <c r="D18" s="57">
        <v>0.0</v>
      </c>
      <c r="E18" s="57">
        <v>5.0</v>
      </c>
      <c r="F18" s="57">
        <v>4.0</v>
      </c>
      <c r="G18" s="57">
        <v>1.0</v>
      </c>
      <c r="H18" s="58">
        <v>1344.0</v>
      </c>
    </row>
    <row r="19">
      <c r="A19" s="51"/>
      <c r="B19" s="56" t="s">
        <v>49</v>
      </c>
      <c r="C19" s="56" t="s">
        <v>49</v>
      </c>
      <c r="D19" s="57">
        <v>1.0</v>
      </c>
      <c r="E19" s="57">
        <v>15.0</v>
      </c>
      <c r="F19" s="57">
        <v>3.0</v>
      </c>
      <c r="G19" s="57">
        <v>1.0</v>
      </c>
      <c r="H19" s="58">
        <v>948.0</v>
      </c>
    </row>
    <row r="20">
      <c r="A20" s="51"/>
      <c r="B20" s="56" t="s">
        <v>50</v>
      </c>
      <c r="C20" s="56" t="s">
        <v>50</v>
      </c>
      <c r="D20" s="57">
        <v>1.0</v>
      </c>
      <c r="E20" s="57">
        <v>1.0</v>
      </c>
      <c r="F20" s="57">
        <v>4.0</v>
      </c>
      <c r="G20" s="57">
        <v>1.0</v>
      </c>
      <c r="H20" s="58">
        <v>684.0</v>
      </c>
    </row>
    <row r="21">
      <c r="A21" s="51"/>
      <c r="B21" s="56" t="s">
        <v>49</v>
      </c>
      <c r="C21" s="56" t="s">
        <v>49</v>
      </c>
      <c r="D21" s="57">
        <v>1.0</v>
      </c>
      <c r="E21" s="57">
        <v>15.0</v>
      </c>
      <c r="F21" s="57">
        <v>3.0</v>
      </c>
      <c r="G21" s="57">
        <v>1.0</v>
      </c>
      <c r="H21" s="58">
        <v>679.0</v>
      </c>
    </row>
    <row r="22">
      <c r="A22" s="51"/>
      <c r="B22" s="56" t="s">
        <v>48</v>
      </c>
      <c r="C22" s="56" t="s">
        <v>50</v>
      </c>
      <c r="D22" s="57">
        <v>0.0</v>
      </c>
      <c r="E22" s="57">
        <v>5.0</v>
      </c>
      <c r="F22" s="57">
        <v>4.0</v>
      </c>
      <c r="G22" s="57">
        <v>1.0</v>
      </c>
      <c r="H22" s="58">
        <v>895.0</v>
      </c>
    </row>
    <row r="23">
      <c r="A23" s="51"/>
      <c r="B23" s="56" t="s">
        <v>49</v>
      </c>
      <c r="C23" s="56" t="s">
        <v>48</v>
      </c>
      <c r="D23" s="57">
        <v>0.0</v>
      </c>
      <c r="E23" s="57">
        <v>16.0</v>
      </c>
      <c r="F23" s="57">
        <v>1.0</v>
      </c>
      <c r="G23" s="57">
        <v>1.0</v>
      </c>
      <c r="H23" s="58">
        <v>1150.0</v>
      </c>
    </row>
    <row r="24">
      <c r="A24" s="51"/>
      <c r="B24" s="56" t="s">
        <v>51</v>
      </c>
      <c r="C24" s="56" t="s">
        <v>49</v>
      </c>
      <c r="D24" s="57">
        <v>0.0</v>
      </c>
      <c r="E24" s="57">
        <v>11.0</v>
      </c>
      <c r="F24" s="57">
        <v>3.0</v>
      </c>
      <c r="G24" s="57">
        <v>1.0</v>
      </c>
      <c r="H24" s="58">
        <v>791.0</v>
      </c>
    </row>
    <row r="25">
      <c r="A25" s="51"/>
      <c r="B25" s="56" t="s">
        <v>50</v>
      </c>
      <c r="C25" s="56" t="s">
        <v>49</v>
      </c>
      <c r="D25" s="57">
        <v>0.0</v>
      </c>
      <c r="E25" s="57">
        <v>3.0</v>
      </c>
      <c r="F25" s="57">
        <v>3.0</v>
      </c>
      <c r="G25" s="57">
        <v>1.0</v>
      </c>
      <c r="H25" s="58">
        <v>790.0</v>
      </c>
    </row>
    <row r="26">
      <c r="A26" s="51"/>
      <c r="B26" s="56" t="s">
        <v>50</v>
      </c>
      <c r="C26" s="56" t="s">
        <v>49</v>
      </c>
      <c r="D26" s="57">
        <v>0.0</v>
      </c>
      <c r="E26" s="57">
        <v>3.0</v>
      </c>
      <c r="F26" s="57">
        <v>3.0</v>
      </c>
      <c r="G26" s="57">
        <v>1.0</v>
      </c>
      <c r="H26" s="58">
        <v>946.0</v>
      </c>
    </row>
    <row r="27">
      <c r="A27" s="51"/>
      <c r="B27" s="56" t="s">
        <v>50</v>
      </c>
      <c r="C27" s="56" t="s">
        <v>48</v>
      </c>
      <c r="D27" s="57">
        <v>0.0</v>
      </c>
      <c r="E27" s="57">
        <v>4.0</v>
      </c>
      <c r="F27" s="57">
        <v>1.0</v>
      </c>
      <c r="G27" s="57">
        <v>1.0</v>
      </c>
      <c r="H27" s="58">
        <v>844.0</v>
      </c>
    </row>
    <row r="28">
      <c r="A28" s="51"/>
      <c r="B28" s="56" t="s">
        <v>49</v>
      </c>
      <c r="C28" s="56" t="s">
        <v>50</v>
      </c>
      <c r="D28" s="57">
        <v>0.0</v>
      </c>
      <c r="E28" s="57">
        <v>13.0</v>
      </c>
      <c r="F28" s="57">
        <v>4.0</v>
      </c>
      <c r="G28" s="57">
        <v>1.0</v>
      </c>
      <c r="H28" s="58">
        <v>992.0</v>
      </c>
    </row>
    <row r="29">
      <c r="A29" s="51"/>
      <c r="B29" s="56" t="s">
        <v>50</v>
      </c>
      <c r="C29" s="56" t="s">
        <v>50</v>
      </c>
      <c r="D29" s="57">
        <v>1.0</v>
      </c>
      <c r="E29" s="57">
        <v>1.0</v>
      </c>
      <c r="F29" s="57">
        <v>4.0</v>
      </c>
      <c r="G29" s="57">
        <v>1.0</v>
      </c>
      <c r="H29" s="58">
        <v>616.0</v>
      </c>
    </row>
    <row r="30">
      <c r="A30" s="51"/>
      <c r="B30" s="56" t="s">
        <v>51</v>
      </c>
      <c r="C30" s="56" t="s">
        <v>48</v>
      </c>
      <c r="D30" s="57">
        <v>0.0</v>
      </c>
      <c r="E30" s="57">
        <v>12.0</v>
      </c>
      <c r="F30" s="57">
        <v>1.0</v>
      </c>
      <c r="G30" s="57">
        <v>1.0</v>
      </c>
      <c r="H30" s="58">
        <v>526.0</v>
      </c>
    </row>
    <row r="31">
      <c r="A31" s="51"/>
      <c r="B31" s="56" t="s">
        <v>49</v>
      </c>
      <c r="C31" s="56" t="s">
        <v>51</v>
      </c>
      <c r="D31" s="57">
        <v>0.0</v>
      </c>
      <c r="E31" s="57">
        <v>14.0</v>
      </c>
      <c r="F31" s="57">
        <v>2.0</v>
      </c>
      <c r="G31" s="57">
        <v>1.0</v>
      </c>
      <c r="H31" s="58">
        <v>609.0</v>
      </c>
    </row>
    <row r="32">
      <c r="A32" s="51"/>
      <c r="B32" s="56" t="s">
        <v>50</v>
      </c>
      <c r="C32" s="56" t="s">
        <v>51</v>
      </c>
      <c r="D32" s="57">
        <v>0.0</v>
      </c>
      <c r="E32" s="57">
        <v>2.0</v>
      </c>
      <c r="F32" s="57">
        <v>2.0</v>
      </c>
      <c r="G32" s="57">
        <v>1.0</v>
      </c>
      <c r="H32" s="58">
        <v>457.0</v>
      </c>
    </row>
    <row r="33">
      <c r="A33" s="51"/>
      <c r="B33" s="56" t="s">
        <v>48</v>
      </c>
      <c r="C33" s="56" t="s">
        <v>51</v>
      </c>
      <c r="D33" s="57">
        <v>0.0</v>
      </c>
      <c r="E33" s="57">
        <v>6.0</v>
      </c>
      <c r="F33" s="57">
        <v>2.0</v>
      </c>
      <c r="G33" s="57">
        <v>1.0</v>
      </c>
      <c r="H33" s="58">
        <v>482.0</v>
      </c>
    </row>
    <row r="34">
      <c r="A34" s="51"/>
      <c r="B34" s="56" t="s">
        <v>50</v>
      </c>
      <c r="C34" s="56" t="s">
        <v>48</v>
      </c>
      <c r="D34" s="57">
        <v>0.0</v>
      </c>
      <c r="E34" s="57">
        <v>4.0</v>
      </c>
      <c r="F34" s="57">
        <v>1.0</v>
      </c>
      <c r="G34" s="57">
        <v>1.0</v>
      </c>
      <c r="H34" s="58">
        <v>441.0</v>
      </c>
    </row>
    <row r="35">
      <c r="A35" s="51"/>
      <c r="B35" s="56" t="s">
        <v>48</v>
      </c>
      <c r="C35" s="56" t="s">
        <v>50</v>
      </c>
      <c r="D35" s="57">
        <v>0.0</v>
      </c>
      <c r="E35" s="57">
        <v>5.0</v>
      </c>
      <c r="F35" s="57">
        <v>4.0</v>
      </c>
      <c r="G35" s="57">
        <v>1.0</v>
      </c>
      <c r="H35" s="58">
        <v>830.0</v>
      </c>
    </row>
    <row r="36">
      <c r="A36" s="51"/>
      <c r="B36" s="56" t="s">
        <v>48</v>
      </c>
      <c r="C36" s="56" t="s">
        <v>48</v>
      </c>
      <c r="D36" s="57">
        <v>1.0</v>
      </c>
      <c r="E36" s="57">
        <v>8.0</v>
      </c>
      <c r="F36" s="57">
        <v>1.0</v>
      </c>
      <c r="G36" s="57">
        <v>1.0</v>
      </c>
      <c r="H36" s="58">
        <v>622.0</v>
      </c>
    </row>
    <row r="37">
      <c r="A37" s="51"/>
      <c r="B37" s="56" t="s">
        <v>49</v>
      </c>
      <c r="C37" s="56" t="s">
        <v>49</v>
      </c>
      <c r="D37" s="57">
        <v>1.0</v>
      </c>
      <c r="E37" s="57">
        <v>15.0</v>
      </c>
      <c r="F37" s="57">
        <v>3.0</v>
      </c>
      <c r="G37" s="57">
        <v>1.0</v>
      </c>
      <c r="H37" s="58">
        <v>656.0</v>
      </c>
    </row>
    <row r="38">
      <c r="A38" s="51"/>
      <c r="B38" s="56" t="s">
        <v>48</v>
      </c>
      <c r="C38" s="56" t="s">
        <v>49</v>
      </c>
      <c r="D38" s="57">
        <v>0.0</v>
      </c>
      <c r="E38" s="57">
        <v>7.0</v>
      </c>
      <c r="F38" s="57">
        <v>3.0</v>
      </c>
      <c r="G38" s="57">
        <v>1.0</v>
      </c>
      <c r="H38" s="58">
        <v>506.0</v>
      </c>
    </row>
    <row r="39">
      <c r="A39" s="51"/>
      <c r="B39" s="56" t="s">
        <v>48</v>
      </c>
      <c r="C39" s="56" t="s">
        <v>51</v>
      </c>
      <c r="D39" s="57">
        <v>0.0</v>
      </c>
      <c r="E39" s="57">
        <v>6.0</v>
      </c>
      <c r="F39" s="57">
        <v>2.0</v>
      </c>
      <c r="G39" s="57">
        <v>1.0</v>
      </c>
      <c r="H39" s="58">
        <v>573.0</v>
      </c>
    </row>
    <row r="40">
      <c r="A40" s="51"/>
      <c r="B40" s="56" t="s">
        <v>49</v>
      </c>
      <c r="C40" s="56" t="s">
        <v>49</v>
      </c>
      <c r="D40" s="57">
        <v>1.0</v>
      </c>
      <c r="E40" s="57">
        <v>15.0</v>
      </c>
      <c r="F40" s="57">
        <v>3.0</v>
      </c>
      <c r="G40" s="57">
        <v>1.0</v>
      </c>
      <c r="H40" s="58">
        <v>692.0</v>
      </c>
    </row>
    <row r="41">
      <c r="A41" s="51"/>
      <c r="B41" s="56" t="s">
        <v>51</v>
      </c>
      <c r="C41" s="56" t="s">
        <v>50</v>
      </c>
      <c r="D41" s="57">
        <v>0.0</v>
      </c>
      <c r="E41" s="57">
        <v>9.0</v>
      </c>
      <c r="F41" s="57">
        <v>4.0</v>
      </c>
      <c r="G41" s="57">
        <v>1.0</v>
      </c>
      <c r="H41" s="58">
        <v>994.0</v>
      </c>
    </row>
    <row r="42">
      <c r="A42" s="51"/>
      <c r="B42" s="56" t="s">
        <v>50</v>
      </c>
      <c r="C42" s="56" t="s">
        <v>49</v>
      </c>
      <c r="D42" s="57">
        <v>0.0</v>
      </c>
      <c r="E42" s="57">
        <v>3.0</v>
      </c>
      <c r="F42" s="57">
        <v>3.0</v>
      </c>
      <c r="G42" s="57">
        <v>1.0</v>
      </c>
      <c r="H42" s="58">
        <v>893.0</v>
      </c>
    </row>
    <row r="43">
      <c r="A43" s="51"/>
      <c r="B43" s="59" t="s">
        <v>49</v>
      </c>
      <c r="C43" s="59" t="s">
        <v>50</v>
      </c>
      <c r="D43" s="60">
        <v>0.0</v>
      </c>
      <c r="E43" s="61">
        <v>13.0</v>
      </c>
      <c r="F43" s="61">
        <v>4.0</v>
      </c>
      <c r="G43" s="61">
        <v>1.0</v>
      </c>
      <c r="H43" s="62">
        <v>878.0</v>
      </c>
    </row>
    <row r="45">
      <c r="B45" s="32" t="s">
        <v>26</v>
      </c>
      <c r="C45" s="32" t="s">
        <v>23</v>
      </c>
      <c r="D45" s="32" t="s">
        <v>16</v>
      </c>
      <c r="E45" s="32" t="s">
        <v>17</v>
      </c>
      <c r="F45" s="32" t="s">
        <v>18</v>
      </c>
      <c r="G45" s="32" t="s">
        <v>27</v>
      </c>
      <c r="H45" s="33" t="s">
        <v>52</v>
      </c>
      <c r="I45" s="63" t="s">
        <v>19</v>
      </c>
    </row>
    <row r="46">
      <c r="A46" s="34" t="s">
        <v>21</v>
      </c>
      <c r="B46" s="37">
        <f>countif(D4:D43, "0")</f>
        <v>30</v>
      </c>
      <c r="C46" s="37">
        <f>sumifs(H4:H43, D4:D43, "0")/B46</f>
        <v>838.7</v>
      </c>
      <c r="D46" s="37">
        <f t="array" ref="D46">median(if($D$4:$D$43=0, $H$4:$H$43))</f>
        <v>810.5</v>
      </c>
      <c r="E46" s="37">
        <f>minifs($H$4:$H$43, $D$4:$D$43,"0",$D$4:$D$43,"0")</f>
        <v>441</v>
      </c>
      <c r="F46" s="37">
        <f>maxifs($H$4:$H$43, $D$4:$D$43,"0",$D$4:$D$43,"0")</f>
        <v>1891</v>
      </c>
      <c r="G46" s="37">
        <f>(B46-H46)/B46*100</f>
        <v>3.333333333</v>
      </c>
      <c r="H46" s="64">
        <f>countifs(D4:D43,"0", G4:G43, "1")</f>
        <v>29</v>
      </c>
      <c r="I46" s="21">
        <f t="array" ref="I46">stdev(if(D4:D43=0, H4:H43))</f>
        <v>329.6324128</v>
      </c>
    </row>
    <row r="47">
      <c r="A47" s="34" t="s">
        <v>20</v>
      </c>
      <c r="B47" s="37">
        <f>countif(D4:D43, "1")</f>
        <v>10</v>
      </c>
      <c r="C47" s="37">
        <f>sumifs(H4:H43, D4:D43, "1")/B47</f>
        <v>691.6</v>
      </c>
      <c r="D47" s="37">
        <f t="array" ref="D47">median(if($D$4:$D$43=1, $H$4:$H$43))</f>
        <v>668.5</v>
      </c>
      <c r="E47" s="37">
        <f>minifs($H$4:$H$43, $D$4:$D$43,"1",$D$4:$D$43,"1")</f>
        <v>616</v>
      </c>
      <c r="F47" s="37">
        <f>maxifs($H$4:$H$43, $D$4:$D$43,"1",$D$4:$D$43,"1")</f>
        <v>948</v>
      </c>
      <c r="G47" s="37">
        <f>(B47-H47)/B47</f>
        <v>0</v>
      </c>
      <c r="H47" s="64">
        <f>countifs(D4:D43,"1", G4:G43, "1")</f>
        <v>10</v>
      </c>
      <c r="I47" s="21">
        <f t="array" ref="I47">stdev(if(D4:D43=1, H4:H43))</f>
        <v>97.2399095</v>
      </c>
    </row>
    <row r="51">
      <c r="B51" s="10"/>
      <c r="C51" s="10"/>
      <c r="D51" s="10"/>
      <c r="E51" s="10"/>
      <c r="F51" s="10"/>
      <c r="G51" s="10"/>
      <c r="H51" s="10"/>
    </row>
    <row r="52">
      <c r="B52" s="10"/>
      <c r="C52" s="10"/>
      <c r="D52" s="10"/>
      <c r="E52" s="10"/>
      <c r="F52" s="10"/>
      <c r="G52" s="10"/>
      <c r="H52" s="10"/>
    </row>
    <row r="53">
      <c r="B53" s="10"/>
      <c r="C53" s="10"/>
      <c r="D53" s="10"/>
      <c r="E53" s="10"/>
      <c r="F53" s="10"/>
      <c r="G53" s="10"/>
      <c r="H53" s="10"/>
    </row>
    <row r="54">
      <c r="B54" s="10"/>
      <c r="C54" s="10"/>
      <c r="D54" s="10"/>
      <c r="E54" s="10"/>
      <c r="F54" s="10"/>
      <c r="G54" s="10"/>
      <c r="H54" s="10"/>
    </row>
    <row r="55">
      <c r="B55" s="10"/>
      <c r="C55" s="10"/>
      <c r="D55" s="10"/>
      <c r="E55" s="10"/>
      <c r="F55" s="10"/>
      <c r="G55" s="10"/>
      <c r="H55" s="10"/>
    </row>
    <row r="56">
      <c r="B56" s="10"/>
      <c r="C56" s="10"/>
      <c r="D56" s="10"/>
      <c r="E56" s="10"/>
      <c r="F56" s="10"/>
      <c r="G56" s="10"/>
      <c r="H56" s="10"/>
    </row>
    <row r="57">
      <c r="B57" s="10"/>
      <c r="C57" s="10"/>
      <c r="D57" s="10"/>
      <c r="E57" s="10"/>
      <c r="F57" s="10"/>
      <c r="G57" s="10"/>
      <c r="H57" s="10"/>
    </row>
    <row r="58">
      <c r="B58" s="10"/>
      <c r="C58" s="10"/>
      <c r="D58" s="10"/>
      <c r="E58" s="10"/>
      <c r="F58" s="10"/>
      <c r="G58" s="10"/>
      <c r="H58" s="10"/>
    </row>
    <row r="59">
      <c r="B59" s="10"/>
      <c r="C59" s="10"/>
      <c r="D59" s="10"/>
      <c r="E59" s="10"/>
      <c r="F59" s="10"/>
      <c r="G59" s="10"/>
      <c r="H59" s="10"/>
    </row>
    <row r="60">
      <c r="B60" s="10"/>
      <c r="C60" s="10"/>
      <c r="D60" s="10"/>
      <c r="E60" s="10"/>
      <c r="F60" s="10"/>
      <c r="G60" s="10"/>
      <c r="H60" s="10"/>
    </row>
    <row r="61">
      <c r="B61" s="10"/>
      <c r="C61" s="10"/>
      <c r="D61" s="10"/>
      <c r="E61" s="10"/>
      <c r="F61" s="10"/>
      <c r="G61" s="10"/>
      <c r="H61" s="10"/>
    </row>
    <row r="62">
      <c r="B62" s="10"/>
      <c r="C62" s="10"/>
      <c r="D62" s="10"/>
      <c r="E62" s="10"/>
      <c r="F62" s="10"/>
      <c r="G62" s="10"/>
      <c r="H62" s="10"/>
    </row>
    <row r="63">
      <c r="B63" s="10"/>
      <c r="C63" s="10"/>
      <c r="D63" s="10"/>
      <c r="E63" s="10"/>
      <c r="F63" s="10"/>
      <c r="G63" s="10"/>
      <c r="H63" s="10"/>
    </row>
    <row r="64">
      <c r="B64" s="10"/>
      <c r="C64" s="10"/>
      <c r="D64" s="10"/>
      <c r="E64" s="10"/>
      <c r="F64" s="10"/>
      <c r="G64" s="10"/>
      <c r="H64" s="10"/>
    </row>
    <row r="65">
      <c r="B65" s="10"/>
      <c r="C65" s="10"/>
      <c r="D65" s="10"/>
      <c r="E65" s="10"/>
      <c r="F65" s="10"/>
      <c r="G65" s="10"/>
      <c r="H65" s="10"/>
    </row>
    <row r="66">
      <c r="B66" s="10"/>
      <c r="C66" s="10"/>
      <c r="D66" s="10"/>
      <c r="E66" s="10"/>
      <c r="F66" s="10"/>
      <c r="G66" s="10"/>
      <c r="H66" s="10"/>
    </row>
    <row r="67">
      <c r="B67" s="10"/>
      <c r="C67" s="10"/>
      <c r="D67" s="10"/>
      <c r="E67" s="10"/>
      <c r="F67" s="10"/>
      <c r="G67" s="10"/>
      <c r="H67" s="10"/>
    </row>
    <row r="68">
      <c r="B68" s="10"/>
      <c r="C68" s="10"/>
      <c r="D68" s="10"/>
      <c r="E68" s="10"/>
      <c r="F68" s="10"/>
      <c r="G68" s="10"/>
      <c r="H68" s="10"/>
    </row>
    <row r="69">
      <c r="B69" s="10"/>
      <c r="C69" s="10"/>
      <c r="D69" s="10"/>
      <c r="E69" s="10"/>
      <c r="F69" s="10"/>
      <c r="G69" s="10"/>
      <c r="H69" s="10"/>
    </row>
    <row r="70">
      <c r="B70" s="10"/>
      <c r="C70" s="10"/>
      <c r="D70" s="10"/>
      <c r="E70" s="10"/>
      <c r="F70" s="10"/>
      <c r="G70" s="10"/>
      <c r="H70" s="10"/>
    </row>
    <row r="71">
      <c r="B71" s="10"/>
      <c r="C71" s="10"/>
      <c r="D71" s="10"/>
      <c r="E71" s="10"/>
      <c r="F71" s="10"/>
      <c r="G71" s="10"/>
      <c r="H71" s="10"/>
    </row>
    <row r="72">
      <c r="B72" s="10"/>
      <c r="C72" s="10"/>
      <c r="D72" s="10"/>
      <c r="E72" s="10"/>
      <c r="F72" s="10"/>
      <c r="G72" s="10"/>
      <c r="H72" s="10"/>
    </row>
    <row r="73">
      <c r="B73" s="10"/>
      <c r="C73" s="10"/>
      <c r="D73" s="10"/>
      <c r="E73" s="10"/>
      <c r="F73" s="10"/>
      <c r="G73" s="10"/>
      <c r="H73" s="10"/>
    </row>
    <row r="74">
      <c r="B74" s="10"/>
      <c r="C74" s="10"/>
      <c r="D74" s="10"/>
      <c r="E74" s="10"/>
      <c r="F74" s="10"/>
      <c r="G74" s="10"/>
      <c r="H74" s="10"/>
    </row>
    <row r="75">
      <c r="B75" s="10"/>
      <c r="C75" s="10"/>
      <c r="D75" s="10"/>
      <c r="E75" s="10"/>
      <c r="F75" s="10"/>
      <c r="G75" s="10"/>
      <c r="H75" s="10"/>
    </row>
    <row r="76">
      <c r="B76" s="10"/>
      <c r="C76" s="10"/>
      <c r="D76" s="10"/>
      <c r="E76" s="10"/>
      <c r="F76" s="10"/>
      <c r="G76" s="10"/>
      <c r="H76" s="10"/>
    </row>
    <row r="77">
      <c r="B77" s="10"/>
      <c r="C77" s="10"/>
      <c r="D77" s="10"/>
      <c r="E77" s="10"/>
      <c r="F77" s="10"/>
      <c r="G77" s="10"/>
      <c r="H77" s="10"/>
    </row>
    <row r="78">
      <c r="B78" s="10"/>
      <c r="C78" s="10"/>
      <c r="D78" s="10"/>
      <c r="E78" s="10"/>
      <c r="F78" s="10"/>
      <c r="G78" s="10"/>
      <c r="H78" s="10"/>
    </row>
    <row r="79">
      <c r="B79" s="10"/>
      <c r="C79" s="10"/>
      <c r="D79" s="10"/>
      <c r="E79" s="10"/>
      <c r="F79" s="10"/>
      <c r="G79" s="10"/>
      <c r="H79" s="10"/>
    </row>
    <row r="80">
      <c r="B80" s="10"/>
      <c r="C80" s="10"/>
      <c r="D80" s="10"/>
      <c r="E80" s="10"/>
      <c r="F80" s="10"/>
      <c r="G80" s="10"/>
      <c r="H80" s="10"/>
    </row>
    <row r="81">
      <c r="B81" s="10"/>
      <c r="C81" s="10"/>
      <c r="D81" s="10"/>
      <c r="E81" s="10"/>
      <c r="F81" s="10"/>
      <c r="G81" s="10"/>
      <c r="H81" s="10"/>
    </row>
    <row r="82">
      <c r="B82" s="10"/>
      <c r="C82" s="10"/>
      <c r="D82" s="10"/>
      <c r="E82" s="10"/>
      <c r="F82" s="10"/>
      <c r="G82" s="10"/>
      <c r="H82" s="10"/>
    </row>
    <row r="83">
      <c r="B83" s="10"/>
      <c r="C83" s="10"/>
      <c r="D83" s="10"/>
      <c r="E83" s="10"/>
      <c r="F83" s="10"/>
      <c r="G83" s="10"/>
      <c r="H83" s="10"/>
    </row>
    <row r="84">
      <c r="B84" s="10"/>
      <c r="C84" s="10"/>
      <c r="D84" s="10"/>
      <c r="E84" s="10"/>
      <c r="F84" s="10"/>
      <c r="G84" s="10"/>
      <c r="H84" s="10"/>
    </row>
    <row r="85">
      <c r="B85" s="10"/>
      <c r="C85" s="10"/>
      <c r="D85" s="10"/>
      <c r="E85" s="10"/>
      <c r="F85" s="10"/>
      <c r="G85" s="10"/>
      <c r="H85" s="10"/>
    </row>
    <row r="86">
      <c r="B86" s="10"/>
      <c r="C86" s="10"/>
      <c r="D86" s="10"/>
      <c r="E86" s="10"/>
      <c r="F86" s="10"/>
      <c r="G86" s="10"/>
      <c r="H86" s="10"/>
    </row>
    <row r="87">
      <c r="B87" s="10"/>
      <c r="C87" s="10"/>
      <c r="D87" s="10"/>
      <c r="E87" s="10"/>
      <c r="F87" s="10"/>
      <c r="G87" s="10"/>
      <c r="H87" s="10"/>
    </row>
    <row r="88">
      <c r="B88" s="10"/>
      <c r="C88" s="10"/>
      <c r="D88" s="10"/>
      <c r="E88" s="10"/>
      <c r="F88" s="10"/>
      <c r="G88" s="10"/>
      <c r="H88" s="10"/>
    </row>
    <row r="89">
      <c r="B89" s="10"/>
      <c r="C89" s="10"/>
      <c r="D89" s="10"/>
      <c r="E89" s="10"/>
      <c r="F89" s="10"/>
      <c r="G89" s="10"/>
      <c r="H89" s="10"/>
    </row>
    <row r="90">
      <c r="B90" s="10"/>
      <c r="C90" s="10"/>
      <c r="D90" s="10"/>
      <c r="E90" s="10"/>
      <c r="F90" s="10"/>
      <c r="G90" s="10"/>
      <c r="H90" s="10"/>
    </row>
    <row r="91">
      <c r="C91" s="10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" t="s">
        <v>41</v>
      </c>
      <c r="C3" s="7" t="s">
        <v>42</v>
      </c>
      <c r="D3" s="7" t="s">
        <v>43</v>
      </c>
      <c r="E3" s="6" t="s">
        <v>44</v>
      </c>
      <c r="F3" s="8" t="s">
        <v>45</v>
      </c>
      <c r="G3" s="7" t="s">
        <v>46</v>
      </c>
      <c r="H3" s="7" t="s">
        <v>47</v>
      </c>
    </row>
    <row r="4">
      <c r="A4" s="51"/>
      <c r="B4" s="52" t="s">
        <v>50</v>
      </c>
      <c r="C4" s="52" t="s">
        <v>50</v>
      </c>
      <c r="D4" s="53">
        <v>1.0</v>
      </c>
      <c r="E4" s="53">
        <v>1.0</v>
      </c>
      <c r="F4" s="53">
        <v>4.0</v>
      </c>
      <c r="G4" s="53">
        <v>1.0</v>
      </c>
      <c r="H4" s="54">
        <v>1870.0</v>
      </c>
    </row>
    <row r="5">
      <c r="A5" s="55"/>
      <c r="B5" s="56" t="s">
        <v>49</v>
      </c>
      <c r="C5" s="56" t="s">
        <v>51</v>
      </c>
      <c r="D5" s="57">
        <v>0.0</v>
      </c>
      <c r="E5" s="57">
        <v>14.0</v>
      </c>
      <c r="F5" s="57">
        <v>2.0</v>
      </c>
      <c r="G5" s="57">
        <v>1.0</v>
      </c>
      <c r="H5" s="58">
        <v>720.0</v>
      </c>
    </row>
    <row r="6">
      <c r="A6" s="51"/>
      <c r="B6" s="56" t="s">
        <v>49</v>
      </c>
      <c r="C6" s="56" t="s">
        <v>51</v>
      </c>
      <c r="D6" s="57">
        <v>0.0</v>
      </c>
      <c r="E6" s="57">
        <v>14.0</v>
      </c>
      <c r="F6" s="57">
        <v>2.0</v>
      </c>
      <c r="G6" s="57">
        <v>1.0</v>
      </c>
      <c r="H6" s="58">
        <v>1021.0</v>
      </c>
    </row>
    <row r="7">
      <c r="A7" s="51"/>
      <c r="B7" s="56" t="s">
        <v>50</v>
      </c>
      <c r="C7" s="56" t="s">
        <v>48</v>
      </c>
      <c r="D7" s="57">
        <v>0.0</v>
      </c>
      <c r="E7" s="57">
        <v>4.0</v>
      </c>
      <c r="F7" s="57">
        <v>1.0</v>
      </c>
      <c r="G7" s="57">
        <v>1.0</v>
      </c>
      <c r="H7" s="58">
        <v>760.0</v>
      </c>
    </row>
    <row r="8">
      <c r="A8" s="51"/>
      <c r="B8" s="56" t="s">
        <v>48</v>
      </c>
      <c r="C8" s="56" t="s">
        <v>48</v>
      </c>
      <c r="D8" s="57">
        <v>1.0</v>
      </c>
      <c r="E8" s="57">
        <v>8.0</v>
      </c>
      <c r="F8" s="57">
        <v>1.0</v>
      </c>
      <c r="G8" s="57">
        <v>1.0</v>
      </c>
      <c r="H8" s="58">
        <v>584.0</v>
      </c>
    </row>
    <row r="9">
      <c r="A9" s="51"/>
      <c r="B9" s="56" t="s">
        <v>50</v>
      </c>
      <c r="C9" s="56" t="s">
        <v>51</v>
      </c>
      <c r="D9" s="57">
        <v>0.0</v>
      </c>
      <c r="E9" s="57">
        <v>2.0</v>
      </c>
      <c r="F9" s="57">
        <v>2.0</v>
      </c>
      <c r="G9" s="57">
        <v>1.0</v>
      </c>
      <c r="H9" s="58">
        <v>793.0</v>
      </c>
    </row>
    <row r="10">
      <c r="A10" s="51"/>
      <c r="B10" s="56" t="s">
        <v>49</v>
      </c>
      <c r="C10" s="56" t="s">
        <v>51</v>
      </c>
      <c r="D10" s="57">
        <v>0.0</v>
      </c>
      <c r="E10" s="57">
        <v>14.0</v>
      </c>
      <c r="F10" s="57">
        <v>2.0</v>
      </c>
      <c r="G10" s="57">
        <v>1.0</v>
      </c>
      <c r="H10" s="58">
        <v>612.0</v>
      </c>
    </row>
    <row r="11">
      <c r="A11" s="51"/>
      <c r="B11" s="56" t="s">
        <v>51</v>
      </c>
      <c r="C11" s="56" t="s">
        <v>51</v>
      </c>
      <c r="D11" s="57">
        <v>1.0</v>
      </c>
      <c r="E11" s="57">
        <v>10.0</v>
      </c>
      <c r="F11" s="57">
        <v>2.0</v>
      </c>
      <c r="G11" s="57">
        <v>1.0</v>
      </c>
      <c r="H11" s="58">
        <v>483.0</v>
      </c>
    </row>
    <row r="12">
      <c r="A12" s="51"/>
      <c r="B12" s="56" t="s">
        <v>49</v>
      </c>
      <c r="C12" s="56" t="s">
        <v>51</v>
      </c>
      <c r="D12" s="57">
        <v>0.0</v>
      </c>
      <c r="E12" s="57">
        <v>14.0</v>
      </c>
      <c r="F12" s="57">
        <v>2.0</v>
      </c>
      <c r="G12" s="57">
        <v>1.0</v>
      </c>
      <c r="H12" s="58">
        <v>554.0</v>
      </c>
    </row>
    <row r="13">
      <c r="A13" s="51"/>
      <c r="B13" s="56" t="s">
        <v>48</v>
      </c>
      <c r="C13" s="56" t="s">
        <v>51</v>
      </c>
      <c r="D13" s="57">
        <v>0.0</v>
      </c>
      <c r="E13" s="57">
        <v>6.0</v>
      </c>
      <c r="F13" s="57">
        <v>2.0</v>
      </c>
      <c r="G13" s="57">
        <v>1.0</v>
      </c>
      <c r="H13" s="58">
        <v>543.0</v>
      </c>
    </row>
    <row r="14">
      <c r="A14" s="51"/>
      <c r="B14" s="56" t="s">
        <v>48</v>
      </c>
      <c r="C14" s="56" t="s">
        <v>49</v>
      </c>
      <c r="D14" s="57">
        <v>0.0</v>
      </c>
      <c r="E14" s="57">
        <v>7.0</v>
      </c>
      <c r="F14" s="57">
        <v>3.0</v>
      </c>
      <c r="G14" s="57">
        <v>1.0</v>
      </c>
      <c r="H14" s="58">
        <v>1751.0</v>
      </c>
    </row>
    <row r="15">
      <c r="A15" s="51"/>
      <c r="B15" s="56" t="s">
        <v>50</v>
      </c>
      <c r="C15" s="56" t="s">
        <v>50</v>
      </c>
      <c r="D15" s="57">
        <v>1.0</v>
      </c>
      <c r="E15" s="57">
        <v>1.0</v>
      </c>
      <c r="F15" s="57">
        <v>4.0</v>
      </c>
      <c r="G15" s="57">
        <v>1.0</v>
      </c>
      <c r="H15" s="58">
        <v>771.0</v>
      </c>
    </row>
    <row r="16">
      <c r="A16" s="51"/>
      <c r="B16" s="56" t="s">
        <v>50</v>
      </c>
      <c r="C16" s="56" t="s">
        <v>51</v>
      </c>
      <c r="D16" s="57">
        <v>0.0</v>
      </c>
      <c r="E16" s="57">
        <v>2.0</v>
      </c>
      <c r="F16" s="57">
        <v>2.0</v>
      </c>
      <c r="G16" s="57">
        <v>1.0</v>
      </c>
      <c r="H16" s="58">
        <v>1082.0</v>
      </c>
    </row>
    <row r="17">
      <c r="A17" s="51"/>
      <c r="B17" s="56" t="s">
        <v>50</v>
      </c>
      <c r="C17" s="56" t="s">
        <v>48</v>
      </c>
      <c r="D17" s="57">
        <v>0.0</v>
      </c>
      <c r="E17" s="57">
        <v>4.0</v>
      </c>
      <c r="F17" s="57">
        <v>1.0</v>
      </c>
      <c r="G17" s="57">
        <v>1.0</v>
      </c>
      <c r="H17" s="58">
        <v>683.0</v>
      </c>
    </row>
    <row r="18">
      <c r="A18" s="51"/>
      <c r="B18" s="56" t="s">
        <v>51</v>
      </c>
      <c r="C18" s="56" t="s">
        <v>51</v>
      </c>
      <c r="D18" s="57">
        <v>1.0</v>
      </c>
      <c r="E18" s="57">
        <v>10.0</v>
      </c>
      <c r="F18" s="57">
        <v>2.0</v>
      </c>
      <c r="G18" s="57">
        <v>1.0</v>
      </c>
      <c r="H18" s="58">
        <v>556.0</v>
      </c>
    </row>
    <row r="19">
      <c r="A19" s="51"/>
      <c r="B19" s="56" t="s">
        <v>48</v>
      </c>
      <c r="C19" s="56" t="s">
        <v>50</v>
      </c>
      <c r="D19" s="57">
        <v>0.0</v>
      </c>
      <c r="E19" s="57">
        <v>5.0</v>
      </c>
      <c r="F19" s="57">
        <v>4.0</v>
      </c>
      <c r="G19" s="57">
        <v>1.0</v>
      </c>
      <c r="H19" s="58">
        <v>758.0</v>
      </c>
    </row>
    <row r="20">
      <c r="A20" s="51"/>
      <c r="B20" s="56" t="s">
        <v>48</v>
      </c>
      <c r="C20" s="56" t="s">
        <v>48</v>
      </c>
      <c r="D20" s="57">
        <v>1.0</v>
      </c>
      <c r="E20" s="57">
        <v>8.0</v>
      </c>
      <c r="F20" s="57">
        <v>1.0</v>
      </c>
      <c r="G20" s="57">
        <v>1.0</v>
      </c>
      <c r="H20" s="58">
        <v>619.0</v>
      </c>
    </row>
    <row r="21">
      <c r="A21" s="51"/>
      <c r="B21" s="56" t="s">
        <v>49</v>
      </c>
      <c r="C21" s="56" t="s">
        <v>51</v>
      </c>
      <c r="D21" s="57">
        <v>0.0</v>
      </c>
      <c r="E21" s="57">
        <v>14.0</v>
      </c>
      <c r="F21" s="57">
        <v>2.0</v>
      </c>
      <c r="G21" s="57">
        <v>1.0</v>
      </c>
      <c r="H21" s="58">
        <v>796.0</v>
      </c>
    </row>
    <row r="22">
      <c r="A22" s="51"/>
      <c r="B22" s="56" t="s">
        <v>51</v>
      </c>
      <c r="C22" s="56" t="s">
        <v>51</v>
      </c>
      <c r="D22" s="57">
        <v>1.0</v>
      </c>
      <c r="E22" s="57">
        <v>10.0</v>
      </c>
      <c r="F22" s="57">
        <v>2.0</v>
      </c>
      <c r="G22" s="57">
        <v>1.0</v>
      </c>
      <c r="H22" s="58">
        <v>562.0</v>
      </c>
    </row>
    <row r="23">
      <c r="A23" s="51"/>
      <c r="B23" s="56" t="s">
        <v>49</v>
      </c>
      <c r="C23" s="56" t="s">
        <v>50</v>
      </c>
      <c r="D23" s="57">
        <v>0.0</v>
      </c>
      <c r="E23" s="57">
        <v>13.0</v>
      </c>
      <c r="F23" s="57">
        <v>4.0</v>
      </c>
      <c r="G23" s="57">
        <v>1.0</v>
      </c>
      <c r="H23" s="58">
        <v>748.0</v>
      </c>
    </row>
    <row r="24">
      <c r="A24" s="51"/>
      <c r="B24" s="56" t="s">
        <v>51</v>
      </c>
      <c r="C24" s="56" t="s">
        <v>49</v>
      </c>
      <c r="D24" s="57">
        <v>0.0</v>
      </c>
      <c r="E24" s="57">
        <v>11.0</v>
      </c>
      <c r="F24" s="57">
        <v>3.0</v>
      </c>
      <c r="G24" s="57">
        <v>1.0</v>
      </c>
      <c r="H24" s="58">
        <v>648.0</v>
      </c>
    </row>
    <row r="25">
      <c r="A25" s="51"/>
      <c r="B25" s="56" t="s">
        <v>51</v>
      </c>
      <c r="C25" s="56" t="s">
        <v>50</v>
      </c>
      <c r="D25" s="57">
        <v>0.0</v>
      </c>
      <c r="E25" s="57">
        <v>9.0</v>
      </c>
      <c r="F25" s="57">
        <v>4.0</v>
      </c>
      <c r="G25" s="57">
        <v>1.0</v>
      </c>
      <c r="H25" s="58">
        <v>943.0</v>
      </c>
    </row>
    <row r="26">
      <c r="A26" s="51"/>
      <c r="B26" s="56" t="s">
        <v>50</v>
      </c>
      <c r="C26" s="56" t="s">
        <v>50</v>
      </c>
      <c r="D26" s="57">
        <v>1.0</v>
      </c>
      <c r="E26" s="57">
        <v>1.0</v>
      </c>
      <c r="F26" s="57">
        <v>4.0</v>
      </c>
      <c r="G26" s="57">
        <v>1.0</v>
      </c>
      <c r="H26" s="58">
        <v>572.0</v>
      </c>
    </row>
    <row r="27">
      <c r="A27" s="51"/>
      <c r="B27" s="56" t="s">
        <v>48</v>
      </c>
      <c r="C27" s="56" t="s">
        <v>49</v>
      </c>
      <c r="D27" s="57">
        <v>0.0</v>
      </c>
      <c r="E27" s="57">
        <v>7.0</v>
      </c>
      <c r="F27" s="57">
        <v>3.0</v>
      </c>
      <c r="G27" s="57">
        <v>1.0</v>
      </c>
      <c r="H27" s="58">
        <v>702.0</v>
      </c>
    </row>
    <row r="28">
      <c r="A28" s="51"/>
      <c r="B28" s="56" t="s">
        <v>50</v>
      </c>
      <c r="C28" s="56" t="s">
        <v>49</v>
      </c>
      <c r="D28" s="57">
        <v>0.0</v>
      </c>
      <c r="E28" s="57">
        <v>3.0</v>
      </c>
      <c r="F28" s="57">
        <v>3.0</v>
      </c>
      <c r="G28" s="57">
        <v>1.0</v>
      </c>
      <c r="H28" s="58">
        <v>670.0</v>
      </c>
    </row>
    <row r="29">
      <c r="A29" s="51"/>
      <c r="B29" s="56" t="s">
        <v>48</v>
      </c>
      <c r="C29" s="56" t="s">
        <v>48</v>
      </c>
      <c r="D29" s="57">
        <v>1.0</v>
      </c>
      <c r="E29" s="57">
        <v>8.0</v>
      </c>
      <c r="F29" s="57">
        <v>1.0</v>
      </c>
      <c r="G29" s="57">
        <v>1.0</v>
      </c>
      <c r="H29" s="58">
        <v>664.0</v>
      </c>
    </row>
    <row r="30">
      <c r="A30" s="51"/>
      <c r="B30" s="56" t="s">
        <v>48</v>
      </c>
      <c r="C30" s="56" t="s">
        <v>48</v>
      </c>
      <c r="D30" s="57">
        <v>1.0</v>
      </c>
      <c r="E30" s="57">
        <v>8.0</v>
      </c>
      <c r="F30" s="57">
        <v>1.0</v>
      </c>
      <c r="G30" s="57">
        <v>1.0</v>
      </c>
      <c r="H30" s="58">
        <v>610.0</v>
      </c>
    </row>
    <row r="31">
      <c r="A31" s="51"/>
      <c r="B31" s="56" t="s">
        <v>51</v>
      </c>
      <c r="C31" s="56" t="s">
        <v>51</v>
      </c>
      <c r="D31" s="57">
        <v>1.0</v>
      </c>
      <c r="E31" s="57">
        <v>10.0</v>
      </c>
      <c r="F31" s="57">
        <v>2.0</v>
      </c>
      <c r="G31" s="57">
        <v>1.0</v>
      </c>
      <c r="H31" s="58">
        <v>763.0</v>
      </c>
    </row>
    <row r="32">
      <c r="A32" s="51"/>
      <c r="B32" s="56" t="s">
        <v>49</v>
      </c>
      <c r="C32" s="56" t="s">
        <v>49</v>
      </c>
      <c r="D32" s="57">
        <v>1.0</v>
      </c>
      <c r="E32" s="57">
        <v>15.0</v>
      </c>
      <c r="F32" s="57">
        <v>3.0</v>
      </c>
      <c r="G32" s="57">
        <v>1.0</v>
      </c>
      <c r="H32" s="58">
        <v>632.0</v>
      </c>
    </row>
    <row r="33">
      <c r="A33" s="51"/>
      <c r="B33" s="56" t="s">
        <v>48</v>
      </c>
      <c r="C33" s="56" t="s">
        <v>49</v>
      </c>
      <c r="D33" s="57">
        <v>0.0</v>
      </c>
      <c r="E33" s="57">
        <v>7.0</v>
      </c>
      <c r="F33" s="57">
        <v>3.0</v>
      </c>
      <c r="G33" s="57">
        <v>1.0</v>
      </c>
      <c r="H33" s="58">
        <v>764.0</v>
      </c>
    </row>
    <row r="34">
      <c r="A34" s="51"/>
      <c r="B34" s="56" t="s">
        <v>49</v>
      </c>
      <c r="C34" s="56" t="s">
        <v>48</v>
      </c>
      <c r="D34" s="57">
        <v>0.0</v>
      </c>
      <c r="E34" s="57">
        <v>16.0</v>
      </c>
      <c r="F34" s="57">
        <v>1.0</v>
      </c>
      <c r="G34" s="57">
        <v>1.0</v>
      </c>
      <c r="H34" s="58">
        <v>1727.0</v>
      </c>
    </row>
    <row r="35">
      <c r="A35" s="51"/>
      <c r="B35" s="56" t="s">
        <v>50</v>
      </c>
      <c r="C35" s="56" t="s">
        <v>48</v>
      </c>
      <c r="D35" s="57">
        <v>0.0</v>
      </c>
      <c r="E35" s="57">
        <v>4.0</v>
      </c>
      <c r="F35" s="57">
        <v>1.0</v>
      </c>
      <c r="G35" s="57">
        <v>1.0</v>
      </c>
      <c r="H35" s="58">
        <v>623.0</v>
      </c>
    </row>
    <row r="36">
      <c r="A36" s="51"/>
      <c r="B36" s="56" t="s">
        <v>48</v>
      </c>
      <c r="C36" s="56" t="s">
        <v>49</v>
      </c>
      <c r="D36" s="57">
        <v>0.0</v>
      </c>
      <c r="E36" s="57">
        <v>7.0</v>
      </c>
      <c r="F36" s="57">
        <v>3.0</v>
      </c>
      <c r="G36" s="57">
        <v>1.0</v>
      </c>
      <c r="H36" s="58">
        <v>684.0</v>
      </c>
    </row>
    <row r="37">
      <c r="A37" s="51"/>
      <c r="B37" s="56" t="s">
        <v>48</v>
      </c>
      <c r="C37" s="56" t="s">
        <v>50</v>
      </c>
      <c r="D37" s="57">
        <v>0.0</v>
      </c>
      <c r="E37" s="57">
        <v>5.0</v>
      </c>
      <c r="F37" s="57">
        <v>4.0</v>
      </c>
      <c r="G37" s="57">
        <v>1.0</v>
      </c>
      <c r="H37" s="58">
        <v>717.0</v>
      </c>
    </row>
    <row r="38">
      <c r="A38" s="51"/>
      <c r="B38" s="56" t="s">
        <v>48</v>
      </c>
      <c r="C38" s="56" t="s">
        <v>49</v>
      </c>
      <c r="D38" s="57">
        <v>0.0</v>
      </c>
      <c r="E38" s="57">
        <v>7.0</v>
      </c>
      <c r="F38" s="57">
        <v>3.0</v>
      </c>
      <c r="G38" s="57">
        <v>1.0</v>
      </c>
      <c r="H38" s="58">
        <v>883.0</v>
      </c>
    </row>
    <row r="39">
      <c r="A39" s="51"/>
      <c r="B39" s="56" t="s">
        <v>49</v>
      </c>
      <c r="C39" s="56" t="s">
        <v>48</v>
      </c>
      <c r="D39" s="57">
        <v>0.0</v>
      </c>
      <c r="E39" s="57">
        <v>16.0</v>
      </c>
      <c r="F39" s="57">
        <v>1.0</v>
      </c>
      <c r="G39" s="57">
        <v>1.0</v>
      </c>
      <c r="H39" s="58">
        <v>1302.0</v>
      </c>
    </row>
    <row r="40">
      <c r="A40" s="51"/>
      <c r="B40" s="56" t="s">
        <v>49</v>
      </c>
      <c r="C40" s="56" t="s">
        <v>51</v>
      </c>
      <c r="D40" s="57">
        <v>0.0</v>
      </c>
      <c r="E40" s="57">
        <v>14.0</v>
      </c>
      <c r="F40" s="57">
        <v>2.0</v>
      </c>
      <c r="G40" s="57">
        <v>1.0</v>
      </c>
      <c r="H40" s="58">
        <v>800.0</v>
      </c>
    </row>
    <row r="41">
      <c r="A41" s="51"/>
      <c r="B41" s="56" t="s">
        <v>49</v>
      </c>
      <c r="C41" s="56" t="s">
        <v>48</v>
      </c>
      <c r="D41" s="57">
        <v>0.0</v>
      </c>
      <c r="E41" s="57">
        <v>16.0</v>
      </c>
      <c r="F41" s="57">
        <v>1.0</v>
      </c>
      <c r="G41" s="57">
        <v>1.0</v>
      </c>
      <c r="H41" s="58">
        <v>853.0</v>
      </c>
    </row>
    <row r="42">
      <c r="A42" s="51"/>
      <c r="B42" s="56" t="s">
        <v>48</v>
      </c>
      <c r="C42" s="56" t="s">
        <v>48</v>
      </c>
      <c r="D42" s="57">
        <v>1.0</v>
      </c>
      <c r="E42" s="57">
        <v>8.0</v>
      </c>
      <c r="F42" s="57">
        <v>1.0</v>
      </c>
      <c r="G42" s="57">
        <v>1.0</v>
      </c>
      <c r="H42" s="58">
        <v>606.0</v>
      </c>
    </row>
    <row r="43">
      <c r="A43" s="51"/>
      <c r="B43" s="59" t="s">
        <v>50</v>
      </c>
      <c r="C43" s="59" t="s">
        <v>51</v>
      </c>
      <c r="D43" s="60">
        <v>0.0</v>
      </c>
      <c r="E43" s="61">
        <v>2.0</v>
      </c>
      <c r="F43" s="61">
        <v>2.0</v>
      </c>
      <c r="G43" s="61">
        <v>1.0</v>
      </c>
      <c r="H43" s="62">
        <v>871.0</v>
      </c>
    </row>
    <row r="45">
      <c r="B45" s="32" t="s">
        <v>26</v>
      </c>
      <c r="C45" s="32" t="s">
        <v>23</v>
      </c>
      <c r="D45" s="32" t="s">
        <v>16</v>
      </c>
      <c r="E45" s="32" t="s">
        <v>17</v>
      </c>
      <c r="F45" s="32" t="s">
        <v>18</v>
      </c>
      <c r="G45" s="32" t="s">
        <v>27</v>
      </c>
      <c r="H45" s="33" t="s">
        <v>52</v>
      </c>
      <c r="I45" s="63" t="s">
        <v>19</v>
      </c>
    </row>
    <row r="46">
      <c r="A46" s="34" t="s">
        <v>21</v>
      </c>
      <c r="B46" s="37">
        <f>countif(D4:D43, "0")</f>
        <v>27</v>
      </c>
      <c r="C46" s="37">
        <f>sumifs(H4:H43, D4:D43, "0")/B46</f>
        <v>852.1481481</v>
      </c>
      <c r="D46" s="37">
        <f t="array" ref="D46">median(if($D$4:$D$43=0, $H$4:$H$43))</f>
        <v>760</v>
      </c>
      <c r="E46" s="37">
        <f>minifs($H$4:$H$43, $D$4:$D$43,"0",$D$4:$D$43,"0")</f>
        <v>543</v>
      </c>
      <c r="F46" s="37">
        <f>maxifs($H$4:$H$43, $D$4:$D$43,"0",$D$4:$D$43,"0")</f>
        <v>1751</v>
      </c>
      <c r="G46" s="37">
        <f>(B46-H46)/B46*100</f>
        <v>0</v>
      </c>
      <c r="H46" s="64">
        <f>countifs(D4:D43,"0", G4:G43, "1")</f>
        <v>27</v>
      </c>
      <c r="I46" s="21">
        <f t="array" ref="I46">stdev(if(D4:D43=0, H4:H43))</f>
        <v>303.6047156</v>
      </c>
    </row>
    <row r="47">
      <c r="A47" s="34" t="s">
        <v>20</v>
      </c>
      <c r="B47" s="37">
        <f>countif(D4:D43, "1")</f>
        <v>13</v>
      </c>
      <c r="C47" s="37">
        <f>sumifs(H4:H43, D4:D43, "1")/B47</f>
        <v>714.7692308</v>
      </c>
      <c r="D47" s="37">
        <f t="array" ref="D47">median(if($D$4:$D$43=1, $H$4:$H$43))</f>
        <v>610</v>
      </c>
      <c r="E47" s="37">
        <f>minifs($H$4:$H$43, $D$4:$D$43,"1",$D$4:$D$43,"1")</f>
        <v>483</v>
      </c>
      <c r="F47" s="37">
        <f>maxifs($H$4:$H$43, $D$4:$D$43,"1",$D$4:$D$43,"1")</f>
        <v>1870</v>
      </c>
      <c r="G47" s="37">
        <f>(B47-H47)/B47</f>
        <v>0</v>
      </c>
      <c r="H47" s="64">
        <f>countifs(D4:D43,"1", G4:G43, "1")</f>
        <v>13</v>
      </c>
      <c r="I47" s="21">
        <f t="array" ref="I47">stdev(if(D4:D43=1, H4:H43))</f>
        <v>356.0431046</v>
      </c>
    </row>
    <row r="51">
      <c r="B51" s="10"/>
      <c r="C51" s="10"/>
      <c r="D51" s="10"/>
      <c r="E51" s="10"/>
      <c r="F51" s="10"/>
      <c r="G51" s="10"/>
      <c r="H51" s="10"/>
    </row>
    <row r="52">
      <c r="B52" s="10"/>
      <c r="C52" s="10"/>
      <c r="D52" s="10"/>
      <c r="E52" s="10"/>
      <c r="F52" s="10"/>
      <c r="G52" s="10"/>
      <c r="H52" s="10"/>
    </row>
    <row r="53">
      <c r="B53" s="10"/>
      <c r="C53" s="10"/>
      <c r="D53" s="10"/>
      <c r="E53" s="10"/>
      <c r="F53" s="10"/>
      <c r="G53" s="10"/>
      <c r="H53" s="10"/>
    </row>
    <row r="54">
      <c r="B54" s="10"/>
      <c r="C54" s="10"/>
      <c r="D54" s="10"/>
      <c r="E54" s="10"/>
      <c r="F54" s="10"/>
      <c r="G54" s="10"/>
      <c r="H54" s="10"/>
    </row>
    <row r="55">
      <c r="B55" s="10"/>
      <c r="C55" s="10"/>
      <c r="D55" s="10"/>
      <c r="E55" s="10"/>
      <c r="F55" s="10"/>
      <c r="G55" s="10"/>
      <c r="H55" s="10"/>
    </row>
    <row r="56">
      <c r="B56" s="10"/>
      <c r="C56" s="10"/>
      <c r="D56" s="10"/>
      <c r="E56" s="10"/>
      <c r="F56" s="10"/>
      <c r="G56" s="10"/>
      <c r="H56" s="10"/>
    </row>
    <row r="57">
      <c r="B57" s="10"/>
      <c r="C57" s="10"/>
      <c r="D57" s="10"/>
      <c r="E57" s="10"/>
      <c r="F57" s="10"/>
      <c r="G57" s="10"/>
      <c r="H57" s="10"/>
    </row>
    <row r="58">
      <c r="B58" s="10"/>
      <c r="C58" s="10"/>
      <c r="D58" s="10"/>
      <c r="E58" s="10"/>
      <c r="F58" s="10"/>
      <c r="G58" s="10"/>
      <c r="H58" s="10"/>
    </row>
    <row r="59">
      <c r="B59" s="10"/>
      <c r="C59" s="10"/>
      <c r="D59" s="10"/>
      <c r="E59" s="10"/>
      <c r="F59" s="10"/>
      <c r="G59" s="10"/>
      <c r="H59" s="10"/>
    </row>
    <row r="60">
      <c r="B60" s="10"/>
      <c r="C60" s="10"/>
      <c r="D60" s="10"/>
      <c r="E60" s="10"/>
      <c r="F60" s="10"/>
      <c r="G60" s="10"/>
      <c r="H60" s="10"/>
    </row>
    <row r="61">
      <c r="B61" s="10"/>
      <c r="C61" s="10"/>
      <c r="D61" s="10"/>
      <c r="E61" s="10"/>
      <c r="F61" s="10"/>
      <c r="G61" s="10"/>
      <c r="H61" s="10"/>
    </row>
    <row r="62">
      <c r="B62" s="10"/>
      <c r="C62" s="10"/>
      <c r="D62" s="10"/>
      <c r="E62" s="10"/>
      <c r="F62" s="10"/>
      <c r="G62" s="10"/>
      <c r="H62" s="10"/>
    </row>
    <row r="63">
      <c r="B63" s="10"/>
      <c r="C63" s="10"/>
      <c r="D63" s="10"/>
      <c r="E63" s="10"/>
      <c r="F63" s="10"/>
      <c r="G63" s="10"/>
      <c r="H63" s="10"/>
    </row>
    <row r="64">
      <c r="B64" s="10"/>
      <c r="C64" s="10"/>
      <c r="D64" s="10"/>
      <c r="E64" s="10"/>
      <c r="F64" s="10"/>
      <c r="G64" s="10"/>
      <c r="H64" s="10"/>
    </row>
    <row r="65">
      <c r="B65" s="10"/>
      <c r="C65" s="10"/>
      <c r="D65" s="10"/>
      <c r="E65" s="10"/>
      <c r="F65" s="10"/>
      <c r="G65" s="10"/>
      <c r="H65" s="10"/>
    </row>
    <row r="66">
      <c r="B66" s="10"/>
      <c r="C66" s="10"/>
      <c r="D66" s="10"/>
      <c r="E66" s="10"/>
      <c r="F66" s="10"/>
      <c r="G66" s="10"/>
      <c r="H66" s="10"/>
    </row>
    <row r="67">
      <c r="B67" s="10"/>
      <c r="C67" s="10"/>
      <c r="D67" s="10"/>
      <c r="E67" s="10"/>
      <c r="F67" s="10"/>
      <c r="G67" s="10"/>
      <c r="H67" s="10"/>
    </row>
    <row r="68">
      <c r="B68" s="10"/>
      <c r="C68" s="10"/>
      <c r="D68" s="10"/>
      <c r="E68" s="10"/>
      <c r="F68" s="10"/>
      <c r="G68" s="10"/>
      <c r="H68" s="10"/>
    </row>
    <row r="69">
      <c r="B69" s="10"/>
      <c r="C69" s="10"/>
      <c r="D69" s="10"/>
      <c r="E69" s="10"/>
      <c r="F69" s="10"/>
      <c r="G69" s="10"/>
      <c r="H69" s="10"/>
    </row>
    <row r="70">
      <c r="B70" s="10"/>
      <c r="C70" s="10"/>
      <c r="D70" s="10"/>
      <c r="E70" s="10"/>
      <c r="F70" s="10"/>
      <c r="G70" s="10"/>
      <c r="H70" s="10"/>
    </row>
    <row r="71">
      <c r="B71" s="10"/>
      <c r="C71" s="10"/>
      <c r="D71" s="10"/>
      <c r="E71" s="10"/>
      <c r="F71" s="10"/>
      <c r="G71" s="10"/>
      <c r="H71" s="10"/>
    </row>
    <row r="72">
      <c r="B72" s="10"/>
      <c r="C72" s="10"/>
      <c r="D72" s="10"/>
      <c r="E72" s="10"/>
      <c r="F72" s="10"/>
      <c r="G72" s="10"/>
      <c r="H72" s="10"/>
    </row>
    <row r="73">
      <c r="B73" s="10"/>
      <c r="C73" s="10"/>
      <c r="D73" s="10"/>
      <c r="E73" s="10"/>
      <c r="F73" s="10"/>
      <c r="G73" s="10"/>
      <c r="H73" s="10"/>
    </row>
    <row r="74">
      <c r="B74" s="10"/>
      <c r="C74" s="10"/>
      <c r="D74" s="10"/>
      <c r="E74" s="10"/>
      <c r="F74" s="10"/>
      <c r="G74" s="10"/>
      <c r="H74" s="10"/>
    </row>
    <row r="75">
      <c r="B75" s="10"/>
      <c r="C75" s="10"/>
      <c r="D75" s="10"/>
      <c r="E75" s="10"/>
      <c r="F75" s="10"/>
      <c r="G75" s="10"/>
      <c r="H75" s="10"/>
    </row>
    <row r="76">
      <c r="B76" s="10"/>
      <c r="C76" s="10"/>
      <c r="D76" s="10"/>
      <c r="E76" s="10"/>
      <c r="F76" s="10"/>
      <c r="G76" s="10"/>
      <c r="H76" s="10"/>
    </row>
    <row r="77">
      <c r="B77" s="10"/>
      <c r="C77" s="10"/>
      <c r="D77" s="10"/>
      <c r="E77" s="10"/>
      <c r="F77" s="10"/>
      <c r="G77" s="10"/>
      <c r="H77" s="10"/>
    </row>
    <row r="78">
      <c r="B78" s="10"/>
      <c r="C78" s="10"/>
      <c r="D78" s="10"/>
      <c r="E78" s="10"/>
      <c r="F78" s="10"/>
      <c r="G78" s="10"/>
      <c r="H78" s="10"/>
    </row>
    <row r="79">
      <c r="B79" s="10"/>
      <c r="C79" s="10"/>
      <c r="D79" s="10"/>
      <c r="E79" s="10"/>
      <c r="F79" s="10"/>
      <c r="G79" s="10"/>
      <c r="H79" s="10"/>
    </row>
    <row r="80">
      <c r="B80" s="10"/>
      <c r="C80" s="10"/>
      <c r="D80" s="10"/>
      <c r="E80" s="10"/>
      <c r="F80" s="10"/>
      <c r="G80" s="10"/>
      <c r="H80" s="10"/>
    </row>
    <row r="81">
      <c r="B81" s="10"/>
      <c r="C81" s="10"/>
      <c r="D81" s="10"/>
      <c r="E81" s="10"/>
      <c r="F81" s="10"/>
      <c r="G81" s="10"/>
      <c r="H81" s="10"/>
    </row>
    <row r="82">
      <c r="B82" s="10"/>
      <c r="C82" s="10"/>
      <c r="D82" s="10"/>
      <c r="E82" s="10"/>
      <c r="F82" s="10"/>
      <c r="G82" s="10"/>
      <c r="H82" s="10"/>
    </row>
    <row r="83">
      <c r="B83" s="10"/>
      <c r="C83" s="10"/>
      <c r="D83" s="10"/>
      <c r="E83" s="10"/>
      <c r="F83" s="10"/>
      <c r="G83" s="10"/>
      <c r="H83" s="10"/>
    </row>
    <row r="84">
      <c r="B84" s="10"/>
      <c r="C84" s="10"/>
      <c r="D84" s="10"/>
      <c r="E84" s="10"/>
      <c r="F84" s="10"/>
      <c r="G84" s="10"/>
      <c r="H84" s="10"/>
    </row>
    <row r="85">
      <c r="B85" s="10"/>
      <c r="C85" s="10"/>
      <c r="D85" s="10"/>
      <c r="E85" s="10"/>
      <c r="F85" s="10"/>
      <c r="G85" s="10"/>
      <c r="H85" s="10"/>
    </row>
    <row r="86">
      <c r="B86" s="10"/>
      <c r="C86" s="10"/>
      <c r="D86" s="10"/>
      <c r="E86" s="10"/>
      <c r="F86" s="10"/>
      <c r="G86" s="10"/>
      <c r="H86" s="10"/>
    </row>
    <row r="87">
      <c r="B87" s="10"/>
      <c r="C87" s="10"/>
      <c r="D87" s="10"/>
      <c r="E87" s="10"/>
      <c r="F87" s="10"/>
      <c r="G87" s="10"/>
      <c r="H87" s="10"/>
    </row>
    <row r="88">
      <c r="B88" s="10"/>
      <c r="C88" s="10"/>
      <c r="D88" s="10"/>
      <c r="E88" s="10"/>
      <c r="F88" s="10"/>
      <c r="G88" s="10"/>
      <c r="H88" s="10"/>
    </row>
    <row r="89">
      <c r="B89" s="10"/>
      <c r="C89" s="10"/>
      <c r="D89" s="10"/>
      <c r="E89" s="10"/>
      <c r="F89" s="10"/>
      <c r="G89" s="10"/>
      <c r="H89" s="10"/>
    </row>
    <row r="90">
      <c r="B90" s="10"/>
      <c r="C90" s="10"/>
      <c r="D90" s="10"/>
      <c r="E90" s="10"/>
      <c r="F90" s="10"/>
      <c r="G90" s="10"/>
      <c r="H90" s="10"/>
    </row>
    <row r="91">
      <c r="C91" s="10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65" t="s">
        <v>53</v>
      </c>
      <c r="C3" s="66"/>
      <c r="D3" s="66"/>
      <c r="E3" s="67" t="s">
        <v>54</v>
      </c>
      <c r="F3" s="68" t="s">
        <v>55</v>
      </c>
      <c r="G3" s="67" t="s">
        <v>56</v>
      </c>
      <c r="H3" s="67" t="s">
        <v>46</v>
      </c>
      <c r="I3" s="69" t="s">
        <v>57</v>
      </c>
      <c r="J3" s="70" t="s">
        <v>58</v>
      </c>
    </row>
    <row r="4">
      <c r="B4" s="71" t="s">
        <v>59</v>
      </c>
      <c r="C4" s="71" t="s">
        <v>60</v>
      </c>
      <c r="D4" s="71" t="s">
        <v>61</v>
      </c>
      <c r="E4" s="72">
        <v>2.0</v>
      </c>
      <c r="F4" s="71" t="s">
        <v>62</v>
      </c>
      <c r="G4" s="73">
        <v>632.0</v>
      </c>
      <c r="H4" s="72">
        <v>1.0</v>
      </c>
      <c r="I4" s="72">
        <v>2.0</v>
      </c>
    </row>
    <row r="5">
      <c r="B5" s="74" t="s">
        <v>59</v>
      </c>
      <c r="C5" s="74" t="s">
        <v>60</v>
      </c>
      <c r="D5" s="74" t="s">
        <v>61</v>
      </c>
      <c r="E5" s="75">
        <v>2.0</v>
      </c>
      <c r="F5" s="74" t="s">
        <v>62</v>
      </c>
      <c r="G5" s="76">
        <v>440.0</v>
      </c>
      <c r="H5" s="75">
        <v>1.0</v>
      </c>
      <c r="I5" s="75">
        <v>1.0</v>
      </c>
    </row>
    <row r="6">
      <c r="B6" s="74" t="s">
        <v>59</v>
      </c>
      <c r="C6" s="74" t="s">
        <v>63</v>
      </c>
      <c r="D6" s="74" t="s">
        <v>64</v>
      </c>
      <c r="E6" s="75">
        <v>1.0</v>
      </c>
      <c r="F6" s="74" t="s">
        <v>65</v>
      </c>
      <c r="G6" s="76">
        <v>972.0</v>
      </c>
      <c r="H6" s="75">
        <v>1.0</v>
      </c>
      <c r="I6" s="75">
        <v>2.0</v>
      </c>
    </row>
    <row r="7">
      <c r="B7" s="74" t="s">
        <v>59</v>
      </c>
      <c r="C7" s="74" t="s">
        <v>63</v>
      </c>
      <c r="D7" s="74" t="s">
        <v>64</v>
      </c>
      <c r="E7" s="75">
        <v>1.0</v>
      </c>
      <c r="F7" s="74" t="s">
        <v>65</v>
      </c>
      <c r="G7" s="76">
        <v>782.0</v>
      </c>
      <c r="H7" s="75">
        <v>1.0</v>
      </c>
      <c r="I7" s="75">
        <v>1.0</v>
      </c>
    </row>
    <row r="8">
      <c r="B8" s="74" t="s">
        <v>59</v>
      </c>
      <c r="C8" s="74" t="s">
        <v>60</v>
      </c>
      <c r="D8" s="74" t="s">
        <v>61</v>
      </c>
      <c r="E8" s="75">
        <v>2.0</v>
      </c>
      <c r="F8" s="74" t="s">
        <v>65</v>
      </c>
      <c r="G8" s="76">
        <v>867.0</v>
      </c>
      <c r="H8" s="75">
        <v>1.0</v>
      </c>
      <c r="I8" s="75">
        <v>2.0</v>
      </c>
    </row>
    <row r="9">
      <c r="B9" s="74" t="s">
        <v>59</v>
      </c>
      <c r="C9" s="74" t="s">
        <v>60</v>
      </c>
      <c r="D9" s="74" t="s">
        <v>61</v>
      </c>
      <c r="E9" s="75">
        <v>2.0</v>
      </c>
      <c r="F9" s="74" t="s">
        <v>65</v>
      </c>
      <c r="G9" s="76">
        <v>874.0</v>
      </c>
      <c r="H9" s="75">
        <v>1.0</v>
      </c>
      <c r="I9" s="75">
        <v>1.0</v>
      </c>
    </row>
    <row r="10">
      <c r="B10" s="74" t="s">
        <v>59</v>
      </c>
      <c r="C10" s="74" t="s">
        <v>63</v>
      </c>
      <c r="D10" s="74" t="s">
        <v>61</v>
      </c>
      <c r="E10" s="75">
        <v>2.0</v>
      </c>
      <c r="F10" s="74" t="s">
        <v>65</v>
      </c>
      <c r="G10" s="76">
        <v>835.0</v>
      </c>
      <c r="H10" s="75">
        <v>1.0</v>
      </c>
      <c r="I10" s="75">
        <v>2.0</v>
      </c>
    </row>
    <row r="11">
      <c r="B11" s="74" t="s">
        <v>59</v>
      </c>
      <c r="C11" s="74" t="s">
        <v>60</v>
      </c>
      <c r="D11" s="74" t="s">
        <v>64</v>
      </c>
      <c r="E11" s="75">
        <v>1.0</v>
      </c>
      <c r="F11" s="74" t="s">
        <v>65</v>
      </c>
      <c r="G11" s="76">
        <v>858.0</v>
      </c>
      <c r="H11" s="75">
        <v>1.0</v>
      </c>
      <c r="I11" s="75">
        <v>2.0</v>
      </c>
    </row>
    <row r="12">
      <c r="B12" s="74" t="s">
        <v>59</v>
      </c>
      <c r="C12" s="74" t="s">
        <v>63</v>
      </c>
      <c r="D12" s="74" t="s">
        <v>64</v>
      </c>
      <c r="E12" s="75">
        <v>1.0</v>
      </c>
      <c r="F12" s="74" t="s">
        <v>65</v>
      </c>
      <c r="G12" s="76">
        <v>1309.0</v>
      </c>
      <c r="H12" s="75">
        <v>1.0</v>
      </c>
      <c r="I12" s="75">
        <v>2.0</v>
      </c>
    </row>
    <row r="13">
      <c r="B13" s="74" t="s">
        <v>59</v>
      </c>
      <c r="C13" s="74" t="s">
        <v>63</v>
      </c>
      <c r="D13" s="74" t="s">
        <v>64</v>
      </c>
      <c r="E13" s="75">
        <v>1.0</v>
      </c>
      <c r="F13" s="74" t="s">
        <v>65</v>
      </c>
      <c r="G13" s="76">
        <v>1035.0</v>
      </c>
      <c r="H13" s="75">
        <v>1.0</v>
      </c>
      <c r="I13" s="75">
        <v>1.0</v>
      </c>
    </row>
    <row r="14">
      <c r="B14" s="74" t="s">
        <v>66</v>
      </c>
      <c r="C14" s="74" t="s">
        <v>60</v>
      </c>
      <c r="D14" s="74" t="s">
        <v>64</v>
      </c>
      <c r="E14" s="75">
        <v>1.0</v>
      </c>
      <c r="F14" s="74" t="s">
        <v>62</v>
      </c>
      <c r="G14" s="76">
        <v>482.0</v>
      </c>
      <c r="H14" s="75">
        <v>1.0</v>
      </c>
      <c r="I14" s="75">
        <v>2.0</v>
      </c>
    </row>
    <row r="15">
      <c r="B15" s="74" t="s">
        <v>66</v>
      </c>
      <c r="C15" s="74" t="s">
        <v>63</v>
      </c>
      <c r="D15" s="74" t="s">
        <v>61</v>
      </c>
      <c r="E15" s="75">
        <v>2.0</v>
      </c>
      <c r="F15" s="74" t="s">
        <v>65</v>
      </c>
      <c r="G15" s="76">
        <v>528.0</v>
      </c>
      <c r="H15" s="75">
        <v>1.0</v>
      </c>
      <c r="I15" s="75">
        <v>2.0</v>
      </c>
    </row>
    <row r="16">
      <c r="B16" s="74" t="s">
        <v>66</v>
      </c>
      <c r="C16" s="74" t="s">
        <v>63</v>
      </c>
      <c r="D16" s="74" t="s">
        <v>61</v>
      </c>
      <c r="E16" s="75">
        <v>2.0</v>
      </c>
      <c r="F16" s="74" t="s">
        <v>62</v>
      </c>
      <c r="G16" s="76">
        <v>858.0</v>
      </c>
      <c r="H16" s="75">
        <v>1.0</v>
      </c>
      <c r="I16" s="75">
        <v>1.0</v>
      </c>
    </row>
    <row r="17">
      <c r="B17" s="74" t="s">
        <v>66</v>
      </c>
      <c r="C17" s="74" t="s">
        <v>60</v>
      </c>
      <c r="D17" s="74" t="s">
        <v>64</v>
      </c>
      <c r="E17" s="75">
        <v>1.0</v>
      </c>
      <c r="F17" s="74" t="s">
        <v>62</v>
      </c>
      <c r="G17" s="76">
        <v>387.0</v>
      </c>
      <c r="H17" s="75">
        <v>1.0</v>
      </c>
      <c r="I17" s="75">
        <v>2.0</v>
      </c>
    </row>
    <row r="18">
      <c r="B18" s="74" t="s">
        <v>66</v>
      </c>
      <c r="C18" s="74" t="s">
        <v>63</v>
      </c>
      <c r="D18" s="74" t="s">
        <v>61</v>
      </c>
      <c r="E18" s="75">
        <v>2.0</v>
      </c>
      <c r="F18" s="74" t="s">
        <v>65</v>
      </c>
      <c r="G18" s="76">
        <v>466.0</v>
      </c>
      <c r="H18" s="75">
        <v>1.0</v>
      </c>
      <c r="I18" s="75">
        <v>2.0</v>
      </c>
    </row>
    <row r="19">
      <c r="B19" s="74" t="s">
        <v>66</v>
      </c>
      <c r="C19" s="74" t="s">
        <v>63</v>
      </c>
      <c r="D19" s="74" t="s">
        <v>61</v>
      </c>
      <c r="E19" s="75">
        <v>2.0</v>
      </c>
      <c r="F19" s="74" t="s">
        <v>65</v>
      </c>
      <c r="G19" s="76">
        <v>374.0</v>
      </c>
      <c r="H19" s="75">
        <v>1.0</v>
      </c>
      <c r="I19" s="75">
        <v>1.0</v>
      </c>
    </row>
    <row r="20">
      <c r="B20" s="74" t="s">
        <v>66</v>
      </c>
      <c r="C20" s="74" t="s">
        <v>63</v>
      </c>
      <c r="D20" s="74" t="s">
        <v>64</v>
      </c>
      <c r="E20" s="75">
        <v>1.0</v>
      </c>
      <c r="F20" s="74" t="s">
        <v>62</v>
      </c>
      <c r="G20" s="76">
        <v>430.0</v>
      </c>
      <c r="H20" s="75">
        <v>1.0</v>
      </c>
      <c r="I20" s="75">
        <v>1.0</v>
      </c>
    </row>
    <row r="21">
      <c r="B21" s="74" t="s">
        <v>66</v>
      </c>
      <c r="C21" s="74" t="s">
        <v>63</v>
      </c>
      <c r="D21" s="74" t="s">
        <v>64</v>
      </c>
      <c r="E21" s="75">
        <v>1.0</v>
      </c>
      <c r="F21" s="74" t="s">
        <v>65</v>
      </c>
      <c r="G21" s="76">
        <v>420.0</v>
      </c>
      <c r="H21" s="75">
        <v>1.0</v>
      </c>
      <c r="I21" s="75">
        <v>1.0</v>
      </c>
    </row>
    <row r="22">
      <c r="B22" s="74" t="s">
        <v>66</v>
      </c>
      <c r="C22" s="74" t="s">
        <v>60</v>
      </c>
      <c r="D22" s="74" t="s">
        <v>61</v>
      </c>
      <c r="E22" s="75">
        <v>2.0</v>
      </c>
      <c r="F22" s="74" t="s">
        <v>62</v>
      </c>
      <c r="G22" s="76">
        <v>467.0</v>
      </c>
      <c r="H22" s="75">
        <v>1.0</v>
      </c>
      <c r="I22" s="75">
        <v>2.0</v>
      </c>
    </row>
    <row r="23">
      <c r="B23" s="74" t="s">
        <v>66</v>
      </c>
      <c r="C23" s="74" t="s">
        <v>63</v>
      </c>
      <c r="D23" s="74" t="s">
        <v>64</v>
      </c>
      <c r="E23" s="75">
        <v>1.0</v>
      </c>
      <c r="F23" s="74" t="s">
        <v>62</v>
      </c>
      <c r="G23" s="76">
        <v>616.0</v>
      </c>
      <c r="H23" s="75">
        <v>1.0</v>
      </c>
      <c r="I23" s="75">
        <v>2.0</v>
      </c>
    </row>
    <row r="24">
      <c r="B24" s="74" t="s">
        <v>66</v>
      </c>
      <c r="C24" s="74" t="s">
        <v>60</v>
      </c>
      <c r="D24" s="74" t="s">
        <v>61</v>
      </c>
      <c r="E24" s="75">
        <v>2.0</v>
      </c>
      <c r="F24" s="74" t="s">
        <v>65</v>
      </c>
      <c r="G24" s="76">
        <v>581.0</v>
      </c>
      <c r="H24" s="75">
        <v>1.0</v>
      </c>
      <c r="I24" s="75">
        <v>2.0</v>
      </c>
    </row>
    <row r="25">
      <c r="B25" s="74" t="s">
        <v>66</v>
      </c>
      <c r="C25" s="74" t="s">
        <v>63</v>
      </c>
      <c r="D25" s="74" t="s">
        <v>61</v>
      </c>
      <c r="E25" s="75">
        <v>2.0</v>
      </c>
      <c r="F25" s="74" t="s">
        <v>65</v>
      </c>
      <c r="G25" s="76">
        <v>483.0</v>
      </c>
      <c r="H25" s="75">
        <v>1.0</v>
      </c>
      <c r="I25" s="75">
        <v>2.0</v>
      </c>
    </row>
    <row r="26">
      <c r="B26" s="74" t="s">
        <v>66</v>
      </c>
      <c r="C26" s="74" t="s">
        <v>60</v>
      </c>
      <c r="D26" s="74" t="s">
        <v>61</v>
      </c>
      <c r="E26" s="75">
        <v>2.0</v>
      </c>
      <c r="F26" s="74" t="s">
        <v>62</v>
      </c>
      <c r="G26" s="76">
        <v>624.0</v>
      </c>
      <c r="H26" s="75">
        <v>1.0</v>
      </c>
      <c r="I26" s="75">
        <v>2.0</v>
      </c>
    </row>
    <row r="27">
      <c r="B27" s="74" t="s">
        <v>66</v>
      </c>
      <c r="C27" s="74" t="s">
        <v>63</v>
      </c>
      <c r="D27" s="74" t="s">
        <v>61</v>
      </c>
      <c r="E27" s="75">
        <v>2.0</v>
      </c>
      <c r="F27" s="74" t="s">
        <v>62</v>
      </c>
      <c r="G27" s="76">
        <v>616.0</v>
      </c>
      <c r="H27" s="75">
        <v>2.0</v>
      </c>
      <c r="I27" s="75">
        <v>2.0</v>
      </c>
    </row>
    <row r="28">
      <c r="B28" s="74" t="s">
        <v>66</v>
      </c>
      <c r="C28" s="74" t="s">
        <v>60</v>
      </c>
      <c r="D28" s="74" t="s">
        <v>64</v>
      </c>
      <c r="E28" s="75">
        <v>1.0</v>
      </c>
      <c r="F28" s="74" t="s">
        <v>62</v>
      </c>
      <c r="G28" s="76">
        <v>387.0</v>
      </c>
      <c r="H28" s="75">
        <v>1.0</v>
      </c>
      <c r="I28" s="75">
        <v>2.0</v>
      </c>
    </row>
    <row r="29">
      <c r="B29" s="74" t="s">
        <v>66</v>
      </c>
      <c r="C29" s="74" t="s">
        <v>63</v>
      </c>
      <c r="D29" s="74" t="s">
        <v>64</v>
      </c>
      <c r="E29" s="75">
        <v>1.0</v>
      </c>
      <c r="F29" s="74" t="s">
        <v>62</v>
      </c>
      <c r="G29" s="76">
        <v>1003.0</v>
      </c>
      <c r="H29" s="75">
        <v>1.0</v>
      </c>
      <c r="I29" s="75">
        <v>2.0</v>
      </c>
    </row>
    <row r="30">
      <c r="B30" s="74" t="s">
        <v>66</v>
      </c>
      <c r="C30" s="74" t="s">
        <v>63</v>
      </c>
      <c r="D30" s="74" t="s">
        <v>64</v>
      </c>
      <c r="E30" s="75">
        <v>1.0</v>
      </c>
      <c r="F30" s="74" t="s">
        <v>62</v>
      </c>
      <c r="G30" s="76">
        <v>695.0</v>
      </c>
      <c r="H30" s="75">
        <v>1.0</v>
      </c>
      <c r="I30" s="75">
        <v>1.0</v>
      </c>
    </row>
    <row r="31">
      <c r="B31" s="74" t="s">
        <v>66</v>
      </c>
      <c r="C31" s="74" t="s">
        <v>60</v>
      </c>
      <c r="D31" s="74" t="s">
        <v>64</v>
      </c>
      <c r="E31" s="75">
        <v>1.0</v>
      </c>
      <c r="F31" s="74" t="s">
        <v>65</v>
      </c>
      <c r="G31" s="76">
        <v>421.0</v>
      </c>
      <c r="H31" s="75">
        <v>1.0</v>
      </c>
      <c r="I31" s="75">
        <v>2.0</v>
      </c>
    </row>
    <row r="32">
      <c r="B32" s="74" t="s">
        <v>66</v>
      </c>
      <c r="C32" s="74" t="s">
        <v>60</v>
      </c>
      <c r="D32" s="74" t="s">
        <v>61</v>
      </c>
      <c r="E32" s="75">
        <v>2.0</v>
      </c>
      <c r="F32" s="74" t="s">
        <v>62</v>
      </c>
      <c r="G32" s="76">
        <v>508.0</v>
      </c>
      <c r="H32" s="75">
        <v>1.0</v>
      </c>
      <c r="I32" s="75">
        <v>1.0</v>
      </c>
    </row>
    <row r="33">
      <c r="B33" s="74" t="s">
        <v>66</v>
      </c>
      <c r="C33" s="74" t="s">
        <v>60</v>
      </c>
      <c r="D33" s="74" t="s">
        <v>61</v>
      </c>
      <c r="E33" s="75">
        <v>2.0</v>
      </c>
      <c r="F33" s="74" t="s">
        <v>62</v>
      </c>
      <c r="G33" s="76">
        <v>529.0</v>
      </c>
      <c r="H33" s="75">
        <v>2.0</v>
      </c>
      <c r="I33" s="75">
        <v>1.0</v>
      </c>
    </row>
    <row r="34">
      <c r="B34" s="74" t="s">
        <v>66</v>
      </c>
      <c r="C34" s="74" t="s">
        <v>60</v>
      </c>
      <c r="D34" s="74" t="s">
        <v>64</v>
      </c>
      <c r="E34" s="75">
        <v>1.0</v>
      </c>
      <c r="F34" s="74" t="s">
        <v>62</v>
      </c>
      <c r="G34" s="76">
        <v>923.0</v>
      </c>
      <c r="H34" s="75">
        <v>1.0</v>
      </c>
      <c r="I34" s="75">
        <v>1.0</v>
      </c>
    </row>
    <row r="35">
      <c r="B35" s="74" t="s">
        <v>66</v>
      </c>
      <c r="C35" s="74" t="s">
        <v>60</v>
      </c>
      <c r="D35" s="74" t="s">
        <v>64</v>
      </c>
      <c r="E35" s="75">
        <v>1.0</v>
      </c>
      <c r="F35" s="74" t="s">
        <v>62</v>
      </c>
      <c r="G35" s="76">
        <v>691.0</v>
      </c>
      <c r="H35" s="75">
        <v>1.0</v>
      </c>
      <c r="I35" s="75">
        <v>1.0</v>
      </c>
    </row>
    <row r="36">
      <c r="B36" s="74" t="s">
        <v>66</v>
      </c>
      <c r="C36" s="74" t="s">
        <v>60</v>
      </c>
      <c r="D36" s="74" t="s">
        <v>61</v>
      </c>
      <c r="E36" s="75">
        <v>2.0</v>
      </c>
      <c r="F36" s="74" t="s">
        <v>62</v>
      </c>
      <c r="G36" s="76">
        <v>466.0</v>
      </c>
      <c r="H36" s="75">
        <v>1.0</v>
      </c>
      <c r="I36" s="75">
        <v>1.0</v>
      </c>
    </row>
    <row r="37">
      <c r="B37" s="74" t="s">
        <v>66</v>
      </c>
      <c r="C37" s="74" t="s">
        <v>63</v>
      </c>
      <c r="D37" s="74" t="s">
        <v>61</v>
      </c>
      <c r="E37" s="75">
        <v>2.0</v>
      </c>
      <c r="F37" s="74" t="s">
        <v>62</v>
      </c>
      <c r="G37" s="76">
        <v>785.0</v>
      </c>
      <c r="H37" s="75">
        <v>1.0</v>
      </c>
      <c r="I37" s="75">
        <v>2.0</v>
      </c>
    </row>
    <row r="38">
      <c r="B38" s="74" t="s">
        <v>66</v>
      </c>
      <c r="C38" s="74" t="s">
        <v>60</v>
      </c>
      <c r="D38" s="74" t="s">
        <v>64</v>
      </c>
      <c r="E38" s="75">
        <v>1.0</v>
      </c>
      <c r="F38" s="74" t="s">
        <v>62</v>
      </c>
      <c r="G38" s="76">
        <v>476.0</v>
      </c>
      <c r="H38" s="75">
        <v>1.0</v>
      </c>
      <c r="I38" s="75">
        <v>2.0</v>
      </c>
    </row>
    <row r="39">
      <c r="B39" s="74" t="s">
        <v>66</v>
      </c>
      <c r="C39" s="74" t="s">
        <v>63</v>
      </c>
      <c r="D39" s="74" t="s">
        <v>64</v>
      </c>
      <c r="E39" s="75">
        <v>1.0</v>
      </c>
      <c r="F39" s="74" t="s">
        <v>65</v>
      </c>
      <c r="G39" s="76">
        <v>420.0</v>
      </c>
      <c r="H39" s="75">
        <v>1.0</v>
      </c>
      <c r="I39" s="75">
        <v>2.0</v>
      </c>
    </row>
    <row r="40">
      <c r="B40" s="74" t="s">
        <v>66</v>
      </c>
      <c r="C40" s="74" t="s">
        <v>60</v>
      </c>
      <c r="D40" s="74" t="s">
        <v>64</v>
      </c>
      <c r="E40" s="75">
        <v>1.0</v>
      </c>
      <c r="F40" s="74" t="s">
        <v>62</v>
      </c>
      <c r="G40" s="76">
        <v>641.0</v>
      </c>
      <c r="H40" s="75">
        <v>1.0</v>
      </c>
      <c r="I40" s="75">
        <v>2.0</v>
      </c>
    </row>
    <row r="41">
      <c r="B41" s="74" t="s">
        <v>66</v>
      </c>
      <c r="C41" s="74" t="s">
        <v>60</v>
      </c>
      <c r="D41" s="74" t="s">
        <v>64</v>
      </c>
      <c r="E41" s="75">
        <v>1.0</v>
      </c>
      <c r="F41" s="74" t="s">
        <v>65</v>
      </c>
      <c r="G41" s="76">
        <v>1137.0</v>
      </c>
      <c r="H41" s="75">
        <v>1.0</v>
      </c>
      <c r="I41" s="75">
        <v>1.0</v>
      </c>
    </row>
    <row r="42">
      <c r="B42" s="74" t="s">
        <v>66</v>
      </c>
      <c r="C42" s="74" t="s">
        <v>60</v>
      </c>
      <c r="D42" s="74" t="s">
        <v>64</v>
      </c>
      <c r="E42" s="75">
        <v>1.0</v>
      </c>
      <c r="F42" s="74" t="s">
        <v>62</v>
      </c>
      <c r="G42" s="76">
        <v>724.0</v>
      </c>
      <c r="H42" s="75">
        <v>1.0</v>
      </c>
      <c r="I42" s="75">
        <v>1.0</v>
      </c>
    </row>
    <row r="43">
      <c r="B43" s="74" t="s">
        <v>66</v>
      </c>
      <c r="C43" s="74" t="s">
        <v>63</v>
      </c>
      <c r="D43" s="74" t="s">
        <v>64</v>
      </c>
      <c r="E43" s="75">
        <v>1.0</v>
      </c>
      <c r="F43" s="74" t="s">
        <v>65</v>
      </c>
      <c r="G43" s="76">
        <v>489.0</v>
      </c>
      <c r="H43" s="75">
        <v>1.0</v>
      </c>
      <c r="I43" s="75">
        <v>2.0</v>
      </c>
    </row>
    <row r="44">
      <c r="B44" s="74" t="s">
        <v>66</v>
      </c>
      <c r="C44" s="74" t="s">
        <v>63</v>
      </c>
      <c r="D44" s="74" t="s">
        <v>61</v>
      </c>
      <c r="E44" s="75">
        <v>2.0</v>
      </c>
      <c r="F44" s="74" t="s">
        <v>62</v>
      </c>
      <c r="G44" s="76">
        <v>585.0</v>
      </c>
      <c r="H44" s="75">
        <v>1.0</v>
      </c>
      <c r="I44" s="75">
        <v>1.0</v>
      </c>
    </row>
    <row r="45">
      <c r="B45" s="74" t="s">
        <v>66</v>
      </c>
      <c r="C45" s="74" t="s">
        <v>63</v>
      </c>
      <c r="D45" s="74" t="s">
        <v>61</v>
      </c>
      <c r="E45" s="75">
        <v>2.0</v>
      </c>
      <c r="F45" s="74" t="s">
        <v>65</v>
      </c>
      <c r="G45" s="76">
        <v>1021.0</v>
      </c>
      <c r="H45" s="75">
        <v>1.0</v>
      </c>
      <c r="I45" s="75">
        <v>1.0</v>
      </c>
    </row>
    <row r="46">
      <c r="B46" s="74" t="s">
        <v>66</v>
      </c>
      <c r="C46" s="74" t="s">
        <v>63</v>
      </c>
      <c r="D46" s="74" t="s">
        <v>61</v>
      </c>
      <c r="E46" s="75">
        <v>2.0</v>
      </c>
      <c r="F46" s="74" t="s">
        <v>65</v>
      </c>
      <c r="G46" s="76">
        <v>618.0</v>
      </c>
      <c r="H46" s="75">
        <v>1.0</v>
      </c>
      <c r="I46" s="75">
        <v>1.0</v>
      </c>
    </row>
    <row r="47">
      <c r="B47" s="74" t="s">
        <v>66</v>
      </c>
      <c r="C47" s="74" t="s">
        <v>60</v>
      </c>
      <c r="D47" s="74" t="s">
        <v>61</v>
      </c>
      <c r="E47" s="75">
        <v>2.0</v>
      </c>
      <c r="F47" s="74" t="s">
        <v>62</v>
      </c>
      <c r="G47" s="76">
        <v>605.0</v>
      </c>
      <c r="H47" s="75">
        <v>1.0</v>
      </c>
      <c r="I47" s="75">
        <v>2.0</v>
      </c>
    </row>
    <row r="48">
      <c r="B48" s="74" t="s">
        <v>66</v>
      </c>
      <c r="C48" s="74" t="s">
        <v>63</v>
      </c>
      <c r="D48" s="74" t="s">
        <v>61</v>
      </c>
      <c r="E48" s="75">
        <v>2.0</v>
      </c>
      <c r="F48" s="74" t="s">
        <v>62</v>
      </c>
      <c r="G48" s="76">
        <v>894.0</v>
      </c>
      <c r="H48" s="75">
        <v>1.0</v>
      </c>
      <c r="I48" s="75">
        <v>2.0</v>
      </c>
    </row>
    <row r="49">
      <c r="B49" s="74" t="s">
        <v>66</v>
      </c>
      <c r="C49" s="74" t="s">
        <v>60</v>
      </c>
      <c r="D49" s="74" t="s">
        <v>64</v>
      </c>
      <c r="E49" s="75">
        <v>1.0</v>
      </c>
      <c r="F49" s="74" t="s">
        <v>65</v>
      </c>
      <c r="G49" s="76">
        <v>1101.0</v>
      </c>
      <c r="H49" s="75">
        <v>1.0</v>
      </c>
      <c r="I49" s="75">
        <v>2.0</v>
      </c>
    </row>
    <row r="50">
      <c r="B50" s="74" t="s">
        <v>66</v>
      </c>
      <c r="C50" s="74" t="s">
        <v>63</v>
      </c>
      <c r="D50" s="74" t="s">
        <v>64</v>
      </c>
      <c r="E50" s="75">
        <v>1.0</v>
      </c>
      <c r="F50" s="74" t="s">
        <v>65</v>
      </c>
      <c r="G50" s="76">
        <v>794.0</v>
      </c>
      <c r="H50" s="75">
        <v>1.0</v>
      </c>
      <c r="I50" s="75">
        <v>2.0</v>
      </c>
    </row>
    <row r="51">
      <c r="B51" s="74" t="s">
        <v>66</v>
      </c>
      <c r="C51" s="74" t="s">
        <v>60</v>
      </c>
      <c r="D51" s="74" t="s">
        <v>61</v>
      </c>
      <c r="E51" s="75">
        <v>2.0</v>
      </c>
      <c r="F51" s="74" t="s">
        <v>62</v>
      </c>
      <c r="G51" s="76">
        <v>426.0</v>
      </c>
      <c r="H51" s="75">
        <v>1.0</v>
      </c>
      <c r="I51" s="75">
        <v>2.0</v>
      </c>
    </row>
    <row r="52">
      <c r="B52" s="74" t="s">
        <v>66</v>
      </c>
      <c r="C52" s="74" t="s">
        <v>60</v>
      </c>
      <c r="D52" s="74" t="s">
        <v>61</v>
      </c>
      <c r="E52" s="75">
        <v>2.0</v>
      </c>
      <c r="F52" s="74" t="s">
        <v>62</v>
      </c>
      <c r="G52" s="76">
        <v>372.0</v>
      </c>
      <c r="H52" s="75">
        <v>1.0</v>
      </c>
      <c r="I52" s="75">
        <v>1.0</v>
      </c>
    </row>
    <row r="53">
      <c r="B53" s="74" t="s">
        <v>66</v>
      </c>
      <c r="C53" s="74" t="s">
        <v>63</v>
      </c>
      <c r="D53" s="74" t="s">
        <v>61</v>
      </c>
      <c r="E53" s="75">
        <v>2.0</v>
      </c>
      <c r="F53" s="74" t="s">
        <v>65</v>
      </c>
      <c r="G53" s="76">
        <v>806.0</v>
      </c>
      <c r="H53" s="75">
        <v>1.0</v>
      </c>
      <c r="I53" s="75">
        <v>2.0</v>
      </c>
    </row>
    <row r="54">
      <c r="B54" s="74" t="s">
        <v>66</v>
      </c>
      <c r="C54" s="74" t="s">
        <v>63</v>
      </c>
      <c r="D54" s="74" t="s">
        <v>64</v>
      </c>
      <c r="E54" s="75">
        <v>1.0</v>
      </c>
      <c r="F54" s="74" t="s">
        <v>65</v>
      </c>
      <c r="G54" s="76">
        <v>685.0</v>
      </c>
      <c r="H54" s="75">
        <v>1.0</v>
      </c>
      <c r="I54" s="75">
        <v>1.0</v>
      </c>
    </row>
    <row r="55">
      <c r="B55" s="74" t="s">
        <v>66</v>
      </c>
      <c r="C55" s="74" t="s">
        <v>60</v>
      </c>
      <c r="D55" s="74" t="s">
        <v>64</v>
      </c>
      <c r="E55" s="75">
        <v>1.0</v>
      </c>
      <c r="F55" s="74" t="s">
        <v>62</v>
      </c>
      <c r="G55" s="76">
        <v>398.0</v>
      </c>
      <c r="H55" s="75">
        <v>1.0</v>
      </c>
      <c r="I55" s="75">
        <v>2.0</v>
      </c>
    </row>
    <row r="56">
      <c r="B56" s="74" t="s">
        <v>66</v>
      </c>
      <c r="C56" s="74" t="s">
        <v>63</v>
      </c>
      <c r="D56" s="74" t="s">
        <v>61</v>
      </c>
      <c r="E56" s="75">
        <v>2.0</v>
      </c>
      <c r="F56" s="74" t="s">
        <v>65</v>
      </c>
      <c r="G56" s="76">
        <v>364.0</v>
      </c>
      <c r="H56" s="75">
        <v>1.0</v>
      </c>
      <c r="I56" s="75">
        <v>2.0</v>
      </c>
    </row>
    <row r="57">
      <c r="B57" s="74" t="s">
        <v>66</v>
      </c>
      <c r="C57" s="74" t="s">
        <v>60</v>
      </c>
      <c r="D57" s="74" t="s">
        <v>64</v>
      </c>
      <c r="E57" s="75">
        <v>1.0</v>
      </c>
      <c r="F57" s="74" t="s">
        <v>62</v>
      </c>
      <c r="G57" s="76">
        <v>428.0</v>
      </c>
      <c r="H57" s="75">
        <v>1.0</v>
      </c>
      <c r="I57" s="75">
        <v>2.0</v>
      </c>
    </row>
    <row r="58">
      <c r="B58" s="74" t="s">
        <v>66</v>
      </c>
      <c r="C58" s="74" t="s">
        <v>63</v>
      </c>
      <c r="D58" s="74" t="s">
        <v>64</v>
      </c>
      <c r="E58" s="75">
        <v>1.0</v>
      </c>
      <c r="F58" s="74" t="s">
        <v>62</v>
      </c>
      <c r="G58" s="76">
        <v>463.0</v>
      </c>
      <c r="H58" s="75">
        <v>1.0</v>
      </c>
      <c r="I58" s="75">
        <v>2.0</v>
      </c>
    </row>
    <row r="59">
      <c r="B59" s="74" t="s">
        <v>66</v>
      </c>
      <c r="C59" s="74" t="s">
        <v>63</v>
      </c>
      <c r="D59" s="74" t="s">
        <v>64</v>
      </c>
      <c r="E59" s="75">
        <v>1.0</v>
      </c>
      <c r="F59" s="74" t="s">
        <v>65</v>
      </c>
      <c r="G59" s="76">
        <v>416.0</v>
      </c>
      <c r="H59" s="75">
        <v>1.0</v>
      </c>
      <c r="I59" s="75">
        <v>1.0</v>
      </c>
    </row>
    <row r="60">
      <c r="B60" s="77" t="s">
        <v>66</v>
      </c>
      <c r="C60" s="74" t="s">
        <v>60</v>
      </c>
      <c r="D60" s="74" t="s">
        <v>61</v>
      </c>
      <c r="E60" s="75">
        <v>2.0</v>
      </c>
      <c r="F60" s="74" t="s">
        <v>62</v>
      </c>
      <c r="G60" s="76">
        <v>504.0</v>
      </c>
      <c r="H60" s="75">
        <v>1.0</v>
      </c>
      <c r="I60" s="75">
        <v>2.0</v>
      </c>
    </row>
    <row r="61">
      <c r="B61" s="74" t="s">
        <v>66</v>
      </c>
      <c r="C61" s="74" t="s">
        <v>63</v>
      </c>
      <c r="D61" s="74" t="s">
        <v>64</v>
      </c>
      <c r="E61" s="75">
        <v>1.0</v>
      </c>
      <c r="F61" s="74" t="s">
        <v>65</v>
      </c>
      <c r="G61" s="76">
        <v>442.0</v>
      </c>
      <c r="H61" s="75">
        <v>1.0</v>
      </c>
      <c r="I61" s="75">
        <v>2.0</v>
      </c>
    </row>
    <row r="62">
      <c r="B62" s="74" t="s">
        <v>66</v>
      </c>
      <c r="C62" s="74" t="s">
        <v>60</v>
      </c>
      <c r="D62" s="74" t="s">
        <v>61</v>
      </c>
      <c r="E62" s="75">
        <v>2.0</v>
      </c>
      <c r="F62" s="74" t="s">
        <v>65</v>
      </c>
      <c r="G62" s="76">
        <v>1047.0</v>
      </c>
      <c r="H62" s="75">
        <v>1.0</v>
      </c>
      <c r="I62" s="75">
        <v>2.0</v>
      </c>
    </row>
    <row r="63">
      <c r="B63" s="78" t="s">
        <v>66</v>
      </c>
      <c r="C63" s="78" t="s">
        <v>60</v>
      </c>
      <c r="D63" s="78" t="s">
        <v>64</v>
      </c>
      <c r="E63" s="79">
        <v>1.0</v>
      </c>
      <c r="F63" s="78" t="s">
        <v>62</v>
      </c>
      <c r="G63" s="80">
        <v>421.0</v>
      </c>
      <c r="H63" s="79">
        <v>1.0</v>
      </c>
      <c r="I63" s="79">
        <v>1.0</v>
      </c>
    </row>
    <row r="65">
      <c r="C65" s="32" t="s">
        <v>67</v>
      </c>
      <c r="D65" s="32" t="s">
        <v>23</v>
      </c>
      <c r="E65" s="32" t="s">
        <v>16</v>
      </c>
      <c r="F65" s="32" t="s">
        <v>17</v>
      </c>
      <c r="G65" s="32" t="s">
        <v>18</v>
      </c>
      <c r="H65" s="32" t="s">
        <v>27</v>
      </c>
      <c r="I65" s="33" t="s">
        <v>13</v>
      </c>
      <c r="J65" s="9" t="s">
        <v>19</v>
      </c>
    </row>
    <row r="66">
      <c r="A66" s="34" t="s">
        <v>68</v>
      </c>
      <c r="B66" s="81"/>
      <c r="C66" s="82">
        <f>COUNTIFS(E4:E63, "1", I4:I63, "1")</f>
        <v>12</v>
      </c>
      <c r="D66" s="37">
        <f>SUMIFS(G4:G63,E4:E63, "1", I4:I63, "1")/C66</f>
        <v>696.5833333</v>
      </c>
      <c r="E66" s="83">
        <f t="array" ref="E66">MEDIAN(IF($E$4:$E$63*$I$4:$I$63=1, $G$4:$G$63))</f>
        <v>693</v>
      </c>
      <c r="F66" s="83">
        <f>minifs($G$4:$G$63, $E$4:$E$63,"1",$I$4:$I$63,"1")</f>
        <v>416</v>
      </c>
      <c r="G66" s="83">
        <f>MAXIFS($G$4:$G$63, $E$4:$E$63,"1",$I$4:$I$63,"1")</f>
        <v>1137</v>
      </c>
      <c r="H66" s="37">
        <f t="shared" ref="H66:H69" si="1">(C66-I66)/C66*100</f>
        <v>0</v>
      </c>
      <c r="I66" s="64">
        <f>COUNTIFS(E4:E63, "1", I4:I63, "1", H4:H63, "1")</f>
        <v>12</v>
      </c>
      <c r="J66" s="84">
        <f t="array" ref="J66">STDEV(IF(E4:E63*I4:I63=1, G4:G63))</f>
        <v>246.836515</v>
      </c>
    </row>
    <row r="67">
      <c r="A67" s="34" t="s">
        <v>69</v>
      </c>
      <c r="B67" s="81"/>
      <c r="C67" s="83">
        <f>COUNTIFS(E4:E63, "1", I4:I63, "2")</f>
        <v>19</v>
      </c>
      <c r="D67" s="37">
        <f>SUMIFS(G4:G63,E4:E63, "1", I4:I63, "2")/C67</f>
        <v>636.1578947</v>
      </c>
      <c r="E67" s="83">
        <f t="array" ref="E67">MEDIAN(IF($E$4:$E$63-$I$4:$I$63=-1, $G$4:$G$63))</f>
        <v>482</v>
      </c>
      <c r="F67" s="83">
        <f>minifs($G$4:$G$63, $E$4:$E$63,"1",$I$4:$I$63,"2")</f>
        <v>387</v>
      </c>
      <c r="G67" s="83">
        <f>MAXIFS($G$4:$G$63, $E$4:$E$63,"1",$I$4:$I$63,"2")</f>
        <v>1309</v>
      </c>
      <c r="H67" s="37">
        <f t="shared" si="1"/>
        <v>0</v>
      </c>
      <c r="I67" s="85">
        <f>COUNTIFS(E4:E63, "1", I4:I63, "2", H4:H63, "1")</f>
        <v>19</v>
      </c>
      <c r="J67" s="86">
        <f t="array" ref="J67">STDEV(IF(E4:E63-I4:I63=-1, G4:G63))</f>
        <v>283.4992187</v>
      </c>
    </row>
    <row r="68">
      <c r="A68" s="34" t="s">
        <v>70</v>
      </c>
      <c r="B68" s="81"/>
      <c r="C68" s="83">
        <f>COUNTIFS(E4:E63, "2", I4:I63, "1")</f>
        <v>11</v>
      </c>
      <c r="D68" s="37">
        <f>SUMIFS(G4:G63,E4:E63, "2", I4:I63, "1")/C68</f>
        <v>604.0909091</v>
      </c>
      <c r="E68" s="83">
        <f t="array" ref="E68">MEDIAN(IF($E$4:$E$63-$I$4:$I$63=1, $G$4:$G$63))</f>
        <v>529</v>
      </c>
      <c r="F68" s="83">
        <f>minifs($G$4:$G$63, $E$4:$E$63,"2",$I$4:$I$63,"1")</f>
        <v>372</v>
      </c>
      <c r="G68" s="83">
        <f>maxifs($G$4:$G$63, $E$4:$E$63,"2",$I$4:$I$63,"1")</f>
        <v>1021</v>
      </c>
      <c r="H68" s="37">
        <f t="shared" si="1"/>
        <v>9.090909091</v>
      </c>
      <c r="I68" s="85">
        <f>COUNTIFS(E4:E63, "2", I4:I63, "1", H4:H63, "1")</f>
        <v>10</v>
      </c>
      <c r="J68" s="86">
        <f t="array" ref="J68">STDEV(IF(E4:E63-I4:I63=1, G4:G63))</f>
        <v>218.9444928</v>
      </c>
    </row>
    <row r="69">
      <c r="A69" s="34" t="s">
        <v>71</v>
      </c>
      <c r="B69" s="81"/>
      <c r="C69" s="83">
        <f>COUNTIFS(E4:E63, "2", I4:I63, "2")</f>
        <v>18</v>
      </c>
      <c r="D69" s="37">
        <f>SUMIFS(G4:G63,E4:E63, "2", I4:I63, "2")/C69</f>
        <v>640.5555556</v>
      </c>
      <c r="E69" s="83">
        <f t="array" ref="E69">MEDIAN(IF($E$4:$E$63*$I$4:$I$63=4, $G$4:$G$63))</f>
        <v>610.5</v>
      </c>
      <c r="F69" s="83">
        <f>minifs($G$4:$G$63, $E$4:$E$63,"2",$I$4:$I$63,"2")</f>
        <v>364</v>
      </c>
      <c r="G69" s="83">
        <f>maxifs($G$4:$G$63, $E$4:$E$63,"2",$I$4:$I$63,"2")</f>
        <v>1047</v>
      </c>
      <c r="H69" s="37">
        <f t="shared" si="1"/>
        <v>5.555555556</v>
      </c>
      <c r="I69" s="64">
        <f>COUNTIFS(E4:E63, "2", I4:I63, "2", H4:H63, "1")</f>
        <v>17</v>
      </c>
      <c r="J69" s="86">
        <f t="array" ref="J69">STDEV(IF(E4:E63*I4:I63=4, G4:G63))</f>
        <v>189.6998317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65" t="s">
        <v>53</v>
      </c>
      <c r="C3" s="66"/>
      <c r="D3" s="66"/>
      <c r="E3" s="67" t="s">
        <v>54</v>
      </c>
      <c r="F3" s="68" t="s">
        <v>55</v>
      </c>
      <c r="G3" s="67" t="s">
        <v>56</v>
      </c>
      <c r="H3" s="67" t="s">
        <v>46</v>
      </c>
      <c r="I3" s="69" t="s">
        <v>57</v>
      </c>
      <c r="J3" s="70" t="s">
        <v>58</v>
      </c>
    </row>
    <row r="4">
      <c r="B4" s="71" t="s">
        <v>59</v>
      </c>
      <c r="C4" s="71" t="s">
        <v>63</v>
      </c>
      <c r="D4" s="71" t="s">
        <v>61</v>
      </c>
      <c r="E4" s="72">
        <v>2.0</v>
      </c>
      <c r="F4" s="71" t="s">
        <v>62</v>
      </c>
      <c r="G4" s="73">
        <v>808.0</v>
      </c>
      <c r="H4" s="72">
        <v>1.0</v>
      </c>
      <c r="I4" s="72">
        <v>2.0</v>
      </c>
    </row>
    <row r="5">
      <c r="B5" s="74" t="s">
        <v>59</v>
      </c>
      <c r="C5" s="74" t="s">
        <v>60</v>
      </c>
      <c r="D5" s="74" t="s">
        <v>61</v>
      </c>
      <c r="E5" s="75">
        <v>2.0</v>
      </c>
      <c r="F5" s="74" t="s">
        <v>62</v>
      </c>
      <c r="G5" s="76">
        <v>818.0</v>
      </c>
      <c r="H5" s="75">
        <v>1.0</v>
      </c>
      <c r="I5" s="75">
        <v>2.0</v>
      </c>
    </row>
    <row r="6">
      <c r="B6" s="74" t="s">
        <v>59</v>
      </c>
      <c r="C6" s="74" t="s">
        <v>63</v>
      </c>
      <c r="D6" s="74" t="s">
        <v>61</v>
      </c>
      <c r="E6" s="75">
        <v>2.0</v>
      </c>
      <c r="F6" s="74" t="s">
        <v>65</v>
      </c>
      <c r="G6" s="76">
        <v>916.0</v>
      </c>
      <c r="H6" s="75">
        <v>1.0</v>
      </c>
      <c r="I6" s="75">
        <v>2.0</v>
      </c>
    </row>
    <row r="7">
      <c r="B7" s="74" t="s">
        <v>59</v>
      </c>
      <c r="C7" s="74" t="s">
        <v>60</v>
      </c>
      <c r="D7" s="74" t="s">
        <v>64</v>
      </c>
      <c r="E7" s="75">
        <v>1.0</v>
      </c>
      <c r="F7" s="74" t="s">
        <v>65</v>
      </c>
      <c r="G7" s="76">
        <v>711.0</v>
      </c>
      <c r="H7" s="75">
        <v>1.0</v>
      </c>
      <c r="I7" s="75">
        <v>2.0</v>
      </c>
    </row>
    <row r="8">
      <c r="B8" s="74" t="s">
        <v>59</v>
      </c>
      <c r="C8" s="74" t="s">
        <v>63</v>
      </c>
      <c r="D8" s="74" t="s">
        <v>61</v>
      </c>
      <c r="E8" s="75">
        <v>2.0</v>
      </c>
      <c r="F8" s="74" t="s">
        <v>65</v>
      </c>
      <c r="G8" s="76">
        <v>711.0</v>
      </c>
      <c r="H8" s="75">
        <v>2.0</v>
      </c>
      <c r="I8" s="75">
        <v>2.0</v>
      </c>
    </row>
    <row r="9">
      <c r="B9" s="74" t="s">
        <v>59</v>
      </c>
      <c r="C9" s="74" t="s">
        <v>60</v>
      </c>
      <c r="D9" s="74" t="s">
        <v>61</v>
      </c>
      <c r="E9" s="75">
        <v>2.0</v>
      </c>
      <c r="F9" s="74" t="s">
        <v>65</v>
      </c>
      <c r="G9" s="76">
        <v>728.0</v>
      </c>
      <c r="H9" s="75">
        <v>1.0</v>
      </c>
      <c r="I9" s="75">
        <v>2.0</v>
      </c>
    </row>
    <row r="10">
      <c r="B10" s="74" t="s">
        <v>59</v>
      </c>
      <c r="C10" s="74" t="s">
        <v>63</v>
      </c>
      <c r="D10" s="74" t="s">
        <v>61</v>
      </c>
      <c r="E10" s="75">
        <v>2.0</v>
      </c>
      <c r="F10" s="74" t="s">
        <v>62</v>
      </c>
      <c r="G10" s="76">
        <v>610.0</v>
      </c>
      <c r="H10" s="75">
        <v>1.0</v>
      </c>
      <c r="I10" s="75">
        <v>2.0</v>
      </c>
    </row>
    <row r="11">
      <c r="B11" s="74" t="s">
        <v>59</v>
      </c>
      <c r="C11" s="74" t="s">
        <v>63</v>
      </c>
      <c r="D11" s="74" t="s">
        <v>61</v>
      </c>
      <c r="E11" s="75">
        <v>2.0</v>
      </c>
      <c r="F11" s="74" t="s">
        <v>65</v>
      </c>
      <c r="G11" s="76">
        <v>1608.0</v>
      </c>
      <c r="H11" s="75">
        <v>1.0</v>
      </c>
      <c r="I11" s="75">
        <v>1.0</v>
      </c>
    </row>
    <row r="12">
      <c r="B12" s="74" t="s">
        <v>59</v>
      </c>
      <c r="C12" s="74" t="s">
        <v>60</v>
      </c>
      <c r="D12" s="74" t="s">
        <v>61</v>
      </c>
      <c r="E12" s="75">
        <v>2.0</v>
      </c>
      <c r="F12" s="74" t="s">
        <v>62</v>
      </c>
      <c r="G12" s="76">
        <v>1408.0</v>
      </c>
      <c r="H12" s="75">
        <v>1.0</v>
      </c>
      <c r="I12" s="75">
        <v>2.0</v>
      </c>
    </row>
    <row r="13">
      <c r="B13" s="74" t="s">
        <v>59</v>
      </c>
      <c r="C13" s="74" t="s">
        <v>60</v>
      </c>
      <c r="D13" s="74" t="s">
        <v>61</v>
      </c>
      <c r="E13" s="75">
        <v>2.0</v>
      </c>
      <c r="F13" s="74" t="s">
        <v>62</v>
      </c>
      <c r="G13" s="76">
        <v>558.0</v>
      </c>
      <c r="H13" s="75">
        <v>1.0</v>
      </c>
      <c r="I13" s="75">
        <v>1.0</v>
      </c>
    </row>
    <row r="14">
      <c r="B14" s="74" t="s">
        <v>66</v>
      </c>
      <c r="C14" s="74" t="s">
        <v>60</v>
      </c>
      <c r="D14" s="74" t="s">
        <v>61</v>
      </c>
      <c r="E14" s="75">
        <v>2.0</v>
      </c>
      <c r="F14" s="74" t="s">
        <v>65</v>
      </c>
      <c r="G14" s="76">
        <v>636.0</v>
      </c>
      <c r="H14" s="75">
        <v>1.0</v>
      </c>
      <c r="I14" s="75">
        <v>1.0</v>
      </c>
    </row>
    <row r="15">
      <c r="B15" s="74" t="s">
        <v>66</v>
      </c>
      <c r="C15" s="74" t="s">
        <v>63</v>
      </c>
      <c r="D15" s="74" t="s">
        <v>64</v>
      </c>
      <c r="E15" s="75">
        <v>1.0</v>
      </c>
      <c r="F15" s="74" t="s">
        <v>65</v>
      </c>
      <c r="G15" s="76">
        <v>1403.0</v>
      </c>
      <c r="H15" s="75">
        <v>1.0</v>
      </c>
      <c r="I15" s="75">
        <v>2.0</v>
      </c>
    </row>
    <row r="16">
      <c r="B16" s="74" t="s">
        <v>66</v>
      </c>
      <c r="C16" s="74" t="s">
        <v>63</v>
      </c>
      <c r="D16" s="74" t="s">
        <v>61</v>
      </c>
      <c r="E16" s="75">
        <v>2.0</v>
      </c>
      <c r="F16" s="74" t="s">
        <v>65</v>
      </c>
      <c r="G16" s="76">
        <v>876.0</v>
      </c>
      <c r="H16" s="75">
        <v>1.0</v>
      </c>
      <c r="I16" s="75">
        <v>1.0</v>
      </c>
    </row>
    <row r="17">
      <c r="B17" s="74" t="s">
        <v>66</v>
      </c>
      <c r="C17" s="74" t="s">
        <v>63</v>
      </c>
      <c r="D17" s="74" t="s">
        <v>61</v>
      </c>
      <c r="E17" s="75">
        <v>2.0</v>
      </c>
      <c r="F17" s="74" t="s">
        <v>62</v>
      </c>
      <c r="G17" s="76">
        <v>970.0</v>
      </c>
      <c r="H17" s="75">
        <v>1.0</v>
      </c>
      <c r="I17" s="75">
        <v>1.0</v>
      </c>
    </row>
    <row r="18">
      <c r="B18" s="74" t="s">
        <v>66</v>
      </c>
      <c r="C18" s="74" t="s">
        <v>63</v>
      </c>
      <c r="D18" s="74" t="s">
        <v>64</v>
      </c>
      <c r="E18" s="75">
        <v>1.0</v>
      </c>
      <c r="F18" s="74" t="s">
        <v>62</v>
      </c>
      <c r="G18" s="76">
        <v>378.0</v>
      </c>
      <c r="H18" s="75">
        <v>1.0</v>
      </c>
      <c r="I18" s="75">
        <v>1.0</v>
      </c>
    </row>
    <row r="19">
      <c r="B19" s="74" t="s">
        <v>66</v>
      </c>
      <c r="C19" s="74" t="s">
        <v>63</v>
      </c>
      <c r="D19" s="74" t="s">
        <v>64</v>
      </c>
      <c r="E19" s="75">
        <v>1.0</v>
      </c>
      <c r="F19" s="74" t="s">
        <v>65</v>
      </c>
      <c r="G19" s="76">
        <v>772.0</v>
      </c>
      <c r="H19" s="75">
        <v>1.0</v>
      </c>
      <c r="I19" s="75">
        <v>1.0</v>
      </c>
    </row>
    <row r="20">
      <c r="B20" s="74" t="s">
        <v>66</v>
      </c>
      <c r="C20" s="74" t="s">
        <v>60</v>
      </c>
      <c r="D20" s="74" t="s">
        <v>64</v>
      </c>
      <c r="E20" s="75">
        <v>1.0</v>
      </c>
      <c r="F20" s="74" t="s">
        <v>65</v>
      </c>
      <c r="G20" s="76">
        <v>1380.0</v>
      </c>
      <c r="H20" s="75">
        <v>1.0</v>
      </c>
      <c r="I20" s="75">
        <v>2.0</v>
      </c>
    </row>
    <row r="21">
      <c r="B21" s="74" t="s">
        <v>66</v>
      </c>
      <c r="C21" s="74" t="s">
        <v>63</v>
      </c>
      <c r="D21" s="74" t="s">
        <v>61</v>
      </c>
      <c r="E21" s="75">
        <v>2.0</v>
      </c>
      <c r="F21" s="74" t="s">
        <v>62</v>
      </c>
      <c r="G21" s="76">
        <v>470.0</v>
      </c>
      <c r="H21" s="75">
        <v>1.0</v>
      </c>
      <c r="I21" s="75">
        <v>2.0</v>
      </c>
    </row>
    <row r="22">
      <c r="B22" s="74" t="s">
        <v>66</v>
      </c>
      <c r="C22" s="74" t="s">
        <v>60</v>
      </c>
      <c r="D22" s="74" t="s">
        <v>61</v>
      </c>
      <c r="E22" s="75">
        <v>2.0</v>
      </c>
      <c r="F22" s="74" t="s">
        <v>62</v>
      </c>
      <c r="G22" s="76">
        <v>417.0</v>
      </c>
      <c r="H22" s="75">
        <v>1.0</v>
      </c>
      <c r="I22" s="75">
        <v>2.0</v>
      </c>
    </row>
    <row r="23">
      <c r="B23" s="74" t="s">
        <v>66</v>
      </c>
      <c r="C23" s="74" t="s">
        <v>60</v>
      </c>
      <c r="D23" s="74" t="s">
        <v>64</v>
      </c>
      <c r="E23" s="75">
        <v>1.0</v>
      </c>
      <c r="F23" s="74" t="s">
        <v>62</v>
      </c>
      <c r="G23" s="76">
        <v>346.0</v>
      </c>
      <c r="H23" s="75">
        <v>1.0</v>
      </c>
      <c r="I23" s="75">
        <v>1.0</v>
      </c>
    </row>
    <row r="24">
      <c r="B24" s="74" t="s">
        <v>66</v>
      </c>
      <c r="C24" s="74" t="s">
        <v>63</v>
      </c>
      <c r="D24" s="74" t="s">
        <v>61</v>
      </c>
      <c r="E24" s="75">
        <v>2.0</v>
      </c>
      <c r="F24" s="74" t="s">
        <v>65</v>
      </c>
      <c r="G24" s="76">
        <v>660.0</v>
      </c>
      <c r="H24" s="75">
        <v>1.0</v>
      </c>
      <c r="I24" s="75">
        <v>2.0</v>
      </c>
    </row>
    <row r="25">
      <c r="B25" s="74" t="s">
        <v>66</v>
      </c>
      <c r="C25" s="74" t="s">
        <v>60</v>
      </c>
      <c r="D25" s="74" t="s">
        <v>61</v>
      </c>
      <c r="E25" s="75">
        <v>2.0</v>
      </c>
      <c r="F25" s="74" t="s">
        <v>65</v>
      </c>
      <c r="G25" s="76">
        <v>617.0</v>
      </c>
      <c r="H25" s="75">
        <v>1.0</v>
      </c>
      <c r="I25" s="75">
        <v>2.0</v>
      </c>
    </row>
    <row r="26">
      <c r="B26" s="74" t="s">
        <v>66</v>
      </c>
      <c r="C26" s="74" t="s">
        <v>60</v>
      </c>
      <c r="D26" s="74" t="s">
        <v>64</v>
      </c>
      <c r="E26" s="75">
        <v>1.0</v>
      </c>
      <c r="F26" s="74" t="s">
        <v>62</v>
      </c>
      <c r="G26" s="76">
        <v>606.0</v>
      </c>
      <c r="H26" s="75">
        <v>1.0</v>
      </c>
      <c r="I26" s="75">
        <v>1.0</v>
      </c>
    </row>
    <row r="27">
      <c r="B27" s="74" t="s">
        <v>66</v>
      </c>
      <c r="C27" s="74" t="s">
        <v>63</v>
      </c>
      <c r="D27" s="74" t="s">
        <v>64</v>
      </c>
      <c r="E27" s="75">
        <v>1.0</v>
      </c>
      <c r="F27" s="74" t="s">
        <v>65</v>
      </c>
      <c r="G27" s="76">
        <v>658.0</v>
      </c>
      <c r="H27" s="75">
        <v>1.0</v>
      </c>
      <c r="I27" s="75">
        <v>2.0</v>
      </c>
    </row>
    <row r="28">
      <c r="B28" s="74" t="s">
        <v>66</v>
      </c>
      <c r="C28" s="74" t="s">
        <v>60</v>
      </c>
      <c r="D28" s="74" t="s">
        <v>64</v>
      </c>
      <c r="E28" s="75">
        <v>1.0</v>
      </c>
      <c r="F28" s="74" t="s">
        <v>65</v>
      </c>
      <c r="G28" s="76">
        <v>459.0</v>
      </c>
      <c r="H28" s="75">
        <v>1.0</v>
      </c>
      <c r="I28" s="75">
        <v>2.0</v>
      </c>
    </row>
    <row r="29">
      <c r="B29" s="74" t="s">
        <v>66</v>
      </c>
      <c r="C29" s="74" t="s">
        <v>63</v>
      </c>
      <c r="D29" s="74" t="s">
        <v>61</v>
      </c>
      <c r="E29" s="75">
        <v>2.0</v>
      </c>
      <c r="F29" s="74" t="s">
        <v>65</v>
      </c>
      <c r="G29" s="76">
        <v>391.0</v>
      </c>
      <c r="H29" s="75">
        <v>2.0</v>
      </c>
      <c r="I29" s="75">
        <v>2.0</v>
      </c>
    </row>
    <row r="30">
      <c r="B30" s="74" t="s">
        <v>66</v>
      </c>
      <c r="C30" s="74" t="s">
        <v>63</v>
      </c>
      <c r="D30" s="74" t="s">
        <v>64</v>
      </c>
      <c r="E30" s="75">
        <v>1.0</v>
      </c>
      <c r="F30" s="74" t="s">
        <v>62</v>
      </c>
      <c r="G30" s="76">
        <v>908.0</v>
      </c>
      <c r="H30" s="75">
        <v>1.0</v>
      </c>
      <c r="I30" s="75">
        <v>1.0</v>
      </c>
    </row>
    <row r="31">
      <c r="B31" s="74" t="s">
        <v>66</v>
      </c>
      <c r="C31" s="74" t="s">
        <v>63</v>
      </c>
      <c r="D31" s="74" t="s">
        <v>61</v>
      </c>
      <c r="E31" s="75">
        <v>2.0</v>
      </c>
      <c r="F31" s="74" t="s">
        <v>65</v>
      </c>
      <c r="G31" s="76">
        <v>462.0</v>
      </c>
      <c r="H31" s="75">
        <v>1.0</v>
      </c>
      <c r="I31" s="75">
        <v>1.0</v>
      </c>
    </row>
    <row r="32">
      <c r="B32" s="74" t="s">
        <v>66</v>
      </c>
      <c r="C32" s="74" t="s">
        <v>60</v>
      </c>
      <c r="D32" s="74" t="s">
        <v>61</v>
      </c>
      <c r="E32" s="75">
        <v>2.0</v>
      </c>
      <c r="F32" s="74" t="s">
        <v>65</v>
      </c>
      <c r="G32" s="76">
        <v>798.0</v>
      </c>
      <c r="H32" s="75">
        <v>1.0</v>
      </c>
      <c r="I32" s="75">
        <v>2.0</v>
      </c>
    </row>
    <row r="33">
      <c r="B33" s="74" t="s">
        <v>66</v>
      </c>
      <c r="C33" s="74" t="s">
        <v>60</v>
      </c>
      <c r="D33" s="74" t="s">
        <v>64</v>
      </c>
      <c r="E33" s="75">
        <v>1.0</v>
      </c>
      <c r="F33" s="74" t="s">
        <v>62</v>
      </c>
      <c r="G33" s="76">
        <v>631.0</v>
      </c>
      <c r="H33" s="75">
        <v>1.0</v>
      </c>
      <c r="I33" s="75">
        <v>1.0</v>
      </c>
    </row>
    <row r="34">
      <c r="B34" s="74" t="s">
        <v>66</v>
      </c>
      <c r="C34" s="74" t="s">
        <v>60</v>
      </c>
      <c r="D34" s="74" t="s">
        <v>61</v>
      </c>
      <c r="E34" s="75">
        <v>2.0</v>
      </c>
      <c r="F34" s="74" t="s">
        <v>62</v>
      </c>
      <c r="G34" s="76">
        <v>712.0</v>
      </c>
      <c r="H34" s="75">
        <v>1.0</v>
      </c>
      <c r="I34" s="75">
        <v>1.0</v>
      </c>
    </row>
    <row r="35">
      <c r="B35" s="74" t="s">
        <v>66</v>
      </c>
      <c r="C35" s="74" t="s">
        <v>60</v>
      </c>
      <c r="D35" s="74" t="s">
        <v>64</v>
      </c>
      <c r="E35" s="75">
        <v>1.0</v>
      </c>
      <c r="F35" s="74" t="s">
        <v>65</v>
      </c>
      <c r="G35" s="76">
        <v>429.0</v>
      </c>
      <c r="H35" s="75">
        <v>1.0</v>
      </c>
      <c r="I35" s="75">
        <v>1.0</v>
      </c>
    </row>
    <row r="36">
      <c r="B36" s="74" t="s">
        <v>66</v>
      </c>
      <c r="C36" s="74" t="s">
        <v>63</v>
      </c>
      <c r="D36" s="74" t="s">
        <v>61</v>
      </c>
      <c r="E36" s="75">
        <v>2.0</v>
      </c>
      <c r="F36" s="74" t="s">
        <v>65</v>
      </c>
      <c r="G36" s="76">
        <v>1106.0</v>
      </c>
      <c r="H36" s="75">
        <v>1.0</v>
      </c>
      <c r="I36" s="75">
        <v>2.0</v>
      </c>
    </row>
    <row r="37">
      <c r="B37" s="74" t="s">
        <v>66</v>
      </c>
      <c r="C37" s="74" t="s">
        <v>63</v>
      </c>
      <c r="D37" s="74" t="s">
        <v>61</v>
      </c>
      <c r="E37" s="75">
        <v>2.0</v>
      </c>
      <c r="F37" s="74" t="s">
        <v>65</v>
      </c>
      <c r="G37" s="76">
        <v>1322.0</v>
      </c>
      <c r="H37" s="75">
        <v>1.0</v>
      </c>
      <c r="I37" s="75">
        <v>1.0</v>
      </c>
    </row>
    <row r="38">
      <c r="B38" s="74" t="s">
        <v>66</v>
      </c>
      <c r="C38" s="74" t="s">
        <v>60</v>
      </c>
      <c r="D38" s="74" t="s">
        <v>61</v>
      </c>
      <c r="E38" s="75">
        <v>2.0</v>
      </c>
      <c r="F38" s="74" t="s">
        <v>62</v>
      </c>
      <c r="G38" s="76">
        <v>750.0</v>
      </c>
      <c r="H38" s="75">
        <v>1.0</v>
      </c>
      <c r="I38" s="75">
        <v>2.0</v>
      </c>
    </row>
    <row r="39">
      <c r="B39" s="74" t="s">
        <v>66</v>
      </c>
      <c r="C39" s="74" t="s">
        <v>60</v>
      </c>
      <c r="D39" s="74" t="s">
        <v>64</v>
      </c>
      <c r="E39" s="75">
        <v>1.0</v>
      </c>
      <c r="F39" s="74" t="s">
        <v>65</v>
      </c>
      <c r="G39" s="76">
        <v>670.0</v>
      </c>
      <c r="H39" s="75">
        <v>1.0</v>
      </c>
      <c r="I39" s="75">
        <v>1.0</v>
      </c>
    </row>
    <row r="40">
      <c r="B40" s="74" t="s">
        <v>66</v>
      </c>
      <c r="C40" s="74" t="s">
        <v>60</v>
      </c>
      <c r="D40" s="74" t="s">
        <v>61</v>
      </c>
      <c r="E40" s="75">
        <v>2.0</v>
      </c>
      <c r="F40" s="74" t="s">
        <v>65</v>
      </c>
      <c r="G40" s="76">
        <v>781.0</v>
      </c>
      <c r="H40" s="75">
        <v>1.0</v>
      </c>
      <c r="I40" s="75">
        <v>1.0</v>
      </c>
    </row>
    <row r="41">
      <c r="B41" s="74" t="s">
        <v>66</v>
      </c>
      <c r="C41" s="74" t="s">
        <v>63</v>
      </c>
      <c r="D41" s="74" t="s">
        <v>61</v>
      </c>
      <c r="E41" s="75">
        <v>2.0</v>
      </c>
      <c r="F41" s="74" t="s">
        <v>62</v>
      </c>
      <c r="G41" s="76">
        <v>498.0</v>
      </c>
      <c r="H41" s="75">
        <v>1.0</v>
      </c>
      <c r="I41" s="75">
        <v>2.0</v>
      </c>
    </row>
    <row r="42">
      <c r="B42" s="74" t="s">
        <v>66</v>
      </c>
      <c r="C42" s="74" t="s">
        <v>63</v>
      </c>
      <c r="D42" s="74" t="s">
        <v>64</v>
      </c>
      <c r="E42" s="75">
        <v>1.0</v>
      </c>
      <c r="F42" s="74" t="s">
        <v>62</v>
      </c>
      <c r="G42" s="76">
        <v>1279.0</v>
      </c>
      <c r="H42" s="75">
        <v>1.0</v>
      </c>
      <c r="I42" s="75">
        <v>1.0</v>
      </c>
    </row>
    <row r="43">
      <c r="B43" s="74" t="s">
        <v>66</v>
      </c>
      <c r="C43" s="74" t="s">
        <v>63</v>
      </c>
      <c r="D43" s="74" t="s">
        <v>61</v>
      </c>
      <c r="E43" s="75">
        <v>2.0</v>
      </c>
      <c r="F43" s="74" t="s">
        <v>62</v>
      </c>
      <c r="G43" s="76">
        <v>583.0</v>
      </c>
      <c r="H43" s="75">
        <v>1.0</v>
      </c>
      <c r="I43" s="75">
        <v>1.0</v>
      </c>
    </row>
    <row r="44">
      <c r="B44" s="74" t="s">
        <v>66</v>
      </c>
      <c r="C44" s="74" t="s">
        <v>63</v>
      </c>
      <c r="D44" s="74" t="s">
        <v>64</v>
      </c>
      <c r="E44" s="75">
        <v>1.0</v>
      </c>
      <c r="F44" s="74" t="s">
        <v>65</v>
      </c>
      <c r="G44" s="76">
        <v>378.0</v>
      </c>
      <c r="H44" s="75">
        <v>1.0</v>
      </c>
      <c r="I44" s="75">
        <v>1.0</v>
      </c>
    </row>
    <row r="45">
      <c r="B45" s="74" t="s">
        <v>66</v>
      </c>
      <c r="C45" s="74" t="s">
        <v>60</v>
      </c>
      <c r="D45" s="74" t="s">
        <v>61</v>
      </c>
      <c r="E45" s="75">
        <v>2.0</v>
      </c>
      <c r="F45" s="74" t="s">
        <v>65</v>
      </c>
      <c r="G45" s="76">
        <v>957.0</v>
      </c>
      <c r="H45" s="75">
        <v>1.0</v>
      </c>
      <c r="I45" s="75">
        <v>2.0</v>
      </c>
    </row>
    <row r="46">
      <c r="B46" s="74" t="s">
        <v>66</v>
      </c>
      <c r="C46" s="74" t="s">
        <v>60</v>
      </c>
      <c r="D46" s="74" t="s">
        <v>64</v>
      </c>
      <c r="E46" s="75">
        <v>1.0</v>
      </c>
      <c r="F46" s="74" t="s">
        <v>62</v>
      </c>
      <c r="G46" s="76">
        <v>416.0</v>
      </c>
      <c r="H46" s="75">
        <v>1.0</v>
      </c>
      <c r="I46" s="75">
        <v>1.0</v>
      </c>
    </row>
    <row r="47">
      <c r="B47" s="74" t="s">
        <v>66</v>
      </c>
      <c r="C47" s="74" t="s">
        <v>63</v>
      </c>
      <c r="D47" s="74" t="s">
        <v>61</v>
      </c>
      <c r="E47" s="75">
        <v>2.0</v>
      </c>
      <c r="F47" s="74" t="s">
        <v>65</v>
      </c>
      <c r="G47" s="76">
        <v>437.0</v>
      </c>
      <c r="H47" s="75">
        <v>1.0</v>
      </c>
      <c r="I47" s="75">
        <v>2.0</v>
      </c>
    </row>
    <row r="48">
      <c r="B48" s="74" t="s">
        <v>66</v>
      </c>
      <c r="C48" s="74" t="s">
        <v>60</v>
      </c>
      <c r="D48" s="74" t="s">
        <v>61</v>
      </c>
      <c r="E48" s="75">
        <v>2.0</v>
      </c>
      <c r="F48" s="74" t="s">
        <v>62</v>
      </c>
      <c r="G48" s="76">
        <v>340.0</v>
      </c>
      <c r="H48" s="75">
        <v>1.0</v>
      </c>
      <c r="I48" s="75">
        <v>2.0</v>
      </c>
    </row>
    <row r="49">
      <c r="B49" s="74" t="s">
        <v>66</v>
      </c>
      <c r="C49" s="74" t="s">
        <v>60</v>
      </c>
      <c r="D49" s="74" t="s">
        <v>64</v>
      </c>
      <c r="E49" s="75">
        <v>1.0</v>
      </c>
      <c r="F49" s="74" t="s">
        <v>65</v>
      </c>
      <c r="G49" s="76">
        <v>335.0</v>
      </c>
      <c r="H49" s="75">
        <v>1.0</v>
      </c>
      <c r="I49" s="75">
        <v>1.0</v>
      </c>
    </row>
    <row r="50">
      <c r="B50" s="74" t="s">
        <v>66</v>
      </c>
      <c r="C50" s="74" t="s">
        <v>60</v>
      </c>
      <c r="D50" s="74" t="s">
        <v>64</v>
      </c>
      <c r="E50" s="75">
        <v>1.0</v>
      </c>
      <c r="F50" s="74" t="s">
        <v>65</v>
      </c>
      <c r="G50" s="76">
        <v>421.0</v>
      </c>
      <c r="H50" s="75">
        <v>1.0</v>
      </c>
      <c r="I50" s="75">
        <v>1.0</v>
      </c>
    </row>
    <row r="51">
      <c r="B51" s="74" t="s">
        <v>66</v>
      </c>
      <c r="C51" s="74" t="s">
        <v>63</v>
      </c>
      <c r="D51" s="74" t="s">
        <v>64</v>
      </c>
      <c r="E51" s="75">
        <v>1.0</v>
      </c>
      <c r="F51" s="74" t="s">
        <v>62</v>
      </c>
      <c r="G51" s="76">
        <v>433.0</v>
      </c>
      <c r="H51" s="75">
        <v>1.0</v>
      </c>
      <c r="I51" s="75">
        <v>2.0</v>
      </c>
    </row>
    <row r="52">
      <c r="B52" s="74" t="s">
        <v>66</v>
      </c>
      <c r="C52" s="74" t="s">
        <v>63</v>
      </c>
      <c r="D52" s="74" t="s">
        <v>64</v>
      </c>
      <c r="E52" s="75">
        <v>1.0</v>
      </c>
      <c r="F52" s="74" t="s">
        <v>62</v>
      </c>
      <c r="G52" s="76">
        <v>543.0</v>
      </c>
      <c r="H52" s="75">
        <v>1.0</v>
      </c>
      <c r="I52" s="75">
        <v>1.0</v>
      </c>
    </row>
    <row r="53">
      <c r="B53" s="74" t="s">
        <v>66</v>
      </c>
      <c r="C53" s="74" t="s">
        <v>60</v>
      </c>
      <c r="D53" s="74" t="s">
        <v>61</v>
      </c>
      <c r="E53" s="75">
        <v>2.0</v>
      </c>
      <c r="F53" s="74" t="s">
        <v>62</v>
      </c>
      <c r="G53" s="76">
        <v>1025.0</v>
      </c>
      <c r="H53" s="75">
        <v>1.0</v>
      </c>
      <c r="I53" s="75">
        <v>2.0</v>
      </c>
    </row>
    <row r="54">
      <c r="B54" s="74" t="s">
        <v>66</v>
      </c>
      <c r="C54" s="74" t="s">
        <v>60</v>
      </c>
      <c r="D54" s="74" t="s">
        <v>64</v>
      </c>
      <c r="E54" s="75">
        <v>1.0</v>
      </c>
      <c r="F54" s="74" t="s">
        <v>62</v>
      </c>
      <c r="G54" s="76">
        <v>973.0</v>
      </c>
      <c r="H54" s="75">
        <v>1.0</v>
      </c>
      <c r="I54" s="75">
        <v>1.0</v>
      </c>
    </row>
    <row r="55">
      <c r="B55" s="74" t="s">
        <v>66</v>
      </c>
      <c r="C55" s="74" t="s">
        <v>63</v>
      </c>
      <c r="D55" s="74" t="s">
        <v>64</v>
      </c>
      <c r="E55" s="75">
        <v>1.0</v>
      </c>
      <c r="F55" s="74" t="s">
        <v>65</v>
      </c>
      <c r="G55" s="76">
        <v>396.0</v>
      </c>
      <c r="H55" s="75">
        <v>1.0</v>
      </c>
      <c r="I55" s="75">
        <v>2.0</v>
      </c>
    </row>
    <row r="56">
      <c r="B56" s="74" t="s">
        <v>66</v>
      </c>
      <c r="C56" s="74" t="s">
        <v>60</v>
      </c>
      <c r="D56" s="74" t="s">
        <v>61</v>
      </c>
      <c r="E56" s="75">
        <v>2.0</v>
      </c>
      <c r="F56" s="74" t="s">
        <v>65</v>
      </c>
      <c r="G56" s="76">
        <v>441.0</v>
      </c>
      <c r="H56" s="75">
        <v>1.0</v>
      </c>
      <c r="I56" s="75">
        <v>2.0</v>
      </c>
    </row>
    <row r="57">
      <c r="B57" s="74" t="s">
        <v>66</v>
      </c>
      <c r="C57" s="74" t="s">
        <v>63</v>
      </c>
      <c r="D57" s="74" t="s">
        <v>64</v>
      </c>
      <c r="E57" s="75">
        <v>1.0</v>
      </c>
      <c r="F57" s="74" t="s">
        <v>62</v>
      </c>
      <c r="G57" s="76">
        <v>639.0</v>
      </c>
      <c r="H57" s="75">
        <v>1.0</v>
      </c>
      <c r="I57" s="75">
        <v>2.0</v>
      </c>
    </row>
    <row r="58">
      <c r="B58" s="74" t="s">
        <v>66</v>
      </c>
      <c r="C58" s="74" t="s">
        <v>60</v>
      </c>
      <c r="D58" s="74" t="s">
        <v>64</v>
      </c>
      <c r="E58" s="75">
        <v>1.0</v>
      </c>
      <c r="F58" s="74" t="s">
        <v>65</v>
      </c>
      <c r="G58" s="76">
        <v>651.0</v>
      </c>
      <c r="H58" s="75">
        <v>1.0</v>
      </c>
      <c r="I58" s="75">
        <v>2.0</v>
      </c>
    </row>
    <row r="59">
      <c r="B59" s="74" t="s">
        <v>66</v>
      </c>
      <c r="C59" s="74" t="s">
        <v>63</v>
      </c>
      <c r="D59" s="74" t="s">
        <v>64</v>
      </c>
      <c r="E59" s="75">
        <v>1.0</v>
      </c>
      <c r="F59" s="74" t="s">
        <v>65</v>
      </c>
      <c r="G59" s="76">
        <v>431.0</v>
      </c>
      <c r="H59" s="75">
        <v>1.0</v>
      </c>
      <c r="I59" s="75">
        <v>2.0</v>
      </c>
    </row>
    <row r="60">
      <c r="B60" s="77" t="s">
        <v>66</v>
      </c>
      <c r="C60" s="74" t="s">
        <v>60</v>
      </c>
      <c r="D60" s="74" t="s">
        <v>64</v>
      </c>
      <c r="E60" s="75">
        <v>1.0</v>
      </c>
      <c r="F60" s="74" t="s">
        <v>65</v>
      </c>
      <c r="G60" s="76">
        <v>537.0</v>
      </c>
      <c r="H60" s="75">
        <v>1.0</v>
      </c>
      <c r="I60" s="75">
        <v>2.0</v>
      </c>
    </row>
    <row r="61">
      <c r="B61" s="74" t="s">
        <v>66</v>
      </c>
      <c r="C61" s="74" t="s">
        <v>63</v>
      </c>
      <c r="D61" s="74" t="s">
        <v>64</v>
      </c>
      <c r="E61" s="75">
        <v>1.0</v>
      </c>
      <c r="F61" s="74" t="s">
        <v>65</v>
      </c>
      <c r="G61" s="76">
        <v>582.0</v>
      </c>
      <c r="H61" s="75">
        <v>1.0</v>
      </c>
      <c r="I61" s="75">
        <v>2.0</v>
      </c>
    </row>
    <row r="62">
      <c r="B62" s="74" t="s">
        <v>66</v>
      </c>
      <c r="C62" s="74" t="s">
        <v>63</v>
      </c>
      <c r="D62" s="74" t="s">
        <v>61</v>
      </c>
      <c r="E62" s="75">
        <v>2.0</v>
      </c>
      <c r="F62" s="74" t="s">
        <v>65</v>
      </c>
      <c r="G62" s="76">
        <v>1170.0</v>
      </c>
      <c r="H62" s="75">
        <v>1.0</v>
      </c>
      <c r="I62" s="75">
        <v>1.0</v>
      </c>
    </row>
    <row r="63">
      <c r="B63" s="78" t="s">
        <v>66</v>
      </c>
      <c r="C63" s="78" t="s">
        <v>60</v>
      </c>
      <c r="D63" s="78" t="s">
        <v>61</v>
      </c>
      <c r="E63" s="79">
        <v>2.0</v>
      </c>
      <c r="F63" s="78" t="s">
        <v>62</v>
      </c>
      <c r="G63" s="80">
        <v>1057.0</v>
      </c>
      <c r="H63" s="79">
        <v>1.0</v>
      </c>
      <c r="I63" s="79">
        <v>2.0</v>
      </c>
    </row>
    <row r="65">
      <c r="C65" s="32" t="s">
        <v>67</v>
      </c>
      <c r="D65" s="32" t="s">
        <v>23</v>
      </c>
      <c r="E65" s="32" t="s">
        <v>16</v>
      </c>
      <c r="F65" s="32" t="s">
        <v>17</v>
      </c>
      <c r="G65" s="32" t="s">
        <v>18</v>
      </c>
      <c r="H65" s="32" t="s">
        <v>27</v>
      </c>
      <c r="I65" s="33" t="s">
        <v>13</v>
      </c>
      <c r="J65" s="63" t="s">
        <v>19</v>
      </c>
    </row>
    <row r="66">
      <c r="A66" s="34" t="s">
        <v>68</v>
      </c>
      <c r="B66" s="81"/>
      <c r="C66" s="82">
        <f>COUNTIFS(E4:E63, "1", I4:I63, "1")</f>
        <v>15</v>
      </c>
      <c r="D66" s="37">
        <f>SUMIFS(G4:G63,E4:E63, "1", I4:I63, "1")/C66</f>
        <v>605.6666667</v>
      </c>
      <c r="E66" s="83">
        <f t="array" ref="E66">MEDIAN(IF($E$4:$E$63*$I$4:$I$63=1, $G$4:$G$63))</f>
        <v>543</v>
      </c>
      <c r="F66" s="83">
        <f>minifs($G$4:$G$63, $E$4:$E$63,"1",$I$4:$I$63,"1")</f>
        <v>335</v>
      </c>
      <c r="G66" s="83">
        <f>MAXIFS($G$4:$G$63, $E$4:$E$63,"1",$I$4:$I$63,"1")</f>
        <v>1279</v>
      </c>
      <c r="H66" s="37">
        <f t="shared" ref="H66:H69" si="1">(C66-I66)/C66*100</f>
        <v>0</v>
      </c>
      <c r="I66" s="64">
        <f>COUNTIFS(E4:E63, "1", I4:I63, "1", H4:H63, "1")</f>
        <v>15</v>
      </c>
      <c r="J66" s="84">
        <f t="array" ref="J66">STDEV(IF(E4:E63*I4:I63=1, G4:G63))</f>
        <v>275.3866546</v>
      </c>
    </row>
    <row r="67">
      <c r="A67" s="34" t="s">
        <v>69</v>
      </c>
      <c r="B67" s="81"/>
      <c r="C67" s="83">
        <f>COUNTIFS(E4:E63, "1", I4:I63, "2")</f>
        <v>12</v>
      </c>
      <c r="D67" s="37">
        <f>SUMIFS(G4:G63,E4:E63, "1", I4:I63, "2")/C67</f>
        <v>690</v>
      </c>
      <c r="E67" s="83">
        <f t="array" ref="E67">MEDIAN(IF($E$4:$E$63-$I$4:$I$63=-1, $G$4:$G$63))</f>
        <v>610.5</v>
      </c>
      <c r="F67" s="83">
        <f>minifs($G$4:$G$63, $E$4:$E$63,"1",$I$4:$I$63,"2")</f>
        <v>396</v>
      </c>
      <c r="G67" s="83">
        <f>MAXIFS($G$4:$G$63, $E$4:$E$63,"1",$I$4:$I$63,"2")</f>
        <v>1403</v>
      </c>
      <c r="H67" s="37">
        <f t="shared" si="1"/>
        <v>0</v>
      </c>
      <c r="I67" s="85">
        <f>COUNTIFS(E4:E63, "1", I4:I63, "2", H4:H63, "1")</f>
        <v>12</v>
      </c>
      <c r="J67" s="86">
        <f t="array" ref="J67">STDEV(IF(E4:E63-I4:I63=-1, G4:G63))</f>
        <v>343.5186908</v>
      </c>
    </row>
    <row r="68">
      <c r="A68" s="34" t="s">
        <v>70</v>
      </c>
      <c r="B68" s="81"/>
      <c r="C68" s="83">
        <f>COUNTIFS(E4:E63, "2", I4:I63, "1")</f>
        <v>11</v>
      </c>
      <c r="D68" s="37">
        <f>SUMIFS(G4:G63,E4:E63, "2", I4:I63, "1")/C68</f>
        <v>879.8181818</v>
      </c>
      <c r="E68" s="83">
        <f t="array" ref="E68">MEDIAN(IF($E$4:$E$63-$I$4:$I$63=1, $G$4:$G$63))</f>
        <v>781</v>
      </c>
      <c r="F68" s="83">
        <f>minifs($G$4:$G$63, $E$4:$E$63,"2",$I$4:$I$63,"1")</f>
        <v>462</v>
      </c>
      <c r="G68" s="83">
        <f>maxifs($G$4:$G$63, $E$4:$E$63,"2",$I$4:$I$63,"1")</f>
        <v>1608</v>
      </c>
      <c r="H68" s="37">
        <f t="shared" si="1"/>
        <v>0</v>
      </c>
      <c r="I68" s="85">
        <f>COUNTIFS(E4:E63, "2", I4:I63, "1", H4:H63, "1")</f>
        <v>11</v>
      </c>
      <c r="J68" s="86">
        <f t="array" ref="J68">STDEV(IF(E4:E63-I4:I63=1, G4:G63))</f>
        <v>358.0141947</v>
      </c>
    </row>
    <row r="69">
      <c r="A69" s="34" t="s">
        <v>71</v>
      </c>
      <c r="B69" s="81"/>
      <c r="C69" s="83">
        <f>COUNTIFS(E4:E63, "2", I4:I63, "2")</f>
        <v>22</v>
      </c>
      <c r="D69" s="37">
        <f>SUMIFS(G4:G63,E4:E63, "2", I4:I63, "2")/C69</f>
        <v>725.5909091</v>
      </c>
      <c r="E69" s="83">
        <f t="array" ref="E69">MEDIAN(IF($E$4:$E$63*$I$4:$I$63=4, $G$4:$G$63))</f>
        <v>719.5</v>
      </c>
      <c r="F69" s="83">
        <f>minifs($G$4:$G$63, $E$4:$E$63,"2",$I$4:$I$63,"2")</f>
        <v>340</v>
      </c>
      <c r="G69" s="83">
        <f>maxifs($G$4:$G$63, $E$4:$E$63,"2",$I$4:$I$63,"2")</f>
        <v>1408</v>
      </c>
      <c r="H69" s="37">
        <f t="shared" si="1"/>
        <v>9.090909091</v>
      </c>
      <c r="I69" s="64">
        <f>COUNTIFS(E4:E63, "2", I4:I63, "2", H4:H63, "1")</f>
        <v>20</v>
      </c>
      <c r="J69" s="86">
        <f t="array" ref="J69">STDEV(IF(E4:E63*I4:I63=4, G4:G63))</f>
        <v>274.9702424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65" t="s">
        <v>53</v>
      </c>
      <c r="C3" s="66"/>
      <c r="D3" s="66"/>
      <c r="E3" s="67" t="s">
        <v>54</v>
      </c>
      <c r="F3" s="68" t="s">
        <v>55</v>
      </c>
      <c r="G3" s="67" t="s">
        <v>56</v>
      </c>
      <c r="H3" s="67" t="s">
        <v>46</v>
      </c>
      <c r="I3" s="69" t="s">
        <v>57</v>
      </c>
      <c r="J3" s="70" t="s">
        <v>58</v>
      </c>
    </row>
    <row r="4">
      <c r="B4" s="71" t="s">
        <v>59</v>
      </c>
      <c r="C4" s="71" t="s">
        <v>60</v>
      </c>
      <c r="D4" s="71" t="s">
        <v>61</v>
      </c>
      <c r="E4" s="72">
        <v>2.0</v>
      </c>
      <c r="F4" s="71" t="s">
        <v>65</v>
      </c>
      <c r="G4" s="73">
        <v>980.0</v>
      </c>
      <c r="H4" s="72">
        <v>2.0</v>
      </c>
      <c r="I4" s="72">
        <v>2.0</v>
      </c>
    </row>
    <row r="5">
      <c r="B5" s="74" t="s">
        <v>59</v>
      </c>
      <c r="C5" s="74" t="s">
        <v>63</v>
      </c>
      <c r="D5" s="74" t="s">
        <v>61</v>
      </c>
      <c r="E5" s="75">
        <v>2.0</v>
      </c>
      <c r="F5" s="74" t="s">
        <v>65</v>
      </c>
      <c r="G5" s="76">
        <v>769.0</v>
      </c>
      <c r="H5" s="75">
        <v>1.0</v>
      </c>
      <c r="I5" s="75">
        <v>2.0</v>
      </c>
    </row>
    <row r="6">
      <c r="B6" s="74" t="s">
        <v>59</v>
      </c>
      <c r="C6" s="74" t="s">
        <v>60</v>
      </c>
      <c r="D6" s="74" t="s">
        <v>61</v>
      </c>
      <c r="E6" s="75">
        <v>2.0</v>
      </c>
      <c r="F6" s="74" t="s">
        <v>62</v>
      </c>
      <c r="G6" s="76">
        <v>544.0</v>
      </c>
      <c r="H6" s="75">
        <v>1.0</v>
      </c>
      <c r="I6" s="75">
        <v>2.0</v>
      </c>
    </row>
    <row r="7">
      <c r="B7" s="74" t="s">
        <v>59</v>
      </c>
      <c r="C7" s="74" t="s">
        <v>60</v>
      </c>
      <c r="D7" s="74" t="s">
        <v>64</v>
      </c>
      <c r="E7" s="75">
        <v>1.0</v>
      </c>
      <c r="F7" s="74" t="s">
        <v>65</v>
      </c>
      <c r="G7" s="76">
        <v>415.0</v>
      </c>
      <c r="H7" s="75">
        <v>1.0</v>
      </c>
      <c r="I7" s="75">
        <v>1.0</v>
      </c>
    </row>
    <row r="8">
      <c r="B8" s="74" t="s">
        <v>59</v>
      </c>
      <c r="C8" s="74" t="s">
        <v>60</v>
      </c>
      <c r="D8" s="74" t="s">
        <v>61</v>
      </c>
      <c r="E8" s="75">
        <v>2.0</v>
      </c>
      <c r="F8" s="74" t="s">
        <v>62</v>
      </c>
      <c r="G8" s="76">
        <v>333.0</v>
      </c>
      <c r="H8" s="75">
        <v>1.0</v>
      </c>
      <c r="I8" s="75">
        <v>1.0</v>
      </c>
    </row>
    <row r="9">
      <c r="B9" s="74" t="s">
        <v>59</v>
      </c>
      <c r="C9" s="74" t="s">
        <v>63</v>
      </c>
      <c r="D9" s="74" t="s">
        <v>64</v>
      </c>
      <c r="E9" s="75">
        <v>1.0</v>
      </c>
      <c r="F9" s="74" t="s">
        <v>65</v>
      </c>
      <c r="G9" s="76">
        <v>596.0</v>
      </c>
      <c r="H9" s="75">
        <v>1.0</v>
      </c>
      <c r="I9" s="75">
        <v>2.0</v>
      </c>
    </row>
    <row r="10">
      <c r="B10" s="74" t="s">
        <v>59</v>
      </c>
      <c r="C10" s="74" t="s">
        <v>63</v>
      </c>
      <c r="D10" s="74" t="s">
        <v>64</v>
      </c>
      <c r="E10" s="75">
        <v>1.0</v>
      </c>
      <c r="F10" s="74" t="s">
        <v>62</v>
      </c>
      <c r="G10" s="76">
        <v>470.0</v>
      </c>
      <c r="H10" s="75">
        <v>1.0</v>
      </c>
      <c r="I10" s="75">
        <v>1.0</v>
      </c>
    </row>
    <row r="11">
      <c r="B11" s="74" t="s">
        <v>59</v>
      </c>
      <c r="C11" s="74" t="s">
        <v>63</v>
      </c>
      <c r="D11" s="74" t="s">
        <v>64</v>
      </c>
      <c r="E11" s="75">
        <v>1.0</v>
      </c>
      <c r="F11" s="74" t="s">
        <v>62</v>
      </c>
      <c r="G11" s="76">
        <v>508.0</v>
      </c>
      <c r="H11" s="75">
        <v>1.0</v>
      </c>
      <c r="I11" s="75">
        <v>1.0</v>
      </c>
    </row>
    <row r="12">
      <c r="B12" s="74" t="s">
        <v>59</v>
      </c>
      <c r="C12" s="74" t="s">
        <v>60</v>
      </c>
      <c r="D12" s="74" t="s">
        <v>61</v>
      </c>
      <c r="E12" s="75">
        <v>2.0</v>
      </c>
      <c r="F12" s="74" t="s">
        <v>65</v>
      </c>
      <c r="G12" s="76">
        <v>386.0</v>
      </c>
      <c r="H12" s="75">
        <v>1.0</v>
      </c>
      <c r="I12" s="75">
        <v>2.0</v>
      </c>
    </row>
    <row r="13">
      <c r="B13" s="74" t="s">
        <v>59</v>
      </c>
      <c r="C13" s="74" t="s">
        <v>63</v>
      </c>
      <c r="D13" s="74" t="s">
        <v>64</v>
      </c>
      <c r="E13" s="75">
        <v>1.0</v>
      </c>
      <c r="F13" s="74" t="s">
        <v>65</v>
      </c>
      <c r="G13" s="76">
        <v>668.0</v>
      </c>
      <c r="H13" s="75">
        <v>1.0</v>
      </c>
      <c r="I13" s="75">
        <v>2.0</v>
      </c>
    </row>
    <row r="14">
      <c r="B14" s="74" t="s">
        <v>66</v>
      </c>
      <c r="C14" s="74" t="s">
        <v>60</v>
      </c>
      <c r="D14" s="74" t="s">
        <v>61</v>
      </c>
      <c r="E14" s="75">
        <v>2.0</v>
      </c>
      <c r="F14" s="74" t="s">
        <v>62</v>
      </c>
      <c r="G14" s="76">
        <v>366.0</v>
      </c>
      <c r="H14" s="75">
        <v>1.0</v>
      </c>
      <c r="I14" s="75">
        <v>2.0</v>
      </c>
    </row>
    <row r="15">
      <c r="B15" s="74" t="s">
        <v>66</v>
      </c>
      <c r="C15" s="74" t="s">
        <v>60</v>
      </c>
      <c r="D15" s="74" t="s">
        <v>64</v>
      </c>
      <c r="E15" s="75">
        <v>1.0</v>
      </c>
      <c r="F15" s="74" t="s">
        <v>62</v>
      </c>
      <c r="G15" s="76">
        <v>1054.0</v>
      </c>
      <c r="H15" s="75">
        <v>1.0</v>
      </c>
      <c r="I15" s="75">
        <v>1.0</v>
      </c>
    </row>
    <row r="16">
      <c r="B16" s="74" t="s">
        <v>66</v>
      </c>
      <c r="C16" s="74" t="s">
        <v>63</v>
      </c>
      <c r="D16" s="74" t="s">
        <v>64</v>
      </c>
      <c r="E16" s="75">
        <v>1.0</v>
      </c>
      <c r="F16" s="74" t="s">
        <v>62</v>
      </c>
      <c r="G16" s="76">
        <v>1096.0</v>
      </c>
      <c r="H16" s="75">
        <v>1.0</v>
      </c>
      <c r="I16" s="75">
        <v>2.0</v>
      </c>
    </row>
    <row r="17">
      <c r="B17" s="74" t="s">
        <v>66</v>
      </c>
      <c r="C17" s="74" t="s">
        <v>60</v>
      </c>
      <c r="D17" s="74" t="s">
        <v>61</v>
      </c>
      <c r="E17" s="75">
        <v>2.0</v>
      </c>
      <c r="F17" s="74" t="s">
        <v>65</v>
      </c>
      <c r="G17" s="76">
        <v>528.0</v>
      </c>
      <c r="H17" s="75">
        <v>1.0</v>
      </c>
      <c r="I17" s="75">
        <v>2.0</v>
      </c>
    </row>
    <row r="18">
      <c r="B18" s="74" t="s">
        <v>66</v>
      </c>
      <c r="C18" s="74" t="s">
        <v>60</v>
      </c>
      <c r="D18" s="74" t="s">
        <v>61</v>
      </c>
      <c r="E18" s="75">
        <v>2.0</v>
      </c>
      <c r="F18" s="74" t="s">
        <v>62</v>
      </c>
      <c r="G18" s="76">
        <v>704.0</v>
      </c>
      <c r="H18" s="75">
        <v>1.0</v>
      </c>
      <c r="I18" s="75">
        <v>1.0</v>
      </c>
    </row>
    <row r="19">
      <c r="B19" s="74" t="s">
        <v>66</v>
      </c>
      <c r="C19" s="74" t="s">
        <v>60</v>
      </c>
      <c r="D19" s="74" t="s">
        <v>61</v>
      </c>
      <c r="E19" s="75">
        <v>2.0</v>
      </c>
      <c r="F19" s="74" t="s">
        <v>62</v>
      </c>
      <c r="G19" s="76">
        <v>645.0</v>
      </c>
      <c r="H19" s="75">
        <v>1.0</v>
      </c>
      <c r="I19" s="75">
        <v>1.0</v>
      </c>
    </row>
    <row r="20">
      <c r="B20" s="74" t="s">
        <v>66</v>
      </c>
      <c r="C20" s="74" t="s">
        <v>60</v>
      </c>
      <c r="D20" s="74" t="s">
        <v>61</v>
      </c>
      <c r="E20" s="75">
        <v>2.0</v>
      </c>
      <c r="F20" s="74" t="s">
        <v>62</v>
      </c>
      <c r="G20" s="76">
        <v>491.0</v>
      </c>
      <c r="H20" s="75">
        <v>1.0</v>
      </c>
      <c r="I20" s="75">
        <v>1.0</v>
      </c>
    </row>
    <row r="21">
      <c r="B21" s="74" t="s">
        <v>66</v>
      </c>
      <c r="C21" s="74" t="s">
        <v>63</v>
      </c>
      <c r="D21" s="74" t="s">
        <v>61</v>
      </c>
      <c r="E21" s="75">
        <v>2.0</v>
      </c>
      <c r="F21" s="74" t="s">
        <v>65</v>
      </c>
      <c r="G21" s="76">
        <v>639.0</v>
      </c>
      <c r="H21" s="75">
        <v>1.0</v>
      </c>
      <c r="I21" s="75">
        <v>2.0</v>
      </c>
    </row>
    <row r="22">
      <c r="B22" s="74" t="s">
        <v>66</v>
      </c>
      <c r="C22" s="74" t="s">
        <v>63</v>
      </c>
      <c r="D22" s="74" t="s">
        <v>61</v>
      </c>
      <c r="E22" s="75">
        <v>2.0</v>
      </c>
      <c r="F22" s="74" t="s">
        <v>62</v>
      </c>
      <c r="G22" s="76">
        <v>790.0</v>
      </c>
      <c r="H22" s="75">
        <v>1.0</v>
      </c>
      <c r="I22" s="75">
        <v>1.0</v>
      </c>
    </row>
    <row r="23">
      <c r="B23" s="74" t="s">
        <v>66</v>
      </c>
      <c r="C23" s="74" t="s">
        <v>63</v>
      </c>
      <c r="D23" s="74" t="s">
        <v>64</v>
      </c>
      <c r="E23" s="75">
        <v>1.0</v>
      </c>
      <c r="F23" s="74" t="s">
        <v>62</v>
      </c>
      <c r="G23" s="76">
        <v>583.0</v>
      </c>
      <c r="H23" s="75">
        <v>1.0</v>
      </c>
      <c r="I23" s="75">
        <v>1.0</v>
      </c>
    </row>
    <row r="24">
      <c r="B24" s="74" t="s">
        <v>66</v>
      </c>
      <c r="C24" s="74" t="s">
        <v>63</v>
      </c>
      <c r="D24" s="74" t="s">
        <v>61</v>
      </c>
      <c r="E24" s="75">
        <v>2.0</v>
      </c>
      <c r="F24" s="74" t="s">
        <v>65</v>
      </c>
      <c r="G24" s="76">
        <v>441.0</v>
      </c>
      <c r="H24" s="75">
        <v>2.0</v>
      </c>
      <c r="I24" s="75">
        <v>1.0</v>
      </c>
    </row>
    <row r="25">
      <c r="B25" s="74" t="s">
        <v>66</v>
      </c>
      <c r="C25" s="74" t="s">
        <v>63</v>
      </c>
      <c r="D25" s="74" t="s">
        <v>64</v>
      </c>
      <c r="E25" s="75">
        <v>1.0</v>
      </c>
      <c r="F25" s="74" t="s">
        <v>62</v>
      </c>
      <c r="G25" s="76">
        <v>623.0</v>
      </c>
      <c r="H25" s="75">
        <v>1.0</v>
      </c>
      <c r="I25" s="75">
        <v>1.0</v>
      </c>
    </row>
    <row r="26">
      <c r="B26" s="74" t="s">
        <v>66</v>
      </c>
      <c r="C26" s="74" t="s">
        <v>60</v>
      </c>
      <c r="D26" s="74" t="s">
        <v>64</v>
      </c>
      <c r="E26" s="75">
        <v>1.0</v>
      </c>
      <c r="F26" s="74" t="s">
        <v>62</v>
      </c>
      <c r="G26" s="76">
        <v>719.0</v>
      </c>
      <c r="H26" s="75">
        <v>1.0</v>
      </c>
      <c r="I26" s="75">
        <v>2.0</v>
      </c>
    </row>
    <row r="27">
      <c r="B27" s="74" t="s">
        <v>66</v>
      </c>
      <c r="C27" s="74" t="s">
        <v>63</v>
      </c>
      <c r="D27" s="74" t="s">
        <v>64</v>
      </c>
      <c r="E27" s="75">
        <v>1.0</v>
      </c>
      <c r="F27" s="74" t="s">
        <v>65</v>
      </c>
      <c r="G27" s="76">
        <v>605.0</v>
      </c>
      <c r="H27" s="75">
        <v>1.0</v>
      </c>
      <c r="I27" s="75">
        <v>2.0</v>
      </c>
    </row>
    <row r="28">
      <c r="B28" s="74" t="s">
        <v>66</v>
      </c>
      <c r="C28" s="74" t="s">
        <v>63</v>
      </c>
      <c r="D28" s="74" t="s">
        <v>61</v>
      </c>
      <c r="E28" s="75">
        <v>2.0</v>
      </c>
      <c r="F28" s="74" t="s">
        <v>62</v>
      </c>
      <c r="G28" s="76">
        <v>1348.0</v>
      </c>
      <c r="H28" s="75">
        <v>1.0</v>
      </c>
      <c r="I28" s="75">
        <v>1.0</v>
      </c>
    </row>
    <row r="29">
      <c r="B29" s="74" t="s">
        <v>66</v>
      </c>
      <c r="C29" s="74" t="s">
        <v>63</v>
      </c>
      <c r="D29" s="74" t="s">
        <v>64</v>
      </c>
      <c r="E29" s="75">
        <v>1.0</v>
      </c>
      <c r="F29" s="74" t="s">
        <v>62</v>
      </c>
      <c r="G29" s="76">
        <v>647.0</v>
      </c>
      <c r="H29" s="75">
        <v>1.0</v>
      </c>
      <c r="I29" s="75">
        <v>1.0</v>
      </c>
    </row>
    <row r="30">
      <c r="B30" s="74" t="s">
        <v>66</v>
      </c>
      <c r="C30" s="74" t="s">
        <v>60</v>
      </c>
      <c r="D30" s="74" t="s">
        <v>64</v>
      </c>
      <c r="E30" s="75">
        <v>1.0</v>
      </c>
      <c r="F30" s="74" t="s">
        <v>62</v>
      </c>
      <c r="G30" s="76">
        <v>491.0</v>
      </c>
      <c r="H30" s="75">
        <v>1.0</v>
      </c>
      <c r="I30" s="75">
        <v>2.0</v>
      </c>
    </row>
    <row r="31">
      <c r="B31" s="74" t="s">
        <v>66</v>
      </c>
      <c r="C31" s="74" t="s">
        <v>63</v>
      </c>
      <c r="D31" s="74" t="s">
        <v>64</v>
      </c>
      <c r="E31" s="75">
        <v>1.0</v>
      </c>
      <c r="F31" s="74" t="s">
        <v>65</v>
      </c>
      <c r="G31" s="76">
        <v>331.0</v>
      </c>
      <c r="H31" s="75">
        <v>1.0</v>
      </c>
      <c r="I31" s="75">
        <v>2.0</v>
      </c>
    </row>
    <row r="32">
      <c r="B32" s="74" t="s">
        <v>66</v>
      </c>
      <c r="C32" s="74" t="s">
        <v>63</v>
      </c>
      <c r="D32" s="74" t="s">
        <v>61</v>
      </c>
      <c r="E32" s="75">
        <v>2.0</v>
      </c>
      <c r="F32" s="74" t="s">
        <v>62</v>
      </c>
      <c r="G32" s="76">
        <v>587.0</v>
      </c>
      <c r="H32" s="75">
        <v>1.0</v>
      </c>
      <c r="I32" s="75">
        <v>1.0</v>
      </c>
    </row>
    <row r="33">
      <c r="B33" s="74" t="s">
        <v>66</v>
      </c>
      <c r="C33" s="74" t="s">
        <v>63</v>
      </c>
      <c r="D33" s="74" t="s">
        <v>61</v>
      </c>
      <c r="E33" s="75">
        <v>2.0</v>
      </c>
      <c r="F33" s="74" t="s">
        <v>65</v>
      </c>
      <c r="G33" s="76">
        <v>644.0</v>
      </c>
      <c r="H33" s="75">
        <v>1.0</v>
      </c>
      <c r="I33" s="75">
        <v>1.0</v>
      </c>
    </row>
    <row r="34">
      <c r="B34" s="74" t="s">
        <v>66</v>
      </c>
      <c r="C34" s="74" t="s">
        <v>63</v>
      </c>
      <c r="D34" s="74" t="s">
        <v>61</v>
      </c>
      <c r="E34" s="75">
        <v>2.0</v>
      </c>
      <c r="F34" s="74" t="s">
        <v>65</v>
      </c>
      <c r="G34" s="76">
        <v>636.0</v>
      </c>
      <c r="H34" s="75">
        <v>1.0</v>
      </c>
      <c r="I34" s="75">
        <v>1.0</v>
      </c>
    </row>
    <row r="35">
      <c r="B35" s="74" t="s">
        <v>66</v>
      </c>
      <c r="C35" s="74" t="s">
        <v>63</v>
      </c>
      <c r="D35" s="74" t="s">
        <v>61</v>
      </c>
      <c r="E35" s="75">
        <v>2.0</v>
      </c>
      <c r="F35" s="74" t="s">
        <v>65</v>
      </c>
      <c r="G35" s="76">
        <v>423.0</v>
      </c>
      <c r="H35" s="75">
        <v>1.0</v>
      </c>
      <c r="I35" s="75">
        <v>1.0</v>
      </c>
    </row>
    <row r="36">
      <c r="B36" s="74" t="s">
        <v>66</v>
      </c>
      <c r="C36" s="74" t="s">
        <v>60</v>
      </c>
      <c r="D36" s="74" t="s">
        <v>64</v>
      </c>
      <c r="E36" s="75">
        <v>1.0</v>
      </c>
      <c r="F36" s="74" t="s">
        <v>62</v>
      </c>
      <c r="G36" s="76">
        <v>587.0</v>
      </c>
      <c r="H36" s="75">
        <v>1.0</v>
      </c>
      <c r="I36" s="75">
        <v>2.0</v>
      </c>
    </row>
    <row r="37">
      <c r="B37" s="74" t="s">
        <v>66</v>
      </c>
      <c r="C37" s="74" t="s">
        <v>63</v>
      </c>
      <c r="D37" s="74" t="s">
        <v>61</v>
      </c>
      <c r="E37" s="75">
        <v>2.0</v>
      </c>
      <c r="F37" s="74" t="s">
        <v>62</v>
      </c>
      <c r="G37" s="76">
        <v>833.0</v>
      </c>
      <c r="H37" s="75">
        <v>1.0</v>
      </c>
      <c r="I37" s="75">
        <v>2.0</v>
      </c>
    </row>
    <row r="38">
      <c r="B38" s="74" t="s">
        <v>66</v>
      </c>
      <c r="C38" s="74" t="s">
        <v>60</v>
      </c>
      <c r="D38" s="74" t="s">
        <v>64</v>
      </c>
      <c r="E38" s="75">
        <v>1.0</v>
      </c>
      <c r="F38" s="74" t="s">
        <v>65</v>
      </c>
      <c r="G38" s="76">
        <v>782.0</v>
      </c>
      <c r="H38" s="75">
        <v>1.0</v>
      </c>
      <c r="I38" s="75">
        <v>2.0</v>
      </c>
    </row>
    <row r="39">
      <c r="B39" s="74" t="s">
        <v>66</v>
      </c>
      <c r="C39" s="74" t="s">
        <v>60</v>
      </c>
      <c r="D39" s="74" t="s">
        <v>61</v>
      </c>
      <c r="E39" s="75">
        <v>2.0</v>
      </c>
      <c r="F39" s="74" t="s">
        <v>62</v>
      </c>
      <c r="G39" s="76">
        <v>374.0</v>
      </c>
      <c r="H39" s="75">
        <v>1.0</v>
      </c>
      <c r="I39" s="75">
        <v>1.0</v>
      </c>
    </row>
    <row r="40">
      <c r="B40" s="74" t="s">
        <v>66</v>
      </c>
      <c r="C40" s="74" t="s">
        <v>63</v>
      </c>
      <c r="D40" s="74" t="s">
        <v>64</v>
      </c>
      <c r="E40" s="75">
        <v>1.0</v>
      </c>
      <c r="F40" s="74" t="s">
        <v>62</v>
      </c>
      <c r="G40" s="76">
        <v>765.0</v>
      </c>
      <c r="H40" s="75">
        <v>1.0</v>
      </c>
      <c r="I40" s="75">
        <v>2.0</v>
      </c>
    </row>
    <row r="41">
      <c r="B41" s="74" t="s">
        <v>66</v>
      </c>
      <c r="C41" s="74" t="s">
        <v>63</v>
      </c>
      <c r="D41" s="74" t="s">
        <v>61</v>
      </c>
      <c r="E41" s="75">
        <v>2.0</v>
      </c>
      <c r="F41" s="74" t="s">
        <v>62</v>
      </c>
      <c r="G41" s="76">
        <v>434.0</v>
      </c>
      <c r="H41" s="75">
        <v>1.0</v>
      </c>
      <c r="I41" s="75">
        <v>1.0</v>
      </c>
    </row>
    <row r="42">
      <c r="B42" s="74" t="s">
        <v>66</v>
      </c>
      <c r="C42" s="74" t="s">
        <v>60</v>
      </c>
      <c r="D42" s="74" t="s">
        <v>64</v>
      </c>
      <c r="E42" s="75">
        <v>1.0</v>
      </c>
      <c r="F42" s="74" t="s">
        <v>62</v>
      </c>
      <c r="G42" s="76">
        <v>619.0</v>
      </c>
      <c r="H42" s="75">
        <v>1.0</v>
      </c>
      <c r="I42" s="75">
        <v>2.0</v>
      </c>
    </row>
    <row r="43">
      <c r="B43" s="74" t="s">
        <v>66</v>
      </c>
      <c r="C43" s="74" t="s">
        <v>63</v>
      </c>
      <c r="D43" s="74" t="s">
        <v>64</v>
      </c>
      <c r="E43" s="75">
        <v>1.0</v>
      </c>
      <c r="F43" s="74" t="s">
        <v>62</v>
      </c>
      <c r="G43" s="76">
        <v>562.0</v>
      </c>
      <c r="H43" s="75">
        <v>1.0</v>
      </c>
      <c r="I43" s="75">
        <v>2.0</v>
      </c>
    </row>
    <row r="44">
      <c r="B44" s="74" t="s">
        <v>66</v>
      </c>
      <c r="C44" s="74" t="s">
        <v>60</v>
      </c>
      <c r="D44" s="74" t="s">
        <v>61</v>
      </c>
      <c r="E44" s="75">
        <v>2.0</v>
      </c>
      <c r="F44" s="74" t="s">
        <v>62</v>
      </c>
      <c r="G44" s="76">
        <v>1043.0</v>
      </c>
      <c r="H44" s="75">
        <v>1.0</v>
      </c>
      <c r="I44" s="75">
        <v>2.0</v>
      </c>
    </row>
    <row r="45">
      <c r="B45" s="74" t="s">
        <v>66</v>
      </c>
      <c r="C45" s="74" t="s">
        <v>63</v>
      </c>
      <c r="D45" s="74" t="s">
        <v>64</v>
      </c>
      <c r="E45" s="75">
        <v>1.0</v>
      </c>
      <c r="F45" s="74" t="s">
        <v>65</v>
      </c>
      <c r="G45" s="76">
        <v>1450.0</v>
      </c>
      <c r="H45" s="75">
        <v>1.0</v>
      </c>
      <c r="I45" s="75">
        <v>2.0</v>
      </c>
    </row>
    <row r="46">
      <c r="B46" s="74" t="s">
        <v>66</v>
      </c>
      <c r="C46" s="74" t="s">
        <v>60</v>
      </c>
      <c r="D46" s="74" t="s">
        <v>64</v>
      </c>
      <c r="E46" s="75">
        <v>1.0</v>
      </c>
      <c r="F46" s="74" t="s">
        <v>62</v>
      </c>
      <c r="G46" s="76">
        <v>596.0</v>
      </c>
      <c r="H46" s="75">
        <v>1.0</v>
      </c>
      <c r="I46" s="75">
        <v>2.0</v>
      </c>
    </row>
    <row r="47">
      <c r="B47" s="74" t="s">
        <v>66</v>
      </c>
      <c r="C47" s="74" t="s">
        <v>63</v>
      </c>
      <c r="D47" s="74" t="s">
        <v>61</v>
      </c>
      <c r="E47" s="75">
        <v>2.0</v>
      </c>
      <c r="F47" s="74" t="s">
        <v>65</v>
      </c>
      <c r="G47" s="76">
        <v>972.0</v>
      </c>
      <c r="H47" s="75">
        <v>1.0</v>
      </c>
      <c r="I47" s="75">
        <v>2.0</v>
      </c>
    </row>
    <row r="48">
      <c r="B48" s="74" t="s">
        <v>66</v>
      </c>
      <c r="C48" s="74" t="s">
        <v>60</v>
      </c>
      <c r="D48" s="74" t="s">
        <v>64</v>
      </c>
      <c r="E48" s="75">
        <v>1.0</v>
      </c>
      <c r="F48" s="74" t="s">
        <v>62</v>
      </c>
      <c r="G48" s="76">
        <v>447.0</v>
      </c>
      <c r="H48" s="75">
        <v>1.0</v>
      </c>
      <c r="I48" s="75">
        <v>2.0</v>
      </c>
    </row>
    <row r="49">
      <c r="B49" s="74" t="s">
        <v>66</v>
      </c>
      <c r="C49" s="74" t="s">
        <v>60</v>
      </c>
      <c r="D49" s="74" t="s">
        <v>64</v>
      </c>
      <c r="E49" s="75">
        <v>1.0</v>
      </c>
      <c r="F49" s="74" t="s">
        <v>65</v>
      </c>
      <c r="G49" s="76">
        <v>894.0</v>
      </c>
      <c r="H49" s="75">
        <v>1.0</v>
      </c>
      <c r="I49" s="75">
        <v>1.0</v>
      </c>
    </row>
    <row r="50">
      <c r="B50" s="74" t="s">
        <v>66</v>
      </c>
      <c r="C50" s="74" t="s">
        <v>60</v>
      </c>
      <c r="D50" s="74" t="s">
        <v>64</v>
      </c>
      <c r="E50" s="75">
        <v>1.0</v>
      </c>
      <c r="F50" s="74" t="s">
        <v>62</v>
      </c>
      <c r="G50" s="76">
        <v>324.0</v>
      </c>
      <c r="H50" s="75">
        <v>1.0</v>
      </c>
      <c r="I50" s="75">
        <v>1.0</v>
      </c>
    </row>
    <row r="51">
      <c r="B51" s="74" t="s">
        <v>66</v>
      </c>
      <c r="C51" s="74" t="s">
        <v>60</v>
      </c>
      <c r="D51" s="74" t="s">
        <v>61</v>
      </c>
      <c r="E51" s="75">
        <v>2.0</v>
      </c>
      <c r="F51" s="74" t="s">
        <v>65</v>
      </c>
      <c r="G51" s="76">
        <v>478.0</v>
      </c>
      <c r="H51" s="75">
        <v>2.0</v>
      </c>
      <c r="I51" s="75">
        <v>1.0</v>
      </c>
    </row>
    <row r="52">
      <c r="B52" s="74" t="s">
        <v>66</v>
      </c>
      <c r="C52" s="74" t="s">
        <v>60</v>
      </c>
      <c r="D52" s="74" t="s">
        <v>61</v>
      </c>
      <c r="E52" s="75">
        <v>2.0</v>
      </c>
      <c r="F52" s="74" t="s">
        <v>65</v>
      </c>
      <c r="G52" s="76">
        <v>690.0</v>
      </c>
      <c r="H52" s="75">
        <v>1.0</v>
      </c>
      <c r="I52" s="75">
        <v>1.0</v>
      </c>
    </row>
    <row r="53">
      <c r="B53" s="74" t="s">
        <v>66</v>
      </c>
      <c r="C53" s="74" t="s">
        <v>63</v>
      </c>
      <c r="D53" s="74" t="s">
        <v>61</v>
      </c>
      <c r="E53" s="75">
        <v>2.0</v>
      </c>
      <c r="F53" s="74" t="s">
        <v>65</v>
      </c>
      <c r="G53" s="76">
        <v>969.0</v>
      </c>
      <c r="H53" s="75">
        <v>1.0</v>
      </c>
      <c r="I53" s="75">
        <v>2.0</v>
      </c>
    </row>
    <row r="54">
      <c r="B54" s="74" t="s">
        <v>66</v>
      </c>
      <c r="C54" s="74" t="s">
        <v>60</v>
      </c>
      <c r="D54" s="74" t="s">
        <v>64</v>
      </c>
      <c r="E54" s="75">
        <v>1.0</v>
      </c>
      <c r="F54" s="74" t="s">
        <v>62</v>
      </c>
      <c r="G54" s="76">
        <v>904.0</v>
      </c>
      <c r="H54" s="75">
        <v>1.0</v>
      </c>
      <c r="I54" s="75">
        <v>2.0</v>
      </c>
    </row>
    <row r="55">
      <c r="B55" s="74" t="s">
        <v>66</v>
      </c>
      <c r="C55" s="74" t="s">
        <v>60</v>
      </c>
      <c r="D55" s="74" t="s">
        <v>61</v>
      </c>
      <c r="E55" s="75">
        <v>2.0</v>
      </c>
      <c r="F55" s="74" t="s">
        <v>62</v>
      </c>
      <c r="G55" s="76">
        <v>684.0</v>
      </c>
      <c r="H55" s="75">
        <v>1.0</v>
      </c>
      <c r="I55" s="75">
        <v>1.0</v>
      </c>
    </row>
    <row r="56">
      <c r="B56" s="74" t="s">
        <v>66</v>
      </c>
      <c r="C56" s="74" t="s">
        <v>63</v>
      </c>
      <c r="D56" s="74" t="s">
        <v>61</v>
      </c>
      <c r="E56" s="75">
        <v>2.0</v>
      </c>
      <c r="F56" s="74" t="s">
        <v>62</v>
      </c>
      <c r="G56" s="76">
        <v>910.0</v>
      </c>
      <c r="H56" s="75">
        <v>1.0</v>
      </c>
      <c r="I56" s="75">
        <v>2.0</v>
      </c>
    </row>
    <row r="57">
      <c r="B57" s="74" t="s">
        <v>66</v>
      </c>
      <c r="C57" s="74" t="s">
        <v>60</v>
      </c>
      <c r="D57" s="74" t="s">
        <v>61</v>
      </c>
      <c r="E57" s="75">
        <v>2.0</v>
      </c>
      <c r="F57" s="74" t="s">
        <v>65</v>
      </c>
      <c r="G57" s="76">
        <v>422.0</v>
      </c>
      <c r="H57" s="75">
        <v>2.0</v>
      </c>
      <c r="I57" s="75">
        <v>2.0</v>
      </c>
    </row>
    <row r="58">
      <c r="B58" s="74" t="s">
        <v>66</v>
      </c>
      <c r="C58" s="74" t="s">
        <v>60</v>
      </c>
      <c r="D58" s="74" t="s">
        <v>61</v>
      </c>
      <c r="E58" s="75">
        <v>2.0</v>
      </c>
      <c r="F58" s="74" t="s">
        <v>65</v>
      </c>
      <c r="G58" s="76">
        <v>830.0</v>
      </c>
      <c r="H58" s="75">
        <v>1.0</v>
      </c>
      <c r="I58" s="75">
        <v>1.0</v>
      </c>
    </row>
    <row r="59">
      <c r="B59" s="74" t="s">
        <v>66</v>
      </c>
      <c r="C59" s="74" t="s">
        <v>63</v>
      </c>
      <c r="D59" s="74" t="s">
        <v>61</v>
      </c>
      <c r="E59" s="75">
        <v>2.0</v>
      </c>
      <c r="F59" s="74" t="s">
        <v>62</v>
      </c>
      <c r="G59" s="76">
        <v>1160.0</v>
      </c>
      <c r="H59" s="75">
        <v>1.0</v>
      </c>
      <c r="I59" s="75">
        <v>2.0</v>
      </c>
    </row>
    <row r="60">
      <c r="B60" s="77" t="s">
        <v>66</v>
      </c>
      <c r="C60" s="74" t="s">
        <v>63</v>
      </c>
      <c r="D60" s="74" t="s">
        <v>64</v>
      </c>
      <c r="E60" s="75">
        <v>1.0</v>
      </c>
      <c r="F60" s="74" t="s">
        <v>65</v>
      </c>
      <c r="G60" s="76">
        <v>1549.0</v>
      </c>
      <c r="H60" s="75">
        <v>1.0</v>
      </c>
      <c r="I60" s="75">
        <v>1.0</v>
      </c>
    </row>
    <row r="61">
      <c r="B61" s="74" t="s">
        <v>66</v>
      </c>
      <c r="C61" s="74" t="s">
        <v>63</v>
      </c>
      <c r="D61" s="74" t="s">
        <v>64</v>
      </c>
      <c r="E61" s="75">
        <v>1.0</v>
      </c>
      <c r="F61" s="74" t="s">
        <v>62</v>
      </c>
      <c r="G61" s="76">
        <v>406.0</v>
      </c>
      <c r="H61" s="75">
        <v>1.0</v>
      </c>
      <c r="I61" s="75">
        <v>1.0</v>
      </c>
    </row>
    <row r="62">
      <c r="B62" s="74" t="s">
        <v>66</v>
      </c>
      <c r="C62" s="74" t="s">
        <v>60</v>
      </c>
      <c r="D62" s="74" t="s">
        <v>64</v>
      </c>
      <c r="E62" s="75">
        <v>1.0</v>
      </c>
      <c r="F62" s="74" t="s">
        <v>65</v>
      </c>
      <c r="G62" s="76">
        <v>1353.0</v>
      </c>
      <c r="H62" s="75">
        <v>1.0</v>
      </c>
      <c r="I62" s="75">
        <v>2.0</v>
      </c>
    </row>
    <row r="63">
      <c r="B63" s="78" t="s">
        <v>66</v>
      </c>
      <c r="C63" s="78" t="s">
        <v>60</v>
      </c>
      <c r="D63" s="78" t="s">
        <v>61</v>
      </c>
      <c r="E63" s="79">
        <v>2.0</v>
      </c>
      <c r="F63" s="78" t="s">
        <v>62</v>
      </c>
      <c r="G63" s="80">
        <v>371.0</v>
      </c>
      <c r="H63" s="79">
        <v>1.0</v>
      </c>
      <c r="I63" s="79">
        <v>1.0</v>
      </c>
    </row>
    <row r="65">
      <c r="C65" s="32" t="s">
        <v>67</v>
      </c>
      <c r="D65" s="32" t="s">
        <v>23</v>
      </c>
      <c r="E65" s="32" t="s">
        <v>16</v>
      </c>
      <c r="F65" s="32" t="s">
        <v>17</v>
      </c>
      <c r="G65" s="32" t="s">
        <v>18</v>
      </c>
      <c r="H65" s="32" t="s">
        <v>27</v>
      </c>
      <c r="I65" s="33" t="s">
        <v>13</v>
      </c>
      <c r="J65" s="63" t="s">
        <v>19</v>
      </c>
    </row>
    <row r="66">
      <c r="A66" s="34" t="s">
        <v>68</v>
      </c>
      <c r="B66" s="81"/>
      <c r="C66" s="82">
        <f>COUNTIFS(E4:E63, "1", I4:I63, "1")</f>
        <v>11</v>
      </c>
      <c r="D66" s="37">
        <f>SUMIFS(G4:G63,E4:E63, "1", I4:I63, "1")/C66</f>
        <v>679.3636364</v>
      </c>
      <c r="E66" s="83">
        <f t="array" ref="E66">MEDIAN(IF($E$4:$E$63*$I$4:$I$63=1, $G$4:$G$63))</f>
        <v>583</v>
      </c>
      <c r="F66" s="83">
        <f>minifs($G$4:$G$63, $E$4:$E$63,"1",$I$4:$I$63,"1")</f>
        <v>324</v>
      </c>
      <c r="G66" s="83">
        <f>MAXIFS($G$4:$G$63, $E$4:$E$63,"1",$I$4:$I$63,"1")</f>
        <v>1549</v>
      </c>
      <c r="H66" s="37">
        <f t="shared" ref="H66:H69" si="1">(C66-I66)/C66*100</f>
        <v>0</v>
      </c>
      <c r="I66" s="64">
        <f>COUNTIFS(E4:E63, "1", I4:I63, "1", H4:H63, "1")</f>
        <v>11</v>
      </c>
      <c r="J66" s="84">
        <f t="array" ref="J66">STDEV(IF(E4:E63*I4:I63=1, G4:G63))</f>
        <v>360.5962487</v>
      </c>
    </row>
    <row r="67">
      <c r="A67" s="34" t="s">
        <v>69</v>
      </c>
      <c r="B67" s="81"/>
      <c r="C67" s="83">
        <f>COUNTIFS(E4:E63, "1", I4:I63, "2")</f>
        <v>17</v>
      </c>
      <c r="D67" s="37">
        <f>SUMIFS(G4:G63,E4:E63, "1", I4:I63, "2")/C67</f>
        <v>739.4705882</v>
      </c>
      <c r="E67" s="83">
        <f t="array" ref="E67">MEDIAN(IF($E$4:$E$63-$I$4:$I$63=-1, $G$4:$G$63))</f>
        <v>619</v>
      </c>
      <c r="F67" s="83">
        <f>minifs($G$4:$G$63, $E$4:$E$63,"1",$I$4:$I$63,"2")</f>
        <v>331</v>
      </c>
      <c r="G67" s="83">
        <f>MAXIFS($G$4:$G$63, $E$4:$E$63,"1",$I$4:$I$63,"2")</f>
        <v>1450</v>
      </c>
      <c r="H67" s="37">
        <f t="shared" si="1"/>
        <v>0</v>
      </c>
      <c r="I67" s="85">
        <f>COUNTIFS(E4:E63, "1", I4:I63, "2", H4:H63, "1")</f>
        <v>17</v>
      </c>
      <c r="J67" s="86">
        <f t="array" ref="J67">STDEV(IF(E4:E63-I4:I63=-1, G4:G63))</f>
        <v>304.7614062</v>
      </c>
    </row>
    <row r="68">
      <c r="A68" s="34" t="s">
        <v>70</v>
      </c>
      <c r="B68" s="81"/>
      <c r="C68" s="83">
        <f>COUNTIFS(E4:E63, "2", I4:I63, "1")</f>
        <v>18</v>
      </c>
      <c r="D68" s="37">
        <f>SUMIFS(G4:G63,E4:E63, "2", I4:I63, "1")/C68</f>
        <v>605.7222222</v>
      </c>
      <c r="E68" s="83">
        <f t="array" ref="E68">MEDIAN(IF($E$4:$E$63-$I$4:$I$63=1, $G$4:$G$63))</f>
        <v>611.5</v>
      </c>
      <c r="F68" s="83">
        <f>minifs($G$4:$G$63, $E$4:$E$63,"2",$I$4:$I$63,"1")</f>
        <v>333</v>
      </c>
      <c r="G68" s="83">
        <f>maxifs($G$4:$G$63, $E$4:$E$63,"2",$I$4:$I$63,"1")</f>
        <v>1348</v>
      </c>
      <c r="H68" s="37">
        <f t="shared" si="1"/>
        <v>11.11111111</v>
      </c>
      <c r="I68" s="85">
        <f>COUNTIFS(E4:E63, "2", I4:I63, "1", H4:H63, "1")</f>
        <v>16</v>
      </c>
      <c r="J68" s="86">
        <f t="array" ref="J68">STDEV(IF(E4:E63-I4:I63=1, G4:G63))</f>
        <v>238.2595731</v>
      </c>
    </row>
    <row r="69">
      <c r="A69" s="34" t="s">
        <v>71</v>
      </c>
      <c r="B69" s="81"/>
      <c r="C69" s="83">
        <f>COUNTIFS(E4:E63, "2", I4:I63, "2")</f>
        <v>14</v>
      </c>
      <c r="D69" s="37">
        <f>SUMIFS(G4:G63,E4:E63, "2", I4:I63, "2")/C69</f>
        <v>751.5</v>
      </c>
      <c r="E69" s="83">
        <f t="array" ref="E69">MEDIAN(IF($E$4:$E$63*$I$4:$I$63=4, $G$4:$G$63))</f>
        <v>801</v>
      </c>
      <c r="F69" s="83">
        <f>minifs($G$4:$G$63, $E$4:$E$63,"2",$I$4:$I$63,"2")</f>
        <v>366</v>
      </c>
      <c r="G69" s="83">
        <f>maxifs($G$4:$G$63, $E$4:$E$63,"2",$I$4:$I$63,"2")</f>
        <v>1160</v>
      </c>
      <c r="H69" s="37">
        <f t="shared" si="1"/>
        <v>14.28571429</v>
      </c>
      <c r="I69" s="64">
        <f>COUNTIFS(E4:E63, "2", I4:I63, "2", H4:H63, "1")</f>
        <v>12</v>
      </c>
      <c r="J69" s="86">
        <f t="array" ref="J69">STDEV(IF(E4:E63*I4:I63=4, G4:G63))</f>
        <v>267.2494513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87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88" t="s">
        <v>72</v>
      </c>
      <c r="C3" s="89" t="s">
        <v>73</v>
      </c>
      <c r="D3" s="89" t="s">
        <v>74</v>
      </c>
      <c r="E3" s="89" t="s">
        <v>75</v>
      </c>
      <c r="F3" s="89" t="s">
        <v>76</v>
      </c>
      <c r="G3" s="89" t="s">
        <v>77</v>
      </c>
      <c r="H3" s="89" t="s">
        <v>78</v>
      </c>
      <c r="I3" s="89" t="s">
        <v>79</v>
      </c>
      <c r="J3" s="90" t="s">
        <v>80</v>
      </c>
      <c r="K3" s="90" t="s">
        <v>81</v>
      </c>
      <c r="L3" s="89" t="s">
        <v>82</v>
      </c>
      <c r="M3" s="89" t="s">
        <v>83</v>
      </c>
      <c r="N3" s="89" t="s">
        <v>84</v>
      </c>
      <c r="O3" s="91" t="s">
        <v>85</v>
      </c>
    </row>
    <row r="4">
      <c r="B4" s="53">
        <v>40.0</v>
      </c>
      <c r="C4" s="53">
        <v>4.0</v>
      </c>
      <c r="D4" s="53">
        <v>0.0</v>
      </c>
      <c r="E4" s="53">
        <v>1.0</v>
      </c>
      <c r="F4" s="52" t="s">
        <v>60</v>
      </c>
      <c r="G4" s="52" t="s">
        <v>86</v>
      </c>
      <c r="H4" s="53">
        <v>2.0</v>
      </c>
      <c r="I4" s="52" t="s">
        <v>50</v>
      </c>
      <c r="J4" s="54">
        <v>2772.0</v>
      </c>
      <c r="K4" s="53">
        <v>2.0</v>
      </c>
      <c r="L4" s="53">
        <v>2.0</v>
      </c>
      <c r="M4" s="53">
        <v>1.0</v>
      </c>
      <c r="N4" s="53">
        <v>0.0</v>
      </c>
      <c r="O4" s="53">
        <v>1.0</v>
      </c>
    </row>
    <row r="5">
      <c r="B5" s="57">
        <v>35.0</v>
      </c>
      <c r="C5" s="57">
        <v>4.0</v>
      </c>
      <c r="D5" s="57">
        <v>0.0</v>
      </c>
      <c r="E5" s="57">
        <v>2.0</v>
      </c>
      <c r="F5" s="56" t="s">
        <v>60</v>
      </c>
      <c r="G5" s="56" t="s">
        <v>86</v>
      </c>
      <c r="H5" s="57">
        <v>1.0</v>
      </c>
      <c r="I5" s="56" t="s">
        <v>48</v>
      </c>
      <c r="J5" s="58">
        <v>2797.0</v>
      </c>
      <c r="K5" s="57">
        <v>1.0</v>
      </c>
      <c r="L5" s="57">
        <v>4.0</v>
      </c>
      <c r="M5" s="57">
        <v>0.0</v>
      </c>
      <c r="N5" s="57">
        <v>0.0</v>
      </c>
      <c r="O5" s="57">
        <v>0.0</v>
      </c>
    </row>
    <row r="6">
      <c r="B6" s="57">
        <v>52.0</v>
      </c>
      <c r="C6" s="57">
        <v>2.0</v>
      </c>
      <c r="D6" s="57">
        <v>0.0</v>
      </c>
      <c r="E6" s="57">
        <v>3.0</v>
      </c>
      <c r="F6" s="56" t="s">
        <v>60</v>
      </c>
      <c r="G6" s="56" t="s">
        <v>87</v>
      </c>
      <c r="H6" s="57">
        <v>1.0</v>
      </c>
      <c r="I6" s="56" t="s">
        <v>50</v>
      </c>
      <c r="J6" s="58">
        <v>850.0</v>
      </c>
      <c r="K6" s="57">
        <v>1.0</v>
      </c>
      <c r="L6" s="57">
        <v>2.0</v>
      </c>
      <c r="M6" s="57">
        <v>0.0</v>
      </c>
      <c r="N6" s="57">
        <v>0.0</v>
      </c>
      <c r="O6" s="57">
        <v>0.0</v>
      </c>
    </row>
    <row r="7">
      <c r="B7" s="57">
        <v>34.0</v>
      </c>
      <c r="C7" s="57">
        <v>4.0</v>
      </c>
      <c r="D7" s="57">
        <v>0.0</v>
      </c>
      <c r="E7" s="57">
        <v>4.0</v>
      </c>
      <c r="F7" s="56" t="s">
        <v>60</v>
      </c>
      <c r="G7" s="56" t="s">
        <v>86</v>
      </c>
      <c r="H7" s="57">
        <v>1.0</v>
      </c>
      <c r="I7" s="56" t="s">
        <v>51</v>
      </c>
      <c r="J7" s="58">
        <v>1877.0</v>
      </c>
      <c r="K7" s="57">
        <v>1.0</v>
      </c>
      <c r="L7" s="57">
        <v>4.0</v>
      </c>
      <c r="M7" s="57">
        <v>0.0</v>
      </c>
      <c r="N7" s="57">
        <v>0.0</v>
      </c>
      <c r="O7" s="57">
        <v>0.0</v>
      </c>
    </row>
    <row r="8">
      <c r="B8" s="57">
        <v>33.0</v>
      </c>
      <c r="C8" s="57">
        <v>4.0</v>
      </c>
      <c r="D8" s="57">
        <v>0.0</v>
      </c>
      <c r="E8" s="57">
        <v>5.0</v>
      </c>
      <c r="F8" s="56" t="s">
        <v>60</v>
      </c>
      <c r="G8" s="56" t="s">
        <v>86</v>
      </c>
      <c r="H8" s="57">
        <v>1.0</v>
      </c>
      <c r="I8" s="56" t="s">
        <v>49</v>
      </c>
      <c r="J8" s="58">
        <v>1039.0</v>
      </c>
      <c r="K8" s="57">
        <v>1.0</v>
      </c>
      <c r="L8" s="57">
        <v>4.0</v>
      </c>
      <c r="M8" s="57">
        <v>0.0</v>
      </c>
      <c r="N8" s="57">
        <v>0.0</v>
      </c>
      <c r="O8" s="57">
        <v>0.0</v>
      </c>
    </row>
    <row r="9">
      <c r="B9" s="57">
        <v>1.0</v>
      </c>
      <c r="C9" s="57">
        <v>1.0</v>
      </c>
      <c r="D9" s="57">
        <v>0.0</v>
      </c>
      <c r="E9" s="57">
        <v>6.0</v>
      </c>
      <c r="F9" s="56" t="s">
        <v>60</v>
      </c>
      <c r="G9" s="56" t="s">
        <v>88</v>
      </c>
      <c r="H9" s="57">
        <v>1.0</v>
      </c>
      <c r="I9" s="56" t="s">
        <v>49</v>
      </c>
      <c r="J9" s="58">
        <v>1610.0</v>
      </c>
      <c r="K9" s="57">
        <v>1.0</v>
      </c>
      <c r="L9" s="57">
        <v>1.0</v>
      </c>
      <c r="M9" s="57">
        <v>0.0</v>
      </c>
      <c r="N9" s="57">
        <v>0.0</v>
      </c>
      <c r="O9" s="57">
        <v>0.0</v>
      </c>
    </row>
    <row r="10">
      <c r="B10" s="57">
        <v>39.0</v>
      </c>
      <c r="C10" s="57">
        <v>4.0</v>
      </c>
      <c r="D10" s="57">
        <v>0.0</v>
      </c>
      <c r="E10" s="57">
        <v>7.0</v>
      </c>
      <c r="F10" s="56" t="s">
        <v>60</v>
      </c>
      <c r="G10" s="56" t="s">
        <v>86</v>
      </c>
      <c r="H10" s="57">
        <v>2.0</v>
      </c>
      <c r="I10" s="56" t="s">
        <v>48</v>
      </c>
      <c r="J10" s="58">
        <v>1225.0</v>
      </c>
      <c r="K10" s="57">
        <v>1.0</v>
      </c>
      <c r="L10" s="57">
        <v>4.0</v>
      </c>
      <c r="M10" s="57">
        <v>0.0</v>
      </c>
      <c r="N10" s="57">
        <v>0.0</v>
      </c>
      <c r="O10" s="57">
        <v>0.0</v>
      </c>
    </row>
    <row r="11">
      <c r="B11" s="57">
        <v>7.0</v>
      </c>
      <c r="C11" s="57">
        <v>1.0</v>
      </c>
      <c r="D11" s="57">
        <v>0.0</v>
      </c>
      <c r="E11" s="57">
        <v>8.0</v>
      </c>
      <c r="F11" s="56" t="s">
        <v>60</v>
      </c>
      <c r="G11" s="56" t="s">
        <v>88</v>
      </c>
      <c r="H11" s="57">
        <v>2.0</v>
      </c>
      <c r="I11" s="56" t="s">
        <v>48</v>
      </c>
      <c r="J11" s="58">
        <v>914.0</v>
      </c>
      <c r="K11" s="57">
        <v>1.0</v>
      </c>
      <c r="L11" s="57">
        <v>1.0</v>
      </c>
      <c r="M11" s="57">
        <v>0.0</v>
      </c>
      <c r="N11" s="57">
        <v>0.0</v>
      </c>
      <c r="O11" s="57">
        <v>0.0</v>
      </c>
    </row>
    <row r="12">
      <c r="B12" s="57">
        <v>56.0</v>
      </c>
      <c r="C12" s="57">
        <v>2.0</v>
      </c>
      <c r="D12" s="57">
        <v>0.0</v>
      </c>
      <c r="E12" s="57">
        <v>9.0</v>
      </c>
      <c r="F12" s="56" t="s">
        <v>60</v>
      </c>
      <c r="G12" s="56" t="s">
        <v>87</v>
      </c>
      <c r="H12" s="57">
        <v>2.0</v>
      </c>
      <c r="I12" s="56" t="s">
        <v>50</v>
      </c>
      <c r="J12" s="58">
        <v>2056.0</v>
      </c>
      <c r="K12" s="57">
        <v>1.0</v>
      </c>
      <c r="L12" s="57">
        <v>2.0</v>
      </c>
      <c r="M12" s="57">
        <v>0.0</v>
      </c>
      <c r="N12" s="57">
        <v>0.0</v>
      </c>
      <c r="O12" s="57">
        <v>0.0</v>
      </c>
    </row>
    <row r="13">
      <c r="B13" s="57">
        <v>14.0</v>
      </c>
      <c r="C13" s="57">
        <v>1.0</v>
      </c>
      <c r="D13" s="57">
        <v>0.0</v>
      </c>
      <c r="E13" s="57">
        <v>10.0</v>
      </c>
      <c r="F13" s="56" t="s">
        <v>60</v>
      </c>
      <c r="G13" s="56" t="s">
        <v>88</v>
      </c>
      <c r="H13" s="57">
        <v>4.0</v>
      </c>
      <c r="I13" s="56" t="s">
        <v>51</v>
      </c>
      <c r="J13" s="58">
        <v>1090.0</v>
      </c>
      <c r="K13" s="57">
        <v>1.0</v>
      </c>
      <c r="L13" s="57">
        <v>1.0</v>
      </c>
      <c r="M13" s="57">
        <v>0.0</v>
      </c>
      <c r="N13" s="57">
        <v>0.0</v>
      </c>
      <c r="O13" s="57">
        <v>0.0</v>
      </c>
    </row>
    <row r="14">
      <c r="B14" s="57">
        <v>62.0</v>
      </c>
      <c r="C14" s="57">
        <v>4.0</v>
      </c>
      <c r="D14" s="57">
        <v>2.0</v>
      </c>
      <c r="E14" s="57">
        <v>1.0</v>
      </c>
      <c r="F14" s="56" t="s">
        <v>12</v>
      </c>
      <c r="G14" s="56" t="s">
        <v>87</v>
      </c>
      <c r="H14" s="57">
        <v>4.0</v>
      </c>
      <c r="I14" s="56" t="s">
        <v>51</v>
      </c>
      <c r="J14" s="58">
        <v>873.0</v>
      </c>
      <c r="K14" s="57">
        <v>2.0</v>
      </c>
      <c r="L14" s="57">
        <v>2.0</v>
      </c>
      <c r="M14" s="57">
        <v>1.0</v>
      </c>
      <c r="N14" s="57">
        <v>1.0</v>
      </c>
      <c r="O14" s="57">
        <v>0.0</v>
      </c>
    </row>
    <row r="15">
      <c r="B15" s="57">
        <v>58.0</v>
      </c>
      <c r="C15" s="57">
        <v>3.0</v>
      </c>
      <c r="D15" s="57">
        <v>2.0</v>
      </c>
      <c r="E15" s="57">
        <v>2.0</v>
      </c>
      <c r="F15" s="56" t="s">
        <v>12</v>
      </c>
      <c r="G15" s="56" t="s">
        <v>87</v>
      </c>
      <c r="H15" s="57">
        <v>3.0</v>
      </c>
      <c r="I15" s="56" t="s">
        <v>51</v>
      </c>
      <c r="J15" s="58">
        <v>1619.0</v>
      </c>
      <c r="K15" s="57">
        <v>1.0</v>
      </c>
      <c r="L15" s="57">
        <v>3.0</v>
      </c>
      <c r="M15" s="57">
        <v>0.0</v>
      </c>
      <c r="N15" s="57">
        <v>0.0</v>
      </c>
      <c r="O15" s="57">
        <v>0.0</v>
      </c>
    </row>
    <row r="16">
      <c r="B16" s="57">
        <v>26.0</v>
      </c>
      <c r="C16" s="57">
        <v>3.0</v>
      </c>
      <c r="D16" s="57">
        <v>3.0</v>
      </c>
      <c r="E16" s="57">
        <v>3.0</v>
      </c>
      <c r="F16" s="56" t="s">
        <v>12</v>
      </c>
      <c r="G16" s="56" t="s">
        <v>89</v>
      </c>
      <c r="H16" s="57">
        <v>3.0</v>
      </c>
      <c r="I16" s="56" t="s">
        <v>51</v>
      </c>
      <c r="J16" s="58">
        <v>1474.0</v>
      </c>
      <c r="K16" s="57">
        <v>1.0</v>
      </c>
      <c r="L16" s="57">
        <v>3.0</v>
      </c>
      <c r="M16" s="57">
        <v>0.0</v>
      </c>
      <c r="N16" s="57">
        <v>0.0</v>
      </c>
      <c r="O16" s="57">
        <v>0.0</v>
      </c>
    </row>
    <row r="17">
      <c r="B17" s="57">
        <v>30.0</v>
      </c>
      <c r="C17" s="57">
        <v>4.0</v>
      </c>
      <c r="D17" s="57">
        <v>3.0</v>
      </c>
      <c r="E17" s="57">
        <v>4.0</v>
      </c>
      <c r="F17" s="56" t="s">
        <v>12</v>
      </c>
      <c r="G17" s="56" t="s">
        <v>89</v>
      </c>
      <c r="H17" s="57">
        <v>4.0</v>
      </c>
      <c r="I17" s="56" t="s">
        <v>51</v>
      </c>
      <c r="J17" s="58">
        <v>1040.0</v>
      </c>
      <c r="K17" s="57">
        <v>1.0</v>
      </c>
      <c r="L17" s="57">
        <v>4.0</v>
      </c>
      <c r="M17" s="57">
        <v>0.0</v>
      </c>
      <c r="N17" s="57">
        <v>0.0</v>
      </c>
      <c r="O17" s="57">
        <v>0.0</v>
      </c>
    </row>
    <row r="18">
      <c r="B18" s="57">
        <v>50.0</v>
      </c>
      <c r="C18" s="57">
        <v>1.0</v>
      </c>
      <c r="D18" s="57">
        <v>2.0</v>
      </c>
      <c r="E18" s="57">
        <v>5.0</v>
      </c>
      <c r="F18" s="56" t="s">
        <v>12</v>
      </c>
      <c r="G18" s="56" t="s">
        <v>87</v>
      </c>
      <c r="H18" s="57">
        <v>1.0</v>
      </c>
      <c r="I18" s="56" t="s">
        <v>51</v>
      </c>
      <c r="J18" s="58">
        <v>1873.0</v>
      </c>
      <c r="K18" s="57">
        <v>1.0</v>
      </c>
      <c r="L18" s="57">
        <v>1.0</v>
      </c>
      <c r="M18" s="57">
        <v>0.0</v>
      </c>
      <c r="N18" s="57">
        <v>0.0</v>
      </c>
      <c r="O18" s="57">
        <v>0.0</v>
      </c>
    </row>
    <row r="19">
      <c r="B19" s="57">
        <v>17.0</v>
      </c>
      <c r="C19" s="57">
        <v>1.0</v>
      </c>
      <c r="D19" s="57">
        <v>3.0</v>
      </c>
      <c r="E19" s="57">
        <v>6.0</v>
      </c>
      <c r="F19" s="56" t="s">
        <v>12</v>
      </c>
      <c r="G19" s="56" t="s">
        <v>89</v>
      </c>
      <c r="H19" s="57">
        <v>1.0</v>
      </c>
      <c r="I19" s="56" t="s">
        <v>49</v>
      </c>
      <c r="J19" s="58">
        <v>953.0</v>
      </c>
      <c r="K19" s="57">
        <v>1.0</v>
      </c>
      <c r="L19" s="57">
        <v>1.0</v>
      </c>
      <c r="M19" s="57">
        <v>0.0</v>
      </c>
      <c r="N19" s="57">
        <v>0.0</v>
      </c>
      <c r="O19" s="57">
        <v>0.0</v>
      </c>
    </row>
    <row r="20">
      <c r="B20" s="57">
        <v>11.0</v>
      </c>
      <c r="C20" s="57">
        <v>3.0</v>
      </c>
      <c r="D20" s="57">
        <v>1.0</v>
      </c>
      <c r="E20" s="57">
        <v>7.0</v>
      </c>
      <c r="F20" s="56" t="s">
        <v>12</v>
      </c>
      <c r="G20" s="56" t="s">
        <v>88</v>
      </c>
      <c r="H20" s="57">
        <v>3.0</v>
      </c>
      <c r="I20" s="56" t="s">
        <v>48</v>
      </c>
      <c r="J20" s="58">
        <v>1089.0</v>
      </c>
      <c r="K20" s="57">
        <v>1.0</v>
      </c>
      <c r="L20" s="57">
        <v>3.0</v>
      </c>
      <c r="M20" s="57">
        <v>0.0</v>
      </c>
      <c r="N20" s="57">
        <v>0.0</v>
      </c>
      <c r="O20" s="57">
        <v>0.0</v>
      </c>
    </row>
    <row r="21">
      <c r="B21" s="57">
        <v>53.0</v>
      </c>
      <c r="C21" s="57">
        <v>2.0</v>
      </c>
      <c r="D21" s="57">
        <v>2.0</v>
      </c>
      <c r="E21" s="57">
        <v>8.0</v>
      </c>
      <c r="F21" s="56" t="s">
        <v>12</v>
      </c>
      <c r="G21" s="56" t="s">
        <v>87</v>
      </c>
      <c r="H21" s="57">
        <v>2.0</v>
      </c>
      <c r="I21" s="56" t="s">
        <v>49</v>
      </c>
      <c r="J21" s="58">
        <v>956.0</v>
      </c>
      <c r="K21" s="57">
        <v>1.0</v>
      </c>
      <c r="L21" s="57">
        <v>2.0</v>
      </c>
      <c r="M21" s="57">
        <v>0.0</v>
      </c>
      <c r="N21" s="57">
        <v>0.0</v>
      </c>
      <c r="O21" s="57">
        <v>0.0</v>
      </c>
    </row>
    <row r="22">
      <c r="B22" s="57">
        <v>16.0</v>
      </c>
      <c r="C22" s="57">
        <v>4.0</v>
      </c>
      <c r="D22" s="57">
        <v>1.0</v>
      </c>
      <c r="E22" s="57">
        <v>9.0</v>
      </c>
      <c r="F22" s="56" t="s">
        <v>12</v>
      </c>
      <c r="G22" s="56" t="s">
        <v>88</v>
      </c>
      <c r="H22" s="57">
        <v>4.0</v>
      </c>
      <c r="I22" s="56" t="s">
        <v>50</v>
      </c>
      <c r="J22" s="58">
        <v>1103.0</v>
      </c>
      <c r="K22" s="57">
        <v>1.0</v>
      </c>
      <c r="L22" s="57">
        <v>4.0</v>
      </c>
      <c r="M22" s="57">
        <v>0.0</v>
      </c>
      <c r="N22" s="57">
        <v>0.0</v>
      </c>
      <c r="O22" s="57">
        <v>0.0</v>
      </c>
    </row>
    <row r="23">
      <c r="B23" s="57">
        <v>37.0</v>
      </c>
      <c r="C23" s="57">
        <v>2.0</v>
      </c>
      <c r="D23" s="57">
        <v>4.0</v>
      </c>
      <c r="E23" s="57">
        <v>10.0</v>
      </c>
      <c r="F23" s="56" t="s">
        <v>12</v>
      </c>
      <c r="G23" s="56" t="s">
        <v>86</v>
      </c>
      <c r="H23" s="57">
        <v>2.0</v>
      </c>
      <c r="I23" s="56" t="s">
        <v>49</v>
      </c>
      <c r="J23" s="58">
        <v>860.0</v>
      </c>
      <c r="K23" s="57">
        <v>1.0</v>
      </c>
      <c r="L23" s="57">
        <v>2.0</v>
      </c>
      <c r="M23" s="57">
        <v>0.0</v>
      </c>
      <c r="N23" s="57">
        <v>0.0</v>
      </c>
      <c r="O23" s="57">
        <v>0.0</v>
      </c>
    </row>
    <row r="24">
      <c r="B24" s="57">
        <v>46.0</v>
      </c>
      <c r="C24" s="57">
        <v>2.0</v>
      </c>
      <c r="D24" s="57">
        <v>4.0</v>
      </c>
      <c r="E24" s="57">
        <v>1.0</v>
      </c>
      <c r="F24" s="56" t="s">
        <v>63</v>
      </c>
      <c r="G24" s="56" t="s">
        <v>86</v>
      </c>
      <c r="H24" s="57">
        <v>4.0</v>
      </c>
      <c r="I24" s="56" t="s">
        <v>51</v>
      </c>
      <c r="J24" s="58">
        <v>1023.0</v>
      </c>
      <c r="K24" s="57">
        <v>2.0</v>
      </c>
      <c r="L24" s="57">
        <v>4.0</v>
      </c>
      <c r="M24" s="57">
        <v>1.0</v>
      </c>
      <c r="N24" s="57">
        <v>1.0</v>
      </c>
      <c r="O24" s="57">
        <v>0.0</v>
      </c>
    </row>
    <row r="25">
      <c r="B25" s="57">
        <v>45.0</v>
      </c>
      <c r="C25" s="57">
        <v>3.0</v>
      </c>
      <c r="D25" s="57">
        <v>4.0</v>
      </c>
      <c r="E25" s="57">
        <v>2.0</v>
      </c>
      <c r="F25" s="56" t="s">
        <v>63</v>
      </c>
      <c r="G25" s="56" t="s">
        <v>86</v>
      </c>
      <c r="H25" s="57">
        <v>4.0</v>
      </c>
      <c r="I25" s="56" t="s">
        <v>49</v>
      </c>
      <c r="J25" s="58">
        <v>2001.0</v>
      </c>
      <c r="K25" s="57">
        <v>1.0</v>
      </c>
      <c r="L25" s="57">
        <v>3.0</v>
      </c>
      <c r="M25" s="57">
        <v>0.0</v>
      </c>
      <c r="N25" s="57">
        <v>0.0</v>
      </c>
      <c r="O25" s="57">
        <v>0.0</v>
      </c>
    </row>
    <row r="26">
      <c r="B26" s="57">
        <v>27.0</v>
      </c>
      <c r="C26" s="57">
        <v>1.0</v>
      </c>
      <c r="D26" s="57">
        <v>3.0</v>
      </c>
      <c r="E26" s="57">
        <v>3.0</v>
      </c>
      <c r="F26" s="56" t="s">
        <v>63</v>
      </c>
      <c r="G26" s="56" t="s">
        <v>89</v>
      </c>
      <c r="H26" s="57">
        <v>3.0</v>
      </c>
      <c r="I26" s="56" t="s">
        <v>48</v>
      </c>
      <c r="J26" s="58">
        <v>774.0</v>
      </c>
      <c r="K26" s="57">
        <v>1.0</v>
      </c>
      <c r="L26" s="57">
        <v>1.0</v>
      </c>
      <c r="M26" s="57">
        <v>0.0</v>
      </c>
      <c r="N26" s="57">
        <v>0.0</v>
      </c>
      <c r="O26" s="57">
        <v>0.0</v>
      </c>
    </row>
    <row r="27">
      <c r="B27" s="57">
        <v>15.0</v>
      </c>
      <c r="C27" s="57">
        <v>1.0</v>
      </c>
      <c r="D27" s="57">
        <v>4.0</v>
      </c>
      <c r="E27" s="57">
        <v>4.0</v>
      </c>
      <c r="F27" s="56" t="s">
        <v>63</v>
      </c>
      <c r="G27" s="56" t="s">
        <v>88</v>
      </c>
      <c r="H27" s="57">
        <v>4.0</v>
      </c>
      <c r="I27" s="56" t="s">
        <v>48</v>
      </c>
      <c r="J27" s="58">
        <v>1070.0</v>
      </c>
      <c r="K27" s="57">
        <v>1.0</v>
      </c>
      <c r="L27" s="57">
        <v>1.0</v>
      </c>
      <c r="M27" s="57">
        <v>0.0</v>
      </c>
      <c r="N27" s="57">
        <v>0.0</v>
      </c>
      <c r="O27" s="57">
        <v>0.0</v>
      </c>
    </row>
    <row r="28">
      <c r="B28" s="57">
        <v>19.0</v>
      </c>
      <c r="C28" s="57">
        <v>1.0</v>
      </c>
      <c r="D28" s="57">
        <v>1.0</v>
      </c>
      <c r="E28" s="57">
        <v>5.0</v>
      </c>
      <c r="F28" s="56" t="s">
        <v>63</v>
      </c>
      <c r="G28" s="56" t="s">
        <v>89</v>
      </c>
      <c r="H28" s="57">
        <v>1.0</v>
      </c>
      <c r="I28" s="56" t="s">
        <v>48</v>
      </c>
      <c r="J28" s="58">
        <v>754.0</v>
      </c>
      <c r="K28" s="57">
        <v>1.0</v>
      </c>
      <c r="L28" s="57">
        <v>1.0</v>
      </c>
      <c r="M28" s="57">
        <v>0.0</v>
      </c>
      <c r="N28" s="57">
        <v>0.0</v>
      </c>
      <c r="O28" s="57">
        <v>0.0</v>
      </c>
    </row>
    <row r="29">
      <c r="B29" s="57">
        <v>57.0</v>
      </c>
      <c r="C29" s="57">
        <v>3.0</v>
      </c>
      <c r="D29" s="57">
        <v>3.0</v>
      </c>
      <c r="E29" s="57">
        <v>6.0</v>
      </c>
      <c r="F29" s="56" t="s">
        <v>63</v>
      </c>
      <c r="G29" s="56" t="s">
        <v>87</v>
      </c>
      <c r="H29" s="57">
        <v>3.0</v>
      </c>
      <c r="I29" s="56" t="s">
        <v>49</v>
      </c>
      <c r="J29" s="58">
        <v>1233.0</v>
      </c>
      <c r="K29" s="57">
        <v>1.0</v>
      </c>
      <c r="L29" s="57">
        <v>3.0</v>
      </c>
      <c r="M29" s="57">
        <v>0.0</v>
      </c>
      <c r="N29" s="57">
        <v>0.0</v>
      </c>
      <c r="O29" s="57">
        <v>0.0</v>
      </c>
    </row>
    <row r="30">
      <c r="B30" s="57">
        <v>22.0</v>
      </c>
      <c r="C30" s="57">
        <v>2.0</v>
      </c>
      <c r="D30" s="57">
        <v>2.0</v>
      </c>
      <c r="E30" s="57">
        <v>7.0</v>
      </c>
      <c r="F30" s="56" t="s">
        <v>63</v>
      </c>
      <c r="G30" s="56" t="s">
        <v>89</v>
      </c>
      <c r="H30" s="57">
        <v>2.0</v>
      </c>
      <c r="I30" s="56" t="s">
        <v>51</v>
      </c>
      <c r="J30" s="58">
        <v>863.0</v>
      </c>
      <c r="K30" s="57">
        <v>1.0</v>
      </c>
      <c r="L30" s="57">
        <v>2.0</v>
      </c>
      <c r="M30" s="57">
        <v>0.0</v>
      </c>
      <c r="N30" s="57">
        <v>0.0</v>
      </c>
      <c r="O30" s="57">
        <v>0.0</v>
      </c>
    </row>
    <row r="31">
      <c r="B31" s="57">
        <v>49.0</v>
      </c>
      <c r="C31" s="57">
        <v>3.0</v>
      </c>
      <c r="D31" s="57">
        <v>1.0</v>
      </c>
      <c r="E31" s="57">
        <v>8.0</v>
      </c>
      <c r="F31" s="56" t="s">
        <v>63</v>
      </c>
      <c r="G31" s="56" t="s">
        <v>87</v>
      </c>
      <c r="H31" s="57">
        <v>1.0</v>
      </c>
      <c r="I31" s="56" t="s">
        <v>49</v>
      </c>
      <c r="J31" s="58">
        <v>872.0</v>
      </c>
      <c r="K31" s="57">
        <v>1.0</v>
      </c>
      <c r="L31" s="57">
        <v>3.0</v>
      </c>
      <c r="M31" s="57">
        <v>0.0</v>
      </c>
      <c r="N31" s="57">
        <v>0.0</v>
      </c>
      <c r="O31" s="57">
        <v>0.0</v>
      </c>
    </row>
    <row r="32">
      <c r="B32" s="57">
        <v>51.0</v>
      </c>
      <c r="C32" s="57">
        <v>1.0</v>
      </c>
      <c r="D32" s="57">
        <v>1.0</v>
      </c>
      <c r="E32" s="57">
        <v>9.0</v>
      </c>
      <c r="F32" s="56" t="s">
        <v>63</v>
      </c>
      <c r="G32" s="56" t="s">
        <v>87</v>
      </c>
      <c r="H32" s="57">
        <v>1.0</v>
      </c>
      <c r="I32" s="56" t="s">
        <v>48</v>
      </c>
      <c r="J32" s="58">
        <v>737.0</v>
      </c>
      <c r="K32" s="57">
        <v>1.0</v>
      </c>
      <c r="L32" s="57">
        <v>1.0</v>
      </c>
      <c r="M32" s="57">
        <v>0.0</v>
      </c>
      <c r="N32" s="57">
        <v>0.0</v>
      </c>
      <c r="O32" s="57">
        <v>0.0</v>
      </c>
    </row>
    <row r="33">
      <c r="B33" s="57">
        <v>13.0</v>
      </c>
      <c r="C33" s="57">
        <v>3.0</v>
      </c>
      <c r="D33" s="57">
        <v>4.0</v>
      </c>
      <c r="E33" s="57">
        <v>10.0</v>
      </c>
      <c r="F33" s="56" t="s">
        <v>63</v>
      </c>
      <c r="G33" s="56" t="s">
        <v>88</v>
      </c>
      <c r="H33" s="57">
        <v>4.0</v>
      </c>
      <c r="I33" s="56" t="s">
        <v>49</v>
      </c>
      <c r="J33" s="58">
        <v>869.0</v>
      </c>
      <c r="K33" s="57">
        <v>1.0</v>
      </c>
      <c r="L33" s="57">
        <v>3.0</v>
      </c>
      <c r="M33" s="57">
        <v>0.0</v>
      </c>
      <c r="N33" s="57">
        <v>0.0</v>
      </c>
      <c r="O33" s="57">
        <v>0.0</v>
      </c>
    </row>
    <row r="34">
      <c r="B34" s="57">
        <v>32.0</v>
      </c>
      <c r="C34" s="57">
        <v>3.0</v>
      </c>
      <c r="D34" s="57">
        <v>4.0</v>
      </c>
      <c r="E34" s="57">
        <v>1.0</v>
      </c>
      <c r="F34" s="56" t="s">
        <v>60</v>
      </c>
      <c r="G34" s="56" t="s">
        <v>89</v>
      </c>
      <c r="H34" s="57">
        <v>4.0</v>
      </c>
      <c r="I34" s="56" t="s">
        <v>50</v>
      </c>
      <c r="J34" s="58">
        <v>961.0</v>
      </c>
      <c r="K34" s="57">
        <v>2.0</v>
      </c>
      <c r="L34" s="57">
        <v>4.0</v>
      </c>
      <c r="M34" s="57">
        <v>1.0</v>
      </c>
      <c r="N34" s="57">
        <v>1.0</v>
      </c>
      <c r="O34" s="57">
        <v>0.0</v>
      </c>
    </row>
    <row r="35">
      <c r="B35" s="57">
        <v>28.0</v>
      </c>
      <c r="C35" s="57">
        <v>3.0</v>
      </c>
      <c r="D35" s="57">
        <v>4.0</v>
      </c>
      <c r="E35" s="57">
        <v>2.0</v>
      </c>
      <c r="F35" s="56" t="s">
        <v>60</v>
      </c>
      <c r="G35" s="56" t="s">
        <v>89</v>
      </c>
      <c r="H35" s="57">
        <v>3.0</v>
      </c>
      <c r="I35" s="56" t="s">
        <v>50</v>
      </c>
      <c r="J35" s="58">
        <v>1498.0</v>
      </c>
      <c r="K35" s="57">
        <v>1.0</v>
      </c>
      <c r="L35" s="57">
        <v>3.0</v>
      </c>
      <c r="M35" s="57">
        <v>0.0</v>
      </c>
      <c r="N35" s="57">
        <v>0.0</v>
      </c>
      <c r="O35" s="57">
        <v>0.0</v>
      </c>
    </row>
    <row r="36">
      <c r="B36" s="57">
        <v>23.0</v>
      </c>
      <c r="C36" s="57">
        <v>3.0</v>
      </c>
      <c r="D36" s="57">
        <v>1.0</v>
      </c>
      <c r="E36" s="57">
        <v>3.0</v>
      </c>
      <c r="F36" s="56" t="s">
        <v>60</v>
      </c>
      <c r="G36" s="56" t="s">
        <v>89</v>
      </c>
      <c r="H36" s="57">
        <v>2.0</v>
      </c>
      <c r="I36" s="56" t="s">
        <v>48</v>
      </c>
      <c r="J36" s="58">
        <v>883.0</v>
      </c>
      <c r="K36" s="57">
        <v>1.0</v>
      </c>
      <c r="L36" s="57">
        <v>3.0</v>
      </c>
      <c r="M36" s="57">
        <v>0.0</v>
      </c>
      <c r="N36" s="57">
        <v>0.0</v>
      </c>
      <c r="O36" s="57">
        <v>0.0</v>
      </c>
    </row>
    <row r="37">
      <c r="B37" s="57">
        <v>9.0</v>
      </c>
      <c r="C37" s="57">
        <v>1.0</v>
      </c>
      <c r="D37" s="57">
        <v>3.0</v>
      </c>
      <c r="E37" s="57">
        <v>4.0</v>
      </c>
      <c r="F37" s="56" t="s">
        <v>60</v>
      </c>
      <c r="G37" s="56" t="s">
        <v>88</v>
      </c>
      <c r="H37" s="57">
        <v>3.0</v>
      </c>
      <c r="I37" s="56" t="s">
        <v>49</v>
      </c>
      <c r="J37" s="58">
        <v>1163.0</v>
      </c>
      <c r="K37" s="57">
        <v>1.0</v>
      </c>
      <c r="L37" s="57">
        <v>1.0</v>
      </c>
      <c r="M37" s="57">
        <v>0.0</v>
      </c>
      <c r="N37" s="57">
        <v>0.0</v>
      </c>
      <c r="O37" s="57">
        <v>0.0</v>
      </c>
    </row>
    <row r="38">
      <c r="B38" s="57">
        <v>64.0</v>
      </c>
      <c r="C38" s="57">
        <v>2.0</v>
      </c>
      <c r="D38" s="57">
        <v>4.0</v>
      </c>
      <c r="E38" s="57">
        <v>5.0</v>
      </c>
      <c r="F38" s="56" t="s">
        <v>60</v>
      </c>
      <c r="G38" s="56" t="s">
        <v>87</v>
      </c>
      <c r="H38" s="57">
        <v>4.0</v>
      </c>
      <c r="I38" s="56" t="s">
        <v>50</v>
      </c>
      <c r="J38" s="58">
        <v>2017.0</v>
      </c>
      <c r="K38" s="57">
        <v>1.0</v>
      </c>
      <c r="L38" s="57">
        <v>2.0</v>
      </c>
      <c r="M38" s="57">
        <v>0.0</v>
      </c>
      <c r="N38" s="57">
        <v>0.0</v>
      </c>
      <c r="O38" s="57">
        <v>0.0</v>
      </c>
    </row>
    <row r="39">
      <c r="B39" s="57">
        <v>36.0</v>
      </c>
      <c r="C39" s="57">
        <v>4.0</v>
      </c>
      <c r="D39" s="57">
        <v>4.0</v>
      </c>
      <c r="E39" s="57">
        <v>6.0</v>
      </c>
      <c r="F39" s="56" t="s">
        <v>60</v>
      </c>
      <c r="G39" s="56" t="s">
        <v>86</v>
      </c>
      <c r="H39" s="57">
        <v>1.0</v>
      </c>
      <c r="I39" s="56" t="s">
        <v>50</v>
      </c>
      <c r="J39" s="58">
        <v>1576.0</v>
      </c>
      <c r="K39" s="57">
        <v>1.0</v>
      </c>
      <c r="L39" s="57">
        <v>4.0</v>
      </c>
      <c r="M39" s="57">
        <v>0.0</v>
      </c>
      <c r="N39" s="57">
        <v>0.0</v>
      </c>
      <c r="O39" s="57">
        <v>0.0</v>
      </c>
    </row>
    <row r="40">
      <c r="B40" s="57">
        <v>63.0</v>
      </c>
      <c r="C40" s="57">
        <v>2.0</v>
      </c>
      <c r="D40" s="57">
        <v>1.0</v>
      </c>
      <c r="E40" s="57">
        <v>7.0</v>
      </c>
      <c r="F40" s="56" t="s">
        <v>60</v>
      </c>
      <c r="G40" s="56" t="s">
        <v>87</v>
      </c>
      <c r="H40" s="57">
        <v>4.0</v>
      </c>
      <c r="I40" s="56" t="s">
        <v>48</v>
      </c>
      <c r="J40" s="58">
        <v>1296.0</v>
      </c>
      <c r="K40" s="57">
        <v>1.0</v>
      </c>
      <c r="L40" s="57">
        <v>2.0</v>
      </c>
      <c r="M40" s="57">
        <v>0.0</v>
      </c>
      <c r="N40" s="57">
        <v>0.0</v>
      </c>
      <c r="O40" s="57">
        <v>0.0</v>
      </c>
    </row>
    <row r="41">
      <c r="B41" s="57">
        <v>59.0</v>
      </c>
      <c r="C41" s="57">
        <v>2.0</v>
      </c>
      <c r="D41" s="57">
        <v>1.0</v>
      </c>
      <c r="E41" s="57">
        <v>8.0</v>
      </c>
      <c r="F41" s="56" t="s">
        <v>60</v>
      </c>
      <c r="G41" s="56" t="s">
        <v>87</v>
      </c>
      <c r="H41" s="57">
        <v>3.0</v>
      </c>
      <c r="I41" s="56" t="s">
        <v>48</v>
      </c>
      <c r="J41" s="58">
        <v>1201.0</v>
      </c>
      <c r="K41" s="57">
        <v>2.0</v>
      </c>
      <c r="L41" s="57">
        <v>3.0</v>
      </c>
      <c r="M41" s="57">
        <v>1.0</v>
      </c>
      <c r="N41" s="57">
        <v>0.0</v>
      </c>
      <c r="O41" s="57">
        <v>1.0</v>
      </c>
    </row>
    <row r="42">
      <c r="B42" s="57">
        <v>20.0</v>
      </c>
      <c r="C42" s="57">
        <v>3.0</v>
      </c>
      <c r="D42" s="57">
        <v>4.0</v>
      </c>
      <c r="E42" s="57">
        <v>9.0</v>
      </c>
      <c r="F42" s="56" t="s">
        <v>60</v>
      </c>
      <c r="G42" s="56" t="s">
        <v>89</v>
      </c>
      <c r="H42" s="57">
        <v>1.0</v>
      </c>
      <c r="I42" s="56" t="s">
        <v>50</v>
      </c>
      <c r="J42" s="58">
        <v>1121.0</v>
      </c>
      <c r="K42" s="57">
        <v>2.0</v>
      </c>
      <c r="L42" s="57">
        <v>4.0</v>
      </c>
      <c r="M42" s="57">
        <v>1.0</v>
      </c>
      <c r="N42" s="57">
        <v>1.0</v>
      </c>
      <c r="O42" s="57">
        <v>0.0</v>
      </c>
    </row>
    <row r="43">
      <c r="B43" s="57">
        <v>2.0</v>
      </c>
      <c r="C43" s="57">
        <v>1.0</v>
      </c>
      <c r="D43" s="57">
        <v>2.0</v>
      </c>
      <c r="E43" s="57">
        <v>10.0</v>
      </c>
      <c r="F43" s="56" t="s">
        <v>60</v>
      </c>
      <c r="G43" s="56" t="s">
        <v>88</v>
      </c>
      <c r="H43" s="57">
        <v>1.0</v>
      </c>
      <c r="I43" s="56" t="s">
        <v>51</v>
      </c>
      <c r="J43" s="58">
        <v>2955.0</v>
      </c>
      <c r="K43" s="57">
        <v>1.0</v>
      </c>
      <c r="L43" s="57">
        <v>1.0</v>
      </c>
      <c r="M43" s="57">
        <v>0.0</v>
      </c>
      <c r="N43" s="57">
        <v>0.0</v>
      </c>
      <c r="O43" s="57">
        <v>0.0</v>
      </c>
    </row>
    <row r="44">
      <c r="B44" s="57">
        <v>24.0</v>
      </c>
      <c r="C44" s="57">
        <v>2.0</v>
      </c>
      <c r="D44" s="57">
        <v>3.0</v>
      </c>
      <c r="E44" s="57">
        <v>1.0</v>
      </c>
      <c r="F44" s="56" t="s">
        <v>12</v>
      </c>
      <c r="G44" s="56" t="s">
        <v>89</v>
      </c>
      <c r="H44" s="57">
        <v>2.0</v>
      </c>
      <c r="I44" s="56" t="s">
        <v>50</v>
      </c>
      <c r="J44" s="58">
        <v>969.0</v>
      </c>
      <c r="K44" s="57">
        <v>1.0</v>
      </c>
      <c r="L44" s="57">
        <v>2.0</v>
      </c>
      <c r="M44" s="57">
        <v>0.0</v>
      </c>
      <c r="N44" s="57">
        <v>0.0</v>
      </c>
      <c r="O44" s="57">
        <v>0.0</v>
      </c>
    </row>
    <row r="45">
      <c r="B45" s="57">
        <v>5.0</v>
      </c>
      <c r="C45" s="57">
        <v>2.0</v>
      </c>
      <c r="D45" s="57">
        <v>1.0</v>
      </c>
      <c r="E45" s="57">
        <v>2.0</v>
      </c>
      <c r="F45" s="56" t="s">
        <v>12</v>
      </c>
      <c r="G45" s="56" t="s">
        <v>88</v>
      </c>
      <c r="H45" s="57">
        <v>2.0</v>
      </c>
      <c r="I45" s="56" t="s">
        <v>49</v>
      </c>
      <c r="J45" s="58">
        <v>923.0</v>
      </c>
      <c r="K45" s="57">
        <v>1.0</v>
      </c>
      <c r="L45" s="57">
        <v>2.0</v>
      </c>
      <c r="M45" s="57">
        <v>0.0</v>
      </c>
      <c r="N45" s="57">
        <v>0.0</v>
      </c>
      <c r="O45" s="57">
        <v>0.0</v>
      </c>
    </row>
    <row r="46">
      <c r="B46" s="57">
        <v>42.0</v>
      </c>
      <c r="C46" s="57">
        <v>3.0</v>
      </c>
      <c r="D46" s="57">
        <v>4.0</v>
      </c>
      <c r="E46" s="57">
        <v>3.0</v>
      </c>
      <c r="F46" s="56" t="s">
        <v>12</v>
      </c>
      <c r="G46" s="56" t="s">
        <v>86</v>
      </c>
      <c r="H46" s="57">
        <v>3.0</v>
      </c>
      <c r="I46" s="56" t="s">
        <v>51</v>
      </c>
      <c r="J46" s="58">
        <v>1033.0</v>
      </c>
      <c r="K46" s="57">
        <v>1.0</v>
      </c>
      <c r="L46" s="57">
        <v>3.0</v>
      </c>
      <c r="M46" s="57">
        <v>0.0</v>
      </c>
      <c r="N46" s="57">
        <v>0.0</v>
      </c>
      <c r="O46" s="57">
        <v>0.0</v>
      </c>
    </row>
    <row r="47">
      <c r="B47" s="57">
        <v>10.0</v>
      </c>
      <c r="C47" s="57">
        <v>3.0</v>
      </c>
      <c r="D47" s="57">
        <v>1.0</v>
      </c>
      <c r="E47" s="57">
        <v>4.0</v>
      </c>
      <c r="F47" s="56" t="s">
        <v>12</v>
      </c>
      <c r="G47" s="56" t="s">
        <v>88</v>
      </c>
      <c r="H47" s="57">
        <v>3.0</v>
      </c>
      <c r="I47" s="56" t="s">
        <v>51</v>
      </c>
      <c r="J47" s="58">
        <v>967.0</v>
      </c>
      <c r="K47" s="57">
        <v>1.0</v>
      </c>
      <c r="L47" s="57">
        <v>3.0</v>
      </c>
      <c r="M47" s="57">
        <v>0.0</v>
      </c>
      <c r="N47" s="57">
        <v>0.0</v>
      </c>
      <c r="O47" s="57">
        <v>0.0</v>
      </c>
    </row>
    <row r="48">
      <c r="B48" s="57">
        <v>29.0</v>
      </c>
      <c r="C48" s="57">
        <v>4.0</v>
      </c>
      <c r="D48" s="57">
        <v>3.0</v>
      </c>
      <c r="E48" s="57">
        <v>5.0</v>
      </c>
      <c r="F48" s="56" t="s">
        <v>12</v>
      </c>
      <c r="G48" s="56" t="s">
        <v>89</v>
      </c>
      <c r="H48" s="57">
        <v>4.0</v>
      </c>
      <c r="I48" s="56" t="s">
        <v>49</v>
      </c>
      <c r="J48" s="58">
        <v>970.0</v>
      </c>
      <c r="K48" s="57">
        <v>1.0</v>
      </c>
      <c r="L48" s="57">
        <v>4.0</v>
      </c>
      <c r="M48" s="57">
        <v>0.0</v>
      </c>
      <c r="N48" s="57">
        <v>0.0</v>
      </c>
      <c r="O48" s="57">
        <v>0.0</v>
      </c>
    </row>
    <row r="49">
      <c r="B49" s="57">
        <v>47.0</v>
      </c>
      <c r="C49" s="57">
        <v>4.0</v>
      </c>
      <c r="D49" s="57">
        <v>4.0</v>
      </c>
      <c r="E49" s="57">
        <v>6.0</v>
      </c>
      <c r="F49" s="56" t="s">
        <v>12</v>
      </c>
      <c r="G49" s="56" t="s">
        <v>86</v>
      </c>
      <c r="H49" s="57">
        <v>4.0</v>
      </c>
      <c r="I49" s="56" t="s">
        <v>48</v>
      </c>
      <c r="J49" s="58">
        <v>836.0</v>
      </c>
      <c r="K49" s="57">
        <v>1.0</v>
      </c>
      <c r="L49" s="57">
        <v>4.0</v>
      </c>
      <c r="M49" s="57">
        <v>0.0</v>
      </c>
      <c r="N49" s="57">
        <v>0.0</v>
      </c>
      <c r="O49" s="57">
        <v>0.0</v>
      </c>
    </row>
    <row r="50">
      <c r="B50" s="57">
        <v>31.0</v>
      </c>
      <c r="C50" s="57">
        <v>4.0</v>
      </c>
      <c r="D50" s="57">
        <v>3.0</v>
      </c>
      <c r="E50" s="57">
        <v>7.0</v>
      </c>
      <c r="F50" s="56" t="s">
        <v>12</v>
      </c>
      <c r="G50" s="56" t="s">
        <v>89</v>
      </c>
      <c r="H50" s="57">
        <v>4.0</v>
      </c>
      <c r="I50" s="56" t="s">
        <v>48</v>
      </c>
      <c r="J50" s="58">
        <v>718.0</v>
      </c>
      <c r="K50" s="57">
        <v>1.0</v>
      </c>
      <c r="L50" s="57">
        <v>4.0</v>
      </c>
      <c r="M50" s="57">
        <v>0.0</v>
      </c>
      <c r="N50" s="57">
        <v>0.0</v>
      </c>
      <c r="O50" s="57">
        <v>0.0</v>
      </c>
    </row>
    <row r="51">
      <c r="B51" s="57">
        <v>38.0</v>
      </c>
      <c r="C51" s="57">
        <v>2.0</v>
      </c>
      <c r="D51" s="57">
        <v>4.0</v>
      </c>
      <c r="E51" s="57">
        <v>8.0</v>
      </c>
      <c r="F51" s="56" t="s">
        <v>12</v>
      </c>
      <c r="G51" s="56" t="s">
        <v>86</v>
      </c>
      <c r="H51" s="57">
        <v>2.0</v>
      </c>
      <c r="I51" s="56" t="s">
        <v>51</v>
      </c>
      <c r="J51" s="58">
        <v>945.0</v>
      </c>
      <c r="K51" s="57">
        <v>1.0</v>
      </c>
      <c r="L51" s="57">
        <v>2.0</v>
      </c>
      <c r="M51" s="57">
        <v>0.0</v>
      </c>
      <c r="N51" s="57">
        <v>0.0</v>
      </c>
      <c r="O51" s="57">
        <v>0.0</v>
      </c>
    </row>
    <row r="52">
      <c r="B52" s="57">
        <v>21.0</v>
      </c>
      <c r="C52" s="57">
        <v>2.0</v>
      </c>
      <c r="D52" s="57">
        <v>3.0</v>
      </c>
      <c r="E52" s="57">
        <v>9.0</v>
      </c>
      <c r="F52" s="56" t="s">
        <v>12</v>
      </c>
      <c r="G52" s="56" t="s">
        <v>89</v>
      </c>
      <c r="H52" s="57">
        <v>2.0</v>
      </c>
      <c r="I52" s="56" t="s">
        <v>49</v>
      </c>
      <c r="J52" s="58">
        <v>886.0</v>
      </c>
      <c r="K52" s="57">
        <v>1.0</v>
      </c>
      <c r="L52" s="57">
        <v>2.0</v>
      </c>
      <c r="M52" s="57">
        <v>0.0</v>
      </c>
      <c r="N52" s="57">
        <v>0.0</v>
      </c>
      <c r="O52" s="57">
        <v>0.0</v>
      </c>
    </row>
    <row r="53">
      <c r="B53" s="57">
        <v>6.0</v>
      </c>
      <c r="C53" s="57">
        <v>2.0</v>
      </c>
      <c r="D53" s="57">
        <v>1.0</v>
      </c>
      <c r="E53" s="57">
        <v>10.0</v>
      </c>
      <c r="F53" s="56" t="s">
        <v>12</v>
      </c>
      <c r="G53" s="56" t="s">
        <v>88</v>
      </c>
      <c r="H53" s="57">
        <v>2.0</v>
      </c>
      <c r="I53" s="56" t="s">
        <v>51</v>
      </c>
      <c r="J53" s="58">
        <v>879.0</v>
      </c>
      <c r="K53" s="57">
        <v>1.0</v>
      </c>
      <c r="L53" s="57">
        <v>2.0</v>
      </c>
      <c r="M53" s="57">
        <v>0.0</v>
      </c>
      <c r="N53" s="57">
        <v>0.0</v>
      </c>
      <c r="O53" s="57">
        <v>0.0</v>
      </c>
    </row>
    <row r="54">
      <c r="B54" s="57">
        <v>12.0</v>
      </c>
      <c r="C54" s="57">
        <v>4.0</v>
      </c>
      <c r="D54" s="57">
        <v>3.0</v>
      </c>
      <c r="E54" s="57">
        <v>1.0</v>
      </c>
      <c r="F54" s="56" t="s">
        <v>63</v>
      </c>
      <c r="G54" s="56" t="s">
        <v>88</v>
      </c>
      <c r="H54" s="57">
        <v>3.0</v>
      </c>
      <c r="I54" s="56" t="s">
        <v>50</v>
      </c>
      <c r="J54" s="58">
        <v>933.0</v>
      </c>
      <c r="K54" s="57">
        <v>2.0</v>
      </c>
      <c r="L54" s="57">
        <v>3.0</v>
      </c>
      <c r="M54" s="57">
        <v>1.0</v>
      </c>
      <c r="N54" s="57">
        <v>1.0</v>
      </c>
      <c r="O54" s="57">
        <v>0.0</v>
      </c>
    </row>
    <row r="55">
      <c r="B55" s="57">
        <v>61.0</v>
      </c>
      <c r="C55" s="57">
        <v>3.0</v>
      </c>
      <c r="D55" s="57">
        <v>4.0</v>
      </c>
      <c r="E55" s="57">
        <v>2.0</v>
      </c>
      <c r="F55" s="56" t="s">
        <v>63</v>
      </c>
      <c r="G55" s="56" t="s">
        <v>87</v>
      </c>
      <c r="H55" s="57">
        <v>4.0</v>
      </c>
      <c r="I55" s="56" t="s">
        <v>49</v>
      </c>
      <c r="J55" s="58">
        <v>953.0</v>
      </c>
      <c r="K55" s="57">
        <v>1.0</v>
      </c>
      <c r="L55" s="57">
        <v>3.0</v>
      </c>
      <c r="M55" s="57">
        <v>0.0</v>
      </c>
      <c r="N55" s="57">
        <v>0.0</v>
      </c>
      <c r="O55" s="57">
        <v>0.0</v>
      </c>
    </row>
    <row r="56">
      <c r="B56" s="57">
        <v>55.0</v>
      </c>
      <c r="C56" s="57">
        <v>1.0</v>
      </c>
      <c r="D56" s="57">
        <v>2.0</v>
      </c>
      <c r="E56" s="57">
        <v>3.0</v>
      </c>
      <c r="F56" s="56" t="s">
        <v>63</v>
      </c>
      <c r="G56" s="56" t="s">
        <v>87</v>
      </c>
      <c r="H56" s="57">
        <v>2.0</v>
      </c>
      <c r="I56" s="56" t="s">
        <v>48</v>
      </c>
      <c r="J56" s="58">
        <v>973.0</v>
      </c>
      <c r="K56" s="57">
        <v>1.0</v>
      </c>
      <c r="L56" s="57">
        <v>1.0</v>
      </c>
      <c r="M56" s="57">
        <v>0.0</v>
      </c>
      <c r="N56" s="57">
        <v>0.0</v>
      </c>
      <c r="O56" s="57">
        <v>0.0</v>
      </c>
    </row>
    <row r="57">
      <c r="B57" s="57">
        <v>41.0</v>
      </c>
      <c r="C57" s="57">
        <v>3.0</v>
      </c>
      <c r="D57" s="57">
        <v>3.0</v>
      </c>
      <c r="E57" s="57">
        <v>4.0</v>
      </c>
      <c r="F57" s="56" t="s">
        <v>63</v>
      </c>
      <c r="G57" s="56" t="s">
        <v>86</v>
      </c>
      <c r="H57" s="57">
        <v>3.0</v>
      </c>
      <c r="I57" s="56" t="s">
        <v>49</v>
      </c>
      <c r="J57" s="58">
        <v>707.0</v>
      </c>
      <c r="K57" s="57">
        <v>1.0</v>
      </c>
      <c r="L57" s="57">
        <v>3.0</v>
      </c>
      <c r="M57" s="57">
        <v>0.0</v>
      </c>
      <c r="N57" s="57">
        <v>0.0</v>
      </c>
      <c r="O57" s="57">
        <v>0.0</v>
      </c>
    </row>
    <row r="58">
      <c r="B58" s="57">
        <v>44.0</v>
      </c>
      <c r="C58" s="57">
        <v>4.0</v>
      </c>
      <c r="D58" s="57">
        <v>3.0</v>
      </c>
      <c r="E58" s="57">
        <v>5.0</v>
      </c>
      <c r="F58" s="56" t="s">
        <v>63</v>
      </c>
      <c r="G58" s="56" t="s">
        <v>86</v>
      </c>
      <c r="H58" s="57">
        <v>3.0</v>
      </c>
      <c r="I58" s="56" t="s">
        <v>50</v>
      </c>
      <c r="J58" s="58">
        <v>1424.0</v>
      </c>
      <c r="K58" s="57">
        <v>1.0</v>
      </c>
      <c r="L58" s="57">
        <v>4.0</v>
      </c>
      <c r="M58" s="57">
        <v>0.0</v>
      </c>
      <c r="N58" s="57">
        <v>0.0</v>
      </c>
      <c r="O58" s="57">
        <v>0.0</v>
      </c>
    </row>
    <row r="59">
      <c r="B59" s="57">
        <v>4.0</v>
      </c>
      <c r="C59" s="57">
        <v>4.0</v>
      </c>
      <c r="D59" s="57">
        <v>1.0</v>
      </c>
      <c r="E59" s="57">
        <v>6.0</v>
      </c>
      <c r="F59" s="56" t="s">
        <v>63</v>
      </c>
      <c r="G59" s="56" t="s">
        <v>88</v>
      </c>
      <c r="H59" s="57">
        <v>1.0</v>
      </c>
      <c r="I59" s="56" t="s">
        <v>50</v>
      </c>
      <c r="J59" s="58">
        <v>1510.0</v>
      </c>
      <c r="K59" s="57">
        <v>1.0</v>
      </c>
      <c r="L59" s="57">
        <v>4.0</v>
      </c>
      <c r="M59" s="57">
        <v>0.0</v>
      </c>
      <c r="N59" s="57">
        <v>0.0</v>
      </c>
      <c r="O59" s="57">
        <v>0.0</v>
      </c>
    </row>
    <row r="60">
      <c r="B60" s="57">
        <v>60.0</v>
      </c>
      <c r="C60" s="57">
        <v>4.0</v>
      </c>
      <c r="D60" s="57">
        <v>3.0</v>
      </c>
      <c r="E60" s="57">
        <v>7.0</v>
      </c>
      <c r="F60" s="56" t="s">
        <v>63</v>
      </c>
      <c r="G60" s="56" t="s">
        <v>87</v>
      </c>
      <c r="H60" s="57">
        <v>3.0</v>
      </c>
      <c r="I60" s="56" t="s">
        <v>50</v>
      </c>
      <c r="J60" s="58">
        <v>848.0</v>
      </c>
      <c r="K60" s="57">
        <v>1.0</v>
      </c>
      <c r="L60" s="57">
        <v>4.0</v>
      </c>
      <c r="M60" s="57">
        <v>0.0</v>
      </c>
      <c r="N60" s="57">
        <v>0.0</v>
      </c>
      <c r="O60" s="57">
        <v>0.0</v>
      </c>
    </row>
    <row r="61">
      <c r="B61" s="57">
        <v>43.0</v>
      </c>
      <c r="C61" s="57">
        <v>1.0</v>
      </c>
      <c r="D61" s="57">
        <v>3.0</v>
      </c>
      <c r="E61" s="57">
        <v>8.0</v>
      </c>
      <c r="F61" s="56" t="s">
        <v>63</v>
      </c>
      <c r="G61" s="56" t="s">
        <v>86</v>
      </c>
      <c r="H61" s="57">
        <v>3.0</v>
      </c>
      <c r="I61" s="56" t="s">
        <v>48</v>
      </c>
      <c r="J61" s="58">
        <v>1116.0</v>
      </c>
      <c r="K61" s="57">
        <v>1.0</v>
      </c>
      <c r="L61" s="57">
        <v>1.0</v>
      </c>
      <c r="M61" s="57">
        <v>0.0</v>
      </c>
      <c r="N61" s="57">
        <v>0.0</v>
      </c>
      <c r="O61" s="57">
        <v>0.0</v>
      </c>
    </row>
    <row r="62">
      <c r="B62" s="57">
        <v>8.0</v>
      </c>
      <c r="C62" s="57">
        <v>4.0</v>
      </c>
      <c r="D62" s="57">
        <v>2.0</v>
      </c>
      <c r="E62" s="57">
        <v>9.0</v>
      </c>
      <c r="F62" s="56" t="s">
        <v>63</v>
      </c>
      <c r="G62" s="56" t="s">
        <v>88</v>
      </c>
      <c r="H62" s="57">
        <v>2.0</v>
      </c>
      <c r="I62" s="56" t="s">
        <v>50</v>
      </c>
      <c r="J62" s="58">
        <v>998.0</v>
      </c>
      <c r="K62" s="57">
        <v>1.0</v>
      </c>
      <c r="L62" s="57">
        <v>4.0</v>
      </c>
      <c r="M62" s="57">
        <v>0.0</v>
      </c>
      <c r="N62" s="57">
        <v>0.0</v>
      </c>
      <c r="O62" s="57">
        <v>0.0</v>
      </c>
    </row>
    <row r="63">
      <c r="B63" s="61">
        <v>18.0</v>
      </c>
      <c r="C63" s="61">
        <v>2.0</v>
      </c>
      <c r="D63" s="61">
        <v>1.0</v>
      </c>
      <c r="E63" s="61">
        <v>10.0</v>
      </c>
      <c r="F63" s="59" t="s">
        <v>63</v>
      </c>
      <c r="G63" s="59" t="s">
        <v>89</v>
      </c>
      <c r="H63" s="61">
        <v>1.0</v>
      </c>
      <c r="I63" s="59" t="s">
        <v>51</v>
      </c>
      <c r="J63" s="62">
        <v>842.0</v>
      </c>
      <c r="K63" s="61">
        <v>1.0</v>
      </c>
      <c r="L63" s="61">
        <v>2.0</v>
      </c>
      <c r="M63" s="61">
        <v>0.0</v>
      </c>
      <c r="N63" s="61">
        <v>0.0</v>
      </c>
      <c r="O63" s="61">
        <v>0.0</v>
      </c>
    </row>
    <row r="65">
      <c r="C65" s="32" t="s">
        <v>26</v>
      </c>
      <c r="D65" s="32" t="s">
        <v>23</v>
      </c>
      <c r="E65" s="32" t="s">
        <v>16</v>
      </c>
      <c r="F65" s="32" t="s">
        <v>17</v>
      </c>
      <c r="G65" s="32" t="s">
        <v>18</v>
      </c>
      <c r="H65" s="92" t="s">
        <v>27</v>
      </c>
      <c r="I65" s="33" t="s">
        <v>13</v>
      </c>
      <c r="J65" s="9" t="s">
        <v>19</v>
      </c>
    </row>
    <row r="66">
      <c r="B66" s="34" t="s">
        <v>90</v>
      </c>
      <c r="C66" s="35">
        <v>60.0</v>
      </c>
      <c r="D66" s="37">
        <f>average(J4:J63)</f>
        <v>1206.116667</v>
      </c>
      <c r="E66" s="83">
        <f>MEDIAN(J4:J63)</f>
        <v>1010.5</v>
      </c>
      <c r="F66" s="83">
        <f>min(J4:J63)</f>
        <v>707</v>
      </c>
      <c r="G66" s="83">
        <f>MAX(J4:J63)</f>
        <v>2955</v>
      </c>
      <c r="H66" s="93">
        <f>(C66-I66)/C66*100</f>
        <v>11.66666667</v>
      </c>
      <c r="I66" s="64">
        <f>countif(K4:K63, "1")</f>
        <v>53</v>
      </c>
      <c r="J66" s="21">
        <f>stdev(J4:J63)</f>
        <v>508.4652911</v>
      </c>
    </row>
    <row r="67">
      <c r="H67" s="94"/>
    </row>
    <row r="68">
      <c r="H68" s="94"/>
    </row>
    <row r="69">
      <c r="C69" s="5" t="s">
        <v>26</v>
      </c>
      <c r="D69" s="5" t="s">
        <v>23</v>
      </c>
      <c r="E69" s="5" t="s">
        <v>16</v>
      </c>
      <c r="F69" s="5" t="s">
        <v>17</v>
      </c>
      <c r="G69" s="5" t="s">
        <v>18</v>
      </c>
      <c r="H69" s="95" t="s">
        <v>27</v>
      </c>
    </row>
    <row r="70">
      <c r="B70" s="5" t="s">
        <v>90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9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87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88" t="s">
        <v>72</v>
      </c>
      <c r="C3" s="89" t="s">
        <v>73</v>
      </c>
      <c r="D3" s="89" t="s">
        <v>74</v>
      </c>
      <c r="E3" s="89" t="s">
        <v>75</v>
      </c>
      <c r="F3" s="89" t="s">
        <v>76</v>
      </c>
      <c r="G3" s="89" t="s">
        <v>77</v>
      </c>
      <c r="H3" s="89" t="s">
        <v>78</v>
      </c>
      <c r="I3" s="89" t="s">
        <v>79</v>
      </c>
      <c r="J3" s="90" t="s">
        <v>80</v>
      </c>
      <c r="K3" s="90" t="s">
        <v>81</v>
      </c>
      <c r="L3" s="89" t="s">
        <v>82</v>
      </c>
      <c r="M3" s="89" t="s">
        <v>83</v>
      </c>
      <c r="N3" s="89" t="s">
        <v>84</v>
      </c>
      <c r="O3" s="91" t="s">
        <v>85</v>
      </c>
    </row>
    <row r="4">
      <c r="B4" s="53">
        <v>40.0</v>
      </c>
      <c r="C4" s="53">
        <v>4.0</v>
      </c>
      <c r="D4" s="53">
        <v>0.0</v>
      </c>
      <c r="E4" s="53">
        <v>1.0</v>
      </c>
      <c r="F4" s="52" t="s">
        <v>60</v>
      </c>
      <c r="G4" s="52" t="s">
        <v>86</v>
      </c>
      <c r="H4" s="53">
        <v>2.0</v>
      </c>
      <c r="I4" s="52" t="s">
        <v>50</v>
      </c>
      <c r="J4" s="54">
        <v>2355.0</v>
      </c>
      <c r="K4" s="53">
        <v>2.0</v>
      </c>
      <c r="L4" s="53">
        <v>2.0</v>
      </c>
      <c r="M4" s="53">
        <v>1.0</v>
      </c>
      <c r="N4" s="53">
        <v>0.0</v>
      </c>
      <c r="O4" s="53">
        <v>1.0</v>
      </c>
    </row>
    <row r="5">
      <c r="B5" s="57">
        <v>35.0</v>
      </c>
      <c r="C5" s="57">
        <v>4.0</v>
      </c>
      <c r="D5" s="57">
        <v>0.0</v>
      </c>
      <c r="E5" s="57">
        <v>2.0</v>
      </c>
      <c r="F5" s="56" t="s">
        <v>60</v>
      </c>
      <c r="G5" s="56" t="s">
        <v>86</v>
      </c>
      <c r="H5" s="57">
        <v>1.0</v>
      </c>
      <c r="I5" s="56" t="s">
        <v>48</v>
      </c>
      <c r="J5" s="58">
        <v>1453.0</v>
      </c>
      <c r="K5" s="57">
        <v>2.0</v>
      </c>
      <c r="L5" s="57">
        <v>1.0</v>
      </c>
      <c r="M5" s="57">
        <v>1.0</v>
      </c>
      <c r="N5" s="57">
        <v>0.0</v>
      </c>
      <c r="O5" s="57">
        <v>1.0</v>
      </c>
    </row>
    <row r="6">
      <c r="B6" s="57">
        <v>52.0</v>
      </c>
      <c r="C6" s="57">
        <v>2.0</v>
      </c>
      <c r="D6" s="57">
        <v>0.0</v>
      </c>
      <c r="E6" s="57">
        <v>3.0</v>
      </c>
      <c r="F6" s="56" t="s">
        <v>60</v>
      </c>
      <c r="G6" s="56" t="s">
        <v>87</v>
      </c>
      <c r="H6" s="57">
        <v>1.0</v>
      </c>
      <c r="I6" s="56" t="s">
        <v>50</v>
      </c>
      <c r="J6" s="58">
        <v>1349.0</v>
      </c>
      <c r="K6" s="57">
        <v>1.0</v>
      </c>
      <c r="L6" s="57">
        <v>2.0</v>
      </c>
      <c r="M6" s="57">
        <v>0.0</v>
      </c>
      <c r="N6" s="57">
        <v>0.0</v>
      </c>
      <c r="O6" s="57">
        <v>0.0</v>
      </c>
    </row>
    <row r="7">
      <c r="B7" s="57">
        <v>34.0</v>
      </c>
      <c r="C7" s="57">
        <v>4.0</v>
      </c>
      <c r="D7" s="57">
        <v>0.0</v>
      </c>
      <c r="E7" s="57">
        <v>4.0</v>
      </c>
      <c r="F7" s="56" t="s">
        <v>60</v>
      </c>
      <c r="G7" s="56" t="s">
        <v>86</v>
      </c>
      <c r="H7" s="57">
        <v>1.0</v>
      </c>
      <c r="I7" s="56" t="s">
        <v>51</v>
      </c>
      <c r="J7" s="58">
        <v>1332.0</v>
      </c>
      <c r="K7" s="57">
        <v>1.0</v>
      </c>
      <c r="L7" s="57">
        <v>4.0</v>
      </c>
      <c r="M7" s="57">
        <v>0.0</v>
      </c>
      <c r="N7" s="57">
        <v>0.0</v>
      </c>
      <c r="O7" s="57">
        <v>0.0</v>
      </c>
    </row>
    <row r="8">
      <c r="B8" s="57">
        <v>33.0</v>
      </c>
      <c r="C8" s="57">
        <v>4.0</v>
      </c>
      <c r="D8" s="57">
        <v>0.0</v>
      </c>
      <c r="E8" s="57">
        <v>5.0</v>
      </c>
      <c r="F8" s="56" t="s">
        <v>60</v>
      </c>
      <c r="G8" s="56" t="s">
        <v>86</v>
      </c>
      <c r="H8" s="57">
        <v>1.0</v>
      </c>
      <c r="I8" s="56" t="s">
        <v>49</v>
      </c>
      <c r="J8" s="58">
        <v>880.0</v>
      </c>
      <c r="K8" s="57">
        <v>2.0</v>
      </c>
      <c r="L8" s="57">
        <v>3.0</v>
      </c>
      <c r="M8" s="57">
        <v>1.0</v>
      </c>
      <c r="N8" s="57">
        <v>0.0</v>
      </c>
      <c r="O8" s="57">
        <v>1.0</v>
      </c>
    </row>
    <row r="9">
      <c r="B9" s="57">
        <v>1.0</v>
      </c>
      <c r="C9" s="57">
        <v>1.0</v>
      </c>
      <c r="D9" s="57">
        <v>0.0</v>
      </c>
      <c r="E9" s="57">
        <v>6.0</v>
      </c>
      <c r="F9" s="56" t="s">
        <v>60</v>
      </c>
      <c r="G9" s="56" t="s">
        <v>88</v>
      </c>
      <c r="H9" s="57">
        <v>1.0</v>
      </c>
      <c r="I9" s="56" t="s">
        <v>49</v>
      </c>
      <c r="J9" s="58">
        <v>3562.0</v>
      </c>
      <c r="K9" s="57">
        <v>1.0</v>
      </c>
      <c r="L9" s="57">
        <v>1.0</v>
      </c>
      <c r="M9" s="57">
        <v>0.0</v>
      </c>
      <c r="N9" s="57">
        <v>0.0</v>
      </c>
      <c r="O9" s="57">
        <v>0.0</v>
      </c>
    </row>
    <row r="10">
      <c r="B10" s="57">
        <v>39.0</v>
      </c>
      <c r="C10" s="57">
        <v>4.0</v>
      </c>
      <c r="D10" s="57">
        <v>0.0</v>
      </c>
      <c r="E10" s="57">
        <v>7.0</v>
      </c>
      <c r="F10" s="56" t="s">
        <v>60</v>
      </c>
      <c r="G10" s="56" t="s">
        <v>86</v>
      </c>
      <c r="H10" s="57">
        <v>2.0</v>
      </c>
      <c r="I10" s="56" t="s">
        <v>48</v>
      </c>
      <c r="J10" s="58">
        <v>1213.0</v>
      </c>
      <c r="K10" s="57">
        <v>1.0</v>
      </c>
      <c r="L10" s="57">
        <v>4.0</v>
      </c>
      <c r="M10" s="57">
        <v>0.0</v>
      </c>
      <c r="N10" s="57">
        <v>0.0</v>
      </c>
      <c r="O10" s="57">
        <v>0.0</v>
      </c>
    </row>
    <row r="11">
      <c r="B11" s="57">
        <v>7.0</v>
      </c>
      <c r="C11" s="57">
        <v>1.0</v>
      </c>
      <c r="D11" s="57">
        <v>0.0</v>
      </c>
      <c r="E11" s="57">
        <v>8.0</v>
      </c>
      <c r="F11" s="56" t="s">
        <v>60</v>
      </c>
      <c r="G11" s="56" t="s">
        <v>88</v>
      </c>
      <c r="H11" s="57">
        <v>2.0</v>
      </c>
      <c r="I11" s="56" t="s">
        <v>48</v>
      </c>
      <c r="J11" s="58">
        <v>1025.0</v>
      </c>
      <c r="K11" s="57">
        <v>1.0</v>
      </c>
      <c r="L11" s="57">
        <v>1.0</v>
      </c>
      <c r="M11" s="57">
        <v>0.0</v>
      </c>
      <c r="N11" s="57">
        <v>0.0</v>
      </c>
      <c r="O11" s="57">
        <v>0.0</v>
      </c>
    </row>
    <row r="12">
      <c r="B12" s="57">
        <v>56.0</v>
      </c>
      <c r="C12" s="57">
        <v>2.0</v>
      </c>
      <c r="D12" s="57">
        <v>0.0</v>
      </c>
      <c r="E12" s="57">
        <v>9.0</v>
      </c>
      <c r="F12" s="56" t="s">
        <v>60</v>
      </c>
      <c r="G12" s="56" t="s">
        <v>87</v>
      </c>
      <c r="H12" s="57">
        <v>2.0</v>
      </c>
      <c r="I12" s="56" t="s">
        <v>50</v>
      </c>
      <c r="J12" s="58">
        <v>1175.0</v>
      </c>
      <c r="K12" s="57">
        <v>1.0</v>
      </c>
      <c r="L12" s="57">
        <v>2.0</v>
      </c>
      <c r="M12" s="57">
        <v>0.0</v>
      </c>
      <c r="N12" s="57">
        <v>0.0</v>
      </c>
      <c r="O12" s="57">
        <v>0.0</v>
      </c>
    </row>
    <row r="13">
      <c r="B13" s="57">
        <v>14.0</v>
      </c>
      <c r="C13" s="57">
        <v>1.0</v>
      </c>
      <c r="D13" s="57">
        <v>0.0</v>
      </c>
      <c r="E13" s="57">
        <v>10.0</v>
      </c>
      <c r="F13" s="56" t="s">
        <v>60</v>
      </c>
      <c r="G13" s="56" t="s">
        <v>88</v>
      </c>
      <c r="H13" s="57">
        <v>4.0</v>
      </c>
      <c r="I13" s="56" t="s">
        <v>51</v>
      </c>
      <c r="J13" s="58">
        <v>1497.0</v>
      </c>
      <c r="K13" s="57">
        <v>1.0</v>
      </c>
      <c r="L13" s="57">
        <v>1.0</v>
      </c>
      <c r="M13" s="57">
        <v>0.0</v>
      </c>
      <c r="N13" s="57">
        <v>0.0</v>
      </c>
      <c r="O13" s="57">
        <v>0.0</v>
      </c>
    </row>
    <row r="14">
      <c r="B14" s="57">
        <v>62.0</v>
      </c>
      <c r="C14" s="57">
        <v>4.0</v>
      </c>
      <c r="D14" s="57">
        <v>2.0</v>
      </c>
      <c r="E14" s="57">
        <v>1.0</v>
      </c>
      <c r="F14" s="56" t="s">
        <v>12</v>
      </c>
      <c r="G14" s="56" t="s">
        <v>87</v>
      </c>
      <c r="H14" s="57">
        <v>4.0</v>
      </c>
      <c r="I14" s="56" t="s">
        <v>51</v>
      </c>
      <c r="J14" s="58">
        <v>843.0</v>
      </c>
      <c r="K14" s="57">
        <v>2.0</v>
      </c>
      <c r="L14" s="57">
        <v>2.0</v>
      </c>
      <c r="M14" s="57">
        <v>1.0</v>
      </c>
      <c r="N14" s="57">
        <v>1.0</v>
      </c>
      <c r="O14" s="57">
        <v>0.0</v>
      </c>
    </row>
    <row r="15">
      <c r="B15" s="57">
        <v>58.0</v>
      </c>
      <c r="C15" s="57">
        <v>3.0</v>
      </c>
      <c r="D15" s="57">
        <v>2.0</v>
      </c>
      <c r="E15" s="57">
        <v>2.0</v>
      </c>
      <c r="F15" s="56" t="s">
        <v>12</v>
      </c>
      <c r="G15" s="56" t="s">
        <v>87</v>
      </c>
      <c r="H15" s="57">
        <v>3.0</v>
      </c>
      <c r="I15" s="56" t="s">
        <v>51</v>
      </c>
      <c r="J15" s="58">
        <v>2267.0</v>
      </c>
      <c r="K15" s="57">
        <v>1.0</v>
      </c>
      <c r="L15" s="57">
        <v>3.0</v>
      </c>
      <c r="M15" s="57">
        <v>0.0</v>
      </c>
      <c r="N15" s="57">
        <v>0.0</v>
      </c>
      <c r="O15" s="57">
        <v>0.0</v>
      </c>
    </row>
    <row r="16">
      <c r="B16" s="57">
        <v>26.0</v>
      </c>
      <c r="C16" s="57">
        <v>3.0</v>
      </c>
      <c r="D16" s="57">
        <v>3.0</v>
      </c>
      <c r="E16" s="57">
        <v>3.0</v>
      </c>
      <c r="F16" s="56" t="s">
        <v>12</v>
      </c>
      <c r="G16" s="56" t="s">
        <v>89</v>
      </c>
      <c r="H16" s="57">
        <v>3.0</v>
      </c>
      <c r="I16" s="56" t="s">
        <v>51</v>
      </c>
      <c r="J16" s="58">
        <v>944.0</v>
      </c>
      <c r="K16" s="57">
        <v>1.0</v>
      </c>
      <c r="L16" s="57">
        <v>3.0</v>
      </c>
      <c r="M16" s="57">
        <v>0.0</v>
      </c>
      <c r="N16" s="57">
        <v>0.0</v>
      </c>
      <c r="O16" s="57">
        <v>0.0</v>
      </c>
    </row>
    <row r="17">
      <c r="B17" s="57">
        <v>30.0</v>
      </c>
      <c r="C17" s="57">
        <v>4.0</v>
      </c>
      <c r="D17" s="57">
        <v>3.0</v>
      </c>
      <c r="E17" s="57">
        <v>4.0</v>
      </c>
      <c r="F17" s="56" t="s">
        <v>12</v>
      </c>
      <c r="G17" s="56" t="s">
        <v>89</v>
      </c>
      <c r="H17" s="57">
        <v>4.0</v>
      </c>
      <c r="I17" s="56" t="s">
        <v>51</v>
      </c>
      <c r="J17" s="58">
        <v>842.0</v>
      </c>
      <c r="K17" s="57">
        <v>1.0</v>
      </c>
      <c r="L17" s="57">
        <v>4.0</v>
      </c>
      <c r="M17" s="57">
        <v>0.0</v>
      </c>
      <c r="N17" s="57">
        <v>0.0</v>
      </c>
      <c r="O17" s="57">
        <v>0.0</v>
      </c>
    </row>
    <row r="18">
      <c r="B18" s="57">
        <v>50.0</v>
      </c>
      <c r="C18" s="57">
        <v>1.0</v>
      </c>
      <c r="D18" s="57">
        <v>2.0</v>
      </c>
      <c r="E18" s="57">
        <v>5.0</v>
      </c>
      <c r="F18" s="56" t="s">
        <v>12</v>
      </c>
      <c r="G18" s="56" t="s">
        <v>87</v>
      </c>
      <c r="H18" s="57">
        <v>1.0</v>
      </c>
      <c r="I18" s="56" t="s">
        <v>51</v>
      </c>
      <c r="J18" s="58">
        <v>1003.0</v>
      </c>
      <c r="K18" s="57">
        <v>1.0</v>
      </c>
      <c r="L18" s="57">
        <v>1.0</v>
      </c>
      <c r="M18" s="57">
        <v>0.0</v>
      </c>
      <c r="N18" s="57">
        <v>0.0</v>
      </c>
      <c r="O18" s="57">
        <v>0.0</v>
      </c>
    </row>
    <row r="19">
      <c r="B19" s="57">
        <v>17.0</v>
      </c>
      <c r="C19" s="57">
        <v>1.0</v>
      </c>
      <c r="D19" s="57">
        <v>3.0</v>
      </c>
      <c r="E19" s="57">
        <v>6.0</v>
      </c>
      <c r="F19" s="56" t="s">
        <v>12</v>
      </c>
      <c r="G19" s="56" t="s">
        <v>89</v>
      </c>
      <c r="H19" s="57">
        <v>1.0</v>
      </c>
      <c r="I19" s="56" t="s">
        <v>49</v>
      </c>
      <c r="J19" s="58">
        <v>765.0</v>
      </c>
      <c r="K19" s="57">
        <v>1.0</v>
      </c>
      <c r="L19" s="57">
        <v>1.0</v>
      </c>
      <c r="M19" s="57">
        <v>0.0</v>
      </c>
      <c r="N19" s="57">
        <v>0.0</v>
      </c>
      <c r="O19" s="57">
        <v>0.0</v>
      </c>
    </row>
    <row r="20">
      <c r="B20" s="57">
        <v>11.0</v>
      </c>
      <c r="C20" s="57">
        <v>3.0</v>
      </c>
      <c r="D20" s="57">
        <v>1.0</v>
      </c>
      <c r="E20" s="57">
        <v>7.0</v>
      </c>
      <c r="F20" s="56" t="s">
        <v>12</v>
      </c>
      <c r="G20" s="56" t="s">
        <v>88</v>
      </c>
      <c r="H20" s="57">
        <v>3.0</v>
      </c>
      <c r="I20" s="56" t="s">
        <v>48</v>
      </c>
      <c r="J20" s="58">
        <v>1779.0</v>
      </c>
      <c r="K20" s="57">
        <v>1.0</v>
      </c>
      <c r="L20" s="57">
        <v>3.0</v>
      </c>
      <c r="M20" s="57">
        <v>0.0</v>
      </c>
      <c r="N20" s="57">
        <v>0.0</v>
      </c>
      <c r="O20" s="57">
        <v>0.0</v>
      </c>
    </row>
    <row r="21">
      <c r="B21" s="57">
        <v>53.0</v>
      </c>
      <c r="C21" s="57">
        <v>2.0</v>
      </c>
      <c r="D21" s="57">
        <v>2.0</v>
      </c>
      <c r="E21" s="57">
        <v>8.0</v>
      </c>
      <c r="F21" s="56" t="s">
        <v>12</v>
      </c>
      <c r="G21" s="56" t="s">
        <v>87</v>
      </c>
      <c r="H21" s="57">
        <v>2.0</v>
      </c>
      <c r="I21" s="56" t="s">
        <v>49</v>
      </c>
      <c r="J21" s="58">
        <v>926.0</v>
      </c>
      <c r="K21" s="57">
        <v>1.0</v>
      </c>
      <c r="L21" s="57">
        <v>2.0</v>
      </c>
      <c r="M21" s="57">
        <v>0.0</v>
      </c>
      <c r="N21" s="57">
        <v>0.0</v>
      </c>
      <c r="O21" s="57">
        <v>0.0</v>
      </c>
    </row>
    <row r="22">
      <c r="B22" s="57">
        <v>16.0</v>
      </c>
      <c r="C22" s="57">
        <v>4.0</v>
      </c>
      <c r="D22" s="57">
        <v>1.0</v>
      </c>
      <c r="E22" s="57">
        <v>9.0</v>
      </c>
      <c r="F22" s="56" t="s">
        <v>12</v>
      </c>
      <c r="G22" s="56" t="s">
        <v>88</v>
      </c>
      <c r="H22" s="57">
        <v>4.0</v>
      </c>
      <c r="I22" s="56" t="s">
        <v>50</v>
      </c>
      <c r="J22" s="58">
        <v>937.0</v>
      </c>
      <c r="K22" s="57">
        <v>1.0</v>
      </c>
      <c r="L22" s="57">
        <v>4.0</v>
      </c>
      <c r="M22" s="57">
        <v>0.0</v>
      </c>
      <c r="N22" s="57">
        <v>0.0</v>
      </c>
      <c r="O22" s="57">
        <v>0.0</v>
      </c>
    </row>
    <row r="23">
      <c r="B23" s="57">
        <v>37.0</v>
      </c>
      <c r="C23" s="57">
        <v>2.0</v>
      </c>
      <c r="D23" s="57">
        <v>4.0</v>
      </c>
      <c r="E23" s="57">
        <v>10.0</v>
      </c>
      <c r="F23" s="56" t="s">
        <v>12</v>
      </c>
      <c r="G23" s="56" t="s">
        <v>86</v>
      </c>
      <c r="H23" s="57">
        <v>2.0</v>
      </c>
      <c r="I23" s="56" t="s">
        <v>49</v>
      </c>
      <c r="J23" s="58">
        <v>786.0</v>
      </c>
      <c r="K23" s="57">
        <v>1.0</v>
      </c>
      <c r="L23" s="57">
        <v>2.0</v>
      </c>
      <c r="M23" s="57">
        <v>0.0</v>
      </c>
      <c r="N23" s="57">
        <v>0.0</v>
      </c>
      <c r="O23" s="57">
        <v>0.0</v>
      </c>
    </row>
    <row r="24">
      <c r="B24" s="57">
        <v>46.0</v>
      </c>
      <c r="C24" s="57">
        <v>2.0</v>
      </c>
      <c r="D24" s="57">
        <v>4.0</v>
      </c>
      <c r="E24" s="57">
        <v>1.0</v>
      </c>
      <c r="F24" s="56" t="s">
        <v>63</v>
      </c>
      <c r="G24" s="56" t="s">
        <v>86</v>
      </c>
      <c r="H24" s="57">
        <v>4.0</v>
      </c>
      <c r="I24" s="56" t="s">
        <v>51</v>
      </c>
      <c r="J24" s="58">
        <v>868.0</v>
      </c>
      <c r="K24" s="57">
        <v>2.0</v>
      </c>
      <c r="L24" s="57">
        <v>4.0</v>
      </c>
      <c r="M24" s="57">
        <v>1.0</v>
      </c>
      <c r="N24" s="57">
        <v>1.0</v>
      </c>
      <c r="O24" s="57">
        <v>0.0</v>
      </c>
    </row>
    <row r="25">
      <c r="B25" s="57">
        <v>45.0</v>
      </c>
      <c r="C25" s="57">
        <v>3.0</v>
      </c>
      <c r="D25" s="57">
        <v>4.0</v>
      </c>
      <c r="E25" s="57">
        <v>2.0</v>
      </c>
      <c r="F25" s="56" t="s">
        <v>63</v>
      </c>
      <c r="G25" s="56" t="s">
        <v>86</v>
      </c>
      <c r="H25" s="57">
        <v>4.0</v>
      </c>
      <c r="I25" s="56" t="s">
        <v>49</v>
      </c>
      <c r="J25" s="58">
        <v>3112.0</v>
      </c>
      <c r="K25" s="57">
        <v>1.0</v>
      </c>
      <c r="L25" s="57">
        <v>3.0</v>
      </c>
      <c r="M25" s="57">
        <v>0.0</v>
      </c>
      <c r="N25" s="57">
        <v>0.0</v>
      </c>
      <c r="O25" s="57">
        <v>0.0</v>
      </c>
    </row>
    <row r="26">
      <c r="B26" s="57">
        <v>27.0</v>
      </c>
      <c r="C26" s="57">
        <v>1.0</v>
      </c>
      <c r="D26" s="57">
        <v>3.0</v>
      </c>
      <c r="E26" s="57">
        <v>3.0</v>
      </c>
      <c r="F26" s="56" t="s">
        <v>63</v>
      </c>
      <c r="G26" s="56" t="s">
        <v>89</v>
      </c>
      <c r="H26" s="57">
        <v>3.0</v>
      </c>
      <c r="I26" s="56" t="s">
        <v>48</v>
      </c>
      <c r="J26" s="58">
        <v>4293.0</v>
      </c>
      <c r="K26" s="57">
        <v>2.0</v>
      </c>
      <c r="L26" s="57">
        <v>3.0</v>
      </c>
      <c r="M26" s="57">
        <v>1.0</v>
      </c>
      <c r="N26" s="57">
        <v>1.0</v>
      </c>
      <c r="O26" s="57">
        <v>0.0</v>
      </c>
    </row>
    <row r="27">
      <c r="B27" s="57">
        <v>15.0</v>
      </c>
      <c r="C27" s="57">
        <v>1.0</v>
      </c>
      <c r="D27" s="57">
        <v>4.0</v>
      </c>
      <c r="E27" s="57">
        <v>4.0</v>
      </c>
      <c r="F27" s="56" t="s">
        <v>63</v>
      </c>
      <c r="G27" s="56" t="s">
        <v>88</v>
      </c>
      <c r="H27" s="57">
        <v>4.0</v>
      </c>
      <c r="I27" s="56" t="s">
        <v>48</v>
      </c>
      <c r="J27" s="58">
        <v>1168.0</v>
      </c>
      <c r="K27" s="57">
        <v>1.0</v>
      </c>
      <c r="L27" s="57">
        <v>1.0</v>
      </c>
      <c r="M27" s="57">
        <v>0.0</v>
      </c>
      <c r="N27" s="57">
        <v>0.0</v>
      </c>
      <c r="O27" s="57">
        <v>0.0</v>
      </c>
    </row>
    <row r="28">
      <c r="B28" s="57">
        <v>19.0</v>
      </c>
      <c r="C28" s="57">
        <v>1.0</v>
      </c>
      <c r="D28" s="57">
        <v>1.0</v>
      </c>
      <c r="E28" s="57">
        <v>5.0</v>
      </c>
      <c r="F28" s="56" t="s">
        <v>63</v>
      </c>
      <c r="G28" s="56" t="s">
        <v>89</v>
      </c>
      <c r="H28" s="57">
        <v>1.0</v>
      </c>
      <c r="I28" s="56" t="s">
        <v>48</v>
      </c>
      <c r="J28" s="58">
        <v>1003.0</v>
      </c>
      <c r="K28" s="57">
        <v>1.0</v>
      </c>
      <c r="L28" s="57">
        <v>1.0</v>
      </c>
      <c r="M28" s="57">
        <v>0.0</v>
      </c>
      <c r="N28" s="57">
        <v>0.0</v>
      </c>
      <c r="O28" s="57">
        <v>0.0</v>
      </c>
    </row>
    <row r="29">
      <c r="B29" s="57">
        <v>57.0</v>
      </c>
      <c r="C29" s="57">
        <v>3.0</v>
      </c>
      <c r="D29" s="57">
        <v>3.0</v>
      </c>
      <c r="E29" s="57">
        <v>6.0</v>
      </c>
      <c r="F29" s="56" t="s">
        <v>63</v>
      </c>
      <c r="G29" s="56" t="s">
        <v>87</v>
      </c>
      <c r="H29" s="57">
        <v>3.0</v>
      </c>
      <c r="I29" s="56" t="s">
        <v>49</v>
      </c>
      <c r="J29" s="58">
        <v>2067.0</v>
      </c>
      <c r="K29" s="57">
        <v>1.0</v>
      </c>
      <c r="L29" s="57">
        <v>3.0</v>
      </c>
      <c r="M29" s="57">
        <v>0.0</v>
      </c>
      <c r="N29" s="57">
        <v>0.0</v>
      </c>
      <c r="O29" s="57">
        <v>0.0</v>
      </c>
    </row>
    <row r="30">
      <c r="B30" s="57">
        <v>22.0</v>
      </c>
      <c r="C30" s="57">
        <v>2.0</v>
      </c>
      <c r="D30" s="57">
        <v>2.0</v>
      </c>
      <c r="E30" s="57">
        <v>7.0</v>
      </c>
      <c r="F30" s="56" t="s">
        <v>63</v>
      </c>
      <c r="G30" s="56" t="s">
        <v>89</v>
      </c>
      <c r="H30" s="57">
        <v>2.0</v>
      </c>
      <c r="I30" s="56" t="s">
        <v>51</v>
      </c>
      <c r="J30" s="58">
        <v>1231.0</v>
      </c>
      <c r="K30" s="57">
        <v>1.0</v>
      </c>
      <c r="L30" s="57">
        <v>2.0</v>
      </c>
      <c r="M30" s="57">
        <v>0.0</v>
      </c>
      <c r="N30" s="57">
        <v>0.0</v>
      </c>
      <c r="O30" s="57">
        <v>0.0</v>
      </c>
    </row>
    <row r="31">
      <c r="B31" s="57">
        <v>49.0</v>
      </c>
      <c r="C31" s="57">
        <v>3.0</v>
      </c>
      <c r="D31" s="57">
        <v>1.0</v>
      </c>
      <c r="E31" s="57">
        <v>8.0</v>
      </c>
      <c r="F31" s="56" t="s">
        <v>63</v>
      </c>
      <c r="G31" s="56" t="s">
        <v>87</v>
      </c>
      <c r="H31" s="57">
        <v>1.0</v>
      </c>
      <c r="I31" s="56" t="s">
        <v>49</v>
      </c>
      <c r="J31" s="58">
        <v>1297.0</v>
      </c>
      <c r="K31" s="57">
        <v>1.0</v>
      </c>
      <c r="L31" s="57">
        <v>3.0</v>
      </c>
      <c r="M31" s="57">
        <v>0.0</v>
      </c>
      <c r="N31" s="57">
        <v>0.0</v>
      </c>
      <c r="O31" s="57">
        <v>0.0</v>
      </c>
    </row>
    <row r="32">
      <c r="B32" s="57">
        <v>51.0</v>
      </c>
      <c r="C32" s="57">
        <v>1.0</v>
      </c>
      <c r="D32" s="57">
        <v>1.0</v>
      </c>
      <c r="E32" s="57">
        <v>9.0</v>
      </c>
      <c r="F32" s="56" t="s">
        <v>63</v>
      </c>
      <c r="G32" s="56" t="s">
        <v>87</v>
      </c>
      <c r="H32" s="57">
        <v>1.0</v>
      </c>
      <c r="I32" s="56" t="s">
        <v>48</v>
      </c>
      <c r="J32" s="58">
        <v>779.0</v>
      </c>
      <c r="K32" s="57">
        <v>1.0</v>
      </c>
      <c r="L32" s="57">
        <v>1.0</v>
      </c>
      <c r="M32" s="57">
        <v>0.0</v>
      </c>
      <c r="N32" s="57">
        <v>0.0</v>
      </c>
      <c r="O32" s="57">
        <v>0.0</v>
      </c>
    </row>
    <row r="33">
      <c r="B33" s="57">
        <v>13.0</v>
      </c>
      <c r="C33" s="57">
        <v>3.0</v>
      </c>
      <c r="D33" s="57">
        <v>4.0</v>
      </c>
      <c r="E33" s="57">
        <v>10.0</v>
      </c>
      <c r="F33" s="56" t="s">
        <v>63</v>
      </c>
      <c r="G33" s="56" t="s">
        <v>88</v>
      </c>
      <c r="H33" s="57">
        <v>4.0</v>
      </c>
      <c r="I33" s="56" t="s">
        <v>49</v>
      </c>
      <c r="J33" s="58">
        <v>1013.0</v>
      </c>
      <c r="K33" s="57">
        <v>1.0</v>
      </c>
      <c r="L33" s="57">
        <v>3.0</v>
      </c>
      <c r="M33" s="57">
        <v>0.0</v>
      </c>
      <c r="N33" s="57">
        <v>0.0</v>
      </c>
      <c r="O33" s="57">
        <v>0.0</v>
      </c>
    </row>
    <row r="34">
      <c r="B34" s="57">
        <v>32.0</v>
      </c>
      <c r="C34" s="57">
        <v>3.0</v>
      </c>
      <c r="D34" s="57">
        <v>4.0</v>
      </c>
      <c r="E34" s="57">
        <v>1.0</v>
      </c>
      <c r="F34" s="56" t="s">
        <v>60</v>
      </c>
      <c r="G34" s="56" t="s">
        <v>89</v>
      </c>
      <c r="H34" s="57">
        <v>4.0</v>
      </c>
      <c r="I34" s="56" t="s">
        <v>50</v>
      </c>
      <c r="J34" s="58">
        <v>957.0</v>
      </c>
      <c r="K34" s="57">
        <v>2.0</v>
      </c>
      <c r="L34" s="57">
        <v>4.0</v>
      </c>
      <c r="M34" s="57">
        <v>1.0</v>
      </c>
      <c r="N34" s="57">
        <v>1.0</v>
      </c>
      <c r="O34" s="57">
        <v>0.0</v>
      </c>
    </row>
    <row r="35">
      <c r="B35" s="57">
        <v>28.0</v>
      </c>
      <c r="C35" s="57">
        <v>3.0</v>
      </c>
      <c r="D35" s="57">
        <v>4.0</v>
      </c>
      <c r="E35" s="57">
        <v>2.0</v>
      </c>
      <c r="F35" s="56" t="s">
        <v>60</v>
      </c>
      <c r="G35" s="56" t="s">
        <v>89</v>
      </c>
      <c r="H35" s="57">
        <v>3.0</v>
      </c>
      <c r="I35" s="56" t="s">
        <v>50</v>
      </c>
      <c r="J35" s="58">
        <v>2600.0</v>
      </c>
      <c r="K35" s="57">
        <v>1.0</v>
      </c>
      <c r="L35" s="57">
        <v>3.0</v>
      </c>
      <c r="M35" s="57">
        <v>0.0</v>
      </c>
      <c r="N35" s="57">
        <v>0.0</v>
      </c>
      <c r="O35" s="57">
        <v>0.0</v>
      </c>
    </row>
    <row r="36">
      <c r="B36" s="57">
        <v>23.0</v>
      </c>
      <c r="C36" s="57">
        <v>3.0</v>
      </c>
      <c r="D36" s="57">
        <v>1.0</v>
      </c>
      <c r="E36" s="57">
        <v>3.0</v>
      </c>
      <c r="F36" s="56" t="s">
        <v>60</v>
      </c>
      <c r="G36" s="56" t="s">
        <v>89</v>
      </c>
      <c r="H36" s="57">
        <v>2.0</v>
      </c>
      <c r="I36" s="56" t="s">
        <v>48</v>
      </c>
      <c r="J36" s="58">
        <v>3452.0</v>
      </c>
      <c r="K36" s="57">
        <v>1.0</v>
      </c>
      <c r="L36" s="57">
        <v>3.0</v>
      </c>
      <c r="M36" s="57">
        <v>0.0</v>
      </c>
      <c r="N36" s="57">
        <v>0.0</v>
      </c>
      <c r="O36" s="57">
        <v>0.0</v>
      </c>
    </row>
    <row r="37">
      <c r="B37" s="57">
        <v>9.0</v>
      </c>
      <c r="C37" s="57">
        <v>1.0</v>
      </c>
      <c r="D37" s="57">
        <v>3.0</v>
      </c>
      <c r="E37" s="57">
        <v>4.0</v>
      </c>
      <c r="F37" s="56" t="s">
        <v>60</v>
      </c>
      <c r="G37" s="56" t="s">
        <v>88</v>
      </c>
      <c r="H37" s="57">
        <v>3.0</v>
      </c>
      <c r="I37" s="56" t="s">
        <v>49</v>
      </c>
      <c r="J37" s="58">
        <v>1395.0</v>
      </c>
      <c r="K37" s="57">
        <v>1.0</v>
      </c>
      <c r="L37" s="57">
        <v>1.0</v>
      </c>
      <c r="M37" s="57">
        <v>0.0</v>
      </c>
      <c r="N37" s="57">
        <v>0.0</v>
      </c>
      <c r="O37" s="57">
        <v>0.0</v>
      </c>
    </row>
    <row r="38">
      <c r="B38" s="57">
        <v>64.0</v>
      </c>
      <c r="C38" s="57">
        <v>2.0</v>
      </c>
      <c r="D38" s="57">
        <v>4.0</v>
      </c>
      <c r="E38" s="57">
        <v>5.0</v>
      </c>
      <c r="F38" s="56" t="s">
        <v>60</v>
      </c>
      <c r="G38" s="56" t="s">
        <v>87</v>
      </c>
      <c r="H38" s="57">
        <v>4.0</v>
      </c>
      <c r="I38" s="56" t="s">
        <v>50</v>
      </c>
      <c r="J38" s="58">
        <v>2160.0</v>
      </c>
      <c r="K38" s="57">
        <v>1.0</v>
      </c>
      <c r="L38" s="57">
        <v>2.0</v>
      </c>
      <c r="M38" s="57">
        <v>0.0</v>
      </c>
      <c r="N38" s="57">
        <v>0.0</v>
      </c>
      <c r="O38" s="57">
        <v>0.0</v>
      </c>
    </row>
    <row r="39">
      <c r="B39" s="57">
        <v>36.0</v>
      </c>
      <c r="C39" s="57">
        <v>4.0</v>
      </c>
      <c r="D39" s="57">
        <v>4.0</v>
      </c>
      <c r="E39" s="57">
        <v>6.0</v>
      </c>
      <c r="F39" s="56" t="s">
        <v>60</v>
      </c>
      <c r="G39" s="56" t="s">
        <v>86</v>
      </c>
      <c r="H39" s="57">
        <v>1.0</v>
      </c>
      <c r="I39" s="56" t="s">
        <v>50</v>
      </c>
      <c r="J39" s="58">
        <v>1728.0</v>
      </c>
      <c r="K39" s="57">
        <v>1.0</v>
      </c>
      <c r="L39" s="57">
        <v>4.0</v>
      </c>
      <c r="M39" s="57">
        <v>0.0</v>
      </c>
      <c r="N39" s="57">
        <v>0.0</v>
      </c>
      <c r="O39" s="57">
        <v>0.0</v>
      </c>
    </row>
    <row r="40">
      <c r="B40" s="57">
        <v>63.0</v>
      </c>
      <c r="C40" s="57">
        <v>2.0</v>
      </c>
      <c r="D40" s="57">
        <v>1.0</v>
      </c>
      <c r="E40" s="57">
        <v>7.0</v>
      </c>
      <c r="F40" s="56" t="s">
        <v>60</v>
      </c>
      <c r="G40" s="56" t="s">
        <v>87</v>
      </c>
      <c r="H40" s="57">
        <v>4.0</v>
      </c>
      <c r="I40" s="56" t="s">
        <v>48</v>
      </c>
      <c r="J40" s="58">
        <v>1595.0</v>
      </c>
      <c r="K40" s="57">
        <v>1.0</v>
      </c>
      <c r="L40" s="57">
        <v>2.0</v>
      </c>
      <c r="M40" s="57">
        <v>0.0</v>
      </c>
      <c r="N40" s="57">
        <v>0.0</v>
      </c>
      <c r="O40" s="57">
        <v>0.0</v>
      </c>
    </row>
    <row r="41">
      <c r="B41" s="57">
        <v>59.0</v>
      </c>
      <c r="C41" s="57">
        <v>2.0</v>
      </c>
      <c r="D41" s="57">
        <v>1.0</v>
      </c>
      <c r="E41" s="57">
        <v>8.0</v>
      </c>
      <c r="F41" s="56" t="s">
        <v>60</v>
      </c>
      <c r="G41" s="56" t="s">
        <v>87</v>
      </c>
      <c r="H41" s="57">
        <v>3.0</v>
      </c>
      <c r="I41" s="56" t="s">
        <v>48</v>
      </c>
      <c r="J41" s="58">
        <v>2385.0</v>
      </c>
      <c r="K41" s="57">
        <v>1.0</v>
      </c>
      <c r="L41" s="57">
        <v>2.0</v>
      </c>
      <c r="M41" s="57">
        <v>0.0</v>
      </c>
      <c r="N41" s="57">
        <v>0.0</v>
      </c>
      <c r="O41" s="57">
        <v>0.0</v>
      </c>
    </row>
    <row r="42">
      <c r="B42" s="57">
        <v>20.0</v>
      </c>
      <c r="C42" s="57">
        <v>3.0</v>
      </c>
      <c r="D42" s="57">
        <v>4.0</v>
      </c>
      <c r="E42" s="57">
        <v>9.0</v>
      </c>
      <c r="F42" s="56" t="s">
        <v>60</v>
      </c>
      <c r="G42" s="56" t="s">
        <v>89</v>
      </c>
      <c r="H42" s="57">
        <v>1.0</v>
      </c>
      <c r="I42" s="56" t="s">
        <v>50</v>
      </c>
      <c r="J42" s="58">
        <v>1383.0</v>
      </c>
      <c r="K42" s="57">
        <v>1.0</v>
      </c>
      <c r="L42" s="57">
        <v>3.0</v>
      </c>
      <c r="M42" s="57">
        <v>0.0</v>
      </c>
      <c r="N42" s="57">
        <v>0.0</v>
      </c>
      <c r="O42" s="57">
        <v>0.0</v>
      </c>
    </row>
    <row r="43">
      <c r="B43" s="57">
        <v>2.0</v>
      </c>
      <c r="C43" s="57">
        <v>1.0</v>
      </c>
      <c r="D43" s="57">
        <v>2.0</v>
      </c>
      <c r="E43" s="57">
        <v>10.0</v>
      </c>
      <c r="F43" s="56" t="s">
        <v>60</v>
      </c>
      <c r="G43" s="56" t="s">
        <v>88</v>
      </c>
      <c r="H43" s="57">
        <v>1.0</v>
      </c>
      <c r="I43" s="56" t="s">
        <v>51</v>
      </c>
      <c r="J43" s="58">
        <v>1317.0</v>
      </c>
      <c r="K43" s="57">
        <v>1.0</v>
      </c>
      <c r="L43" s="57">
        <v>1.0</v>
      </c>
      <c r="M43" s="57">
        <v>0.0</v>
      </c>
      <c r="N43" s="57">
        <v>0.0</v>
      </c>
      <c r="O43" s="57">
        <v>0.0</v>
      </c>
    </row>
    <row r="44">
      <c r="B44" s="57">
        <v>24.0</v>
      </c>
      <c r="C44" s="57">
        <v>2.0</v>
      </c>
      <c r="D44" s="57">
        <v>3.0</v>
      </c>
      <c r="E44" s="57">
        <v>1.0</v>
      </c>
      <c r="F44" s="56" t="s">
        <v>12</v>
      </c>
      <c r="G44" s="56" t="s">
        <v>89</v>
      </c>
      <c r="H44" s="57">
        <v>2.0</v>
      </c>
      <c r="I44" s="56" t="s">
        <v>50</v>
      </c>
      <c r="J44" s="58">
        <v>1821.0</v>
      </c>
      <c r="K44" s="57">
        <v>2.0</v>
      </c>
      <c r="L44" s="57">
        <v>3.0</v>
      </c>
      <c r="M44" s="57">
        <v>1.0</v>
      </c>
      <c r="N44" s="57">
        <v>1.0</v>
      </c>
      <c r="O44" s="57">
        <v>0.0</v>
      </c>
    </row>
    <row r="45">
      <c r="B45" s="57">
        <v>5.0</v>
      </c>
      <c r="C45" s="57">
        <v>2.0</v>
      </c>
      <c r="D45" s="57">
        <v>1.0</v>
      </c>
      <c r="E45" s="57">
        <v>2.0</v>
      </c>
      <c r="F45" s="56" t="s">
        <v>12</v>
      </c>
      <c r="G45" s="56" t="s">
        <v>88</v>
      </c>
      <c r="H45" s="57">
        <v>2.0</v>
      </c>
      <c r="I45" s="56" t="s">
        <v>49</v>
      </c>
      <c r="J45" s="58">
        <v>835.0</v>
      </c>
      <c r="K45" s="57">
        <v>2.0</v>
      </c>
      <c r="L45" s="57">
        <v>3.0</v>
      </c>
      <c r="M45" s="57">
        <v>1.0</v>
      </c>
      <c r="N45" s="57">
        <v>0.0</v>
      </c>
      <c r="O45" s="57">
        <v>1.0</v>
      </c>
    </row>
    <row r="46">
      <c r="B46" s="57">
        <v>42.0</v>
      </c>
      <c r="C46" s="57">
        <v>3.0</v>
      </c>
      <c r="D46" s="57">
        <v>4.0</v>
      </c>
      <c r="E46" s="57">
        <v>3.0</v>
      </c>
      <c r="F46" s="56" t="s">
        <v>12</v>
      </c>
      <c r="G46" s="56" t="s">
        <v>86</v>
      </c>
      <c r="H46" s="57">
        <v>3.0</v>
      </c>
      <c r="I46" s="56" t="s">
        <v>51</v>
      </c>
      <c r="J46" s="58">
        <v>1188.0</v>
      </c>
      <c r="K46" s="57">
        <v>1.0</v>
      </c>
      <c r="L46" s="57">
        <v>3.0</v>
      </c>
      <c r="M46" s="57">
        <v>0.0</v>
      </c>
      <c r="N46" s="57">
        <v>0.0</v>
      </c>
      <c r="O46" s="57">
        <v>0.0</v>
      </c>
    </row>
    <row r="47">
      <c r="B47" s="57">
        <v>10.0</v>
      </c>
      <c r="C47" s="57">
        <v>3.0</v>
      </c>
      <c r="D47" s="57">
        <v>1.0</v>
      </c>
      <c r="E47" s="57">
        <v>4.0</v>
      </c>
      <c r="F47" s="56" t="s">
        <v>12</v>
      </c>
      <c r="G47" s="56" t="s">
        <v>88</v>
      </c>
      <c r="H47" s="57">
        <v>3.0</v>
      </c>
      <c r="I47" s="56" t="s">
        <v>51</v>
      </c>
      <c r="J47" s="58">
        <v>1157.0</v>
      </c>
      <c r="K47" s="57">
        <v>1.0</v>
      </c>
      <c r="L47" s="57">
        <v>3.0</v>
      </c>
      <c r="M47" s="57">
        <v>0.0</v>
      </c>
      <c r="N47" s="57">
        <v>0.0</v>
      </c>
      <c r="O47" s="57">
        <v>0.0</v>
      </c>
    </row>
    <row r="48">
      <c r="B48" s="57">
        <v>29.0</v>
      </c>
      <c r="C48" s="57">
        <v>4.0</v>
      </c>
      <c r="D48" s="57">
        <v>3.0</v>
      </c>
      <c r="E48" s="57">
        <v>5.0</v>
      </c>
      <c r="F48" s="56" t="s">
        <v>12</v>
      </c>
      <c r="G48" s="56" t="s">
        <v>89</v>
      </c>
      <c r="H48" s="57">
        <v>4.0</v>
      </c>
      <c r="I48" s="56" t="s">
        <v>49</v>
      </c>
      <c r="J48" s="58">
        <v>1034.0</v>
      </c>
      <c r="K48" s="57">
        <v>1.0</v>
      </c>
      <c r="L48" s="57">
        <v>4.0</v>
      </c>
      <c r="M48" s="57">
        <v>0.0</v>
      </c>
      <c r="N48" s="57">
        <v>0.0</v>
      </c>
      <c r="O48" s="57">
        <v>0.0</v>
      </c>
    </row>
    <row r="49">
      <c r="B49" s="57">
        <v>47.0</v>
      </c>
      <c r="C49" s="57">
        <v>4.0</v>
      </c>
      <c r="D49" s="57">
        <v>4.0</v>
      </c>
      <c r="E49" s="57">
        <v>6.0</v>
      </c>
      <c r="F49" s="56" t="s">
        <v>12</v>
      </c>
      <c r="G49" s="56" t="s">
        <v>86</v>
      </c>
      <c r="H49" s="57">
        <v>4.0</v>
      </c>
      <c r="I49" s="56" t="s">
        <v>48</v>
      </c>
      <c r="J49" s="58">
        <v>807.0</v>
      </c>
      <c r="K49" s="57">
        <v>1.0</v>
      </c>
      <c r="L49" s="57">
        <v>4.0</v>
      </c>
      <c r="M49" s="57">
        <v>0.0</v>
      </c>
      <c r="N49" s="57">
        <v>0.0</v>
      </c>
      <c r="O49" s="57">
        <v>0.0</v>
      </c>
    </row>
    <row r="50">
      <c r="B50" s="57">
        <v>31.0</v>
      </c>
      <c r="C50" s="57">
        <v>4.0</v>
      </c>
      <c r="D50" s="57">
        <v>3.0</v>
      </c>
      <c r="E50" s="57">
        <v>7.0</v>
      </c>
      <c r="F50" s="56" t="s">
        <v>12</v>
      </c>
      <c r="G50" s="56" t="s">
        <v>89</v>
      </c>
      <c r="H50" s="57">
        <v>4.0</v>
      </c>
      <c r="I50" s="56" t="s">
        <v>48</v>
      </c>
      <c r="J50" s="58">
        <v>861.0</v>
      </c>
      <c r="K50" s="57">
        <v>1.0</v>
      </c>
      <c r="L50" s="57">
        <v>4.0</v>
      </c>
      <c r="M50" s="57">
        <v>0.0</v>
      </c>
      <c r="N50" s="57">
        <v>0.0</v>
      </c>
      <c r="O50" s="57">
        <v>0.0</v>
      </c>
    </row>
    <row r="51">
      <c r="B51" s="57">
        <v>38.0</v>
      </c>
      <c r="C51" s="57">
        <v>2.0</v>
      </c>
      <c r="D51" s="57">
        <v>4.0</v>
      </c>
      <c r="E51" s="57">
        <v>8.0</v>
      </c>
      <c r="F51" s="56" t="s">
        <v>12</v>
      </c>
      <c r="G51" s="56" t="s">
        <v>86</v>
      </c>
      <c r="H51" s="57">
        <v>2.0</v>
      </c>
      <c r="I51" s="56" t="s">
        <v>51</v>
      </c>
      <c r="J51" s="58">
        <v>1259.0</v>
      </c>
      <c r="K51" s="57">
        <v>1.0</v>
      </c>
      <c r="L51" s="57">
        <v>2.0</v>
      </c>
      <c r="M51" s="57">
        <v>0.0</v>
      </c>
      <c r="N51" s="57">
        <v>0.0</v>
      </c>
      <c r="O51" s="57">
        <v>0.0</v>
      </c>
    </row>
    <row r="52">
      <c r="B52" s="57">
        <v>21.0</v>
      </c>
      <c r="C52" s="57">
        <v>2.0</v>
      </c>
      <c r="D52" s="57">
        <v>3.0</v>
      </c>
      <c r="E52" s="57">
        <v>9.0</v>
      </c>
      <c r="F52" s="56" t="s">
        <v>12</v>
      </c>
      <c r="G52" s="56" t="s">
        <v>89</v>
      </c>
      <c r="H52" s="57">
        <v>2.0</v>
      </c>
      <c r="I52" s="56" t="s">
        <v>49</v>
      </c>
      <c r="J52" s="58">
        <v>739.0</v>
      </c>
      <c r="K52" s="57">
        <v>1.0</v>
      </c>
      <c r="L52" s="57">
        <v>2.0</v>
      </c>
      <c r="M52" s="57">
        <v>0.0</v>
      </c>
      <c r="N52" s="57">
        <v>0.0</v>
      </c>
      <c r="O52" s="57">
        <v>0.0</v>
      </c>
    </row>
    <row r="53">
      <c r="B53" s="57">
        <v>6.0</v>
      </c>
      <c r="C53" s="57">
        <v>2.0</v>
      </c>
      <c r="D53" s="57">
        <v>1.0</v>
      </c>
      <c r="E53" s="57">
        <v>10.0</v>
      </c>
      <c r="F53" s="56" t="s">
        <v>12</v>
      </c>
      <c r="G53" s="56" t="s">
        <v>88</v>
      </c>
      <c r="H53" s="57">
        <v>2.0</v>
      </c>
      <c r="I53" s="56" t="s">
        <v>51</v>
      </c>
      <c r="J53" s="58">
        <v>562.0</v>
      </c>
      <c r="K53" s="57">
        <v>1.0</v>
      </c>
      <c r="L53" s="57">
        <v>2.0</v>
      </c>
      <c r="M53" s="57">
        <v>0.0</v>
      </c>
      <c r="N53" s="57">
        <v>0.0</v>
      </c>
      <c r="O53" s="57">
        <v>0.0</v>
      </c>
    </row>
    <row r="54">
      <c r="B54" s="57">
        <v>12.0</v>
      </c>
      <c r="C54" s="57">
        <v>4.0</v>
      </c>
      <c r="D54" s="57">
        <v>3.0</v>
      </c>
      <c r="E54" s="57">
        <v>1.0</v>
      </c>
      <c r="F54" s="56" t="s">
        <v>63</v>
      </c>
      <c r="G54" s="56" t="s">
        <v>88</v>
      </c>
      <c r="H54" s="57">
        <v>3.0</v>
      </c>
      <c r="I54" s="56" t="s">
        <v>50</v>
      </c>
      <c r="J54" s="58">
        <v>885.0</v>
      </c>
      <c r="K54" s="57">
        <v>2.0</v>
      </c>
      <c r="L54" s="57">
        <v>3.0</v>
      </c>
      <c r="M54" s="57">
        <v>1.0</v>
      </c>
      <c r="N54" s="57">
        <v>1.0</v>
      </c>
      <c r="O54" s="57">
        <v>0.0</v>
      </c>
    </row>
    <row r="55">
      <c r="B55" s="57">
        <v>61.0</v>
      </c>
      <c r="C55" s="57">
        <v>3.0</v>
      </c>
      <c r="D55" s="57">
        <v>4.0</v>
      </c>
      <c r="E55" s="57">
        <v>2.0</v>
      </c>
      <c r="F55" s="56" t="s">
        <v>63</v>
      </c>
      <c r="G55" s="56" t="s">
        <v>87</v>
      </c>
      <c r="H55" s="57">
        <v>4.0</v>
      </c>
      <c r="I55" s="56" t="s">
        <v>49</v>
      </c>
      <c r="J55" s="58">
        <v>2629.0</v>
      </c>
      <c r="K55" s="57">
        <v>2.0</v>
      </c>
      <c r="L55" s="57">
        <v>2.0</v>
      </c>
      <c r="M55" s="57">
        <v>1.0</v>
      </c>
      <c r="N55" s="57">
        <v>0.0</v>
      </c>
      <c r="O55" s="57">
        <v>1.0</v>
      </c>
    </row>
    <row r="56">
      <c r="B56" s="57">
        <v>55.0</v>
      </c>
      <c r="C56" s="57">
        <v>1.0</v>
      </c>
      <c r="D56" s="57">
        <v>2.0</v>
      </c>
      <c r="E56" s="57">
        <v>3.0</v>
      </c>
      <c r="F56" s="56" t="s">
        <v>63</v>
      </c>
      <c r="G56" s="56" t="s">
        <v>87</v>
      </c>
      <c r="H56" s="57">
        <v>2.0</v>
      </c>
      <c r="I56" s="56" t="s">
        <v>48</v>
      </c>
      <c r="J56" s="58">
        <v>859.0</v>
      </c>
      <c r="K56" s="57">
        <v>2.0</v>
      </c>
      <c r="L56" s="57">
        <v>2.0</v>
      </c>
      <c r="M56" s="57">
        <v>1.0</v>
      </c>
      <c r="N56" s="57">
        <v>1.0</v>
      </c>
      <c r="O56" s="57">
        <v>0.0</v>
      </c>
    </row>
    <row r="57">
      <c r="B57" s="57">
        <v>41.0</v>
      </c>
      <c r="C57" s="57">
        <v>3.0</v>
      </c>
      <c r="D57" s="57">
        <v>3.0</v>
      </c>
      <c r="E57" s="57">
        <v>4.0</v>
      </c>
      <c r="F57" s="56" t="s">
        <v>63</v>
      </c>
      <c r="G57" s="56" t="s">
        <v>86</v>
      </c>
      <c r="H57" s="57">
        <v>3.0</v>
      </c>
      <c r="I57" s="56" t="s">
        <v>49</v>
      </c>
      <c r="J57" s="58">
        <v>1231.0</v>
      </c>
      <c r="K57" s="57">
        <v>1.0</v>
      </c>
      <c r="L57" s="57">
        <v>3.0</v>
      </c>
      <c r="M57" s="57">
        <v>0.0</v>
      </c>
      <c r="N57" s="57">
        <v>0.0</v>
      </c>
      <c r="O57" s="57">
        <v>0.0</v>
      </c>
    </row>
    <row r="58">
      <c r="B58" s="57">
        <v>44.0</v>
      </c>
      <c r="C58" s="57">
        <v>4.0</v>
      </c>
      <c r="D58" s="57">
        <v>3.0</v>
      </c>
      <c r="E58" s="57">
        <v>5.0</v>
      </c>
      <c r="F58" s="56" t="s">
        <v>63</v>
      </c>
      <c r="G58" s="56" t="s">
        <v>86</v>
      </c>
      <c r="H58" s="57">
        <v>3.0</v>
      </c>
      <c r="I58" s="56" t="s">
        <v>50</v>
      </c>
      <c r="J58" s="58">
        <v>850.0</v>
      </c>
      <c r="K58" s="57">
        <v>1.0</v>
      </c>
      <c r="L58" s="57">
        <v>4.0</v>
      </c>
      <c r="M58" s="57">
        <v>0.0</v>
      </c>
      <c r="N58" s="57">
        <v>0.0</v>
      </c>
      <c r="O58" s="57">
        <v>0.0</v>
      </c>
    </row>
    <row r="59">
      <c r="B59" s="57">
        <v>4.0</v>
      </c>
      <c r="C59" s="57">
        <v>4.0</v>
      </c>
      <c r="D59" s="57">
        <v>1.0</v>
      </c>
      <c r="E59" s="57">
        <v>6.0</v>
      </c>
      <c r="F59" s="56" t="s">
        <v>63</v>
      </c>
      <c r="G59" s="56" t="s">
        <v>88</v>
      </c>
      <c r="H59" s="57">
        <v>1.0</v>
      </c>
      <c r="I59" s="56" t="s">
        <v>50</v>
      </c>
      <c r="J59" s="58">
        <v>1361.0</v>
      </c>
      <c r="K59" s="57">
        <v>1.0</v>
      </c>
      <c r="L59" s="57">
        <v>4.0</v>
      </c>
      <c r="M59" s="57">
        <v>0.0</v>
      </c>
      <c r="N59" s="57">
        <v>0.0</v>
      </c>
      <c r="O59" s="57">
        <v>0.0</v>
      </c>
    </row>
    <row r="60">
      <c r="B60" s="57">
        <v>60.0</v>
      </c>
      <c r="C60" s="57">
        <v>4.0</v>
      </c>
      <c r="D60" s="57">
        <v>3.0</v>
      </c>
      <c r="E60" s="57">
        <v>7.0</v>
      </c>
      <c r="F60" s="56" t="s">
        <v>63</v>
      </c>
      <c r="G60" s="56" t="s">
        <v>87</v>
      </c>
      <c r="H60" s="57">
        <v>3.0</v>
      </c>
      <c r="I60" s="56" t="s">
        <v>50</v>
      </c>
      <c r="J60" s="58">
        <v>775.0</v>
      </c>
      <c r="K60" s="57">
        <v>1.0</v>
      </c>
      <c r="L60" s="57">
        <v>4.0</v>
      </c>
      <c r="M60" s="57">
        <v>0.0</v>
      </c>
      <c r="N60" s="57">
        <v>0.0</v>
      </c>
      <c r="O60" s="57">
        <v>0.0</v>
      </c>
    </row>
    <row r="61">
      <c r="B61" s="57">
        <v>43.0</v>
      </c>
      <c r="C61" s="57">
        <v>1.0</v>
      </c>
      <c r="D61" s="57">
        <v>3.0</v>
      </c>
      <c r="E61" s="57">
        <v>8.0</v>
      </c>
      <c r="F61" s="56" t="s">
        <v>63</v>
      </c>
      <c r="G61" s="56" t="s">
        <v>86</v>
      </c>
      <c r="H61" s="57">
        <v>3.0</v>
      </c>
      <c r="I61" s="56" t="s">
        <v>48</v>
      </c>
      <c r="J61" s="58">
        <v>1689.0</v>
      </c>
      <c r="K61" s="57">
        <v>1.0</v>
      </c>
      <c r="L61" s="57">
        <v>1.0</v>
      </c>
      <c r="M61" s="57">
        <v>0.0</v>
      </c>
      <c r="N61" s="57">
        <v>0.0</v>
      </c>
      <c r="O61" s="57">
        <v>0.0</v>
      </c>
    </row>
    <row r="62">
      <c r="B62" s="57">
        <v>8.0</v>
      </c>
      <c r="C62" s="57">
        <v>4.0</v>
      </c>
      <c r="D62" s="57">
        <v>2.0</v>
      </c>
      <c r="E62" s="57">
        <v>9.0</v>
      </c>
      <c r="F62" s="56" t="s">
        <v>63</v>
      </c>
      <c r="G62" s="56" t="s">
        <v>88</v>
      </c>
      <c r="H62" s="57">
        <v>2.0</v>
      </c>
      <c r="I62" s="56" t="s">
        <v>50</v>
      </c>
      <c r="J62" s="58">
        <v>1040.0</v>
      </c>
      <c r="K62" s="57">
        <v>1.0</v>
      </c>
      <c r="L62" s="57">
        <v>4.0</v>
      </c>
      <c r="M62" s="57">
        <v>0.0</v>
      </c>
      <c r="N62" s="57">
        <v>0.0</v>
      </c>
      <c r="O62" s="57">
        <v>0.0</v>
      </c>
    </row>
    <row r="63">
      <c r="B63" s="61">
        <v>18.0</v>
      </c>
      <c r="C63" s="61">
        <v>2.0</v>
      </c>
      <c r="D63" s="61">
        <v>1.0</v>
      </c>
      <c r="E63" s="61">
        <v>10.0</v>
      </c>
      <c r="F63" s="59" t="s">
        <v>63</v>
      </c>
      <c r="G63" s="59" t="s">
        <v>89</v>
      </c>
      <c r="H63" s="61">
        <v>1.0</v>
      </c>
      <c r="I63" s="59" t="s">
        <v>51</v>
      </c>
      <c r="J63" s="62">
        <v>1086.0</v>
      </c>
      <c r="K63" s="61">
        <v>1.0</v>
      </c>
      <c r="L63" s="61">
        <v>2.0</v>
      </c>
      <c r="M63" s="61">
        <v>0.0</v>
      </c>
      <c r="N63" s="61">
        <v>0.0</v>
      </c>
      <c r="O63" s="61">
        <v>0.0</v>
      </c>
    </row>
    <row r="65">
      <c r="C65" s="32" t="s">
        <v>26</v>
      </c>
      <c r="D65" s="32" t="s">
        <v>23</v>
      </c>
      <c r="E65" s="32" t="s">
        <v>16</v>
      </c>
      <c r="F65" s="32" t="s">
        <v>17</v>
      </c>
      <c r="G65" s="32" t="s">
        <v>18</v>
      </c>
      <c r="H65" s="92" t="s">
        <v>27</v>
      </c>
      <c r="I65" s="33" t="s">
        <v>13</v>
      </c>
      <c r="J65" s="63" t="s">
        <v>19</v>
      </c>
    </row>
    <row r="66">
      <c r="B66" s="34" t="s">
        <v>90</v>
      </c>
      <c r="C66" s="35">
        <v>60.0</v>
      </c>
      <c r="D66" s="37">
        <f>average(J4:J63)</f>
        <v>1423.4</v>
      </c>
      <c r="E66" s="83">
        <f>MEDIAN(J4:J63)</f>
        <v>1181.5</v>
      </c>
      <c r="F66" s="83">
        <f>min(J4:J63)</f>
        <v>562</v>
      </c>
      <c r="G66" s="83">
        <f>MAX(J4:J63)</f>
        <v>4293</v>
      </c>
      <c r="H66" s="93">
        <f>(C66-I66)/C66*100</f>
        <v>20</v>
      </c>
      <c r="I66" s="64">
        <f>countif(K4:K63, "1")</f>
        <v>48</v>
      </c>
      <c r="J66" s="21">
        <f>stdev(J4:J63)</f>
        <v>772.0986413</v>
      </c>
    </row>
    <row r="67">
      <c r="H67" s="94"/>
    </row>
    <row r="68">
      <c r="H68" s="94"/>
    </row>
    <row r="69">
      <c r="C69" s="5" t="s">
        <v>26</v>
      </c>
      <c r="D69" s="5" t="s">
        <v>23</v>
      </c>
      <c r="E69" s="5" t="s">
        <v>16</v>
      </c>
      <c r="F69" s="5" t="s">
        <v>17</v>
      </c>
      <c r="G69" s="5" t="s">
        <v>18</v>
      </c>
      <c r="H69" s="95" t="s">
        <v>27</v>
      </c>
    </row>
    <row r="70">
      <c r="B70" s="5" t="s">
        <v>90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9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87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88" t="s">
        <v>72</v>
      </c>
      <c r="C3" s="89" t="s">
        <v>73</v>
      </c>
      <c r="D3" s="89" t="s">
        <v>74</v>
      </c>
      <c r="E3" s="89" t="s">
        <v>75</v>
      </c>
      <c r="F3" s="89" t="s">
        <v>76</v>
      </c>
      <c r="G3" s="89" t="s">
        <v>77</v>
      </c>
      <c r="H3" s="89" t="s">
        <v>78</v>
      </c>
      <c r="I3" s="89" t="s">
        <v>79</v>
      </c>
      <c r="J3" s="90" t="s">
        <v>80</v>
      </c>
      <c r="K3" s="90" t="s">
        <v>81</v>
      </c>
      <c r="L3" s="96" t="s">
        <v>82</v>
      </c>
      <c r="M3" s="89" t="s">
        <v>83</v>
      </c>
      <c r="N3" s="89" t="s">
        <v>84</v>
      </c>
      <c r="O3" s="91" t="s">
        <v>85</v>
      </c>
    </row>
    <row r="4">
      <c r="B4" s="53">
        <v>40.0</v>
      </c>
      <c r="C4" s="53">
        <v>4.0</v>
      </c>
      <c r="D4" s="53">
        <v>0.0</v>
      </c>
      <c r="E4" s="53">
        <v>1.0</v>
      </c>
      <c r="F4" s="52" t="s">
        <v>60</v>
      </c>
      <c r="G4" s="52" t="s">
        <v>86</v>
      </c>
      <c r="H4" s="53">
        <v>2.0</v>
      </c>
      <c r="I4" s="52" t="s">
        <v>50</v>
      </c>
      <c r="J4" s="54">
        <v>2355.0</v>
      </c>
      <c r="K4" s="53">
        <v>2.0</v>
      </c>
      <c r="L4" s="53">
        <v>2.0</v>
      </c>
      <c r="M4" s="53">
        <v>1.0</v>
      </c>
      <c r="N4" s="53">
        <v>0.0</v>
      </c>
      <c r="O4" s="53">
        <v>1.0</v>
      </c>
    </row>
    <row r="5">
      <c r="B5" s="57">
        <v>35.0</v>
      </c>
      <c r="C5" s="57">
        <v>4.0</v>
      </c>
      <c r="D5" s="57">
        <v>0.0</v>
      </c>
      <c r="E5" s="57">
        <v>2.0</v>
      </c>
      <c r="F5" s="56" t="s">
        <v>60</v>
      </c>
      <c r="G5" s="56" t="s">
        <v>86</v>
      </c>
      <c r="H5" s="57">
        <v>1.0</v>
      </c>
      <c r="I5" s="56" t="s">
        <v>48</v>
      </c>
      <c r="J5" s="58">
        <v>1453.0</v>
      </c>
      <c r="K5" s="57">
        <v>2.0</v>
      </c>
      <c r="L5" s="57">
        <v>1.0</v>
      </c>
      <c r="M5" s="57">
        <v>1.0</v>
      </c>
      <c r="N5" s="57">
        <v>0.0</v>
      </c>
      <c r="O5" s="57">
        <v>1.0</v>
      </c>
    </row>
    <row r="6">
      <c r="B6" s="57">
        <v>52.0</v>
      </c>
      <c r="C6" s="57">
        <v>2.0</v>
      </c>
      <c r="D6" s="57">
        <v>0.0</v>
      </c>
      <c r="E6" s="57">
        <v>3.0</v>
      </c>
      <c r="F6" s="56" t="s">
        <v>60</v>
      </c>
      <c r="G6" s="56" t="s">
        <v>87</v>
      </c>
      <c r="H6" s="57">
        <v>1.0</v>
      </c>
      <c r="I6" s="56" t="s">
        <v>50</v>
      </c>
      <c r="J6" s="58">
        <v>1349.0</v>
      </c>
      <c r="K6" s="57">
        <v>1.0</v>
      </c>
      <c r="L6" s="57">
        <v>2.0</v>
      </c>
      <c r="M6" s="57">
        <v>0.0</v>
      </c>
      <c r="N6" s="57">
        <v>0.0</v>
      </c>
      <c r="O6" s="57">
        <v>0.0</v>
      </c>
    </row>
    <row r="7">
      <c r="B7" s="57">
        <v>34.0</v>
      </c>
      <c r="C7" s="57">
        <v>4.0</v>
      </c>
      <c r="D7" s="57">
        <v>0.0</v>
      </c>
      <c r="E7" s="57">
        <v>4.0</v>
      </c>
      <c r="F7" s="56" t="s">
        <v>60</v>
      </c>
      <c r="G7" s="56" t="s">
        <v>86</v>
      </c>
      <c r="H7" s="57">
        <v>1.0</v>
      </c>
      <c r="I7" s="56" t="s">
        <v>51</v>
      </c>
      <c r="J7" s="58">
        <v>1332.0</v>
      </c>
      <c r="K7" s="57">
        <v>1.0</v>
      </c>
      <c r="L7" s="57">
        <v>4.0</v>
      </c>
      <c r="M7" s="57">
        <v>0.0</v>
      </c>
      <c r="N7" s="57">
        <v>0.0</v>
      </c>
      <c r="O7" s="57">
        <v>0.0</v>
      </c>
    </row>
    <row r="8">
      <c r="B8" s="57">
        <v>33.0</v>
      </c>
      <c r="C8" s="57">
        <v>4.0</v>
      </c>
      <c r="D8" s="57">
        <v>0.0</v>
      </c>
      <c r="E8" s="57">
        <v>5.0</v>
      </c>
      <c r="F8" s="56" t="s">
        <v>60</v>
      </c>
      <c r="G8" s="56" t="s">
        <v>86</v>
      </c>
      <c r="H8" s="57">
        <v>1.0</v>
      </c>
      <c r="I8" s="56" t="s">
        <v>49</v>
      </c>
      <c r="J8" s="58">
        <v>880.0</v>
      </c>
      <c r="K8" s="57">
        <v>2.0</v>
      </c>
      <c r="L8" s="57">
        <v>3.0</v>
      </c>
      <c r="M8" s="57">
        <v>1.0</v>
      </c>
      <c r="N8" s="57">
        <v>0.0</v>
      </c>
      <c r="O8" s="57">
        <v>1.0</v>
      </c>
    </row>
    <row r="9">
      <c r="B9" s="57">
        <v>1.0</v>
      </c>
      <c r="C9" s="57">
        <v>1.0</v>
      </c>
      <c r="D9" s="57">
        <v>0.0</v>
      </c>
      <c r="E9" s="57">
        <v>6.0</v>
      </c>
      <c r="F9" s="56" t="s">
        <v>60</v>
      </c>
      <c r="G9" s="56" t="s">
        <v>88</v>
      </c>
      <c r="H9" s="57">
        <v>1.0</v>
      </c>
      <c r="I9" s="56" t="s">
        <v>49</v>
      </c>
      <c r="J9" s="58">
        <v>3562.0</v>
      </c>
      <c r="K9" s="57">
        <v>1.0</v>
      </c>
      <c r="L9" s="57">
        <v>1.0</v>
      </c>
      <c r="M9" s="57">
        <v>0.0</v>
      </c>
      <c r="N9" s="57">
        <v>0.0</v>
      </c>
      <c r="O9" s="57">
        <v>0.0</v>
      </c>
    </row>
    <row r="10">
      <c r="B10" s="57">
        <v>39.0</v>
      </c>
      <c r="C10" s="57">
        <v>4.0</v>
      </c>
      <c r="D10" s="57">
        <v>0.0</v>
      </c>
      <c r="E10" s="57">
        <v>7.0</v>
      </c>
      <c r="F10" s="56" t="s">
        <v>60</v>
      </c>
      <c r="G10" s="56" t="s">
        <v>86</v>
      </c>
      <c r="H10" s="57">
        <v>2.0</v>
      </c>
      <c r="I10" s="56" t="s">
        <v>48</v>
      </c>
      <c r="J10" s="58">
        <v>1213.0</v>
      </c>
      <c r="K10" s="57">
        <v>1.0</v>
      </c>
      <c r="L10" s="57">
        <v>4.0</v>
      </c>
      <c r="M10" s="57">
        <v>0.0</v>
      </c>
      <c r="N10" s="57">
        <v>0.0</v>
      </c>
      <c r="O10" s="57">
        <v>0.0</v>
      </c>
    </row>
    <row r="11">
      <c r="B11" s="57">
        <v>7.0</v>
      </c>
      <c r="C11" s="57">
        <v>1.0</v>
      </c>
      <c r="D11" s="57">
        <v>0.0</v>
      </c>
      <c r="E11" s="57">
        <v>8.0</v>
      </c>
      <c r="F11" s="56" t="s">
        <v>60</v>
      </c>
      <c r="G11" s="56" t="s">
        <v>88</v>
      </c>
      <c r="H11" s="57">
        <v>2.0</v>
      </c>
      <c r="I11" s="56" t="s">
        <v>48</v>
      </c>
      <c r="J11" s="58">
        <v>1025.0</v>
      </c>
      <c r="K11" s="57">
        <v>1.0</v>
      </c>
      <c r="L11" s="57">
        <v>1.0</v>
      </c>
      <c r="M11" s="57">
        <v>0.0</v>
      </c>
      <c r="N11" s="57">
        <v>0.0</v>
      </c>
      <c r="O11" s="57">
        <v>0.0</v>
      </c>
    </row>
    <row r="12">
      <c r="B12" s="57">
        <v>56.0</v>
      </c>
      <c r="C12" s="57">
        <v>2.0</v>
      </c>
      <c r="D12" s="57">
        <v>0.0</v>
      </c>
      <c r="E12" s="57">
        <v>9.0</v>
      </c>
      <c r="F12" s="56" t="s">
        <v>60</v>
      </c>
      <c r="G12" s="56" t="s">
        <v>87</v>
      </c>
      <c r="H12" s="57">
        <v>2.0</v>
      </c>
      <c r="I12" s="56" t="s">
        <v>50</v>
      </c>
      <c r="J12" s="58">
        <v>1175.0</v>
      </c>
      <c r="K12" s="57">
        <v>1.0</v>
      </c>
      <c r="L12" s="57">
        <v>2.0</v>
      </c>
      <c r="M12" s="57">
        <v>0.0</v>
      </c>
      <c r="N12" s="57">
        <v>0.0</v>
      </c>
      <c r="O12" s="57">
        <v>0.0</v>
      </c>
    </row>
    <row r="13">
      <c r="B13" s="57">
        <v>14.0</v>
      </c>
      <c r="C13" s="57">
        <v>1.0</v>
      </c>
      <c r="D13" s="57">
        <v>0.0</v>
      </c>
      <c r="E13" s="57">
        <v>10.0</v>
      </c>
      <c r="F13" s="56" t="s">
        <v>60</v>
      </c>
      <c r="G13" s="56" t="s">
        <v>88</v>
      </c>
      <c r="H13" s="57">
        <v>4.0</v>
      </c>
      <c r="I13" s="56" t="s">
        <v>51</v>
      </c>
      <c r="J13" s="58">
        <v>1497.0</v>
      </c>
      <c r="K13" s="57">
        <v>1.0</v>
      </c>
      <c r="L13" s="57">
        <v>1.0</v>
      </c>
      <c r="M13" s="57">
        <v>0.0</v>
      </c>
      <c r="N13" s="57">
        <v>0.0</v>
      </c>
      <c r="O13" s="57">
        <v>0.0</v>
      </c>
    </row>
    <row r="14">
      <c r="B14" s="57">
        <v>62.0</v>
      </c>
      <c r="C14" s="57">
        <v>4.0</v>
      </c>
      <c r="D14" s="57">
        <v>2.0</v>
      </c>
      <c r="E14" s="57">
        <v>1.0</v>
      </c>
      <c r="F14" s="56" t="s">
        <v>12</v>
      </c>
      <c r="G14" s="56" t="s">
        <v>87</v>
      </c>
      <c r="H14" s="57">
        <v>4.0</v>
      </c>
      <c r="I14" s="56" t="s">
        <v>51</v>
      </c>
      <c r="J14" s="58">
        <v>843.0</v>
      </c>
      <c r="K14" s="57">
        <v>2.0</v>
      </c>
      <c r="L14" s="57">
        <v>2.0</v>
      </c>
      <c r="M14" s="57">
        <v>1.0</v>
      </c>
      <c r="N14" s="57">
        <v>1.0</v>
      </c>
      <c r="O14" s="57">
        <v>0.0</v>
      </c>
    </row>
    <row r="15">
      <c r="B15" s="57">
        <v>58.0</v>
      </c>
      <c r="C15" s="57">
        <v>3.0</v>
      </c>
      <c r="D15" s="57">
        <v>2.0</v>
      </c>
      <c r="E15" s="57">
        <v>2.0</v>
      </c>
      <c r="F15" s="56" t="s">
        <v>12</v>
      </c>
      <c r="G15" s="56" t="s">
        <v>87</v>
      </c>
      <c r="H15" s="57">
        <v>3.0</v>
      </c>
      <c r="I15" s="56" t="s">
        <v>51</v>
      </c>
      <c r="J15" s="58">
        <v>2267.0</v>
      </c>
      <c r="K15" s="57">
        <v>1.0</v>
      </c>
      <c r="L15" s="57">
        <v>3.0</v>
      </c>
      <c r="M15" s="57">
        <v>0.0</v>
      </c>
      <c r="N15" s="57">
        <v>0.0</v>
      </c>
      <c r="O15" s="57">
        <v>0.0</v>
      </c>
    </row>
    <row r="16">
      <c r="B16" s="57">
        <v>26.0</v>
      </c>
      <c r="C16" s="57">
        <v>3.0</v>
      </c>
      <c r="D16" s="57">
        <v>3.0</v>
      </c>
      <c r="E16" s="57">
        <v>3.0</v>
      </c>
      <c r="F16" s="56" t="s">
        <v>12</v>
      </c>
      <c r="G16" s="56" t="s">
        <v>89</v>
      </c>
      <c r="H16" s="57">
        <v>3.0</v>
      </c>
      <c r="I16" s="56" t="s">
        <v>51</v>
      </c>
      <c r="J16" s="58">
        <v>944.0</v>
      </c>
      <c r="K16" s="57">
        <v>1.0</v>
      </c>
      <c r="L16" s="57">
        <v>3.0</v>
      </c>
      <c r="M16" s="57">
        <v>0.0</v>
      </c>
      <c r="N16" s="57">
        <v>0.0</v>
      </c>
      <c r="O16" s="57">
        <v>0.0</v>
      </c>
    </row>
    <row r="17">
      <c r="B17" s="57">
        <v>30.0</v>
      </c>
      <c r="C17" s="57">
        <v>4.0</v>
      </c>
      <c r="D17" s="57">
        <v>3.0</v>
      </c>
      <c r="E17" s="57">
        <v>4.0</v>
      </c>
      <c r="F17" s="56" t="s">
        <v>12</v>
      </c>
      <c r="G17" s="56" t="s">
        <v>89</v>
      </c>
      <c r="H17" s="57">
        <v>4.0</v>
      </c>
      <c r="I17" s="56" t="s">
        <v>51</v>
      </c>
      <c r="J17" s="58">
        <v>842.0</v>
      </c>
      <c r="K17" s="57">
        <v>1.0</v>
      </c>
      <c r="L17" s="57">
        <v>4.0</v>
      </c>
      <c r="M17" s="57">
        <v>0.0</v>
      </c>
      <c r="N17" s="57">
        <v>0.0</v>
      </c>
      <c r="O17" s="57">
        <v>0.0</v>
      </c>
    </row>
    <row r="18">
      <c r="B18" s="57">
        <v>50.0</v>
      </c>
      <c r="C18" s="57">
        <v>1.0</v>
      </c>
      <c r="D18" s="57">
        <v>2.0</v>
      </c>
      <c r="E18" s="57">
        <v>5.0</v>
      </c>
      <c r="F18" s="56" t="s">
        <v>12</v>
      </c>
      <c r="G18" s="56" t="s">
        <v>87</v>
      </c>
      <c r="H18" s="57">
        <v>1.0</v>
      </c>
      <c r="I18" s="56" t="s">
        <v>51</v>
      </c>
      <c r="J18" s="58">
        <v>1003.0</v>
      </c>
      <c r="K18" s="57">
        <v>1.0</v>
      </c>
      <c r="L18" s="57">
        <v>1.0</v>
      </c>
      <c r="M18" s="57">
        <v>0.0</v>
      </c>
      <c r="N18" s="57">
        <v>0.0</v>
      </c>
      <c r="O18" s="57">
        <v>0.0</v>
      </c>
    </row>
    <row r="19">
      <c r="B19" s="57">
        <v>17.0</v>
      </c>
      <c r="C19" s="57">
        <v>1.0</v>
      </c>
      <c r="D19" s="57">
        <v>3.0</v>
      </c>
      <c r="E19" s="57">
        <v>6.0</v>
      </c>
      <c r="F19" s="56" t="s">
        <v>12</v>
      </c>
      <c r="G19" s="56" t="s">
        <v>89</v>
      </c>
      <c r="H19" s="57">
        <v>1.0</v>
      </c>
      <c r="I19" s="56" t="s">
        <v>49</v>
      </c>
      <c r="J19" s="58">
        <v>765.0</v>
      </c>
      <c r="K19" s="57">
        <v>1.0</v>
      </c>
      <c r="L19" s="57">
        <v>1.0</v>
      </c>
      <c r="M19" s="57">
        <v>0.0</v>
      </c>
      <c r="N19" s="57">
        <v>0.0</v>
      </c>
      <c r="O19" s="57">
        <v>0.0</v>
      </c>
    </row>
    <row r="20">
      <c r="B20" s="57">
        <v>11.0</v>
      </c>
      <c r="C20" s="57">
        <v>3.0</v>
      </c>
      <c r="D20" s="57">
        <v>1.0</v>
      </c>
      <c r="E20" s="57">
        <v>7.0</v>
      </c>
      <c r="F20" s="56" t="s">
        <v>12</v>
      </c>
      <c r="G20" s="56" t="s">
        <v>88</v>
      </c>
      <c r="H20" s="57">
        <v>3.0</v>
      </c>
      <c r="I20" s="56" t="s">
        <v>48</v>
      </c>
      <c r="J20" s="58">
        <v>1779.0</v>
      </c>
      <c r="K20" s="57">
        <v>1.0</v>
      </c>
      <c r="L20" s="57">
        <v>3.0</v>
      </c>
      <c r="M20" s="57">
        <v>0.0</v>
      </c>
      <c r="N20" s="57">
        <v>0.0</v>
      </c>
      <c r="O20" s="57">
        <v>0.0</v>
      </c>
    </row>
    <row r="21">
      <c r="B21" s="57">
        <v>53.0</v>
      </c>
      <c r="C21" s="57">
        <v>2.0</v>
      </c>
      <c r="D21" s="57">
        <v>2.0</v>
      </c>
      <c r="E21" s="57">
        <v>8.0</v>
      </c>
      <c r="F21" s="56" t="s">
        <v>12</v>
      </c>
      <c r="G21" s="56" t="s">
        <v>87</v>
      </c>
      <c r="H21" s="57">
        <v>2.0</v>
      </c>
      <c r="I21" s="56" t="s">
        <v>49</v>
      </c>
      <c r="J21" s="58">
        <v>926.0</v>
      </c>
      <c r="K21" s="57">
        <v>1.0</v>
      </c>
      <c r="L21" s="57">
        <v>2.0</v>
      </c>
      <c r="M21" s="57">
        <v>0.0</v>
      </c>
      <c r="N21" s="57">
        <v>0.0</v>
      </c>
      <c r="O21" s="57">
        <v>0.0</v>
      </c>
    </row>
    <row r="22">
      <c r="B22" s="57">
        <v>16.0</v>
      </c>
      <c r="C22" s="57">
        <v>4.0</v>
      </c>
      <c r="D22" s="57">
        <v>1.0</v>
      </c>
      <c r="E22" s="57">
        <v>9.0</v>
      </c>
      <c r="F22" s="56" t="s">
        <v>12</v>
      </c>
      <c r="G22" s="56" t="s">
        <v>88</v>
      </c>
      <c r="H22" s="57">
        <v>4.0</v>
      </c>
      <c r="I22" s="56" t="s">
        <v>50</v>
      </c>
      <c r="J22" s="58">
        <v>937.0</v>
      </c>
      <c r="K22" s="57">
        <v>1.0</v>
      </c>
      <c r="L22" s="57">
        <v>4.0</v>
      </c>
      <c r="M22" s="57">
        <v>0.0</v>
      </c>
      <c r="N22" s="57">
        <v>0.0</v>
      </c>
      <c r="O22" s="57">
        <v>0.0</v>
      </c>
    </row>
    <row r="23">
      <c r="B23" s="57">
        <v>37.0</v>
      </c>
      <c r="C23" s="57">
        <v>2.0</v>
      </c>
      <c r="D23" s="57">
        <v>4.0</v>
      </c>
      <c r="E23" s="57">
        <v>10.0</v>
      </c>
      <c r="F23" s="56" t="s">
        <v>12</v>
      </c>
      <c r="G23" s="56" t="s">
        <v>86</v>
      </c>
      <c r="H23" s="57">
        <v>2.0</v>
      </c>
      <c r="I23" s="56" t="s">
        <v>49</v>
      </c>
      <c r="J23" s="58">
        <v>786.0</v>
      </c>
      <c r="K23" s="57">
        <v>1.0</v>
      </c>
      <c r="L23" s="57">
        <v>2.0</v>
      </c>
      <c r="M23" s="57">
        <v>0.0</v>
      </c>
      <c r="N23" s="57">
        <v>0.0</v>
      </c>
      <c r="O23" s="57">
        <v>0.0</v>
      </c>
    </row>
    <row r="24">
      <c r="B24" s="57">
        <v>46.0</v>
      </c>
      <c r="C24" s="57">
        <v>2.0</v>
      </c>
      <c r="D24" s="57">
        <v>4.0</v>
      </c>
      <c r="E24" s="57">
        <v>1.0</v>
      </c>
      <c r="F24" s="56" t="s">
        <v>63</v>
      </c>
      <c r="G24" s="56" t="s">
        <v>86</v>
      </c>
      <c r="H24" s="57">
        <v>4.0</v>
      </c>
      <c r="I24" s="56" t="s">
        <v>51</v>
      </c>
      <c r="J24" s="58">
        <v>868.0</v>
      </c>
      <c r="K24" s="57">
        <v>2.0</v>
      </c>
      <c r="L24" s="57">
        <v>4.0</v>
      </c>
      <c r="M24" s="57">
        <v>1.0</v>
      </c>
      <c r="N24" s="57">
        <v>1.0</v>
      </c>
      <c r="O24" s="57">
        <v>0.0</v>
      </c>
    </row>
    <row r="25">
      <c r="B25" s="57">
        <v>45.0</v>
      </c>
      <c r="C25" s="57">
        <v>3.0</v>
      </c>
      <c r="D25" s="57">
        <v>4.0</v>
      </c>
      <c r="E25" s="57">
        <v>2.0</v>
      </c>
      <c r="F25" s="56" t="s">
        <v>63</v>
      </c>
      <c r="G25" s="56" t="s">
        <v>86</v>
      </c>
      <c r="H25" s="57">
        <v>4.0</v>
      </c>
      <c r="I25" s="56" t="s">
        <v>49</v>
      </c>
      <c r="J25" s="58">
        <v>3112.0</v>
      </c>
      <c r="K25" s="57">
        <v>1.0</v>
      </c>
      <c r="L25" s="57">
        <v>3.0</v>
      </c>
      <c r="M25" s="57">
        <v>0.0</v>
      </c>
      <c r="N25" s="57">
        <v>0.0</v>
      </c>
      <c r="O25" s="57">
        <v>0.0</v>
      </c>
    </row>
    <row r="26">
      <c r="B26" s="57">
        <v>27.0</v>
      </c>
      <c r="C26" s="57">
        <v>1.0</v>
      </c>
      <c r="D26" s="57">
        <v>3.0</v>
      </c>
      <c r="E26" s="57">
        <v>3.0</v>
      </c>
      <c r="F26" s="56" t="s">
        <v>63</v>
      </c>
      <c r="G26" s="56" t="s">
        <v>89</v>
      </c>
      <c r="H26" s="57">
        <v>3.0</v>
      </c>
      <c r="I26" s="56" t="s">
        <v>48</v>
      </c>
      <c r="J26" s="58">
        <v>4293.0</v>
      </c>
      <c r="K26" s="57">
        <v>2.0</v>
      </c>
      <c r="L26" s="57">
        <v>3.0</v>
      </c>
      <c r="M26" s="57">
        <v>1.0</v>
      </c>
      <c r="N26" s="57">
        <v>1.0</v>
      </c>
      <c r="O26" s="57">
        <v>0.0</v>
      </c>
    </row>
    <row r="27">
      <c r="B27" s="57">
        <v>15.0</v>
      </c>
      <c r="C27" s="57">
        <v>1.0</v>
      </c>
      <c r="D27" s="57">
        <v>4.0</v>
      </c>
      <c r="E27" s="57">
        <v>4.0</v>
      </c>
      <c r="F27" s="56" t="s">
        <v>63</v>
      </c>
      <c r="G27" s="56" t="s">
        <v>88</v>
      </c>
      <c r="H27" s="57">
        <v>4.0</v>
      </c>
      <c r="I27" s="56" t="s">
        <v>48</v>
      </c>
      <c r="J27" s="58">
        <v>1168.0</v>
      </c>
      <c r="K27" s="57">
        <v>1.0</v>
      </c>
      <c r="L27" s="57">
        <v>1.0</v>
      </c>
      <c r="M27" s="57">
        <v>0.0</v>
      </c>
      <c r="N27" s="57">
        <v>0.0</v>
      </c>
      <c r="O27" s="57">
        <v>0.0</v>
      </c>
    </row>
    <row r="28">
      <c r="B28" s="57">
        <v>19.0</v>
      </c>
      <c r="C28" s="57">
        <v>1.0</v>
      </c>
      <c r="D28" s="57">
        <v>1.0</v>
      </c>
      <c r="E28" s="57">
        <v>5.0</v>
      </c>
      <c r="F28" s="56" t="s">
        <v>63</v>
      </c>
      <c r="G28" s="56" t="s">
        <v>89</v>
      </c>
      <c r="H28" s="57">
        <v>1.0</v>
      </c>
      <c r="I28" s="56" t="s">
        <v>48</v>
      </c>
      <c r="J28" s="58">
        <v>1003.0</v>
      </c>
      <c r="K28" s="57">
        <v>1.0</v>
      </c>
      <c r="L28" s="57">
        <v>1.0</v>
      </c>
      <c r="M28" s="57">
        <v>0.0</v>
      </c>
      <c r="N28" s="57">
        <v>0.0</v>
      </c>
      <c r="O28" s="57">
        <v>0.0</v>
      </c>
    </row>
    <row r="29">
      <c r="B29" s="57">
        <v>57.0</v>
      </c>
      <c r="C29" s="57">
        <v>3.0</v>
      </c>
      <c r="D29" s="57">
        <v>3.0</v>
      </c>
      <c r="E29" s="57">
        <v>6.0</v>
      </c>
      <c r="F29" s="56" t="s">
        <v>63</v>
      </c>
      <c r="G29" s="56" t="s">
        <v>87</v>
      </c>
      <c r="H29" s="57">
        <v>3.0</v>
      </c>
      <c r="I29" s="56" t="s">
        <v>49</v>
      </c>
      <c r="J29" s="58">
        <v>2067.0</v>
      </c>
      <c r="K29" s="57">
        <v>1.0</v>
      </c>
      <c r="L29" s="57">
        <v>3.0</v>
      </c>
      <c r="M29" s="57">
        <v>0.0</v>
      </c>
      <c r="N29" s="57">
        <v>0.0</v>
      </c>
      <c r="O29" s="57">
        <v>0.0</v>
      </c>
    </row>
    <row r="30">
      <c r="B30" s="57">
        <v>22.0</v>
      </c>
      <c r="C30" s="57">
        <v>2.0</v>
      </c>
      <c r="D30" s="57">
        <v>2.0</v>
      </c>
      <c r="E30" s="57">
        <v>7.0</v>
      </c>
      <c r="F30" s="56" t="s">
        <v>63</v>
      </c>
      <c r="G30" s="56" t="s">
        <v>89</v>
      </c>
      <c r="H30" s="57">
        <v>2.0</v>
      </c>
      <c r="I30" s="56" t="s">
        <v>51</v>
      </c>
      <c r="J30" s="58">
        <v>1231.0</v>
      </c>
      <c r="K30" s="57">
        <v>1.0</v>
      </c>
      <c r="L30" s="57">
        <v>2.0</v>
      </c>
      <c r="M30" s="57">
        <v>0.0</v>
      </c>
      <c r="N30" s="57">
        <v>0.0</v>
      </c>
      <c r="O30" s="57">
        <v>0.0</v>
      </c>
    </row>
    <row r="31">
      <c r="B31" s="57">
        <v>49.0</v>
      </c>
      <c r="C31" s="57">
        <v>3.0</v>
      </c>
      <c r="D31" s="57">
        <v>1.0</v>
      </c>
      <c r="E31" s="57">
        <v>8.0</v>
      </c>
      <c r="F31" s="56" t="s">
        <v>63</v>
      </c>
      <c r="G31" s="56" t="s">
        <v>87</v>
      </c>
      <c r="H31" s="57">
        <v>1.0</v>
      </c>
      <c r="I31" s="56" t="s">
        <v>49</v>
      </c>
      <c r="J31" s="58">
        <v>1297.0</v>
      </c>
      <c r="K31" s="57">
        <v>1.0</v>
      </c>
      <c r="L31" s="57">
        <v>3.0</v>
      </c>
      <c r="M31" s="57">
        <v>0.0</v>
      </c>
      <c r="N31" s="57">
        <v>0.0</v>
      </c>
      <c r="O31" s="57">
        <v>0.0</v>
      </c>
    </row>
    <row r="32">
      <c r="B32" s="57">
        <v>51.0</v>
      </c>
      <c r="C32" s="57">
        <v>1.0</v>
      </c>
      <c r="D32" s="57">
        <v>1.0</v>
      </c>
      <c r="E32" s="57">
        <v>9.0</v>
      </c>
      <c r="F32" s="56" t="s">
        <v>63</v>
      </c>
      <c r="G32" s="56" t="s">
        <v>87</v>
      </c>
      <c r="H32" s="57">
        <v>1.0</v>
      </c>
      <c r="I32" s="56" t="s">
        <v>48</v>
      </c>
      <c r="J32" s="58">
        <v>779.0</v>
      </c>
      <c r="K32" s="57">
        <v>1.0</v>
      </c>
      <c r="L32" s="57">
        <v>1.0</v>
      </c>
      <c r="M32" s="57">
        <v>0.0</v>
      </c>
      <c r="N32" s="57">
        <v>0.0</v>
      </c>
      <c r="O32" s="57">
        <v>0.0</v>
      </c>
    </row>
    <row r="33">
      <c r="B33" s="57">
        <v>13.0</v>
      </c>
      <c r="C33" s="57">
        <v>3.0</v>
      </c>
      <c r="D33" s="57">
        <v>4.0</v>
      </c>
      <c r="E33" s="57">
        <v>10.0</v>
      </c>
      <c r="F33" s="56" t="s">
        <v>63</v>
      </c>
      <c r="G33" s="56" t="s">
        <v>88</v>
      </c>
      <c r="H33" s="57">
        <v>4.0</v>
      </c>
      <c r="I33" s="56" t="s">
        <v>49</v>
      </c>
      <c r="J33" s="58">
        <v>1013.0</v>
      </c>
      <c r="K33" s="57">
        <v>1.0</v>
      </c>
      <c r="L33" s="57">
        <v>3.0</v>
      </c>
      <c r="M33" s="57">
        <v>0.0</v>
      </c>
      <c r="N33" s="57">
        <v>0.0</v>
      </c>
      <c r="O33" s="57">
        <v>0.0</v>
      </c>
    </row>
    <row r="34">
      <c r="B34" s="57">
        <v>32.0</v>
      </c>
      <c r="C34" s="57">
        <v>3.0</v>
      </c>
      <c r="D34" s="57">
        <v>4.0</v>
      </c>
      <c r="E34" s="57">
        <v>1.0</v>
      </c>
      <c r="F34" s="56" t="s">
        <v>60</v>
      </c>
      <c r="G34" s="56" t="s">
        <v>89</v>
      </c>
      <c r="H34" s="57">
        <v>4.0</v>
      </c>
      <c r="I34" s="56" t="s">
        <v>50</v>
      </c>
      <c r="J34" s="58">
        <v>957.0</v>
      </c>
      <c r="K34" s="57">
        <v>2.0</v>
      </c>
      <c r="L34" s="57">
        <v>4.0</v>
      </c>
      <c r="M34" s="57">
        <v>1.0</v>
      </c>
      <c r="N34" s="57">
        <v>1.0</v>
      </c>
      <c r="O34" s="57">
        <v>0.0</v>
      </c>
    </row>
    <row r="35">
      <c r="B35" s="57">
        <v>28.0</v>
      </c>
      <c r="C35" s="57">
        <v>3.0</v>
      </c>
      <c r="D35" s="57">
        <v>4.0</v>
      </c>
      <c r="E35" s="57">
        <v>2.0</v>
      </c>
      <c r="F35" s="56" t="s">
        <v>60</v>
      </c>
      <c r="G35" s="56" t="s">
        <v>89</v>
      </c>
      <c r="H35" s="57">
        <v>3.0</v>
      </c>
      <c r="I35" s="56" t="s">
        <v>50</v>
      </c>
      <c r="J35" s="58">
        <v>2600.0</v>
      </c>
      <c r="K35" s="57">
        <v>1.0</v>
      </c>
      <c r="L35" s="57">
        <v>3.0</v>
      </c>
      <c r="M35" s="57">
        <v>0.0</v>
      </c>
      <c r="N35" s="57">
        <v>0.0</v>
      </c>
      <c r="O35" s="57">
        <v>0.0</v>
      </c>
    </row>
    <row r="36">
      <c r="B36" s="57">
        <v>23.0</v>
      </c>
      <c r="C36" s="57">
        <v>3.0</v>
      </c>
      <c r="D36" s="57">
        <v>1.0</v>
      </c>
      <c r="E36" s="57">
        <v>3.0</v>
      </c>
      <c r="F36" s="56" t="s">
        <v>60</v>
      </c>
      <c r="G36" s="56" t="s">
        <v>89</v>
      </c>
      <c r="H36" s="57">
        <v>2.0</v>
      </c>
      <c r="I36" s="56" t="s">
        <v>48</v>
      </c>
      <c r="J36" s="58">
        <v>3452.0</v>
      </c>
      <c r="K36" s="57">
        <v>1.0</v>
      </c>
      <c r="L36" s="57">
        <v>3.0</v>
      </c>
      <c r="M36" s="57">
        <v>0.0</v>
      </c>
      <c r="N36" s="57">
        <v>0.0</v>
      </c>
      <c r="O36" s="57">
        <v>0.0</v>
      </c>
    </row>
    <row r="37">
      <c r="B37" s="57">
        <v>9.0</v>
      </c>
      <c r="C37" s="57">
        <v>1.0</v>
      </c>
      <c r="D37" s="57">
        <v>3.0</v>
      </c>
      <c r="E37" s="57">
        <v>4.0</v>
      </c>
      <c r="F37" s="56" t="s">
        <v>60</v>
      </c>
      <c r="G37" s="56" t="s">
        <v>88</v>
      </c>
      <c r="H37" s="57">
        <v>3.0</v>
      </c>
      <c r="I37" s="56" t="s">
        <v>49</v>
      </c>
      <c r="J37" s="58">
        <v>1395.0</v>
      </c>
      <c r="K37" s="57">
        <v>1.0</v>
      </c>
      <c r="L37" s="57">
        <v>1.0</v>
      </c>
      <c r="M37" s="57">
        <v>0.0</v>
      </c>
      <c r="N37" s="57">
        <v>0.0</v>
      </c>
      <c r="O37" s="57">
        <v>0.0</v>
      </c>
    </row>
    <row r="38">
      <c r="B38" s="57">
        <v>64.0</v>
      </c>
      <c r="C38" s="57">
        <v>2.0</v>
      </c>
      <c r="D38" s="57">
        <v>4.0</v>
      </c>
      <c r="E38" s="57">
        <v>5.0</v>
      </c>
      <c r="F38" s="56" t="s">
        <v>60</v>
      </c>
      <c r="G38" s="56" t="s">
        <v>87</v>
      </c>
      <c r="H38" s="57">
        <v>4.0</v>
      </c>
      <c r="I38" s="56" t="s">
        <v>50</v>
      </c>
      <c r="J38" s="58">
        <v>2160.0</v>
      </c>
      <c r="K38" s="57">
        <v>1.0</v>
      </c>
      <c r="L38" s="57">
        <v>2.0</v>
      </c>
      <c r="M38" s="57">
        <v>0.0</v>
      </c>
      <c r="N38" s="57">
        <v>0.0</v>
      </c>
      <c r="O38" s="57">
        <v>0.0</v>
      </c>
    </row>
    <row r="39">
      <c r="B39" s="57">
        <v>36.0</v>
      </c>
      <c r="C39" s="57">
        <v>4.0</v>
      </c>
      <c r="D39" s="57">
        <v>4.0</v>
      </c>
      <c r="E39" s="57">
        <v>6.0</v>
      </c>
      <c r="F39" s="56" t="s">
        <v>60</v>
      </c>
      <c r="G39" s="56" t="s">
        <v>86</v>
      </c>
      <c r="H39" s="57">
        <v>1.0</v>
      </c>
      <c r="I39" s="56" t="s">
        <v>50</v>
      </c>
      <c r="J39" s="58">
        <v>1728.0</v>
      </c>
      <c r="K39" s="57">
        <v>1.0</v>
      </c>
      <c r="L39" s="57">
        <v>4.0</v>
      </c>
      <c r="M39" s="57">
        <v>0.0</v>
      </c>
      <c r="N39" s="57">
        <v>0.0</v>
      </c>
      <c r="O39" s="57">
        <v>0.0</v>
      </c>
    </row>
    <row r="40">
      <c r="B40" s="57">
        <v>63.0</v>
      </c>
      <c r="C40" s="57">
        <v>2.0</v>
      </c>
      <c r="D40" s="57">
        <v>1.0</v>
      </c>
      <c r="E40" s="57">
        <v>7.0</v>
      </c>
      <c r="F40" s="56" t="s">
        <v>60</v>
      </c>
      <c r="G40" s="56" t="s">
        <v>87</v>
      </c>
      <c r="H40" s="57">
        <v>4.0</v>
      </c>
      <c r="I40" s="56" t="s">
        <v>48</v>
      </c>
      <c r="J40" s="58">
        <v>1595.0</v>
      </c>
      <c r="K40" s="57">
        <v>1.0</v>
      </c>
      <c r="L40" s="57">
        <v>2.0</v>
      </c>
      <c r="M40" s="57">
        <v>0.0</v>
      </c>
      <c r="N40" s="57">
        <v>0.0</v>
      </c>
      <c r="O40" s="57">
        <v>0.0</v>
      </c>
    </row>
    <row r="41">
      <c r="B41" s="57">
        <v>59.0</v>
      </c>
      <c r="C41" s="57">
        <v>2.0</v>
      </c>
      <c r="D41" s="57">
        <v>1.0</v>
      </c>
      <c r="E41" s="57">
        <v>8.0</v>
      </c>
      <c r="F41" s="56" t="s">
        <v>60</v>
      </c>
      <c r="G41" s="56" t="s">
        <v>87</v>
      </c>
      <c r="H41" s="57">
        <v>3.0</v>
      </c>
      <c r="I41" s="56" t="s">
        <v>48</v>
      </c>
      <c r="J41" s="58">
        <v>2385.0</v>
      </c>
      <c r="K41" s="57">
        <v>1.0</v>
      </c>
      <c r="L41" s="57">
        <v>2.0</v>
      </c>
      <c r="M41" s="57">
        <v>0.0</v>
      </c>
      <c r="N41" s="57">
        <v>0.0</v>
      </c>
      <c r="O41" s="57">
        <v>0.0</v>
      </c>
    </row>
    <row r="42">
      <c r="B42" s="57">
        <v>20.0</v>
      </c>
      <c r="C42" s="57">
        <v>3.0</v>
      </c>
      <c r="D42" s="57">
        <v>4.0</v>
      </c>
      <c r="E42" s="57">
        <v>9.0</v>
      </c>
      <c r="F42" s="56" t="s">
        <v>60</v>
      </c>
      <c r="G42" s="56" t="s">
        <v>89</v>
      </c>
      <c r="H42" s="57">
        <v>1.0</v>
      </c>
      <c r="I42" s="56" t="s">
        <v>50</v>
      </c>
      <c r="J42" s="58">
        <v>1383.0</v>
      </c>
      <c r="K42" s="57">
        <v>1.0</v>
      </c>
      <c r="L42" s="57">
        <v>3.0</v>
      </c>
      <c r="M42" s="57">
        <v>0.0</v>
      </c>
      <c r="N42" s="57">
        <v>0.0</v>
      </c>
      <c r="O42" s="57">
        <v>0.0</v>
      </c>
    </row>
    <row r="43">
      <c r="B43" s="57">
        <v>2.0</v>
      </c>
      <c r="C43" s="57">
        <v>1.0</v>
      </c>
      <c r="D43" s="57">
        <v>2.0</v>
      </c>
      <c r="E43" s="57">
        <v>10.0</v>
      </c>
      <c r="F43" s="56" t="s">
        <v>60</v>
      </c>
      <c r="G43" s="56" t="s">
        <v>88</v>
      </c>
      <c r="H43" s="57">
        <v>1.0</v>
      </c>
      <c r="I43" s="56" t="s">
        <v>51</v>
      </c>
      <c r="J43" s="58">
        <v>1317.0</v>
      </c>
      <c r="K43" s="57">
        <v>1.0</v>
      </c>
      <c r="L43" s="57">
        <v>1.0</v>
      </c>
      <c r="M43" s="57">
        <v>0.0</v>
      </c>
      <c r="N43" s="57">
        <v>0.0</v>
      </c>
      <c r="O43" s="57">
        <v>0.0</v>
      </c>
    </row>
    <row r="44">
      <c r="B44" s="57">
        <v>24.0</v>
      </c>
      <c r="C44" s="57">
        <v>2.0</v>
      </c>
      <c r="D44" s="57">
        <v>3.0</v>
      </c>
      <c r="E44" s="57">
        <v>1.0</v>
      </c>
      <c r="F44" s="56" t="s">
        <v>12</v>
      </c>
      <c r="G44" s="56" t="s">
        <v>89</v>
      </c>
      <c r="H44" s="57">
        <v>2.0</v>
      </c>
      <c r="I44" s="56" t="s">
        <v>50</v>
      </c>
      <c r="J44" s="58">
        <v>1821.0</v>
      </c>
      <c r="K44" s="57">
        <v>2.0</v>
      </c>
      <c r="L44" s="57">
        <v>3.0</v>
      </c>
      <c r="M44" s="57">
        <v>1.0</v>
      </c>
      <c r="N44" s="57">
        <v>1.0</v>
      </c>
      <c r="O44" s="57">
        <v>0.0</v>
      </c>
    </row>
    <row r="45">
      <c r="B45" s="57">
        <v>5.0</v>
      </c>
      <c r="C45" s="57">
        <v>2.0</v>
      </c>
      <c r="D45" s="57">
        <v>1.0</v>
      </c>
      <c r="E45" s="57">
        <v>2.0</v>
      </c>
      <c r="F45" s="56" t="s">
        <v>12</v>
      </c>
      <c r="G45" s="56" t="s">
        <v>88</v>
      </c>
      <c r="H45" s="57">
        <v>2.0</v>
      </c>
      <c r="I45" s="56" t="s">
        <v>49</v>
      </c>
      <c r="J45" s="58">
        <v>835.0</v>
      </c>
      <c r="K45" s="57">
        <v>2.0</v>
      </c>
      <c r="L45" s="57">
        <v>3.0</v>
      </c>
      <c r="M45" s="57">
        <v>1.0</v>
      </c>
      <c r="N45" s="57">
        <v>0.0</v>
      </c>
      <c r="O45" s="57">
        <v>1.0</v>
      </c>
    </row>
    <row r="46">
      <c r="B46" s="57">
        <v>42.0</v>
      </c>
      <c r="C46" s="57">
        <v>3.0</v>
      </c>
      <c r="D46" s="57">
        <v>4.0</v>
      </c>
      <c r="E46" s="57">
        <v>3.0</v>
      </c>
      <c r="F46" s="56" t="s">
        <v>12</v>
      </c>
      <c r="G46" s="56" t="s">
        <v>86</v>
      </c>
      <c r="H46" s="57">
        <v>3.0</v>
      </c>
      <c r="I46" s="56" t="s">
        <v>51</v>
      </c>
      <c r="J46" s="58">
        <v>1188.0</v>
      </c>
      <c r="K46" s="57">
        <v>1.0</v>
      </c>
      <c r="L46" s="57">
        <v>3.0</v>
      </c>
      <c r="M46" s="57">
        <v>0.0</v>
      </c>
      <c r="N46" s="57">
        <v>0.0</v>
      </c>
      <c r="O46" s="57">
        <v>0.0</v>
      </c>
    </row>
    <row r="47">
      <c r="B47" s="57">
        <v>10.0</v>
      </c>
      <c r="C47" s="57">
        <v>3.0</v>
      </c>
      <c r="D47" s="57">
        <v>1.0</v>
      </c>
      <c r="E47" s="57">
        <v>4.0</v>
      </c>
      <c r="F47" s="56" t="s">
        <v>12</v>
      </c>
      <c r="G47" s="56" t="s">
        <v>88</v>
      </c>
      <c r="H47" s="57">
        <v>3.0</v>
      </c>
      <c r="I47" s="56" t="s">
        <v>51</v>
      </c>
      <c r="J47" s="58">
        <v>1157.0</v>
      </c>
      <c r="K47" s="57">
        <v>1.0</v>
      </c>
      <c r="L47" s="57">
        <v>3.0</v>
      </c>
      <c r="M47" s="57">
        <v>0.0</v>
      </c>
      <c r="N47" s="57">
        <v>0.0</v>
      </c>
      <c r="O47" s="57">
        <v>0.0</v>
      </c>
    </row>
    <row r="48">
      <c r="B48" s="57">
        <v>29.0</v>
      </c>
      <c r="C48" s="57">
        <v>4.0</v>
      </c>
      <c r="D48" s="57">
        <v>3.0</v>
      </c>
      <c r="E48" s="57">
        <v>5.0</v>
      </c>
      <c r="F48" s="56" t="s">
        <v>12</v>
      </c>
      <c r="G48" s="56" t="s">
        <v>89</v>
      </c>
      <c r="H48" s="57">
        <v>4.0</v>
      </c>
      <c r="I48" s="56" t="s">
        <v>49</v>
      </c>
      <c r="J48" s="58">
        <v>1034.0</v>
      </c>
      <c r="K48" s="57">
        <v>1.0</v>
      </c>
      <c r="L48" s="57">
        <v>4.0</v>
      </c>
      <c r="M48" s="57">
        <v>0.0</v>
      </c>
      <c r="N48" s="57">
        <v>0.0</v>
      </c>
      <c r="O48" s="57">
        <v>0.0</v>
      </c>
    </row>
    <row r="49">
      <c r="B49" s="57">
        <v>47.0</v>
      </c>
      <c r="C49" s="57">
        <v>4.0</v>
      </c>
      <c r="D49" s="57">
        <v>4.0</v>
      </c>
      <c r="E49" s="57">
        <v>6.0</v>
      </c>
      <c r="F49" s="56" t="s">
        <v>12</v>
      </c>
      <c r="G49" s="56" t="s">
        <v>86</v>
      </c>
      <c r="H49" s="57">
        <v>4.0</v>
      </c>
      <c r="I49" s="56" t="s">
        <v>48</v>
      </c>
      <c r="J49" s="58">
        <v>807.0</v>
      </c>
      <c r="K49" s="57">
        <v>1.0</v>
      </c>
      <c r="L49" s="57">
        <v>4.0</v>
      </c>
      <c r="M49" s="57">
        <v>0.0</v>
      </c>
      <c r="N49" s="57">
        <v>0.0</v>
      </c>
      <c r="O49" s="57">
        <v>0.0</v>
      </c>
    </row>
    <row r="50">
      <c r="B50" s="57">
        <v>31.0</v>
      </c>
      <c r="C50" s="57">
        <v>4.0</v>
      </c>
      <c r="D50" s="57">
        <v>3.0</v>
      </c>
      <c r="E50" s="57">
        <v>7.0</v>
      </c>
      <c r="F50" s="56" t="s">
        <v>12</v>
      </c>
      <c r="G50" s="56" t="s">
        <v>89</v>
      </c>
      <c r="H50" s="57">
        <v>4.0</v>
      </c>
      <c r="I50" s="56" t="s">
        <v>48</v>
      </c>
      <c r="J50" s="58">
        <v>861.0</v>
      </c>
      <c r="K50" s="57">
        <v>1.0</v>
      </c>
      <c r="L50" s="57">
        <v>4.0</v>
      </c>
      <c r="M50" s="57">
        <v>0.0</v>
      </c>
      <c r="N50" s="57">
        <v>0.0</v>
      </c>
      <c r="O50" s="57">
        <v>0.0</v>
      </c>
    </row>
    <row r="51">
      <c r="B51" s="57">
        <v>38.0</v>
      </c>
      <c r="C51" s="57">
        <v>2.0</v>
      </c>
      <c r="D51" s="57">
        <v>4.0</v>
      </c>
      <c r="E51" s="57">
        <v>8.0</v>
      </c>
      <c r="F51" s="56" t="s">
        <v>12</v>
      </c>
      <c r="G51" s="56" t="s">
        <v>86</v>
      </c>
      <c r="H51" s="57">
        <v>2.0</v>
      </c>
      <c r="I51" s="56" t="s">
        <v>51</v>
      </c>
      <c r="J51" s="58">
        <v>1259.0</v>
      </c>
      <c r="K51" s="57">
        <v>1.0</v>
      </c>
      <c r="L51" s="57">
        <v>2.0</v>
      </c>
      <c r="M51" s="57">
        <v>0.0</v>
      </c>
      <c r="N51" s="57">
        <v>0.0</v>
      </c>
      <c r="O51" s="57">
        <v>0.0</v>
      </c>
    </row>
    <row r="52">
      <c r="B52" s="57">
        <v>21.0</v>
      </c>
      <c r="C52" s="57">
        <v>2.0</v>
      </c>
      <c r="D52" s="57">
        <v>3.0</v>
      </c>
      <c r="E52" s="57">
        <v>9.0</v>
      </c>
      <c r="F52" s="56" t="s">
        <v>12</v>
      </c>
      <c r="G52" s="56" t="s">
        <v>89</v>
      </c>
      <c r="H52" s="57">
        <v>2.0</v>
      </c>
      <c r="I52" s="56" t="s">
        <v>49</v>
      </c>
      <c r="J52" s="58">
        <v>739.0</v>
      </c>
      <c r="K52" s="57">
        <v>1.0</v>
      </c>
      <c r="L52" s="57">
        <v>2.0</v>
      </c>
      <c r="M52" s="57">
        <v>0.0</v>
      </c>
      <c r="N52" s="57">
        <v>0.0</v>
      </c>
      <c r="O52" s="57">
        <v>0.0</v>
      </c>
    </row>
    <row r="53">
      <c r="B53" s="57">
        <v>6.0</v>
      </c>
      <c r="C53" s="57">
        <v>2.0</v>
      </c>
      <c r="D53" s="57">
        <v>1.0</v>
      </c>
      <c r="E53" s="57">
        <v>10.0</v>
      </c>
      <c r="F53" s="56" t="s">
        <v>12</v>
      </c>
      <c r="G53" s="56" t="s">
        <v>88</v>
      </c>
      <c r="H53" s="57">
        <v>2.0</v>
      </c>
      <c r="I53" s="56" t="s">
        <v>51</v>
      </c>
      <c r="J53" s="58">
        <v>562.0</v>
      </c>
      <c r="K53" s="57">
        <v>1.0</v>
      </c>
      <c r="L53" s="57">
        <v>2.0</v>
      </c>
      <c r="M53" s="57">
        <v>0.0</v>
      </c>
      <c r="N53" s="57">
        <v>0.0</v>
      </c>
      <c r="O53" s="57">
        <v>0.0</v>
      </c>
    </row>
    <row r="54">
      <c r="B54" s="57">
        <v>12.0</v>
      </c>
      <c r="C54" s="57">
        <v>4.0</v>
      </c>
      <c r="D54" s="57">
        <v>3.0</v>
      </c>
      <c r="E54" s="57">
        <v>1.0</v>
      </c>
      <c r="F54" s="56" t="s">
        <v>63</v>
      </c>
      <c r="G54" s="56" t="s">
        <v>88</v>
      </c>
      <c r="H54" s="57">
        <v>3.0</v>
      </c>
      <c r="I54" s="56" t="s">
        <v>50</v>
      </c>
      <c r="J54" s="58">
        <v>885.0</v>
      </c>
      <c r="K54" s="57">
        <v>2.0</v>
      </c>
      <c r="L54" s="57">
        <v>3.0</v>
      </c>
      <c r="M54" s="57">
        <v>1.0</v>
      </c>
      <c r="N54" s="57">
        <v>1.0</v>
      </c>
      <c r="O54" s="57">
        <v>0.0</v>
      </c>
    </row>
    <row r="55">
      <c r="B55" s="57">
        <v>61.0</v>
      </c>
      <c r="C55" s="57">
        <v>3.0</v>
      </c>
      <c r="D55" s="57">
        <v>4.0</v>
      </c>
      <c r="E55" s="57">
        <v>2.0</v>
      </c>
      <c r="F55" s="56" t="s">
        <v>63</v>
      </c>
      <c r="G55" s="56" t="s">
        <v>87</v>
      </c>
      <c r="H55" s="57">
        <v>4.0</v>
      </c>
      <c r="I55" s="56" t="s">
        <v>49</v>
      </c>
      <c r="J55" s="58">
        <v>2629.0</v>
      </c>
      <c r="K55" s="57">
        <v>2.0</v>
      </c>
      <c r="L55" s="57">
        <v>2.0</v>
      </c>
      <c r="M55" s="57">
        <v>1.0</v>
      </c>
      <c r="N55" s="57">
        <v>0.0</v>
      </c>
      <c r="O55" s="57">
        <v>1.0</v>
      </c>
    </row>
    <row r="56">
      <c r="B56" s="57">
        <v>55.0</v>
      </c>
      <c r="C56" s="57">
        <v>1.0</v>
      </c>
      <c r="D56" s="57">
        <v>2.0</v>
      </c>
      <c r="E56" s="57">
        <v>3.0</v>
      </c>
      <c r="F56" s="56" t="s">
        <v>63</v>
      </c>
      <c r="G56" s="56" t="s">
        <v>87</v>
      </c>
      <c r="H56" s="57">
        <v>2.0</v>
      </c>
      <c r="I56" s="56" t="s">
        <v>48</v>
      </c>
      <c r="J56" s="58">
        <v>859.0</v>
      </c>
      <c r="K56" s="57">
        <v>2.0</v>
      </c>
      <c r="L56" s="57">
        <v>2.0</v>
      </c>
      <c r="M56" s="57">
        <v>1.0</v>
      </c>
      <c r="N56" s="57">
        <v>1.0</v>
      </c>
      <c r="O56" s="57">
        <v>0.0</v>
      </c>
    </row>
    <row r="57">
      <c r="B57" s="57">
        <v>41.0</v>
      </c>
      <c r="C57" s="57">
        <v>3.0</v>
      </c>
      <c r="D57" s="57">
        <v>3.0</v>
      </c>
      <c r="E57" s="57">
        <v>4.0</v>
      </c>
      <c r="F57" s="56" t="s">
        <v>63</v>
      </c>
      <c r="G57" s="56" t="s">
        <v>86</v>
      </c>
      <c r="H57" s="57">
        <v>3.0</v>
      </c>
      <c r="I57" s="56" t="s">
        <v>49</v>
      </c>
      <c r="J57" s="58">
        <v>1231.0</v>
      </c>
      <c r="K57" s="57">
        <v>1.0</v>
      </c>
      <c r="L57" s="57">
        <v>3.0</v>
      </c>
      <c r="M57" s="57">
        <v>0.0</v>
      </c>
      <c r="N57" s="57">
        <v>0.0</v>
      </c>
      <c r="O57" s="57">
        <v>0.0</v>
      </c>
    </row>
    <row r="58">
      <c r="B58" s="57">
        <v>44.0</v>
      </c>
      <c r="C58" s="57">
        <v>4.0</v>
      </c>
      <c r="D58" s="57">
        <v>3.0</v>
      </c>
      <c r="E58" s="57">
        <v>5.0</v>
      </c>
      <c r="F58" s="56" t="s">
        <v>63</v>
      </c>
      <c r="G58" s="56" t="s">
        <v>86</v>
      </c>
      <c r="H58" s="57">
        <v>3.0</v>
      </c>
      <c r="I58" s="56" t="s">
        <v>50</v>
      </c>
      <c r="J58" s="58">
        <v>850.0</v>
      </c>
      <c r="K58" s="57">
        <v>1.0</v>
      </c>
      <c r="L58" s="57">
        <v>4.0</v>
      </c>
      <c r="M58" s="57">
        <v>0.0</v>
      </c>
      <c r="N58" s="57">
        <v>0.0</v>
      </c>
      <c r="O58" s="57">
        <v>0.0</v>
      </c>
    </row>
    <row r="59">
      <c r="B59" s="57">
        <v>4.0</v>
      </c>
      <c r="C59" s="57">
        <v>4.0</v>
      </c>
      <c r="D59" s="57">
        <v>1.0</v>
      </c>
      <c r="E59" s="57">
        <v>6.0</v>
      </c>
      <c r="F59" s="56" t="s">
        <v>63</v>
      </c>
      <c r="G59" s="56" t="s">
        <v>88</v>
      </c>
      <c r="H59" s="57">
        <v>1.0</v>
      </c>
      <c r="I59" s="56" t="s">
        <v>50</v>
      </c>
      <c r="J59" s="58">
        <v>1361.0</v>
      </c>
      <c r="K59" s="57">
        <v>1.0</v>
      </c>
      <c r="L59" s="57">
        <v>4.0</v>
      </c>
      <c r="M59" s="57">
        <v>0.0</v>
      </c>
      <c r="N59" s="57">
        <v>0.0</v>
      </c>
      <c r="O59" s="57">
        <v>0.0</v>
      </c>
    </row>
    <row r="60">
      <c r="B60" s="57">
        <v>60.0</v>
      </c>
      <c r="C60" s="57">
        <v>4.0</v>
      </c>
      <c r="D60" s="57">
        <v>3.0</v>
      </c>
      <c r="E60" s="57">
        <v>7.0</v>
      </c>
      <c r="F60" s="56" t="s">
        <v>63</v>
      </c>
      <c r="G60" s="56" t="s">
        <v>87</v>
      </c>
      <c r="H60" s="57">
        <v>3.0</v>
      </c>
      <c r="I60" s="56" t="s">
        <v>50</v>
      </c>
      <c r="J60" s="58">
        <v>775.0</v>
      </c>
      <c r="K60" s="57">
        <v>1.0</v>
      </c>
      <c r="L60" s="57">
        <v>4.0</v>
      </c>
      <c r="M60" s="57">
        <v>0.0</v>
      </c>
      <c r="N60" s="57">
        <v>0.0</v>
      </c>
      <c r="O60" s="57">
        <v>0.0</v>
      </c>
    </row>
    <row r="61">
      <c r="B61" s="57">
        <v>43.0</v>
      </c>
      <c r="C61" s="57">
        <v>1.0</v>
      </c>
      <c r="D61" s="57">
        <v>3.0</v>
      </c>
      <c r="E61" s="57">
        <v>8.0</v>
      </c>
      <c r="F61" s="56" t="s">
        <v>63</v>
      </c>
      <c r="G61" s="56" t="s">
        <v>86</v>
      </c>
      <c r="H61" s="57">
        <v>3.0</v>
      </c>
      <c r="I61" s="56" t="s">
        <v>48</v>
      </c>
      <c r="J61" s="58">
        <v>1689.0</v>
      </c>
      <c r="K61" s="57">
        <v>1.0</v>
      </c>
      <c r="L61" s="57">
        <v>1.0</v>
      </c>
      <c r="M61" s="57">
        <v>0.0</v>
      </c>
      <c r="N61" s="57">
        <v>0.0</v>
      </c>
      <c r="O61" s="57">
        <v>0.0</v>
      </c>
    </row>
    <row r="62">
      <c r="B62" s="57">
        <v>8.0</v>
      </c>
      <c r="C62" s="57">
        <v>4.0</v>
      </c>
      <c r="D62" s="57">
        <v>2.0</v>
      </c>
      <c r="E62" s="57">
        <v>9.0</v>
      </c>
      <c r="F62" s="56" t="s">
        <v>63</v>
      </c>
      <c r="G62" s="56" t="s">
        <v>88</v>
      </c>
      <c r="H62" s="57">
        <v>2.0</v>
      </c>
      <c r="I62" s="56" t="s">
        <v>50</v>
      </c>
      <c r="J62" s="58">
        <v>1040.0</v>
      </c>
      <c r="K62" s="57">
        <v>1.0</v>
      </c>
      <c r="L62" s="57">
        <v>4.0</v>
      </c>
      <c r="M62" s="57">
        <v>0.0</v>
      </c>
      <c r="N62" s="57">
        <v>0.0</v>
      </c>
      <c r="O62" s="57">
        <v>0.0</v>
      </c>
    </row>
    <row r="63">
      <c r="B63" s="61">
        <v>18.0</v>
      </c>
      <c r="C63" s="61">
        <v>2.0</v>
      </c>
      <c r="D63" s="61">
        <v>1.0</v>
      </c>
      <c r="E63" s="61">
        <v>10.0</v>
      </c>
      <c r="F63" s="59" t="s">
        <v>63</v>
      </c>
      <c r="G63" s="59" t="s">
        <v>89</v>
      </c>
      <c r="H63" s="61">
        <v>1.0</v>
      </c>
      <c r="I63" s="59" t="s">
        <v>51</v>
      </c>
      <c r="J63" s="62">
        <v>1086.0</v>
      </c>
      <c r="K63" s="61">
        <v>1.0</v>
      </c>
      <c r="L63" s="61">
        <v>2.0</v>
      </c>
      <c r="M63" s="61">
        <v>0.0</v>
      </c>
      <c r="N63" s="61">
        <v>0.0</v>
      </c>
      <c r="O63" s="61">
        <v>0.0</v>
      </c>
    </row>
    <row r="65">
      <c r="C65" s="32" t="s">
        <v>26</v>
      </c>
      <c r="D65" s="32" t="s">
        <v>23</v>
      </c>
      <c r="E65" s="32" t="s">
        <v>16</v>
      </c>
      <c r="F65" s="32" t="s">
        <v>17</v>
      </c>
      <c r="G65" s="32" t="s">
        <v>18</v>
      </c>
      <c r="H65" s="92" t="s">
        <v>27</v>
      </c>
      <c r="I65" s="33" t="s">
        <v>13</v>
      </c>
      <c r="J65" s="63" t="s">
        <v>19</v>
      </c>
    </row>
    <row r="66">
      <c r="B66" s="34" t="s">
        <v>90</v>
      </c>
      <c r="C66" s="35">
        <v>60.0</v>
      </c>
      <c r="D66" s="37">
        <f>average(J4:J63)</f>
        <v>1423.4</v>
      </c>
      <c r="E66" s="83">
        <f>MEDIAN(J4:J63)</f>
        <v>1181.5</v>
      </c>
      <c r="F66" s="83">
        <f>min(J4:J63)</f>
        <v>562</v>
      </c>
      <c r="G66" s="83">
        <f>MAX(J4:J63)</f>
        <v>4293</v>
      </c>
      <c r="H66" s="93">
        <f>(C66-I66)/C66*100</f>
        <v>20</v>
      </c>
      <c r="I66" s="64">
        <f>countif(K4:K63, "1")</f>
        <v>48</v>
      </c>
      <c r="J66" s="21">
        <f>stdev(J4:J63)</f>
        <v>772.0986413</v>
      </c>
    </row>
    <row r="67">
      <c r="H67" s="94"/>
    </row>
    <row r="68">
      <c r="H68" s="94"/>
    </row>
    <row r="69">
      <c r="C69" s="5" t="s">
        <v>26</v>
      </c>
      <c r="D69" s="5" t="s">
        <v>23</v>
      </c>
      <c r="E69" s="5" t="s">
        <v>16</v>
      </c>
      <c r="F69" s="5" t="s">
        <v>17</v>
      </c>
      <c r="G69" s="5" t="s">
        <v>18</v>
      </c>
      <c r="H69" s="95" t="s">
        <v>27</v>
      </c>
    </row>
    <row r="70">
      <c r="B70" s="5" t="s">
        <v>90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9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97" t="s">
        <v>91</v>
      </c>
      <c r="C3" s="97" t="s">
        <v>92</v>
      </c>
      <c r="D3" s="98" t="s">
        <v>93</v>
      </c>
      <c r="E3" s="97" t="s">
        <v>94</v>
      </c>
      <c r="F3" s="97" t="s">
        <v>95</v>
      </c>
      <c r="G3" s="98" t="s">
        <v>96</v>
      </c>
      <c r="H3" s="99" t="s">
        <v>97</v>
      </c>
    </row>
    <row r="4">
      <c r="B4" s="100" t="s">
        <v>98</v>
      </c>
      <c r="C4" s="48">
        <v>1.0</v>
      </c>
      <c r="D4" s="48">
        <v>1.0</v>
      </c>
      <c r="E4" s="48">
        <v>6.0</v>
      </c>
      <c r="F4" s="48">
        <v>5.0</v>
      </c>
      <c r="G4" s="48">
        <v>1.0</v>
      </c>
      <c r="H4" s="101">
        <v>143.0</v>
      </c>
    </row>
    <row r="5">
      <c r="B5" s="102" t="s">
        <v>98</v>
      </c>
      <c r="C5" s="12">
        <v>1.0</v>
      </c>
      <c r="D5" s="12">
        <v>1.0</v>
      </c>
      <c r="E5" s="12">
        <v>7.0</v>
      </c>
      <c r="F5" s="12">
        <v>3.0</v>
      </c>
      <c r="G5" s="12">
        <v>1.0</v>
      </c>
      <c r="H5" s="103">
        <v>109.0</v>
      </c>
    </row>
    <row r="6">
      <c r="B6" s="102" t="s">
        <v>98</v>
      </c>
      <c r="C6" s="12">
        <v>1.0</v>
      </c>
      <c r="D6" s="12">
        <v>1.0</v>
      </c>
      <c r="E6" s="12">
        <v>8.0</v>
      </c>
      <c r="F6" s="12">
        <v>5.0</v>
      </c>
      <c r="G6" s="12">
        <v>1.0</v>
      </c>
      <c r="H6" s="103">
        <v>18.0</v>
      </c>
    </row>
    <row r="7">
      <c r="B7" s="102" t="s">
        <v>98</v>
      </c>
      <c r="C7" s="12">
        <v>1.0</v>
      </c>
      <c r="D7" s="12">
        <v>1.0</v>
      </c>
      <c r="E7" s="12">
        <v>9.0</v>
      </c>
      <c r="F7" s="12">
        <v>3.0</v>
      </c>
      <c r="G7" s="12">
        <v>1.0</v>
      </c>
      <c r="H7" s="103">
        <v>4.0</v>
      </c>
    </row>
    <row r="8">
      <c r="B8" s="102" t="s">
        <v>98</v>
      </c>
      <c r="C8" s="12">
        <v>1.0</v>
      </c>
      <c r="D8" s="12">
        <v>1.0</v>
      </c>
      <c r="E8" s="12">
        <v>5.0</v>
      </c>
      <c r="F8" s="12">
        <v>3.0</v>
      </c>
      <c r="G8" s="12">
        <v>1.0</v>
      </c>
      <c r="H8" s="103">
        <v>248.0</v>
      </c>
    </row>
    <row r="9">
      <c r="B9" s="102" t="s">
        <v>98</v>
      </c>
      <c r="C9" s="12">
        <v>1.0</v>
      </c>
      <c r="D9" s="12">
        <v>1.0</v>
      </c>
      <c r="E9" s="12">
        <v>8.0</v>
      </c>
      <c r="F9" s="12">
        <v>1.0</v>
      </c>
      <c r="G9" s="12">
        <v>1.0</v>
      </c>
      <c r="H9" s="103">
        <v>91.0</v>
      </c>
    </row>
    <row r="10">
      <c r="B10" s="102" t="s">
        <v>98</v>
      </c>
      <c r="C10" s="12">
        <v>1.0</v>
      </c>
      <c r="D10" s="12">
        <v>0.0</v>
      </c>
      <c r="E10" s="12">
        <v>3.0</v>
      </c>
      <c r="F10" s="12">
        <v>1.0</v>
      </c>
      <c r="G10" s="12">
        <v>0.0</v>
      </c>
      <c r="H10" s="103">
        <v>96.0</v>
      </c>
    </row>
    <row r="11">
      <c r="B11" s="102" t="s">
        <v>98</v>
      </c>
      <c r="C11" s="12">
        <v>1.0</v>
      </c>
      <c r="D11" s="12">
        <v>1.0</v>
      </c>
      <c r="E11" s="12">
        <v>1.0</v>
      </c>
      <c r="F11" s="12">
        <v>5.0</v>
      </c>
      <c r="G11" s="12">
        <v>1.0</v>
      </c>
      <c r="H11" s="103">
        <v>214.0</v>
      </c>
    </row>
    <row r="12">
      <c r="B12" s="102" t="s">
        <v>98</v>
      </c>
      <c r="C12" s="12">
        <v>1.0</v>
      </c>
      <c r="D12" s="12">
        <v>1.0</v>
      </c>
      <c r="E12" s="12">
        <v>7.0</v>
      </c>
      <c r="F12" s="12">
        <v>3.0</v>
      </c>
      <c r="G12" s="12">
        <v>1.0</v>
      </c>
      <c r="H12" s="103">
        <v>120.0</v>
      </c>
    </row>
    <row r="13">
      <c r="B13" s="102" t="s">
        <v>98</v>
      </c>
      <c r="C13" s="12">
        <v>1.0</v>
      </c>
      <c r="D13" s="12">
        <v>1.0</v>
      </c>
      <c r="E13" s="12">
        <v>2.0</v>
      </c>
      <c r="F13" s="12">
        <v>1.0</v>
      </c>
      <c r="G13" s="12">
        <v>1.0</v>
      </c>
      <c r="H13" s="103">
        <v>245.0</v>
      </c>
    </row>
    <row r="14">
      <c r="B14" s="102" t="s">
        <v>98</v>
      </c>
      <c r="C14" s="12">
        <v>1.0</v>
      </c>
      <c r="D14" s="12">
        <v>1.0</v>
      </c>
      <c r="E14" s="12">
        <v>4.0</v>
      </c>
      <c r="F14" s="12">
        <v>2.0</v>
      </c>
      <c r="G14" s="12">
        <v>1.0</v>
      </c>
      <c r="H14" s="103">
        <v>111.0</v>
      </c>
    </row>
    <row r="15">
      <c r="B15" s="102" t="s">
        <v>98</v>
      </c>
      <c r="C15" s="12">
        <v>1.0</v>
      </c>
      <c r="D15" s="12">
        <v>1.0</v>
      </c>
      <c r="E15" s="12">
        <v>6.0</v>
      </c>
      <c r="F15" s="12">
        <v>2.0</v>
      </c>
      <c r="G15" s="12">
        <v>1.0</v>
      </c>
      <c r="H15" s="103">
        <v>79.0</v>
      </c>
    </row>
    <row r="16">
      <c r="B16" s="102" t="s">
        <v>98</v>
      </c>
      <c r="C16" s="12">
        <v>1.0</v>
      </c>
      <c r="D16" s="12">
        <v>1.0</v>
      </c>
      <c r="E16" s="12">
        <v>4.0</v>
      </c>
      <c r="F16" s="12">
        <v>3.0</v>
      </c>
      <c r="G16" s="12">
        <v>1.0</v>
      </c>
      <c r="H16" s="103">
        <v>63.0</v>
      </c>
    </row>
    <row r="17">
      <c r="B17" s="102" t="s">
        <v>98</v>
      </c>
      <c r="C17" s="12">
        <v>1.0</v>
      </c>
      <c r="D17" s="12">
        <v>1.0</v>
      </c>
      <c r="E17" s="12">
        <v>1.0</v>
      </c>
      <c r="F17" s="12">
        <v>2.0</v>
      </c>
      <c r="G17" s="12">
        <v>1.0</v>
      </c>
      <c r="H17" s="103">
        <v>114.0</v>
      </c>
    </row>
    <row r="18">
      <c r="B18" s="102" t="s">
        <v>98</v>
      </c>
      <c r="C18" s="12">
        <v>1.0</v>
      </c>
      <c r="D18" s="12">
        <v>0.0</v>
      </c>
      <c r="E18" s="12">
        <v>3.0</v>
      </c>
      <c r="F18" s="12">
        <v>4.0</v>
      </c>
      <c r="G18" s="12">
        <v>1.0</v>
      </c>
      <c r="H18" s="103">
        <v>900.0</v>
      </c>
    </row>
    <row r="19">
      <c r="B19" s="102" t="s">
        <v>98</v>
      </c>
      <c r="C19" s="12">
        <v>1.0</v>
      </c>
      <c r="D19" s="12">
        <v>1.0</v>
      </c>
      <c r="E19" s="12">
        <v>2.0</v>
      </c>
      <c r="F19" s="12">
        <v>4.0</v>
      </c>
      <c r="G19" s="12">
        <v>1.0</v>
      </c>
      <c r="H19" s="103">
        <v>207.0</v>
      </c>
    </row>
    <row r="20">
      <c r="B20" s="102" t="s">
        <v>98</v>
      </c>
      <c r="C20" s="12">
        <v>1.0</v>
      </c>
      <c r="D20" s="12">
        <v>1.0</v>
      </c>
      <c r="E20" s="12">
        <v>9.0</v>
      </c>
      <c r="F20" s="12">
        <v>5.0</v>
      </c>
      <c r="G20" s="12">
        <v>1.0</v>
      </c>
      <c r="H20" s="103">
        <v>148.0</v>
      </c>
    </row>
    <row r="21">
      <c r="B21" s="102" t="s">
        <v>98</v>
      </c>
      <c r="C21" s="12">
        <v>1.0</v>
      </c>
      <c r="D21" s="12">
        <v>1.0</v>
      </c>
      <c r="E21" s="12">
        <v>5.0</v>
      </c>
      <c r="F21" s="12">
        <v>1.0</v>
      </c>
      <c r="G21" s="12">
        <v>1.0</v>
      </c>
      <c r="H21" s="103">
        <v>109.0</v>
      </c>
    </row>
    <row r="22">
      <c r="B22" s="102" t="s">
        <v>99</v>
      </c>
      <c r="C22" s="12">
        <v>2.0</v>
      </c>
      <c r="D22" s="12">
        <v>1.0</v>
      </c>
      <c r="E22" s="12">
        <v>5.0</v>
      </c>
      <c r="F22" s="12">
        <v>2.0</v>
      </c>
      <c r="G22" s="12">
        <v>1.0</v>
      </c>
      <c r="H22" s="103">
        <v>229.0</v>
      </c>
    </row>
    <row r="23">
      <c r="B23" s="102" t="s">
        <v>99</v>
      </c>
      <c r="C23" s="12">
        <v>2.0</v>
      </c>
      <c r="D23" s="12">
        <v>1.0</v>
      </c>
      <c r="E23" s="12">
        <v>9.0</v>
      </c>
      <c r="F23" s="12">
        <v>1.0</v>
      </c>
      <c r="G23" s="12">
        <v>1.0</v>
      </c>
      <c r="H23" s="103">
        <v>88.0</v>
      </c>
    </row>
    <row r="24">
      <c r="B24" s="102" t="s">
        <v>99</v>
      </c>
      <c r="C24" s="12">
        <v>2.0</v>
      </c>
      <c r="D24" s="12">
        <v>1.0</v>
      </c>
      <c r="E24" s="12">
        <v>1.0</v>
      </c>
      <c r="F24" s="12">
        <v>4.0</v>
      </c>
      <c r="G24" s="12">
        <v>1.0</v>
      </c>
      <c r="H24" s="103">
        <v>45.0</v>
      </c>
    </row>
    <row r="25">
      <c r="B25" s="102" t="s">
        <v>99</v>
      </c>
      <c r="C25" s="12">
        <v>2.0</v>
      </c>
      <c r="D25" s="12">
        <v>1.0</v>
      </c>
      <c r="E25" s="12">
        <v>9.0</v>
      </c>
      <c r="F25" s="12">
        <v>2.0</v>
      </c>
      <c r="G25" s="12">
        <v>1.0</v>
      </c>
      <c r="H25" s="103">
        <v>18.0</v>
      </c>
    </row>
    <row r="26">
      <c r="B26" s="102" t="s">
        <v>99</v>
      </c>
      <c r="C26" s="12">
        <v>2.0</v>
      </c>
      <c r="D26" s="12">
        <v>1.0</v>
      </c>
      <c r="E26" s="12">
        <v>2.0</v>
      </c>
      <c r="F26" s="12">
        <v>4.0</v>
      </c>
      <c r="G26" s="12">
        <v>1.0</v>
      </c>
      <c r="H26" s="103">
        <v>10.0</v>
      </c>
    </row>
    <row r="27">
      <c r="B27" s="102" t="s">
        <v>99</v>
      </c>
      <c r="C27" s="12">
        <v>2.0</v>
      </c>
      <c r="D27" s="12">
        <v>1.0</v>
      </c>
      <c r="E27" s="12">
        <v>4.0</v>
      </c>
      <c r="F27" s="12">
        <v>2.0</v>
      </c>
      <c r="G27" s="12">
        <v>1.0</v>
      </c>
      <c r="H27" s="103">
        <v>25.0</v>
      </c>
    </row>
    <row r="28">
      <c r="B28" s="102" t="s">
        <v>99</v>
      </c>
      <c r="C28" s="12">
        <v>2.0</v>
      </c>
      <c r="D28" s="12">
        <v>0.0</v>
      </c>
      <c r="E28" s="12">
        <v>3.0</v>
      </c>
      <c r="F28" s="12">
        <v>1.0</v>
      </c>
      <c r="G28" s="12">
        <v>0.0</v>
      </c>
      <c r="H28" s="103">
        <v>23.0</v>
      </c>
    </row>
    <row r="29">
      <c r="B29" s="102" t="s">
        <v>99</v>
      </c>
      <c r="C29" s="12">
        <v>2.0</v>
      </c>
      <c r="D29" s="12">
        <v>1.0</v>
      </c>
      <c r="E29" s="12">
        <v>9.0</v>
      </c>
      <c r="F29" s="12">
        <v>2.0</v>
      </c>
      <c r="G29" s="12">
        <v>1.0</v>
      </c>
      <c r="H29" s="103">
        <v>705.0</v>
      </c>
    </row>
    <row r="30">
      <c r="B30" s="102" t="s">
        <v>99</v>
      </c>
      <c r="C30" s="12">
        <v>2.0</v>
      </c>
      <c r="D30" s="12">
        <v>1.0</v>
      </c>
      <c r="E30" s="12">
        <v>2.0</v>
      </c>
      <c r="F30" s="12">
        <v>2.0</v>
      </c>
      <c r="G30" s="12">
        <v>1.0</v>
      </c>
      <c r="H30" s="103">
        <v>233.0</v>
      </c>
    </row>
    <row r="31">
      <c r="B31" s="102" t="s">
        <v>99</v>
      </c>
      <c r="C31" s="12">
        <v>2.0</v>
      </c>
      <c r="D31" s="12">
        <v>1.0</v>
      </c>
      <c r="E31" s="12">
        <v>4.0</v>
      </c>
      <c r="F31" s="12">
        <v>5.0</v>
      </c>
      <c r="G31" s="12">
        <v>1.0</v>
      </c>
      <c r="H31" s="103">
        <v>71.0</v>
      </c>
    </row>
    <row r="32">
      <c r="B32" s="102" t="s">
        <v>99</v>
      </c>
      <c r="C32" s="12">
        <v>2.0</v>
      </c>
      <c r="D32" s="12">
        <v>1.0</v>
      </c>
      <c r="E32" s="12">
        <v>1.0</v>
      </c>
      <c r="F32" s="12">
        <v>1.0</v>
      </c>
      <c r="G32" s="12">
        <v>1.0</v>
      </c>
      <c r="H32" s="103">
        <v>68.0</v>
      </c>
    </row>
    <row r="33">
      <c r="B33" s="102" t="s">
        <v>99</v>
      </c>
      <c r="C33" s="12">
        <v>2.0</v>
      </c>
      <c r="D33" s="12">
        <v>1.0</v>
      </c>
      <c r="E33" s="12">
        <v>7.0</v>
      </c>
      <c r="F33" s="12">
        <v>5.0</v>
      </c>
      <c r="G33" s="12">
        <v>1.0</v>
      </c>
      <c r="H33" s="103">
        <v>118.0</v>
      </c>
    </row>
    <row r="34">
      <c r="B34" s="102" t="s">
        <v>99</v>
      </c>
      <c r="C34" s="12">
        <v>2.0</v>
      </c>
      <c r="D34" s="12">
        <v>1.0</v>
      </c>
      <c r="E34" s="12">
        <v>6.0</v>
      </c>
      <c r="F34" s="12">
        <v>2.0</v>
      </c>
      <c r="G34" s="12">
        <v>1.0</v>
      </c>
      <c r="H34" s="103">
        <v>45.0</v>
      </c>
    </row>
    <row r="35">
      <c r="B35" s="102" t="s">
        <v>99</v>
      </c>
      <c r="C35" s="12">
        <v>2.0</v>
      </c>
      <c r="D35" s="12">
        <v>1.0</v>
      </c>
      <c r="E35" s="12">
        <v>1.0</v>
      </c>
      <c r="F35" s="12">
        <v>2.0</v>
      </c>
      <c r="G35" s="12">
        <v>1.0</v>
      </c>
      <c r="H35" s="103">
        <v>55.0</v>
      </c>
    </row>
    <row r="36">
      <c r="B36" s="102" t="s">
        <v>99</v>
      </c>
      <c r="C36" s="12">
        <v>2.0</v>
      </c>
      <c r="D36" s="12">
        <v>1.0</v>
      </c>
      <c r="E36" s="12">
        <v>9.0</v>
      </c>
      <c r="F36" s="12">
        <v>3.0</v>
      </c>
      <c r="G36" s="12">
        <v>1.0</v>
      </c>
      <c r="H36" s="103">
        <v>60.0</v>
      </c>
    </row>
    <row r="37">
      <c r="B37" s="102" t="s">
        <v>99</v>
      </c>
      <c r="C37" s="12">
        <v>2.0</v>
      </c>
      <c r="D37" s="12">
        <v>1.0</v>
      </c>
      <c r="E37" s="12">
        <v>4.0</v>
      </c>
      <c r="F37" s="12">
        <v>2.0</v>
      </c>
      <c r="G37" s="12">
        <v>1.0</v>
      </c>
      <c r="H37" s="103">
        <v>60.0</v>
      </c>
    </row>
    <row r="38">
      <c r="B38" s="102" t="s">
        <v>99</v>
      </c>
      <c r="C38" s="12">
        <v>2.0</v>
      </c>
      <c r="D38" s="12">
        <v>1.0</v>
      </c>
      <c r="E38" s="12">
        <v>8.0</v>
      </c>
      <c r="F38" s="12">
        <v>4.0</v>
      </c>
      <c r="G38" s="12">
        <v>1.0</v>
      </c>
      <c r="H38" s="103">
        <v>91.0</v>
      </c>
    </row>
    <row r="39">
      <c r="B39" s="102" t="s">
        <v>99</v>
      </c>
      <c r="C39" s="12">
        <v>2.0</v>
      </c>
      <c r="D39" s="12">
        <v>1.0</v>
      </c>
      <c r="E39" s="12">
        <v>1.0</v>
      </c>
      <c r="F39" s="12">
        <v>1.0</v>
      </c>
      <c r="G39" s="12">
        <v>1.0</v>
      </c>
      <c r="H39" s="103">
        <v>57.0</v>
      </c>
    </row>
    <row r="40">
      <c r="B40" s="102" t="s">
        <v>99</v>
      </c>
      <c r="C40" s="12">
        <v>2.0</v>
      </c>
      <c r="D40" s="12">
        <v>1.0</v>
      </c>
      <c r="E40" s="12">
        <v>6.0</v>
      </c>
      <c r="F40" s="12">
        <v>3.0</v>
      </c>
      <c r="G40" s="12">
        <v>1.0</v>
      </c>
      <c r="H40" s="103">
        <v>84.0</v>
      </c>
    </row>
    <row r="41">
      <c r="B41" s="102" t="s">
        <v>99</v>
      </c>
      <c r="C41" s="12">
        <v>2.0</v>
      </c>
      <c r="D41" s="12">
        <v>1.0</v>
      </c>
      <c r="E41" s="12">
        <v>1.0</v>
      </c>
      <c r="F41" s="12">
        <v>5.0</v>
      </c>
      <c r="G41" s="12">
        <v>1.0</v>
      </c>
      <c r="H41" s="103">
        <v>90.0</v>
      </c>
    </row>
    <row r="42">
      <c r="B42" s="102" t="s">
        <v>99</v>
      </c>
      <c r="C42" s="12">
        <v>2.0</v>
      </c>
      <c r="D42" s="12">
        <v>1.0</v>
      </c>
      <c r="E42" s="12">
        <v>8.0</v>
      </c>
      <c r="F42" s="12">
        <v>3.0</v>
      </c>
      <c r="G42" s="12">
        <v>1.0</v>
      </c>
      <c r="H42" s="103">
        <v>141.0</v>
      </c>
    </row>
    <row r="43">
      <c r="B43" s="102" t="s">
        <v>99</v>
      </c>
      <c r="C43" s="12">
        <v>2.0</v>
      </c>
      <c r="D43" s="12">
        <v>1.0</v>
      </c>
      <c r="E43" s="12">
        <v>4.0</v>
      </c>
      <c r="F43" s="12">
        <v>5.0</v>
      </c>
      <c r="G43" s="12">
        <v>1.0</v>
      </c>
      <c r="H43" s="103">
        <v>56.0</v>
      </c>
    </row>
    <row r="44">
      <c r="B44" s="102" t="s">
        <v>99</v>
      </c>
      <c r="C44" s="12">
        <v>2.0</v>
      </c>
      <c r="D44" s="12">
        <v>1.0</v>
      </c>
      <c r="E44" s="12">
        <v>6.0</v>
      </c>
      <c r="F44" s="12">
        <v>5.0</v>
      </c>
      <c r="G44" s="12">
        <v>1.0</v>
      </c>
      <c r="H44" s="103">
        <v>53.0</v>
      </c>
    </row>
    <row r="45">
      <c r="B45" s="102" t="s">
        <v>99</v>
      </c>
      <c r="C45" s="12">
        <v>2.0</v>
      </c>
      <c r="D45" s="12">
        <v>1.0</v>
      </c>
      <c r="E45" s="12">
        <v>4.0</v>
      </c>
      <c r="F45" s="12">
        <v>4.0</v>
      </c>
      <c r="G45" s="12">
        <v>1.0</v>
      </c>
      <c r="H45" s="103">
        <v>25.0</v>
      </c>
    </row>
    <row r="46">
      <c r="B46" s="102" t="s">
        <v>99</v>
      </c>
      <c r="C46" s="12">
        <v>2.0</v>
      </c>
      <c r="D46" s="12">
        <v>1.0</v>
      </c>
      <c r="E46" s="12">
        <v>5.0</v>
      </c>
      <c r="F46" s="12">
        <v>4.0</v>
      </c>
      <c r="G46" s="12">
        <v>1.0</v>
      </c>
      <c r="H46" s="103">
        <v>93.0</v>
      </c>
    </row>
    <row r="47">
      <c r="B47" s="102" t="s">
        <v>99</v>
      </c>
      <c r="C47" s="12">
        <v>2.0</v>
      </c>
      <c r="D47" s="12">
        <v>1.0</v>
      </c>
      <c r="E47" s="12">
        <v>9.0</v>
      </c>
      <c r="F47" s="12">
        <v>4.0</v>
      </c>
      <c r="G47" s="12">
        <v>1.0</v>
      </c>
      <c r="H47" s="103">
        <v>114.0</v>
      </c>
    </row>
    <row r="48">
      <c r="B48" s="102" t="s">
        <v>99</v>
      </c>
      <c r="C48" s="12">
        <v>2.0</v>
      </c>
      <c r="D48" s="12">
        <v>1.0</v>
      </c>
      <c r="E48" s="12">
        <v>1.0</v>
      </c>
      <c r="F48" s="12">
        <v>5.0</v>
      </c>
      <c r="G48" s="12">
        <v>1.0</v>
      </c>
      <c r="H48" s="103">
        <v>127.0</v>
      </c>
    </row>
    <row r="49">
      <c r="B49" s="102" t="s">
        <v>99</v>
      </c>
      <c r="C49" s="12">
        <v>2.0</v>
      </c>
      <c r="D49" s="12">
        <v>1.0</v>
      </c>
      <c r="E49" s="12">
        <v>2.0</v>
      </c>
      <c r="F49" s="12">
        <v>4.0</v>
      </c>
      <c r="G49" s="12">
        <v>1.0</v>
      </c>
      <c r="H49" s="103">
        <v>65.0</v>
      </c>
    </row>
    <row r="50">
      <c r="B50" s="102" t="s">
        <v>99</v>
      </c>
      <c r="C50" s="12">
        <v>2.0</v>
      </c>
      <c r="D50" s="12">
        <v>1.0</v>
      </c>
      <c r="E50" s="12">
        <v>6.0</v>
      </c>
      <c r="F50" s="12">
        <v>4.0</v>
      </c>
      <c r="G50" s="12">
        <v>1.0</v>
      </c>
      <c r="H50" s="103">
        <v>86.0</v>
      </c>
    </row>
    <row r="51">
      <c r="B51" s="102" t="s">
        <v>99</v>
      </c>
      <c r="C51" s="12">
        <v>2.0</v>
      </c>
      <c r="D51" s="12">
        <v>1.0</v>
      </c>
      <c r="E51" s="12">
        <v>9.0</v>
      </c>
      <c r="F51" s="12">
        <v>2.0</v>
      </c>
      <c r="G51" s="12">
        <v>1.0</v>
      </c>
      <c r="H51" s="103">
        <v>48.0</v>
      </c>
    </row>
    <row r="52">
      <c r="B52" s="102" t="s">
        <v>99</v>
      </c>
      <c r="C52" s="12">
        <v>2.0</v>
      </c>
      <c r="D52" s="12">
        <v>1.0</v>
      </c>
      <c r="E52" s="12">
        <v>5.0</v>
      </c>
      <c r="F52" s="12">
        <v>5.0</v>
      </c>
      <c r="G52" s="12">
        <v>1.0</v>
      </c>
      <c r="H52" s="103">
        <v>88.0</v>
      </c>
    </row>
    <row r="53">
      <c r="B53" s="102" t="s">
        <v>99</v>
      </c>
      <c r="C53" s="12">
        <v>2.0</v>
      </c>
      <c r="D53" s="12">
        <v>1.0</v>
      </c>
      <c r="E53" s="12">
        <v>1.0</v>
      </c>
      <c r="F53" s="12">
        <v>2.0</v>
      </c>
      <c r="G53" s="12">
        <v>1.0</v>
      </c>
      <c r="H53" s="103">
        <v>99.0</v>
      </c>
    </row>
    <row r="54">
      <c r="B54" s="102" t="s">
        <v>99</v>
      </c>
      <c r="C54" s="12">
        <v>2.0</v>
      </c>
      <c r="D54" s="12">
        <v>0.0</v>
      </c>
      <c r="E54" s="12">
        <v>3.0</v>
      </c>
      <c r="F54" s="12">
        <v>1.0</v>
      </c>
      <c r="G54" s="12">
        <v>1.0</v>
      </c>
      <c r="H54" s="103">
        <v>900.0</v>
      </c>
    </row>
    <row r="55">
      <c r="B55" s="102" t="s">
        <v>99</v>
      </c>
      <c r="C55" s="12">
        <v>2.0</v>
      </c>
      <c r="D55" s="12">
        <v>1.0</v>
      </c>
      <c r="E55" s="12">
        <v>7.0</v>
      </c>
      <c r="F55" s="12">
        <v>3.0</v>
      </c>
      <c r="G55" s="12">
        <v>1.0</v>
      </c>
      <c r="H55" s="103">
        <v>23.0</v>
      </c>
    </row>
    <row r="56">
      <c r="B56" s="102" t="s">
        <v>99</v>
      </c>
      <c r="C56" s="12">
        <v>2.0</v>
      </c>
      <c r="D56" s="12">
        <v>1.0</v>
      </c>
      <c r="E56" s="12">
        <v>1.0</v>
      </c>
      <c r="F56" s="12">
        <v>4.0</v>
      </c>
      <c r="G56" s="12">
        <v>1.0</v>
      </c>
      <c r="H56" s="103">
        <v>42.0</v>
      </c>
    </row>
    <row r="57">
      <c r="B57" s="102" t="s">
        <v>99</v>
      </c>
      <c r="C57" s="12">
        <v>2.0</v>
      </c>
      <c r="D57" s="12">
        <v>1.0</v>
      </c>
      <c r="E57" s="12">
        <v>5.0</v>
      </c>
      <c r="F57" s="12">
        <v>3.0</v>
      </c>
      <c r="G57" s="12">
        <v>1.0</v>
      </c>
      <c r="H57" s="103">
        <v>54.0</v>
      </c>
    </row>
    <row r="58">
      <c r="B58" s="102" t="s">
        <v>99</v>
      </c>
      <c r="C58" s="12">
        <v>2.0</v>
      </c>
      <c r="D58" s="12">
        <v>1.0</v>
      </c>
      <c r="E58" s="12">
        <v>7.0</v>
      </c>
      <c r="F58" s="12">
        <v>4.0</v>
      </c>
      <c r="G58" s="12">
        <v>1.0</v>
      </c>
      <c r="H58" s="103">
        <v>64.0</v>
      </c>
    </row>
    <row r="59">
      <c r="B59" s="102" t="s">
        <v>99</v>
      </c>
      <c r="C59" s="12">
        <v>2.0</v>
      </c>
      <c r="D59" s="12">
        <v>0.0</v>
      </c>
      <c r="E59" s="12">
        <v>3.0</v>
      </c>
      <c r="F59" s="12">
        <v>3.0</v>
      </c>
      <c r="G59" s="12">
        <v>1.0</v>
      </c>
      <c r="H59" s="103">
        <v>900.0</v>
      </c>
    </row>
    <row r="60">
      <c r="B60" s="102" t="s">
        <v>99</v>
      </c>
      <c r="C60" s="12">
        <v>2.0</v>
      </c>
      <c r="D60" s="12">
        <v>1.0</v>
      </c>
      <c r="E60" s="12">
        <v>2.0</v>
      </c>
      <c r="F60" s="12">
        <v>3.0</v>
      </c>
      <c r="G60" s="12">
        <v>1.0</v>
      </c>
      <c r="H60" s="103">
        <v>16.0</v>
      </c>
    </row>
    <row r="61">
      <c r="B61" s="102" t="s">
        <v>99</v>
      </c>
      <c r="C61" s="12">
        <v>2.0</v>
      </c>
      <c r="D61" s="12">
        <v>1.0</v>
      </c>
      <c r="E61" s="12">
        <v>9.0</v>
      </c>
      <c r="F61" s="12">
        <v>5.0</v>
      </c>
      <c r="G61" s="12">
        <v>1.0</v>
      </c>
      <c r="H61" s="103">
        <v>60.0</v>
      </c>
    </row>
    <row r="62">
      <c r="B62" s="102" t="s">
        <v>99</v>
      </c>
      <c r="C62" s="12">
        <v>2.0</v>
      </c>
      <c r="D62" s="12">
        <v>1.0</v>
      </c>
      <c r="E62" s="12">
        <v>8.0</v>
      </c>
      <c r="F62" s="12">
        <v>1.0</v>
      </c>
      <c r="G62" s="12">
        <v>1.0</v>
      </c>
      <c r="H62" s="103">
        <v>98.0</v>
      </c>
    </row>
    <row r="63">
      <c r="B63" s="102" t="s">
        <v>99</v>
      </c>
      <c r="C63" s="12">
        <v>2.0</v>
      </c>
      <c r="D63" s="12">
        <v>1.0</v>
      </c>
      <c r="E63" s="12">
        <v>2.0</v>
      </c>
      <c r="F63" s="12">
        <v>5.0</v>
      </c>
      <c r="G63" s="12">
        <v>1.0</v>
      </c>
      <c r="H63" s="103">
        <v>52.0</v>
      </c>
    </row>
    <row r="64">
      <c r="B64" s="102" t="s">
        <v>99</v>
      </c>
      <c r="C64" s="12">
        <v>2.0</v>
      </c>
      <c r="D64" s="12">
        <v>1.0</v>
      </c>
      <c r="E64" s="12">
        <v>6.0</v>
      </c>
      <c r="F64" s="12">
        <v>3.0</v>
      </c>
      <c r="G64" s="12">
        <v>1.0</v>
      </c>
      <c r="H64" s="103">
        <v>66.0</v>
      </c>
    </row>
    <row r="65">
      <c r="B65" s="102" t="s">
        <v>99</v>
      </c>
      <c r="C65" s="12">
        <v>2.0</v>
      </c>
      <c r="D65" s="12">
        <v>1.0</v>
      </c>
      <c r="E65" s="12">
        <v>9.0</v>
      </c>
      <c r="F65" s="12">
        <v>3.0</v>
      </c>
      <c r="G65" s="12">
        <v>1.0</v>
      </c>
      <c r="H65" s="103">
        <v>21.0</v>
      </c>
    </row>
    <row r="66">
      <c r="B66" s="102" t="s">
        <v>99</v>
      </c>
      <c r="C66" s="12">
        <v>2.0</v>
      </c>
      <c r="D66" s="12">
        <v>0.0</v>
      </c>
      <c r="E66" s="12">
        <v>3.0</v>
      </c>
      <c r="F66" s="12">
        <v>2.0</v>
      </c>
      <c r="G66" s="12">
        <v>1.0</v>
      </c>
      <c r="H66" s="103">
        <v>900.0</v>
      </c>
    </row>
    <row r="67">
      <c r="B67" s="102" t="s">
        <v>99</v>
      </c>
      <c r="C67" s="12">
        <v>2.0</v>
      </c>
      <c r="D67" s="12">
        <v>1.0</v>
      </c>
      <c r="E67" s="12">
        <v>1.0</v>
      </c>
      <c r="F67" s="12">
        <v>5.0</v>
      </c>
      <c r="G67" s="12">
        <v>1.0</v>
      </c>
      <c r="H67" s="103">
        <v>232.0</v>
      </c>
    </row>
    <row r="68">
      <c r="B68" s="102" t="s">
        <v>99</v>
      </c>
      <c r="C68" s="12">
        <v>2.0</v>
      </c>
      <c r="D68" s="12">
        <v>1.0</v>
      </c>
      <c r="E68" s="12">
        <v>7.0</v>
      </c>
      <c r="F68" s="12">
        <v>1.0</v>
      </c>
      <c r="G68" s="12">
        <v>1.0</v>
      </c>
      <c r="H68" s="103">
        <v>21.0</v>
      </c>
    </row>
    <row r="69">
      <c r="B69" s="102" t="s">
        <v>99</v>
      </c>
      <c r="C69" s="12">
        <v>2.0</v>
      </c>
      <c r="D69" s="12">
        <v>1.0</v>
      </c>
      <c r="E69" s="12">
        <v>4.0</v>
      </c>
      <c r="F69" s="12">
        <v>1.0</v>
      </c>
      <c r="G69" s="12">
        <v>1.0</v>
      </c>
      <c r="H69" s="103">
        <v>71.0</v>
      </c>
    </row>
    <row r="70">
      <c r="B70" s="102" t="s">
        <v>99</v>
      </c>
      <c r="C70" s="12">
        <v>2.0</v>
      </c>
      <c r="D70" s="12">
        <v>1.0</v>
      </c>
      <c r="E70" s="12">
        <v>6.0</v>
      </c>
      <c r="F70" s="12">
        <v>4.0</v>
      </c>
      <c r="G70" s="12">
        <v>1.0</v>
      </c>
      <c r="H70" s="103">
        <v>87.0</v>
      </c>
    </row>
    <row r="71">
      <c r="B71" s="102" t="s">
        <v>99</v>
      </c>
      <c r="C71" s="12">
        <v>2.0</v>
      </c>
      <c r="D71" s="12">
        <v>1.0</v>
      </c>
      <c r="E71" s="12">
        <v>8.0</v>
      </c>
      <c r="F71" s="12">
        <v>1.0</v>
      </c>
      <c r="G71" s="12">
        <v>1.0</v>
      </c>
      <c r="H71" s="103">
        <v>140.0</v>
      </c>
    </row>
    <row r="72">
      <c r="B72" s="102" t="s">
        <v>99</v>
      </c>
      <c r="C72" s="12">
        <v>2.0</v>
      </c>
      <c r="D72" s="12">
        <v>1.0</v>
      </c>
      <c r="E72" s="12">
        <v>6.0</v>
      </c>
      <c r="F72" s="12">
        <v>2.0</v>
      </c>
      <c r="G72" s="12">
        <v>1.0</v>
      </c>
      <c r="H72" s="103">
        <v>83.0</v>
      </c>
    </row>
    <row r="73">
      <c r="B73" s="102" t="s">
        <v>99</v>
      </c>
      <c r="C73" s="12">
        <v>2.0</v>
      </c>
      <c r="D73" s="12">
        <v>1.0</v>
      </c>
      <c r="E73" s="12">
        <v>9.0</v>
      </c>
      <c r="F73" s="12">
        <v>3.0</v>
      </c>
      <c r="G73" s="12">
        <v>1.0</v>
      </c>
      <c r="H73" s="103">
        <v>41.0</v>
      </c>
    </row>
    <row r="74">
      <c r="B74" s="102" t="s">
        <v>99</v>
      </c>
      <c r="C74" s="12">
        <v>2.0</v>
      </c>
      <c r="D74" s="12">
        <v>1.0</v>
      </c>
      <c r="E74" s="12">
        <v>7.0</v>
      </c>
      <c r="F74" s="12">
        <v>1.0</v>
      </c>
      <c r="G74" s="12">
        <v>1.0</v>
      </c>
      <c r="H74" s="103">
        <v>117.0</v>
      </c>
    </row>
    <row r="75">
      <c r="B75" s="102" t="s">
        <v>99</v>
      </c>
      <c r="C75" s="12">
        <v>2.0</v>
      </c>
      <c r="D75" s="12">
        <v>1.0</v>
      </c>
      <c r="E75" s="12">
        <v>5.0</v>
      </c>
      <c r="F75" s="12">
        <v>5.0</v>
      </c>
      <c r="G75" s="12">
        <v>1.0</v>
      </c>
      <c r="H75" s="103">
        <v>95.0</v>
      </c>
    </row>
    <row r="76">
      <c r="B76" s="102" t="s">
        <v>99</v>
      </c>
      <c r="C76" s="12">
        <v>2.0</v>
      </c>
      <c r="D76" s="12">
        <v>1.0</v>
      </c>
      <c r="E76" s="12">
        <v>4.0</v>
      </c>
      <c r="F76" s="12">
        <v>3.0</v>
      </c>
      <c r="G76" s="12">
        <v>1.0</v>
      </c>
      <c r="H76" s="103">
        <v>54.0</v>
      </c>
    </row>
    <row r="77">
      <c r="B77" s="102" t="s">
        <v>99</v>
      </c>
      <c r="C77" s="12">
        <v>2.0</v>
      </c>
      <c r="D77" s="12">
        <v>1.0</v>
      </c>
      <c r="E77" s="12">
        <v>6.0</v>
      </c>
      <c r="F77" s="12">
        <v>2.0</v>
      </c>
      <c r="G77" s="12">
        <v>1.0</v>
      </c>
      <c r="H77" s="103">
        <v>40.0</v>
      </c>
    </row>
    <row r="78">
      <c r="B78" s="102" t="s">
        <v>99</v>
      </c>
      <c r="C78" s="12">
        <v>2.0</v>
      </c>
      <c r="D78" s="12">
        <v>1.0</v>
      </c>
      <c r="E78" s="12">
        <v>2.0</v>
      </c>
      <c r="F78" s="12">
        <v>1.0</v>
      </c>
      <c r="G78" s="12">
        <v>1.0</v>
      </c>
      <c r="H78" s="103">
        <v>49.0</v>
      </c>
    </row>
    <row r="79">
      <c r="B79" s="102" t="s">
        <v>99</v>
      </c>
      <c r="C79" s="12">
        <v>2.0</v>
      </c>
      <c r="D79" s="12">
        <v>1.0</v>
      </c>
      <c r="E79" s="12">
        <v>6.0</v>
      </c>
      <c r="F79" s="12">
        <v>2.0</v>
      </c>
      <c r="G79" s="12">
        <v>1.0</v>
      </c>
      <c r="H79" s="103">
        <v>54.0</v>
      </c>
    </row>
    <row r="80">
      <c r="B80" s="102" t="s">
        <v>99</v>
      </c>
      <c r="C80" s="12">
        <v>2.0</v>
      </c>
      <c r="D80" s="12">
        <v>1.0</v>
      </c>
      <c r="E80" s="12">
        <v>5.0</v>
      </c>
      <c r="F80" s="12">
        <v>4.0</v>
      </c>
      <c r="G80" s="12">
        <v>1.0</v>
      </c>
      <c r="H80" s="103">
        <v>51.0</v>
      </c>
    </row>
    <row r="81">
      <c r="B81" s="102" t="s">
        <v>99</v>
      </c>
      <c r="C81" s="12">
        <v>2.0</v>
      </c>
      <c r="D81" s="12">
        <v>1.0</v>
      </c>
      <c r="E81" s="12">
        <v>4.0</v>
      </c>
      <c r="F81" s="12">
        <v>3.0</v>
      </c>
      <c r="G81" s="12">
        <v>1.0</v>
      </c>
      <c r="H81" s="103">
        <v>64.0</v>
      </c>
    </row>
    <row r="82">
      <c r="B82" s="102" t="s">
        <v>99</v>
      </c>
      <c r="C82" s="12">
        <v>2.0</v>
      </c>
      <c r="D82" s="12">
        <v>1.0</v>
      </c>
      <c r="E82" s="12">
        <v>2.0</v>
      </c>
      <c r="F82" s="12">
        <v>3.0</v>
      </c>
      <c r="G82" s="12">
        <v>1.0</v>
      </c>
      <c r="H82" s="103">
        <v>140.0</v>
      </c>
    </row>
    <row r="83">
      <c r="B83" s="102" t="s">
        <v>99</v>
      </c>
      <c r="C83" s="12">
        <v>2.0</v>
      </c>
      <c r="D83" s="12">
        <v>1.0</v>
      </c>
      <c r="E83" s="12">
        <v>6.0</v>
      </c>
      <c r="F83" s="12">
        <v>5.0</v>
      </c>
      <c r="G83" s="12">
        <v>1.0</v>
      </c>
      <c r="H83" s="103">
        <v>58.0</v>
      </c>
    </row>
    <row r="84">
      <c r="B84" s="102" t="s">
        <v>99</v>
      </c>
      <c r="C84" s="12">
        <v>2.0</v>
      </c>
      <c r="D84" s="12">
        <v>1.0</v>
      </c>
      <c r="E84" s="12">
        <v>7.0</v>
      </c>
      <c r="F84" s="12">
        <v>2.0</v>
      </c>
      <c r="G84" s="12">
        <v>1.0</v>
      </c>
      <c r="H84" s="103">
        <v>113.0</v>
      </c>
    </row>
    <row r="85">
      <c r="B85" s="102" t="s">
        <v>99</v>
      </c>
      <c r="C85" s="12">
        <v>2.0</v>
      </c>
      <c r="D85" s="12">
        <v>0.0</v>
      </c>
      <c r="E85" s="12">
        <v>3.0</v>
      </c>
      <c r="F85" s="12">
        <v>4.0</v>
      </c>
      <c r="G85" s="12">
        <v>1.0</v>
      </c>
      <c r="H85" s="103">
        <v>900.0</v>
      </c>
    </row>
    <row r="86">
      <c r="B86" s="102" t="s">
        <v>99</v>
      </c>
      <c r="C86" s="12">
        <v>2.0</v>
      </c>
      <c r="D86" s="12">
        <v>1.0</v>
      </c>
      <c r="E86" s="12">
        <v>5.0</v>
      </c>
      <c r="F86" s="12">
        <v>1.0</v>
      </c>
      <c r="G86" s="12">
        <v>1.0</v>
      </c>
      <c r="H86" s="103">
        <v>13.0</v>
      </c>
    </row>
    <row r="87">
      <c r="B87" s="102" t="s">
        <v>99</v>
      </c>
      <c r="C87" s="12">
        <v>2.0</v>
      </c>
      <c r="D87" s="12">
        <v>1.0</v>
      </c>
      <c r="E87" s="12">
        <v>6.0</v>
      </c>
      <c r="F87" s="12">
        <v>4.0</v>
      </c>
      <c r="G87" s="12">
        <v>1.0</v>
      </c>
      <c r="H87" s="103">
        <v>14.0</v>
      </c>
    </row>
    <row r="88">
      <c r="B88" s="102" t="s">
        <v>99</v>
      </c>
      <c r="C88" s="12">
        <v>2.0</v>
      </c>
      <c r="D88" s="12">
        <v>1.0</v>
      </c>
      <c r="E88" s="12">
        <v>7.0</v>
      </c>
      <c r="F88" s="12">
        <v>1.0</v>
      </c>
      <c r="G88" s="12">
        <v>1.0</v>
      </c>
      <c r="H88" s="103">
        <v>75.0</v>
      </c>
    </row>
    <row r="89">
      <c r="B89" s="102" t="s">
        <v>99</v>
      </c>
      <c r="C89" s="12">
        <v>2.0</v>
      </c>
      <c r="D89" s="12">
        <v>1.0</v>
      </c>
      <c r="E89" s="12">
        <v>8.0</v>
      </c>
      <c r="F89" s="12">
        <v>4.0</v>
      </c>
      <c r="G89" s="12">
        <v>1.0</v>
      </c>
      <c r="H89" s="103">
        <v>64.0</v>
      </c>
    </row>
    <row r="90">
      <c r="B90" s="102" t="s">
        <v>99</v>
      </c>
      <c r="C90" s="12">
        <v>2.0</v>
      </c>
      <c r="D90" s="12">
        <v>1.0</v>
      </c>
      <c r="E90" s="12">
        <v>9.0</v>
      </c>
      <c r="F90" s="12">
        <v>5.0</v>
      </c>
      <c r="G90" s="12">
        <v>1.0</v>
      </c>
      <c r="H90" s="103">
        <v>85.0</v>
      </c>
    </row>
    <row r="91">
      <c r="B91" s="102" t="s">
        <v>99</v>
      </c>
      <c r="C91" s="12">
        <v>2.0</v>
      </c>
      <c r="D91" s="12">
        <v>1.0</v>
      </c>
      <c r="E91" s="12">
        <v>8.0</v>
      </c>
      <c r="F91" s="12">
        <v>5.0</v>
      </c>
      <c r="G91" s="12">
        <v>1.0</v>
      </c>
      <c r="H91" s="103">
        <v>37.0</v>
      </c>
    </row>
    <row r="92">
      <c r="B92" s="102" t="s">
        <v>99</v>
      </c>
      <c r="C92" s="12">
        <v>2.0</v>
      </c>
      <c r="D92" s="12">
        <v>1.0</v>
      </c>
      <c r="E92" s="12">
        <v>5.0</v>
      </c>
      <c r="F92" s="12">
        <v>2.0</v>
      </c>
      <c r="G92" s="12">
        <v>1.0</v>
      </c>
      <c r="H92" s="103">
        <v>35.0</v>
      </c>
    </row>
    <row r="93">
      <c r="B93" s="102" t="s">
        <v>99</v>
      </c>
      <c r="C93" s="12">
        <v>2.0</v>
      </c>
      <c r="D93" s="12">
        <v>1.0</v>
      </c>
      <c r="E93" s="12">
        <v>6.0</v>
      </c>
      <c r="F93" s="12">
        <v>3.0</v>
      </c>
      <c r="G93" s="12">
        <v>1.0</v>
      </c>
      <c r="H93" s="103">
        <v>50.0</v>
      </c>
    </row>
    <row r="94">
      <c r="B94" s="102" t="s">
        <v>99</v>
      </c>
      <c r="C94" s="12">
        <v>2.0</v>
      </c>
      <c r="D94" s="12">
        <v>1.0</v>
      </c>
      <c r="E94" s="12">
        <v>7.0</v>
      </c>
      <c r="F94" s="12">
        <v>1.0</v>
      </c>
      <c r="G94" s="12">
        <v>1.0</v>
      </c>
      <c r="H94" s="103">
        <v>35.0</v>
      </c>
    </row>
    <row r="95">
      <c r="B95" s="102" t="s">
        <v>99</v>
      </c>
      <c r="C95" s="12">
        <v>2.0</v>
      </c>
      <c r="D95" s="12">
        <v>1.0</v>
      </c>
      <c r="E95" s="12">
        <v>2.0</v>
      </c>
      <c r="F95" s="12">
        <v>5.0</v>
      </c>
      <c r="G95" s="12">
        <v>1.0</v>
      </c>
      <c r="H95" s="103">
        <v>48.0</v>
      </c>
    </row>
    <row r="96">
      <c r="B96" s="102" t="s">
        <v>99</v>
      </c>
      <c r="C96" s="12">
        <v>2.0</v>
      </c>
      <c r="D96" s="12">
        <v>1.0</v>
      </c>
      <c r="E96" s="12">
        <v>9.0</v>
      </c>
      <c r="F96" s="12">
        <v>3.0</v>
      </c>
      <c r="G96" s="12">
        <v>1.0</v>
      </c>
      <c r="H96" s="103">
        <v>80.0</v>
      </c>
    </row>
    <row r="97">
      <c r="B97" s="102" t="s">
        <v>99</v>
      </c>
      <c r="C97" s="12">
        <v>2.0</v>
      </c>
      <c r="D97" s="12">
        <v>0.0</v>
      </c>
      <c r="E97" s="12">
        <v>3.0</v>
      </c>
      <c r="F97" s="12">
        <v>1.0</v>
      </c>
      <c r="G97" s="12">
        <v>1.0</v>
      </c>
      <c r="H97" s="103">
        <v>900.0</v>
      </c>
    </row>
    <row r="98">
      <c r="B98" s="102" t="s">
        <v>99</v>
      </c>
      <c r="C98" s="12">
        <v>2.0</v>
      </c>
      <c r="D98" s="12">
        <v>1.0</v>
      </c>
      <c r="E98" s="12">
        <v>4.0</v>
      </c>
      <c r="F98" s="12">
        <v>3.0</v>
      </c>
      <c r="G98" s="12">
        <v>1.0</v>
      </c>
      <c r="H98" s="103">
        <v>248.0</v>
      </c>
    </row>
    <row r="99">
      <c r="B99" s="102" t="s">
        <v>99</v>
      </c>
      <c r="C99" s="12">
        <v>2.0</v>
      </c>
      <c r="D99" s="12">
        <v>1.0</v>
      </c>
      <c r="E99" s="12">
        <v>8.0</v>
      </c>
      <c r="F99" s="12">
        <v>5.0</v>
      </c>
      <c r="G99" s="12">
        <v>1.0</v>
      </c>
      <c r="H99" s="103">
        <v>41.0</v>
      </c>
    </row>
    <row r="100">
      <c r="B100" s="102" t="s">
        <v>99</v>
      </c>
      <c r="C100" s="12">
        <v>2.0</v>
      </c>
      <c r="D100" s="12">
        <v>0.0</v>
      </c>
      <c r="E100" s="12">
        <v>3.0</v>
      </c>
      <c r="F100" s="12">
        <v>2.0</v>
      </c>
      <c r="G100" s="12">
        <v>1.0</v>
      </c>
      <c r="H100" s="103">
        <v>900.0</v>
      </c>
    </row>
    <row r="101">
      <c r="B101" s="102" t="s">
        <v>99</v>
      </c>
      <c r="C101" s="12">
        <v>2.0</v>
      </c>
      <c r="D101" s="12">
        <v>1.0</v>
      </c>
      <c r="E101" s="12">
        <v>4.0</v>
      </c>
      <c r="F101" s="12">
        <v>2.0</v>
      </c>
      <c r="G101" s="12">
        <v>1.0</v>
      </c>
      <c r="H101" s="103">
        <v>37.0</v>
      </c>
    </row>
    <row r="102">
      <c r="B102" s="102" t="s">
        <v>99</v>
      </c>
      <c r="C102" s="12">
        <v>2.0</v>
      </c>
      <c r="D102" s="12">
        <v>1.0</v>
      </c>
      <c r="E102" s="12">
        <v>8.0</v>
      </c>
      <c r="F102" s="12">
        <v>2.0</v>
      </c>
      <c r="G102" s="12">
        <v>1.0</v>
      </c>
      <c r="H102" s="103">
        <v>153.0</v>
      </c>
    </row>
    <row r="103">
      <c r="B103" s="102" t="s">
        <v>99</v>
      </c>
      <c r="C103" s="12">
        <v>2.0</v>
      </c>
      <c r="D103" s="12">
        <v>1.0</v>
      </c>
      <c r="E103" s="12">
        <v>6.0</v>
      </c>
      <c r="F103" s="12">
        <v>4.0</v>
      </c>
      <c r="G103" s="12">
        <v>1.0</v>
      </c>
      <c r="H103" s="103">
        <v>181.0</v>
      </c>
    </row>
    <row r="104">
      <c r="B104" s="102" t="s">
        <v>99</v>
      </c>
      <c r="C104" s="12">
        <v>2.0</v>
      </c>
      <c r="D104" s="12">
        <v>1.0</v>
      </c>
      <c r="E104" s="12">
        <v>9.0</v>
      </c>
      <c r="F104" s="12">
        <v>2.0</v>
      </c>
      <c r="G104" s="12">
        <v>1.0</v>
      </c>
      <c r="H104" s="103">
        <v>90.0</v>
      </c>
    </row>
    <row r="105">
      <c r="B105" s="102" t="s">
        <v>99</v>
      </c>
      <c r="C105" s="12">
        <v>2.0</v>
      </c>
      <c r="D105" s="12">
        <v>1.0</v>
      </c>
      <c r="E105" s="12">
        <v>4.0</v>
      </c>
      <c r="F105" s="12">
        <v>5.0</v>
      </c>
      <c r="G105" s="12">
        <v>1.0</v>
      </c>
      <c r="H105" s="103">
        <v>65.0</v>
      </c>
    </row>
    <row r="106">
      <c r="B106" s="102" t="s">
        <v>99</v>
      </c>
      <c r="C106" s="12">
        <v>2.0</v>
      </c>
      <c r="D106" s="12">
        <v>1.0</v>
      </c>
      <c r="E106" s="12">
        <v>2.0</v>
      </c>
      <c r="F106" s="12">
        <v>5.0</v>
      </c>
      <c r="G106" s="12">
        <v>1.0</v>
      </c>
      <c r="H106" s="103">
        <v>102.0</v>
      </c>
    </row>
    <row r="107">
      <c r="B107" s="102" t="s">
        <v>99</v>
      </c>
      <c r="C107" s="12">
        <v>2.0</v>
      </c>
      <c r="D107" s="12">
        <v>1.0</v>
      </c>
      <c r="E107" s="12">
        <v>5.0</v>
      </c>
      <c r="F107" s="12">
        <v>5.0</v>
      </c>
      <c r="G107" s="12">
        <v>1.0</v>
      </c>
      <c r="H107" s="103">
        <v>29.0</v>
      </c>
    </row>
    <row r="108">
      <c r="B108" s="102" t="s">
        <v>99</v>
      </c>
      <c r="C108" s="12">
        <v>2.0</v>
      </c>
      <c r="D108" s="12">
        <v>1.0</v>
      </c>
      <c r="E108" s="12">
        <v>1.0</v>
      </c>
      <c r="F108" s="12">
        <v>2.0</v>
      </c>
      <c r="G108" s="12">
        <v>1.0</v>
      </c>
      <c r="H108" s="103">
        <v>46.0</v>
      </c>
    </row>
    <row r="109">
      <c r="B109" s="102" t="s">
        <v>99</v>
      </c>
      <c r="C109" s="12">
        <v>2.0</v>
      </c>
      <c r="D109" s="12">
        <v>1.0</v>
      </c>
      <c r="E109" s="12">
        <v>7.0</v>
      </c>
      <c r="F109" s="12">
        <v>4.0</v>
      </c>
      <c r="G109" s="12">
        <v>1.0</v>
      </c>
      <c r="H109" s="103">
        <v>44.0</v>
      </c>
    </row>
    <row r="110">
      <c r="B110" s="102" t="s">
        <v>99</v>
      </c>
      <c r="C110" s="12">
        <v>2.0</v>
      </c>
      <c r="D110" s="12">
        <v>1.0</v>
      </c>
      <c r="E110" s="12">
        <v>6.0</v>
      </c>
      <c r="F110" s="12">
        <v>3.0</v>
      </c>
      <c r="G110" s="12">
        <v>1.0</v>
      </c>
      <c r="H110" s="103">
        <v>8.0</v>
      </c>
    </row>
    <row r="111">
      <c r="B111" s="102" t="s">
        <v>99</v>
      </c>
      <c r="C111" s="12">
        <v>2.0</v>
      </c>
      <c r="D111" s="12">
        <v>1.0</v>
      </c>
      <c r="E111" s="12">
        <v>4.0</v>
      </c>
      <c r="F111" s="12">
        <v>4.0</v>
      </c>
      <c r="G111" s="12">
        <v>1.0</v>
      </c>
      <c r="H111" s="103">
        <v>75.0</v>
      </c>
    </row>
    <row r="112">
      <c r="B112" s="102" t="s">
        <v>99</v>
      </c>
      <c r="C112" s="12">
        <v>2.0</v>
      </c>
      <c r="D112" s="12">
        <v>1.0</v>
      </c>
      <c r="E112" s="12">
        <v>7.0</v>
      </c>
      <c r="F112" s="12">
        <v>3.0</v>
      </c>
      <c r="G112" s="12">
        <v>1.0</v>
      </c>
      <c r="H112" s="103">
        <v>48.0</v>
      </c>
    </row>
    <row r="113">
      <c r="B113" s="102" t="s">
        <v>99</v>
      </c>
      <c r="C113" s="12">
        <v>2.0</v>
      </c>
      <c r="D113" s="12">
        <v>1.0</v>
      </c>
      <c r="E113" s="12">
        <v>6.0</v>
      </c>
      <c r="F113" s="12">
        <v>4.0</v>
      </c>
      <c r="G113" s="12">
        <v>1.0</v>
      </c>
      <c r="H113" s="103">
        <v>90.0</v>
      </c>
    </row>
    <row r="114">
      <c r="B114" s="102" t="s">
        <v>99</v>
      </c>
      <c r="C114" s="12">
        <v>2.0</v>
      </c>
      <c r="D114" s="12">
        <v>1.0</v>
      </c>
      <c r="E114" s="12">
        <v>7.0</v>
      </c>
      <c r="F114" s="12">
        <v>1.0</v>
      </c>
      <c r="G114" s="12">
        <v>1.0</v>
      </c>
      <c r="H114" s="103">
        <v>106.0</v>
      </c>
    </row>
    <row r="115">
      <c r="B115" s="102" t="s">
        <v>99</v>
      </c>
      <c r="C115" s="12">
        <v>2.0</v>
      </c>
      <c r="D115" s="12">
        <v>1.0</v>
      </c>
      <c r="E115" s="12">
        <v>2.0</v>
      </c>
      <c r="F115" s="12">
        <v>5.0</v>
      </c>
      <c r="G115" s="12">
        <v>1.0</v>
      </c>
      <c r="H115" s="103">
        <v>107.0</v>
      </c>
    </row>
    <row r="116">
      <c r="B116" s="102" t="s">
        <v>99</v>
      </c>
      <c r="C116" s="12">
        <v>2.0</v>
      </c>
      <c r="D116" s="12">
        <v>1.0</v>
      </c>
      <c r="E116" s="12">
        <v>9.0</v>
      </c>
      <c r="F116" s="12">
        <v>5.0</v>
      </c>
      <c r="G116" s="12">
        <v>1.0</v>
      </c>
      <c r="H116" s="103">
        <v>78.0</v>
      </c>
    </row>
    <row r="117">
      <c r="B117" s="102" t="s">
        <v>99</v>
      </c>
      <c r="C117" s="12">
        <v>2.0</v>
      </c>
      <c r="D117" s="12">
        <v>1.0</v>
      </c>
      <c r="E117" s="12">
        <v>4.0</v>
      </c>
      <c r="F117" s="12">
        <v>3.0</v>
      </c>
      <c r="G117" s="12">
        <v>1.0</v>
      </c>
      <c r="H117" s="103">
        <v>54.0</v>
      </c>
    </row>
    <row r="118">
      <c r="B118" s="102" t="s">
        <v>99</v>
      </c>
      <c r="C118" s="12">
        <v>2.0</v>
      </c>
      <c r="D118" s="12">
        <v>1.0</v>
      </c>
      <c r="E118" s="12">
        <v>7.0</v>
      </c>
      <c r="F118" s="12">
        <v>5.0</v>
      </c>
      <c r="G118" s="12">
        <v>1.0</v>
      </c>
      <c r="H118" s="103">
        <v>79.0</v>
      </c>
    </row>
    <row r="119">
      <c r="B119" s="102" t="s">
        <v>99</v>
      </c>
      <c r="C119" s="12">
        <v>2.0</v>
      </c>
      <c r="D119" s="12">
        <v>0.0</v>
      </c>
      <c r="E119" s="12">
        <v>3.0</v>
      </c>
      <c r="F119" s="12">
        <v>3.0</v>
      </c>
      <c r="G119" s="12">
        <v>1.0</v>
      </c>
      <c r="H119" s="103">
        <v>900.0</v>
      </c>
    </row>
    <row r="120">
      <c r="B120" s="102" t="s">
        <v>99</v>
      </c>
      <c r="C120" s="12">
        <v>2.0</v>
      </c>
      <c r="D120" s="12">
        <v>1.0</v>
      </c>
      <c r="E120" s="12">
        <v>9.0</v>
      </c>
      <c r="F120" s="12">
        <v>1.0</v>
      </c>
      <c r="G120" s="12">
        <v>1.0</v>
      </c>
      <c r="H120" s="103">
        <v>76.0</v>
      </c>
    </row>
    <row r="121">
      <c r="B121" s="102" t="s">
        <v>99</v>
      </c>
      <c r="C121" s="12">
        <v>2.0</v>
      </c>
      <c r="D121" s="12">
        <v>1.0</v>
      </c>
      <c r="E121" s="12">
        <v>5.0</v>
      </c>
      <c r="F121" s="12">
        <v>5.0</v>
      </c>
      <c r="G121" s="12">
        <v>1.0</v>
      </c>
      <c r="H121" s="103">
        <v>65.0</v>
      </c>
    </row>
    <row r="122">
      <c r="B122" s="102" t="s">
        <v>99</v>
      </c>
      <c r="C122" s="12">
        <v>2.0</v>
      </c>
      <c r="D122" s="12">
        <v>1.0</v>
      </c>
      <c r="E122" s="12">
        <v>1.0</v>
      </c>
      <c r="F122" s="12">
        <v>1.0</v>
      </c>
      <c r="G122" s="12">
        <v>1.0</v>
      </c>
      <c r="H122" s="103">
        <v>92.0</v>
      </c>
    </row>
    <row r="123">
      <c r="B123" s="102" t="s">
        <v>99</v>
      </c>
      <c r="C123" s="12">
        <v>2.0</v>
      </c>
      <c r="D123" s="12">
        <v>1.0</v>
      </c>
      <c r="E123" s="12">
        <v>7.0</v>
      </c>
      <c r="F123" s="12">
        <v>4.0</v>
      </c>
      <c r="G123" s="12">
        <v>1.0</v>
      </c>
      <c r="H123" s="103">
        <v>14.0</v>
      </c>
    </row>
    <row r="124">
      <c r="B124" s="102" t="s">
        <v>99</v>
      </c>
      <c r="C124" s="12">
        <v>2.0</v>
      </c>
      <c r="D124" s="12">
        <v>1.0</v>
      </c>
      <c r="E124" s="12">
        <v>6.0</v>
      </c>
      <c r="F124" s="12">
        <v>3.0</v>
      </c>
      <c r="G124" s="12">
        <v>1.0</v>
      </c>
      <c r="H124" s="103">
        <v>62.0</v>
      </c>
    </row>
    <row r="125">
      <c r="B125" s="102" t="s">
        <v>99</v>
      </c>
      <c r="C125" s="12">
        <v>2.0</v>
      </c>
      <c r="D125" s="12">
        <v>1.0</v>
      </c>
      <c r="E125" s="12">
        <v>4.0</v>
      </c>
      <c r="F125" s="12">
        <v>4.0</v>
      </c>
      <c r="G125" s="12">
        <v>1.0</v>
      </c>
      <c r="H125" s="103">
        <v>57.0</v>
      </c>
    </row>
    <row r="126">
      <c r="B126" s="102" t="s">
        <v>99</v>
      </c>
      <c r="C126" s="12">
        <v>2.0</v>
      </c>
      <c r="D126" s="12">
        <v>1.0</v>
      </c>
      <c r="E126" s="12">
        <v>8.0</v>
      </c>
      <c r="F126" s="12">
        <v>5.0</v>
      </c>
      <c r="G126" s="12">
        <v>1.0</v>
      </c>
      <c r="H126" s="103">
        <v>105.0</v>
      </c>
    </row>
    <row r="127">
      <c r="B127" s="102" t="s">
        <v>99</v>
      </c>
      <c r="C127" s="12">
        <v>2.0</v>
      </c>
      <c r="D127" s="12">
        <v>0.0</v>
      </c>
      <c r="E127" s="12">
        <v>3.0</v>
      </c>
      <c r="F127" s="12">
        <v>5.0</v>
      </c>
      <c r="G127" s="12">
        <v>1.0</v>
      </c>
      <c r="H127" s="103">
        <v>900.0</v>
      </c>
    </row>
    <row r="128">
      <c r="B128" s="102" t="s">
        <v>99</v>
      </c>
      <c r="C128" s="12">
        <v>2.0</v>
      </c>
      <c r="D128" s="12">
        <v>1.0</v>
      </c>
      <c r="E128" s="12">
        <v>6.0</v>
      </c>
      <c r="F128" s="12">
        <v>5.0</v>
      </c>
      <c r="G128" s="12">
        <v>1.0</v>
      </c>
      <c r="H128" s="103">
        <v>51.0</v>
      </c>
    </row>
    <row r="129">
      <c r="B129" s="102" t="s">
        <v>99</v>
      </c>
      <c r="C129" s="12">
        <v>2.0</v>
      </c>
      <c r="D129" s="12">
        <v>1.0</v>
      </c>
      <c r="E129" s="12">
        <v>5.0</v>
      </c>
      <c r="F129" s="12">
        <v>5.0</v>
      </c>
      <c r="G129" s="12">
        <v>1.0</v>
      </c>
      <c r="H129" s="103">
        <v>44.0</v>
      </c>
    </row>
    <row r="130">
      <c r="B130" s="102" t="s">
        <v>99</v>
      </c>
      <c r="C130" s="12">
        <v>2.0</v>
      </c>
      <c r="D130" s="12">
        <v>1.0</v>
      </c>
      <c r="E130" s="12">
        <v>1.0</v>
      </c>
      <c r="F130" s="12">
        <v>2.0</v>
      </c>
      <c r="G130" s="12">
        <v>1.0</v>
      </c>
      <c r="H130" s="103">
        <v>177.0</v>
      </c>
    </row>
    <row r="131">
      <c r="B131" s="102" t="s">
        <v>99</v>
      </c>
      <c r="C131" s="12">
        <v>2.0</v>
      </c>
      <c r="D131" s="12">
        <v>1.0</v>
      </c>
      <c r="E131" s="12">
        <v>4.0</v>
      </c>
      <c r="F131" s="12">
        <v>4.0</v>
      </c>
      <c r="G131" s="12">
        <v>1.0</v>
      </c>
      <c r="H131" s="103">
        <v>68.0</v>
      </c>
    </row>
    <row r="132">
      <c r="B132" s="102" t="s">
        <v>99</v>
      </c>
      <c r="C132" s="12">
        <v>2.0</v>
      </c>
      <c r="D132" s="12">
        <v>1.0</v>
      </c>
      <c r="E132" s="12">
        <v>2.0</v>
      </c>
      <c r="F132" s="12">
        <v>2.0</v>
      </c>
      <c r="G132" s="12">
        <v>1.0</v>
      </c>
      <c r="H132" s="103">
        <v>55.0</v>
      </c>
    </row>
    <row r="133">
      <c r="B133" s="102" t="s">
        <v>99</v>
      </c>
      <c r="C133" s="12">
        <v>2.0</v>
      </c>
      <c r="D133" s="12">
        <v>0.0</v>
      </c>
      <c r="E133" s="12">
        <v>3.0</v>
      </c>
      <c r="F133" s="12">
        <v>4.0</v>
      </c>
      <c r="G133" s="12">
        <v>0.0</v>
      </c>
      <c r="H133" s="103">
        <v>19.0</v>
      </c>
    </row>
    <row r="134">
      <c r="B134" s="102" t="s">
        <v>99</v>
      </c>
      <c r="C134" s="12">
        <v>2.0</v>
      </c>
      <c r="D134" s="12">
        <v>1.0</v>
      </c>
      <c r="E134" s="12">
        <v>5.0</v>
      </c>
      <c r="F134" s="12">
        <v>1.0</v>
      </c>
      <c r="G134" s="12">
        <v>1.0</v>
      </c>
      <c r="H134" s="103">
        <v>170.0</v>
      </c>
    </row>
    <row r="135">
      <c r="B135" s="102" t="s">
        <v>99</v>
      </c>
      <c r="C135" s="12">
        <v>2.0</v>
      </c>
      <c r="D135" s="12">
        <v>1.0</v>
      </c>
      <c r="E135" s="12">
        <v>9.0</v>
      </c>
      <c r="F135" s="12">
        <v>2.0</v>
      </c>
      <c r="G135" s="12">
        <v>1.0</v>
      </c>
      <c r="H135" s="103">
        <v>94.0</v>
      </c>
    </row>
    <row r="136">
      <c r="B136" s="102" t="s">
        <v>99</v>
      </c>
      <c r="C136" s="12">
        <v>2.0</v>
      </c>
      <c r="D136" s="12">
        <v>1.0</v>
      </c>
      <c r="E136" s="12">
        <v>8.0</v>
      </c>
      <c r="F136" s="12">
        <v>2.0</v>
      </c>
      <c r="G136" s="12">
        <v>1.0</v>
      </c>
      <c r="H136" s="103">
        <v>64.0</v>
      </c>
    </row>
    <row r="137">
      <c r="B137" s="102" t="s">
        <v>99</v>
      </c>
      <c r="C137" s="12">
        <v>2.0</v>
      </c>
      <c r="D137" s="12">
        <v>0.0</v>
      </c>
      <c r="E137" s="12">
        <v>3.0</v>
      </c>
      <c r="F137" s="12">
        <v>5.0</v>
      </c>
      <c r="G137" s="12">
        <v>1.0</v>
      </c>
      <c r="H137" s="103">
        <v>900.0</v>
      </c>
    </row>
    <row r="138">
      <c r="B138" s="102" t="s">
        <v>99</v>
      </c>
      <c r="C138" s="12">
        <v>2.0</v>
      </c>
      <c r="D138" s="12">
        <v>1.0</v>
      </c>
      <c r="E138" s="12">
        <v>2.0</v>
      </c>
      <c r="F138" s="12">
        <v>5.0</v>
      </c>
      <c r="G138" s="12">
        <v>1.0</v>
      </c>
      <c r="H138" s="103">
        <v>73.0</v>
      </c>
    </row>
    <row r="139">
      <c r="B139" s="102" t="s">
        <v>99</v>
      </c>
      <c r="C139" s="12">
        <v>2.0</v>
      </c>
      <c r="D139" s="12">
        <v>1.0</v>
      </c>
      <c r="E139" s="12">
        <v>9.0</v>
      </c>
      <c r="F139" s="12">
        <v>2.0</v>
      </c>
      <c r="G139" s="12">
        <v>1.0</v>
      </c>
      <c r="H139" s="103">
        <v>73.0</v>
      </c>
    </row>
    <row r="140">
      <c r="B140" s="102" t="s">
        <v>99</v>
      </c>
      <c r="C140" s="12">
        <v>2.0</v>
      </c>
      <c r="D140" s="12">
        <v>1.0</v>
      </c>
      <c r="E140" s="12">
        <v>6.0</v>
      </c>
      <c r="F140" s="12">
        <v>4.0</v>
      </c>
      <c r="G140" s="12">
        <v>1.0</v>
      </c>
      <c r="H140" s="103">
        <v>110.0</v>
      </c>
    </row>
    <row r="141">
      <c r="B141" s="102" t="s">
        <v>99</v>
      </c>
      <c r="C141" s="12">
        <v>2.0</v>
      </c>
      <c r="D141" s="12">
        <v>1.0</v>
      </c>
      <c r="E141" s="12">
        <v>1.0</v>
      </c>
      <c r="F141" s="12">
        <v>1.0</v>
      </c>
      <c r="G141" s="12">
        <v>1.0</v>
      </c>
      <c r="H141" s="103">
        <v>117.0</v>
      </c>
    </row>
    <row r="142">
      <c r="B142" s="102" t="s">
        <v>99</v>
      </c>
      <c r="C142" s="12">
        <v>2.0</v>
      </c>
      <c r="D142" s="12">
        <v>1.0</v>
      </c>
      <c r="E142" s="12">
        <v>7.0</v>
      </c>
      <c r="F142" s="12">
        <v>1.0</v>
      </c>
      <c r="G142" s="12">
        <v>1.0</v>
      </c>
      <c r="H142" s="103">
        <v>114.0</v>
      </c>
    </row>
    <row r="143">
      <c r="B143" s="102" t="s">
        <v>99</v>
      </c>
      <c r="C143" s="12">
        <v>2.0</v>
      </c>
      <c r="D143" s="12">
        <v>1.0</v>
      </c>
      <c r="E143" s="12">
        <v>8.0</v>
      </c>
      <c r="F143" s="12">
        <v>2.0</v>
      </c>
      <c r="G143" s="12">
        <v>1.0</v>
      </c>
      <c r="H143" s="103">
        <v>86.0</v>
      </c>
    </row>
    <row r="144">
      <c r="B144" s="102" t="s">
        <v>99</v>
      </c>
      <c r="C144" s="12">
        <v>2.0</v>
      </c>
      <c r="D144" s="12">
        <v>1.0</v>
      </c>
      <c r="E144" s="12">
        <v>7.0</v>
      </c>
      <c r="F144" s="12">
        <v>1.0</v>
      </c>
      <c r="G144" s="12">
        <v>1.0</v>
      </c>
      <c r="H144" s="103">
        <v>109.0</v>
      </c>
    </row>
    <row r="145">
      <c r="B145" s="102" t="s">
        <v>99</v>
      </c>
      <c r="C145" s="12">
        <v>2.0</v>
      </c>
      <c r="D145" s="12">
        <v>1.0</v>
      </c>
      <c r="E145" s="12">
        <v>2.0</v>
      </c>
      <c r="F145" s="12">
        <v>4.0</v>
      </c>
      <c r="G145" s="12">
        <v>1.0</v>
      </c>
      <c r="H145" s="103">
        <v>58.0</v>
      </c>
    </row>
    <row r="146">
      <c r="B146" s="102" t="s">
        <v>99</v>
      </c>
      <c r="C146" s="12">
        <v>2.0</v>
      </c>
      <c r="D146" s="12">
        <v>1.0</v>
      </c>
      <c r="E146" s="12">
        <v>8.0</v>
      </c>
      <c r="F146" s="12">
        <v>5.0</v>
      </c>
      <c r="G146" s="12">
        <v>1.0</v>
      </c>
      <c r="H146" s="103">
        <v>116.0</v>
      </c>
    </row>
    <row r="147">
      <c r="B147" s="102" t="s">
        <v>99</v>
      </c>
      <c r="C147" s="12">
        <v>2.0</v>
      </c>
      <c r="D147" s="12">
        <v>1.0</v>
      </c>
      <c r="E147" s="12">
        <v>5.0</v>
      </c>
      <c r="F147" s="12">
        <v>4.0</v>
      </c>
      <c r="G147" s="12">
        <v>1.0</v>
      </c>
      <c r="H147" s="103">
        <v>66.0</v>
      </c>
    </row>
    <row r="148">
      <c r="B148" s="102" t="s">
        <v>99</v>
      </c>
      <c r="C148" s="12">
        <v>2.0</v>
      </c>
      <c r="D148" s="12">
        <v>1.0</v>
      </c>
      <c r="E148" s="12">
        <v>4.0</v>
      </c>
      <c r="F148" s="12">
        <v>3.0</v>
      </c>
      <c r="G148" s="12">
        <v>1.0</v>
      </c>
      <c r="H148" s="103">
        <v>72.0</v>
      </c>
    </row>
    <row r="149">
      <c r="B149" s="102" t="s">
        <v>99</v>
      </c>
      <c r="C149" s="12">
        <v>2.0</v>
      </c>
      <c r="D149" s="12">
        <v>1.0</v>
      </c>
      <c r="E149" s="12">
        <v>8.0</v>
      </c>
      <c r="F149" s="12">
        <v>1.0</v>
      </c>
      <c r="G149" s="12">
        <v>1.0</v>
      </c>
      <c r="H149" s="103">
        <v>78.0</v>
      </c>
    </row>
    <row r="150">
      <c r="B150" s="102" t="s">
        <v>99</v>
      </c>
      <c r="C150" s="12">
        <v>2.0</v>
      </c>
      <c r="D150" s="12">
        <v>1.0</v>
      </c>
      <c r="E150" s="12">
        <v>9.0</v>
      </c>
      <c r="F150" s="12">
        <v>1.0</v>
      </c>
      <c r="G150" s="12">
        <v>1.0</v>
      </c>
      <c r="H150" s="103">
        <v>54.0</v>
      </c>
    </row>
    <row r="151">
      <c r="B151" s="102" t="s">
        <v>99</v>
      </c>
      <c r="C151" s="12">
        <v>2.0</v>
      </c>
      <c r="D151" s="12">
        <v>0.0</v>
      </c>
      <c r="E151" s="12">
        <v>3.0</v>
      </c>
      <c r="F151" s="12">
        <v>5.0</v>
      </c>
      <c r="G151" s="12">
        <v>1.0</v>
      </c>
      <c r="H151" s="103">
        <v>900.0</v>
      </c>
    </row>
    <row r="152">
      <c r="B152" s="102" t="s">
        <v>99</v>
      </c>
      <c r="C152" s="12">
        <v>2.0</v>
      </c>
      <c r="D152" s="12">
        <v>1.0</v>
      </c>
      <c r="E152" s="12">
        <v>1.0</v>
      </c>
      <c r="F152" s="12">
        <v>1.0</v>
      </c>
      <c r="G152" s="12">
        <v>1.0</v>
      </c>
      <c r="H152" s="103">
        <v>40.0</v>
      </c>
    </row>
    <row r="153">
      <c r="B153" s="102" t="s">
        <v>99</v>
      </c>
      <c r="C153" s="12">
        <v>2.0</v>
      </c>
      <c r="D153" s="12">
        <v>1.0</v>
      </c>
      <c r="E153" s="12">
        <v>2.0</v>
      </c>
      <c r="F153" s="12">
        <v>3.0</v>
      </c>
      <c r="G153" s="12">
        <v>1.0</v>
      </c>
      <c r="H153" s="103">
        <v>77.0</v>
      </c>
    </row>
    <row r="154">
      <c r="B154" s="102" t="s">
        <v>99</v>
      </c>
      <c r="C154" s="12">
        <v>2.0</v>
      </c>
      <c r="D154" s="12">
        <v>1.0</v>
      </c>
      <c r="E154" s="12">
        <v>4.0</v>
      </c>
      <c r="F154" s="12">
        <v>5.0</v>
      </c>
      <c r="G154" s="12">
        <v>1.0</v>
      </c>
      <c r="H154" s="103">
        <v>53.0</v>
      </c>
    </row>
    <row r="155">
      <c r="B155" s="102" t="s">
        <v>99</v>
      </c>
      <c r="C155" s="12">
        <v>2.0</v>
      </c>
      <c r="D155" s="12">
        <v>1.0</v>
      </c>
      <c r="E155" s="12">
        <v>1.0</v>
      </c>
      <c r="F155" s="12">
        <v>5.0</v>
      </c>
      <c r="G155" s="12">
        <v>1.0</v>
      </c>
      <c r="H155" s="103">
        <v>141.0</v>
      </c>
    </row>
    <row r="156">
      <c r="B156" s="102" t="s">
        <v>99</v>
      </c>
      <c r="C156" s="12">
        <v>2.0</v>
      </c>
      <c r="D156" s="12">
        <v>1.0</v>
      </c>
      <c r="E156" s="12">
        <v>7.0</v>
      </c>
      <c r="F156" s="12">
        <v>5.0</v>
      </c>
      <c r="G156" s="12">
        <v>1.0</v>
      </c>
      <c r="H156" s="103">
        <v>95.0</v>
      </c>
    </row>
    <row r="157">
      <c r="B157" s="102" t="s">
        <v>99</v>
      </c>
      <c r="C157" s="12">
        <v>2.0</v>
      </c>
      <c r="D157" s="12">
        <v>1.0</v>
      </c>
      <c r="E157" s="12">
        <v>9.0</v>
      </c>
      <c r="F157" s="12">
        <v>3.0</v>
      </c>
      <c r="G157" s="12">
        <v>1.0</v>
      </c>
      <c r="H157" s="103">
        <v>125.0</v>
      </c>
    </row>
    <row r="158">
      <c r="B158" s="102" t="s">
        <v>99</v>
      </c>
      <c r="C158" s="12">
        <v>2.0</v>
      </c>
      <c r="D158" s="12">
        <v>1.0</v>
      </c>
      <c r="E158" s="12">
        <v>4.0</v>
      </c>
      <c r="F158" s="12">
        <v>4.0</v>
      </c>
      <c r="G158" s="12">
        <v>1.0</v>
      </c>
      <c r="H158" s="103">
        <v>25.0</v>
      </c>
    </row>
    <row r="159">
      <c r="B159" s="102" t="s">
        <v>99</v>
      </c>
      <c r="C159" s="12">
        <v>2.0</v>
      </c>
      <c r="D159" s="12">
        <v>1.0</v>
      </c>
      <c r="E159" s="12">
        <v>9.0</v>
      </c>
      <c r="F159" s="12">
        <v>5.0</v>
      </c>
      <c r="G159" s="12">
        <v>1.0</v>
      </c>
      <c r="H159" s="103">
        <v>70.0</v>
      </c>
    </row>
    <row r="160">
      <c r="B160" s="102" t="s">
        <v>99</v>
      </c>
      <c r="C160" s="12">
        <v>2.0</v>
      </c>
      <c r="D160" s="12">
        <v>1.0</v>
      </c>
      <c r="E160" s="12">
        <v>1.0</v>
      </c>
      <c r="F160" s="12">
        <v>5.0</v>
      </c>
      <c r="G160" s="12">
        <v>1.0</v>
      </c>
      <c r="H160" s="103">
        <v>81.0</v>
      </c>
    </row>
    <row r="161">
      <c r="B161" s="102" t="s">
        <v>99</v>
      </c>
      <c r="C161" s="12">
        <v>2.0</v>
      </c>
      <c r="D161" s="12">
        <v>1.0</v>
      </c>
      <c r="E161" s="12">
        <v>9.0</v>
      </c>
      <c r="F161" s="12">
        <v>4.0</v>
      </c>
      <c r="G161" s="12">
        <v>1.0</v>
      </c>
      <c r="H161" s="103">
        <v>82.0</v>
      </c>
    </row>
    <row r="162">
      <c r="B162" s="102" t="s">
        <v>99</v>
      </c>
      <c r="C162" s="12">
        <v>2.0</v>
      </c>
      <c r="D162" s="12">
        <v>1.0</v>
      </c>
      <c r="E162" s="12">
        <v>2.0</v>
      </c>
      <c r="F162" s="12">
        <v>3.0</v>
      </c>
      <c r="G162" s="12">
        <v>1.0</v>
      </c>
      <c r="H162" s="103">
        <v>74.0</v>
      </c>
    </row>
    <row r="163">
      <c r="B163" s="102" t="s">
        <v>99</v>
      </c>
      <c r="C163" s="12">
        <v>2.0</v>
      </c>
      <c r="D163" s="12">
        <v>1.0</v>
      </c>
      <c r="E163" s="12">
        <v>5.0</v>
      </c>
      <c r="F163" s="12">
        <v>5.0</v>
      </c>
      <c r="G163" s="12">
        <v>1.0</v>
      </c>
      <c r="H163" s="103">
        <v>86.0</v>
      </c>
    </row>
    <row r="164">
      <c r="B164" s="102" t="s">
        <v>99</v>
      </c>
      <c r="C164" s="12">
        <v>2.0</v>
      </c>
      <c r="D164" s="12">
        <v>1.0</v>
      </c>
      <c r="E164" s="12">
        <v>2.0</v>
      </c>
      <c r="F164" s="12">
        <v>3.0</v>
      </c>
      <c r="G164" s="12">
        <v>1.0</v>
      </c>
      <c r="H164" s="103">
        <v>72.0</v>
      </c>
    </row>
    <row r="165">
      <c r="B165" s="102" t="s">
        <v>99</v>
      </c>
      <c r="C165" s="12">
        <v>2.0</v>
      </c>
      <c r="D165" s="12">
        <v>1.0</v>
      </c>
      <c r="E165" s="12">
        <v>7.0</v>
      </c>
      <c r="F165" s="12">
        <v>5.0</v>
      </c>
      <c r="G165" s="12">
        <v>1.0</v>
      </c>
      <c r="H165" s="103">
        <v>34.0</v>
      </c>
    </row>
    <row r="166">
      <c r="B166" s="102" t="s">
        <v>99</v>
      </c>
      <c r="C166" s="12">
        <v>2.0</v>
      </c>
      <c r="D166" s="12">
        <v>1.0</v>
      </c>
      <c r="E166" s="12">
        <v>6.0</v>
      </c>
      <c r="F166" s="12">
        <v>3.0</v>
      </c>
      <c r="G166" s="12">
        <v>1.0</v>
      </c>
      <c r="H166" s="103">
        <v>43.0</v>
      </c>
    </row>
    <row r="167">
      <c r="B167" s="102" t="s">
        <v>99</v>
      </c>
      <c r="C167" s="12">
        <v>2.0</v>
      </c>
      <c r="D167" s="12">
        <v>0.0</v>
      </c>
      <c r="E167" s="12">
        <v>3.0</v>
      </c>
      <c r="F167" s="12">
        <v>1.0</v>
      </c>
      <c r="G167" s="12">
        <v>1.0</v>
      </c>
      <c r="H167" s="103">
        <v>900.0</v>
      </c>
    </row>
    <row r="168">
      <c r="B168" s="102" t="s">
        <v>99</v>
      </c>
      <c r="C168" s="12">
        <v>2.0</v>
      </c>
      <c r="D168" s="12">
        <v>1.0</v>
      </c>
      <c r="E168" s="12">
        <v>7.0</v>
      </c>
      <c r="F168" s="12">
        <v>2.0</v>
      </c>
      <c r="G168" s="12">
        <v>1.0</v>
      </c>
      <c r="H168" s="103">
        <v>13.0</v>
      </c>
    </row>
    <row r="169">
      <c r="B169" s="102" t="s">
        <v>99</v>
      </c>
      <c r="C169" s="12">
        <v>2.0</v>
      </c>
      <c r="D169" s="12">
        <v>0.0</v>
      </c>
      <c r="E169" s="12">
        <v>3.0</v>
      </c>
      <c r="F169" s="12">
        <v>5.0</v>
      </c>
      <c r="G169" s="12">
        <v>0.0</v>
      </c>
      <c r="H169" s="103">
        <v>15.0</v>
      </c>
    </row>
    <row r="170">
      <c r="B170" s="102" t="s">
        <v>99</v>
      </c>
      <c r="C170" s="12">
        <v>2.0</v>
      </c>
      <c r="D170" s="12">
        <v>1.0</v>
      </c>
      <c r="E170" s="12">
        <v>4.0</v>
      </c>
      <c r="F170" s="12">
        <v>2.0</v>
      </c>
      <c r="G170" s="12">
        <v>1.0</v>
      </c>
      <c r="H170" s="103">
        <v>90.0</v>
      </c>
    </row>
    <row r="171">
      <c r="B171" s="102" t="s">
        <v>99</v>
      </c>
      <c r="C171" s="12">
        <v>2.0</v>
      </c>
      <c r="D171" s="12">
        <v>1.0</v>
      </c>
      <c r="E171" s="12">
        <v>1.0</v>
      </c>
      <c r="F171" s="12">
        <v>2.0</v>
      </c>
      <c r="G171" s="12">
        <v>1.0</v>
      </c>
      <c r="H171" s="103">
        <v>94.0</v>
      </c>
    </row>
    <row r="172">
      <c r="B172" s="102" t="s">
        <v>99</v>
      </c>
      <c r="C172" s="12">
        <v>2.0</v>
      </c>
      <c r="D172" s="12">
        <v>1.0</v>
      </c>
      <c r="E172" s="12">
        <v>6.0</v>
      </c>
      <c r="F172" s="12">
        <v>1.0</v>
      </c>
      <c r="G172" s="12">
        <v>1.0</v>
      </c>
      <c r="H172" s="103">
        <v>62.0</v>
      </c>
    </row>
    <row r="173">
      <c r="B173" s="102" t="s">
        <v>99</v>
      </c>
      <c r="C173" s="12">
        <v>2.0</v>
      </c>
      <c r="D173" s="12">
        <v>1.0</v>
      </c>
      <c r="E173" s="12">
        <v>2.0</v>
      </c>
      <c r="F173" s="12">
        <v>1.0</v>
      </c>
      <c r="G173" s="12">
        <v>1.0</v>
      </c>
      <c r="H173" s="103">
        <v>97.0</v>
      </c>
    </row>
    <row r="174">
      <c r="B174" s="102" t="s">
        <v>99</v>
      </c>
      <c r="C174" s="12">
        <v>2.0</v>
      </c>
      <c r="D174" s="12">
        <v>1.0</v>
      </c>
      <c r="E174" s="12">
        <v>8.0</v>
      </c>
      <c r="F174" s="12">
        <v>3.0</v>
      </c>
      <c r="G174" s="12">
        <v>1.0</v>
      </c>
      <c r="H174" s="103">
        <v>154.0</v>
      </c>
    </row>
    <row r="175">
      <c r="B175" s="102" t="s">
        <v>99</v>
      </c>
      <c r="C175" s="12">
        <v>2.0</v>
      </c>
      <c r="D175" s="12">
        <v>1.0</v>
      </c>
      <c r="E175" s="12">
        <v>9.0</v>
      </c>
      <c r="F175" s="12">
        <v>1.0</v>
      </c>
      <c r="G175" s="12">
        <v>1.0</v>
      </c>
      <c r="H175" s="103">
        <v>88.0</v>
      </c>
    </row>
    <row r="176">
      <c r="B176" s="102" t="s">
        <v>99</v>
      </c>
      <c r="C176" s="12">
        <v>2.0</v>
      </c>
      <c r="D176" s="12">
        <v>1.0</v>
      </c>
      <c r="E176" s="12">
        <v>7.0</v>
      </c>
      <c r="F176" s="12">
        <v>1.0</v>
      </c>
      <c r="G176" s="12">
        <v>1.0</v>
      </c>
      <c r="H176" s="103">
        <v>96.0</v>
      </c>
    </row>
    <row r="177">
      <c r="B177" s="102" t="s">
        <v>99</v>
      </c>
      <c r="C177" s="12">
        <v>2.0</v>
      </c>
      <c r="D177" s="12">
        <v>0.0</v>
      </c>
      <c r="E177" s="12">
        <v>3.0</v>
      </c>
      <c r="F177" s="12">
        <v>5.0</v>
      </c>
      <c r="G177" s="12">
        <v>0.0</v>
      </c>
      <c r="H177" s="103">
        <v>67.0</v>
      </c>
    </row>
    <row r="178">
      <c r="B178" s="102" t="s">
        <v>99</v>
      </c>
      <c r="C178" s="12">
        <v>2.0</v>
      </c>
      <c r="D178" s="12">
        <v>1.0</v>
      </c>
      <c r="E178" s="12">
        <v>2.0</v>
      </c>
      <c r="F178" s="12">
        <v>1.0</v>
      </c>
      <c r="G178" s="12">
        <v>1.0</v>
      </c>
      <c r="H178" s="103">
        <v>422.0</v>
      </c>
    </row>
    <row r="179">
      <c r="B179" s="102" t="s">
        <v>99</v>
      </c>
      <c r="C179" s="12">
        <v>2.0</v>
      </c>
      <c r="D179" s="12">
        <v>1.0</v>
      </c>
      <c r="E179" s="12">
        <v>1.0</v>
      </c>
      <c r="F179" s="12">
        <v>3.0</v>
      </c>
      <c r="G179" s="12">
        <v>1.0</v>
      </c>
      <c r="H179" s="103">
        <v>110.0</v>
      </c>
    </row>
    <row r="180">
      <c r="B180" s="102" t="s">
        <v>99</v>
      </c>
      <c r="C180" s="12">
        <v>2.0</v>
      </c>
      <c r="D180" s="12">
        <v>1.0</v>
      </c>
      <c r="E180" s="12">
        <v>7.0</v>
      </c>
      <c r="F180" s="12">
        <v>1.0</v>
      </c>
      <c r="G180" s="12">
        <v>1.0</v>
      </c>
      <c r="H180" s="103">
        <v>76.0</v>
      </c>
    </row>
    <row r="181">
      <c r="B181" s="102" t="s">
        <v>99</v>
      </c>
      <c r="C181" s="12">
        <v>2.0</v>
      </c>
      <c r="D181" s="12">
        <v>1.0</v>
      </c>
      <c r="E181" s="12">
        <v>1.0</v>
      </c>
      <c r="F181" s="12">
        <v>3.0</v>
      </c>
      <c r="G181" s="12">
        <v>1.0</v>
      </c>
      <c r="H181" s="103">
        <v>90.0</v>
      </c>
    </row>
    <row r="182">
      <c r="B182" s="102" t="s">
        <v>99</v>
      </c>
      <c r="C182" s="12">
        <v>2.0</v>
      </c>
      <c r="D182" s="12">
        <v>1.0</v>
      </c>
      <c r="E182" s="12">
        <v>5.0</v>
      </c>
      <c r="F182" s="12">
        <v>1.0</v>
      </c>
      <c r="G182" s="12">
        <v>1.0</v>
      </c>
      <c r="H182" s="103">
        <v>122.0</v>
      </c>
    </row>
    <row r="183">
      <c r="B183" s="102" t="s">
        <v>99</v>
      </c>
      <c r="C183" s="12">
        <v>2.0</v>
      </c>
      <c r="D183" s="12">
        <v>1.0</v>
      </c>
      <c r="E183" s="12">
        <v>6.0</v>
      </c>
      <c r="F183" s="12">
        <v>5.0</v>
      </c>
      <c r="G183" s="12">
        <v>1.0</v>
      </c>
      <c r="H183" s="103">
        <v>162.0</v>
      </c>
    </row>
    <row r="184">
      <c r="B184" s="102" t="s">
        <v>99</v>
      </c>
      <c r="C184" s="12">
        <v>2.0</v>
      </c>
      <c r="D184" s="12">
        <v>1.0</v>
      </c>
      <c r="E184" s="12">
        <v>4.0</v>
      </c>
      <c r="F184" s="12">
        <v>1.0</v>
      </c>
      <c r="G184" s="12">
        <v>1.0</v>
      </c>
      <c r="H184" s="103">
        <v>213.0</v>
      </c>
    </row>
    <row r="185">
      <c r="B185" s="102" t="s">
        <v>99</v>
      </c>
      <c r="C185" s="12">
        <v>2.0</v>
      </c>
      <c r="D185" s="12">
        <v>1.0</v>
      </c>
      <c r="E185" s="12">
        <v>9.0</v>
      </c>
      <c r="F185" s="12">
        <v>3.0</v>
      </c>
      <c r="G185" s="12">
        <v>1.0</v>
      </c>
      <c r="H185" s="103">
        <v>132.0</v>
      </c>
    </row>
    <row r="186">
      <c r="B186" s="102" t="s">
        <v>99</v>
      </c>
      <c r="C186" s="12">
        <v>2.0</v>
      </c>
      <c r="D186" s="12">
        <v>1.0</v>
      </c>
      <c r="E186" s="12">
        <v>6.0</v>
      </c>
      <c r="F186" s="12">
        <v>5.0</v>
      </c>
      <c r="G186" s="12">
        <v>1.0</v>
      </c>
      <c r="H186" s="103">
        <v>138.0</v>
      </c>
    </row>
    <row r="187">
      <c r="B187" s="102" t="s">
        <v>99</v>
      </c>
      <c r="C187" s="12">
        <v>2.0</v>
      </c>
      <c r="D187" s="12">
        <v>1.0</v>
      </c>
      <c r="E187" s="12">
        <v>8.0</v>
      </c>
      <c r="F187" s="12">
        <v>4.0</v>
      </c>
      <c r="G187" s="12">
        <v>1.0</v>
      </c>
      <c r="H187" s="103">
        <v>125.0</v>
      </c>
    </row>
    <row r="188">
      <c r="B188" s="102" t="s">
        <v>99</v>
      </c>
      <c r="C188" s="12">
        <v>2.0</v>
      </c>
      <c r="D188" s="12">
        <v>1.0</v>
      </c>
      <c r="E188" s="12">
        <v>2.0</v>
      </c>
      <c r="F188" s="12">
        <v>5.0</v>
      </c>
      <c r="G188" s="12">
        <v>1.0</v>
      </c>
      <c r="H188" s="103">
        <v>80.0</v>
      </c>
    </row>
    <row r="189">
      <c r="B189" s="102" t="s">
        <v>99</v>
      </c>
      <c r="C189" s="12">
        <v>2.0</v>
      </c>
      <c r="D189" s="12">
        <v>1.0</v>
      </c>
      <c r="E189" s="12">
        <v>5.0</v>
      </c>
      <c r="F189" s="12">
        <v>5.0</v>
      </c>
      <c r="G189" s="12">
        <v>1.0</v>
      </c>
      <c r="H189" s="103">
        <v>102.0</v>
      </c>
    </row>
    <row r="190">
      <c r="B190" s="102" t="s">
        <v>99</v>
      </c>
      <c r="C190" s="12">
        <v>2.0</v>
      </c>
      <c r="D190" s="12">
        <v>1.0</v>
      </c>
      <c r="E190" s="12">
        <v>8.0</v>
      </c>
      <c r="F190" s="12">
        <v>1.0</v>
      </c>
      <c r="G190" s="12">
        <v>1.0</v>
      </c>
      <c r="H190" s="103">
        <v>144.0</v>
      </c>
    </row>
    <row r="191">
      <c r="B191" s="102" t="s">
        <v>99</v>
      </c>
      <c r="C191" s="12">
        <v>2.0</v>
      </c>
      <c r="D191" s="12">
        <v>1.0</v>
      </c>
      <c r="E191" s="12">
        <v>2.0</v>
      </c>
      <c r="F191" s="12">
        <v>5.0</v>
      </c>
      <c r="G191" s="12">
        <v>1.0</v>
      </c>
      <c r="H191" s="103">
        <v>89.0</v>
      </c>
    </row>
    <row r="192">
      <c r="B192" s="102" t="s">
        <v>99</v>
      </c>
      <c r="C192" s="12">
        <v>2.0</v>
      </c>
      <c r="D192" s="12">
        <v>1.0</v>
      </c>
      <c r="E192" s="12">
        <v>5.0</v>
      </c>
      <c r="F192" s="12">
        <v>2.0</v>
      </c>
      <c r="G192" s="12">
        <v>1.0</v>
      </c>
      <c r="H192" s="103">
        <v>82.0</v>
      </c>
    </row>
    <row r="193">
      <c r="B193" s="102" t="s">
        <v>99</v>
      </c>
      <c r="C193" s="12">
        <v>2.0</v>
      </c>
      <c r="D193" s="12">
        <v>0.0</v>
      </c>
      <c r="E193" s="12">
        <v>3.0</v>
      </c>
      <c r="F193" s="12">
        <v>5.0</v>
      </c>
      <c r="G193" s="12">
        <v>1.0</v>
      </c>
      <c r="H193" s="103">
        <v>900.0</v>
      </c>
    </row>
    <row r="194">
      <c r="B194" s="102" t="s">
        <v>99</v>
      </c>
      <c r="C194" s="12">
        <v>2.0</v>
      </c>
      <c r="D194" s="12">
        <v>1.0</v>
      </c>
      <c r="E194" s="12">
        <v>8.0</v>
      </c>
      <c r="F194" s="12">
        <v>2.0</v>
      </c>
      <c r="G194" s="12">
        <v>1.0</v>
      </c>
      <c r="H194" s="103">
        <v>17.0</v>
      </c>
    </row>
    <row r="195">
      <c r="B195" s="102" t="s">
        <v>99</v>
      </c>
      <c r="C195" s="12">
        <v>2.0</v>
      </c>
      <c r="D195" s="12">
        <v>0.0</v>
      </c>
      <c r="E195" s="12">
        <v>3.0</v>
      </c>
      <c r="F195" s="12">
        <v>1.0</v>
      </c>
      <c r="G195" s="12">
        <v>1.0</v>
      </c>
      <c r="H195" s="103">
        <v>900.0</v>
      </c>
    </row>
    <row r="196">
      <c r="B196" s="102" t="s">
        <v>99</v>
      </c>
      <c r="C196" s="12">
        <v>2.0</v>
      </c>
      <c r="D196" s="12">
        <v>1.0</v>
      </c>
      <c r="E196" s="12">
        <v>1.0</v>
      </c>
      <c r="F196" s="12">
        <v>5.0</v>
      </c>
      <c r="G196" s="12">
        <v>1.0</v>
      </c>
      <c r="H196" s="103">
        <v>99.0</v>
      </c>
    </row>
    <row r="197">
      <c r="B197" s="102" t="s">
        <v>99</v>
      </c>
      <c r="C197" s="12">
        <v>2.0</v>
      </c>
      <c r="D197" s="12">
        <v>1.0</v>
      </c>
      <c r="E197" s="12">
        <v>9.0</v>
      </c>
      <c r="F197" s="12">
        <v>4.0</v>
      </c>
      <c r="G197" s="12">
        <v>1.0</v>
      </c>
      <c r="H197" s="103">
        <v>79.0</v>
      </c>
    </row>
    <row r="198">
      <c r="B198" s="102" t="s">
        <v>99</v>
      </c>
      <c r="C198" s="12">
        <v>2.0</v>
      </c>
      <c r="D198" s="12">
        <v>1.0</v>
      </c>
      <c r="E198" s="12">
        <v>8.0</v>
      </c>
      <c r="F198" s="12">
        <v>1.0</v>
      </c>
      <c r="G198" s="12">
        <v>1.0</v>
      </c>
      <c r="H198" s="103">
        <v>74.0</v>
      </c>
    </row>
    <row r="199">
      <c r="B199" s="102" t="s">
        <v>99</v>
      </c>
      <c r="C199" s="12">
        <v>2.0</v>
      </c>
      <c r="D199" s="12">
        <v>1.0</v>
      </c>
      <c r="E199" s="12">
        <v>1.0</v>
      </c>
      <c r="F199" s="12">
        <v>1.0</v>
      </c>
      <c r="G199" s="12">
        <v>1.0</v>
      </c>
      <c r="H199" s="103">
        <v>142.0</v>
      </c>
    </row>
    <row r="200">
      <c r="B200" s="102" t="s">
        <v>99</v>
      </c>
      <c r="C200" s="12">
        <v>2.0</v>
      </c>
      <c r="D200" s="12">
        <v>1.0</v>
      </c>
      <c r="E200" s="12">
        <v>4.0</v>
      </c>
      <c r="F200" s="12">
        <v>3.0</v>
      </c>
      <c r="G200" s="12">
        <v>1.0</v>
      </c>
      <c r="H200" s="103">
        <v>73.0</v>
      </c>
    </row>
    <row r="201">
      <c r="B201" s="102" t="s">
        <v>99</v>
      </c>
      <c r="C201" s="12">
        <v>2.0</v>
      </c>
      <c r="D201" s="12">
        <v>0.0</v>
      </c>
      <c r="E201" s="12">
        <v>3.0</v>
      </c>
      <c r="F201" s="12">
        <v>2.0</v>
      </c>
      <c r="G201" s="12">
        <v>1.0</v>
      </c>
      <c r="H201" s="103">
        <v>900.0</v>
      </c>
    </row>
    <row r="202">
      <c r="B202" s="102" t="s">
        <v>99</v>
      </c>
      <c r="C202" s="12">
        <v>2.0</v>
      </c>
      <c r="D202" s="12">
        <v>1.0</v>
      </c>
      <c r="E202" s="12">
        <v>8.0</v>
      </c>
      <c r="F202" s="12">
        <v>3.0</v>
      </c>
      <c r="G202" s="12">
        <v>1.0</v>
      </c>
      <c r="H202" s="103">
        <v>65.0</v>
      </c>
    </row>
    <row r="203">
      <c r="B203" s="102" t="s">
        <v>99</v>
      </c>
      <c r="C203" s="12">
        <v>2.0</v>
      </c>
      <c r="D203" s="12">
        <v>0.0</v>
      </c>
      <c r="E203" s="12">
        <v>3.0</v>
      </c>
      <c r="F203" s="12">
        <v>1.0</v>
      </c>
      <c r="G203" s="12">
        <v>0.0</v>
      </c>
      <c r="H203" s="103">
        <v>67.0</v>
      </c>
    </row>
    <row r="204">
      <c r="B204" s="102" t="s">
        <v>99</v>
      </c>
      <c r="C204" s="12">
        <v>2.0</v>
      </c>
      <c r="D204" s="12">
        <v>1.0</v>
      </c>
      <c r="E204" s="12">
        <v>1.0</v>
      </c>
      <c r="F204" s="12">
        <v>2.0</v>
      </c>
      <c r="G204" s="12">
        <v>1.0</v>
      </c>
      <c r="H204" s="103">
        <v>111.0</v>
      </c>
    </row>
    <row r="205">
      <c r="B205" s="102" t="s">
        <v>99</v>
      </c>
      <c r="C205" s="12">
        <v>2.0</v>
      </c>
      <c r="D205" s="12">
        <v>1.0</v>
      </c>
      <c r="E205" s="12">
        <v>8.0</v>
      </c>
      <c r="F205" s="12">
        <v>1.0</v>
      </c>
      <c r="G205" s="12">
        <v>1.0</v>
      </c>
      <c r="H205" s="103">
        <v>92.0</v>
      </c>
    </row>
    <row r="206">
      <c r="B206" s="102" t="s">
        <v>99</v>
      </c>
      <c r="C206" s="12">
        <v>2.0</v>
      </c>
      <c r="D206" s="12">
        <v>1.0</v>
      </c>
      <c r="E206" s="12">
        <v>7.0</v>
      </c>
      <c r="F206" s="12">
        <v>4.0</v>
      </c>
      <c r="G206" s="12">
        <v>1.0</v>
      </c>
      <c r="H206" s="103">
        <v>105.0</v>
      </c>
    </row>
    <row r="207">
      <c r="B207" s="102" t="s">
        <v>99</v>
      </c>
      <c r="C207" s="12">
        <v>2.0</v>
      </c>
      <c r="D207" s="12">
        <v>1.0</v>
      </c>
      <c r="E207" s="12">
        <v>8.0</v>
      </c>
      <c r="F207" s="12">
        <v>4.0</v>
      </c>
      <c r="G207" s="12">
        <v>1.0</v>
      </c>
      <c r="H207" s="103">
        <v>160.0</v>
      </c>
    </row>
    <row r="208">
      <c r="B208" s="102" t="s">
        <v>99</v>
      </c>
      <c r="C208" s="12">
        <v>2.0</v>
      </c>
      <c r="D208" s="12">
        <v>1.0</v>
      </c>
      <c r="E208" s="12">
        <v>7.0</v>
      </c>
      <c r="F208" s="12">
        <v>3.0</v>
      </c>
      <c r="G208" s="12">
        <v>1.0</v>
      </c>
      <c r="H208" s="103">
        <v>86.0</v>
      </c>
    </row>
    <row r="209">
      <c r="B209" s="102" t="s">
        <v>99</v>
      </c>
      <c r="C209" s="12">
        <v>2.0</v>
      </c>
      <c r="D209" s="12">
        <v>1.0</v>
      </c>
      <c r="E209" s="12">
        <v>5.0</v>
      </c>
      <c r="F209" s="12">
        <v>4.0</v>
      </c>
      <c r="G209" s="12">
        <v>1.0</v>
      </c>
      <c r="H209" s="103">
        <v>51.0</v>
      </c>
    </row>
    <row r="210">
      <c r="B210" s="102" t="s">
        <v>99</v>
      </c>
      <c r="C210" s="12">
        <v>2.0</v>
      </c>
      <c r="D210" s="12">
        <v>1.0</v>
      </c>
      <c r="E210" s="12">
        <v>9.0</v>
      </c>
      <c r="F210" s="12">
        <v>4.0</v>
      </c>
      <c r="G210" s="12">
        <v>1.0</v>
      </c>
      <c r="H210" s="103">
        <v>39.0</v>
      </c>
    </row>
    <row r="211">
      <c r="B211" s="102" t="s">
        <v>99</v>
      </c>
      <c r="C211" s="12">
        <v>2.0</v>
      </c>
      <c r="D211" s="12">
        <v>1.0</v>
      </c>
      <c r="E211" s="12">
        <v>7.0</v>
      </c>
      <c r="F211" s="12">
        <v>3.0</v>
      </c>
      <c r="G211" s="12">
        <v>1.0</v>
      </c>
      <c r="H211" s="103">
        <v>78.0</v>
      </c>
    </row>
    <row r="212">
      <c r="B212" s="102" t="s">
        <v>99</v>
      </c>
      <c r="C212" s="12">
        <v>2.0</v>
      </c>
      <c r="D212" s="12">
        <v>0.0</v>
      </c>
      <c r="E212" s="12">
        <v>3.0</v>
      </c>
      <c r="F212" s="12">
        <v>5.0</v>
      </c>
      <c r="G212" s="12">
        <v>1.0</v>
      </c>
      <c r="H212" s="103">
        <v>900.0</v>
      </c>
    </row>
    <row r="213">
      <c r="B213" s="102" t="s">
        <v>99</v>
      </c>
      <c r="C213" s="12">
        <v>2.0</v>
      </c>
      <c r="D213" s="12">
        <v>1.0</v>
      </c>
      <c r="E213" s="12">
        <v>2.0</v>
      </c>
      <c r="F213" s="12">
        <v>4.0</v>
      </c>
      <c r="G213" s="12">
        <v>1.0</v>
      </c>
      <c r="H213" s="103">
        <v>29.0</v>
      </c>
    </row>
    <row r="214">
      <c r="B214" s="102" t="s">
        <v>99</v>
      </c>
      <c r="C214" s="12">
        <v>2.0</v>
      </c>
      <c r="D214" s="12">
        <v>1.0</v>
      </c>
      <c r="E214" s="12">
        <v>1.0</v>
      </c>
      <c r="F214" s="12">
        <v>1.0</v>
      </c>
      <c r="G214" s="12">
        <v>1.0</v>
      </c>
      <c r="H214" s="103">
        <v>94.0</v>
      </c>
    </row>
    <row r="215">
      <c r="B215" s="102" t="s">
        <v>99</v>
      </c>
      <c r="C215" s="12">
        <v>2.0</v>
      </c>
      <c r="D215" s="12">
        <v>1.0</v>
      </c>
      <c r="E215" s="12">
        <v>5.0</v>
      </c>
      <c r="F215" s="12">
        <v>4.0</v>
      </c>
      <c r="G215" s="12">
        <v>1.0</v>
      </c>
      <c r="H215" s="103">
        <v>40.0</v>
      </c>
    </row>
    <row r="216">
      <c r="B216" s="102" t="s">
        <v>99</v>
      </c>
      <c r="C216" s="12">
        <v>2.0</v>
      </c>
      <c r="D216" s="12">
        <v>1.0</v>
      </c>
      <c r="E216" s="12">
        <v>1.0</v>
      </c>
      <c r="F216" s="12">
        <v>2.0</v>
      </c>
      <c r="G216" s="12">
        <v>1.0</v>
      </c>
      <c r="H216" s="103">
        <v>46.0</v>
      </c>
    </row>
    <row r="217">
      <c r="B217" s="102" t="s">
        <v>99</v>
      </c>
      <c r="C217" s="12">
        <v>2.0</v>
      </c>
      <c r="D217" s="12">
        <v>1.0</v>
      </c>
      <c r="E217" s="12">
        <v>8.0</v>
      </c>
      <c r="F217" s="12">
        <v>4.0</v>
      </c>
      <c r="G217" s="12">
        <v>1.0</v>
      </c>
      <c r="H217" s="103">
        <v>21.0</v>
      </c>
    </row>
    <row r="218">
      <c r="B218" s="102" t="s">
        <v>99</v>
      </c>
      <c r="C218" s="12">
        <v>2.0</v>
      </c>
      <c r="D218" s="12">
        <v>1.0</v>
      </c>
      <c r="E218" s="12">
        <v>4.0</v>
      </c>
      <c r="F218" s="12">
        <v>3.0</v>
      </c>
      <c r="G218" s="12">
        <v>1.0</v>
      </c>
      <c r="H218" s="103">
        <v>43.0</v>
      </c>
    </row>
    <row r="219">
      <c r="B219" s="102" t="s">
        <v>99</v>
      </c>
      <c r="C219" s="12">
        <v>2.0</v>
      </c>
      <c r="D219" s="12">
        <v>1.0</v>
      </c>
      <c r="E219" s="12">
        <v>9.0</v>
      </c>
      <c r="F219" s="12">
        <v>3.0</v>
      </c>
      <c r="G219" s="12">
        <v>1.0</v>
      </c>
      <c r="H219" s="103">
        <v>243.0</v>
      </c>
    </row>
    <row r="220">
      <c r="B220" s="102" t="s">
        <v>99</v>
      </c>
      <c r="C220" s="12">
        <v>2.0</v>
      </c>
      <c r="D220" s="12">
        <v>1.0</v>
      </c>
      <c r="E220" s="12">
        <v>7.0</v>
      </c>
      <c r="F220" s="12">
        <v>2.0</v>
      </c>
      <c r="G220" s="12">
        <v>1.0</v>
      </c>
      <c r="H220" s="103">
        <v>60.0</v>
      </c>
    </row>
    <row r="221">
      <c r="B221" s="102" t="s">
        <v>99</v>
      </c>
      <c r="C221" s="12">
        <v>2.0</v>
      </c>
      <c r="D221" s="12">
        <v>1.0</v>
      </c>
      <c r="E221" s="12">
        <v>4.0</v>
      </c>
      <c r="F221" s="12">
        <v>5.0</v>
      </c>
      <c r="G221" s="12">
        <v>1.0</v>
      </c>
      <c r="H221" s="103">
        <v>15.0</v>
      </c>
    </row>
    <row r="222">
      <c r="B222" s="102" t="s">
        <v>99</v>
      </c>
      <c r="C222" s="12">
        <v>2.0</v>
      </c>
      <c r="D222" s="12">
        <v>0.0</v>
      </c>
      <c r="E222" s="12">
        <v>3.0</v>
      </c>
      <c r="F222" s="12">
        <v>3.0</v>
      </c>
      <c r="G222" s="12">
        <v>1.0</v>
      </c>
      <c r="H222" s="103">
        <v>900.0</v>
      </c>
    </row>
    <row r="223">
      <c r="B223" s="102" t="s">
        <v>99</v>
      </c>
      <c r="C223" s="12">
        <v>2.0</v>
      </c>
      <c r="D223" s="12">
        <v>1.0</v>
      </c>
      <c r="E223" s="12">
        <v>1.0</v>
      </c>
      <c r="F223" s="12">
        <v>4.0</v>
      </c>
      <c r="G223" s="12">
        <v>1.0</v>
      </c>
      <c r="H223" s="103">
        <v>31.0</v>
      </c>
    </row>
    <row r="224">
      <c r="B224" s="102" t="s">
        <v>99</v>
      </c>
      <c r="C224" s="12">
        <v>2.0</v>
      </c>
      <c r="D224" s="12">
        <v>1.0</v>
      </c>
      <c r="E224" s="12">
        <v>6.0</v>
      </c>
      <c r="F224" s="12">
        <v>1.0</v>
      </c>
      <c r="G224" s="12">
        <v>1.0</v>
      </c>
      <c r="H224" s="103">
        <v>44.0</v>
      </c>
    </row>
    <row r="225">
      <c r="B225" s="102" t="s">
        <v>99</v>
      </c>
      <c r="C225" s="12">
        <v>2.0</v>
      </c>
      <c r="D225" s="12">
        <v>1.0</v>
      </c>
      <c r="E225" s="12">
        <v>8.0</v>
      </c>
      <c r="F225" s="12">
        <v>5.0</v>
      </c>
      <c r="G225" s="12">
        <v>1.0</v>
      </c>
      <c r="H225" s="103">
        <v>33.0</v>
      </c>
    </row>
    <row r="226">
      <c r="B226" s="102" t="s">
        <v>99</v>
      </c>
      <c r="C226" s="12">
        <v>2.0</v>
      </c>
      <c r="D226" s="12">
        <v>1.0</v>
      </c>
      <c r="E226" s="12">
        <v>5.0</v>
      </c>
      <c r="F226" s="12">
        <v>2.0</v>
      </c>
      <c r="G226" s="12">
        <v>1.0</v>
      </c>
      <c r="H226" s="103">
        <v>136.0</v>
      </c>
    </row>
    <row r="227">
      <c r="B227" s="102" t="s">
        <v>99</v>
      </c>
      <c r="C227" s="12">
        <v>2.0</v>
      </c>
      <c r="D227" s="12">
        <v>0.0</v>
      </c>
      <c r="E227" s="12">
        <v>3.0</v>
      </c>
      <c r="F227" s="12">
        <v>4.0</v>
      </c>
      <c r="G227" s="12">
        <v>1.0</v>
      </c>
      <c r="H227" s="103">
        <v>900.0</v>
      </c>
    </row>
    <row r="228">
      <c r="B228" s="102" t="s">
        <v>99</v>
      </c>
      <c r="C228" s="12">
        <v>2.0</v>
      </c>
      <c r="D228" s="12">
        <v>1.0</v>
      </c>
      <c r="E228" s="12">
        <v>2.0</v>
      </c>
      <c r="F228" s="12">
        <v>3.0</v>
      </c>
      <c r="G228" s="12">
        <v>1.0</v>
      </c>
      <c r="H228" s="103">
        <v>23.0</v>
      </c>
    </row>
    <row r="229">
      <c r="B229" s="102" t="s">
        <v>99</v>
      </c>
      <c r="C229" s="12">
        <v>2.0</v>
      </c>
      <c r="D229" s="12">
        <v>0.0</v>
      </c>
      <c r="E229" s="12">
        <v>3.0</v>
      </c>
      <c r="F229" s="12">
        <v>5.0</v>
      </c>
      <c r="G229" s="12">
        <v>1.0</v>
      </c>
      <c r="H229" s="103">
        <v>900.0</v>
      </c>
    </row>
    <row r="230">
      <c r="B230" s="102" t="s">
        <v>99</v>
      </c>
      <c r="C230" s="12">
        <v>2.0</v>
      </c>
      <c r="D230" s="12">
        <v>1.0</v>
      </c>
      <c r="E230" s="12">
        <v>5.0</v>
      </c>
      <c r="F230" s="12">
        <v>2.0</v>
      </c>
      <c r="G230" s="12">
        <v>1.0</v>
      </c>
      <c r="H230" s="103">
        <v>71.0</v>
      </c>
    </row>
    <row r="231">
      <c r="B231" s="102" t="s">
        <v>99</v>
      </c>
      <c r="C231" s="12">
        <v>2.0</v>
      </c>
      <c r="D231" s="12">
        <v>1.0</v>
      </c>
      <c r="E231" s="12">
        <v>7.0</v>
      </c>
      <c r="F231" s="12">
        <v>4.0</v>
      </c>
      <c r="G231" s="12">
        <v>1.0</v>
      </c>
      <c r="H231" s="103">
        <v>147.0</v>
      </c>
    </row>
    <row r="232">
      <c r="B232" s="102" t="s">
        <v>99</v>
      </c>
      <c r="C232" s="12">
        <v>2.0</v>
      </c>
      <c r="D232" s="12">
        <v>1.0</v>
      </c>
      <c r="E232" s="12">
        <v>8.0</v>
      </c>
      <c r="F232" s="12">
        <v>1.0</v>
      </c>
      <c r="G232" s="12">
        <v>1.0</v>
      </c>
      <c r="H232" s="103">
        <v>127.0</v>
      </c>
    </row>
    <row r="233">
      <c r="B233" s="102" t="s">
        <v>99</v>
      </c>
      <c r="C233" s="12">
        <v>2.0</v>
      </c>
      <c r="D233" s="12">
        <v>0.0</v>
      </c>
      <c r="E233" s="12">
        <v>3.0</v>
      </c>
      <c r="F233" s="12">
        <v>4.0</v>
      </c>
      <c r="G233" s="12">
        <v>1.0</v>
      </c>
      <c r="H233" s="103">
        <v>900.0</v>
      </c>
    </row>
    <row r="234">
      <c r="B234" s="102" t="s">
        <v>99</v>
      </c>
      <c r="C234" s="12">
        <v>2.0</v>
      </c>
      <c r="D234" s="12">
        <v>1.0</v>
      </c>
      <c r="E234" s="12">
        <v>4.0</v>
      </c>
      <c r="F234" s="12">
        <v>2.0</v>
      </c>
      <c r="G234" s="12">
        <v>1.0</v>
      </c>
      <c r="H234" s="103">
        <v>53.0</v>
      </c>
    </row>
    <row r="235">
      <c r="B235" s="102" t="s">
        <v>99</v>
      </c>
      <c r="C235" s="12">
        <v>2.0</v>
      </c>
      <c r="D235" s="12">
        <v>1.0</v>
      </c>
      <c r="E235" s="12">
        <v>8.0</v>
      </c>
      <c r="F235" s="12">
        <v>4.0</v>
      </c>
      <c r="G235" s="12">
        <v>1.0</v>
      </c>
      <c r="H235" s="103">
        <v>102.0</v>
      </c>
    </row>
    <row r="236">
      <c r="B236" s="102" t="s">
        <v>99</v>
      </c>
      <c r="C236" s="12">
        <v>2.0</v>
      </c>
      <c r="D236" s="12">
        <v>1.0</v>
      </c>
      <c r="E236" s="12">
        <v>5.0</v>
      </c>
      <c r="F236" s="12">
        <v>2.0</v>
      </c>
      <c r="G236" s="12">
        <v>1.0</v>
      </c>
      <c r="H236" s="103">
        <v>92.0</v>
      </c>
    </row>
    <row r="237">
      <c r="B237" s="102" t="s">
        <v>99</v>
      </c>
      <c r="C237" s="12">
        <v>2.0</v>
      </c>
      <c r="D237" s="12">
        <v>1.0</v>
      </c>
      <c r="E237" s="12">
        <v>6.0</v>
      </c>
      <c r="F237" s="12">
        <v>2.0</v>
      </c>
      <c r="G237" s="12">
        <v>1.0</v>
      </c>
      <c r="H237" s="103">
        <v>46.0</v>
      </c>
    </row>
    <row r="238">
      <c r="B238" s="102" t="s">
        <v>99</v>
      </c>
      <c r="C238" s="12">
        <v>2.0</v>
      </c>
      <c r="D238" s="12">
        <v>1.0</v>
      </c>
      <c r="E238" s="12">
        <v>5.0</v>
      </c>
      <c r="F238" s="12">
        <v>3.0</v>
      </c>
      <c r="G238" s="12">
        <v>1.0</v>
      </c>
      <c r="H238" s="103">
        <v>77.0</v>
      </c>
    </row>
    <row r="239">
      <c r="B239" s="102" t="s">
        <v>99</v>
      </c>
      <c r="C239" s="12">
        <v>2.0</v>
      </c>
      <c r="D239" s="12">
        <v>1.0</v>
      </c>
      <c r="E239" s="12">
        <v>4.0</v>
      </c>
      <c r="F239" s="12">
        <v>1.0</v>
      </c>
      <c r="G239" s="12">
        <v>1.0</v>
      </c>
      <c r="H239" s="103">
        <v>20.0</v>
      </c>
    </row>
    <row r="240">
      <c r="B240" s="102" t="s">
        <v>99</v>
      </c>
      <c r="C240" s="12">
        <v>2.0</v>
      </c>
      <c r="D240" s="12">
        <v>1.0</v>
      </c>
      <c r="E240" s="12">
        <v>2.0</v>
      </c>
      <c r="F240" s="12">
        <v>5.0</v>
      </c>
      <c r="G240" s="12">
        <v>1.0</v>
      </c>
      <c r="H240" s="103">
        <v>31.0</v>
      </c>
    </row>
    <row r="241">
      <c r="B241" s="102" t="s">
        <v>99</v>
      </c>
      <c r="C241" s="12">
        <v>2.0</v>
      </c>
      <c r="D241" s="12">
        <v>1.0</v>
      </c>
      <c r="E241" s="12">
        <v>5.0</v>
      </c>
      <c r="F241" s="12">
        <v>3.0</v>
      </c>
      <c r="G241" s="12">
        <v>1.0</v>
      </c>
      <c r="H241" s="103">
        <v>79.0</v>
      </c>
    </row>
    <row r="242">
      <c r="B242" s="102" t="s">
        <v>99</v>
      </c>
      <c r="C242" s="12">
        <v>2.0</v>
      </c>
      <c r="D242" s="12">
        <v>1.0</v>
      </c>
      <c r="E242" s="12">
        <v>2.0</v>
      </c>
      <c r="F242" s="12">
        <v>1.0</v>
      </c>
      <c r="G242" s="12">
        <v>1.0</v>
      </c>
      <c r="H242" s="103">
        <v>85.0</v>
      </c>
    </row>
    <row r="243">
      <c r="B243" s="102" t="s">
        <v>99</v>
      </c>
      <c r="C243" s="12">
        <v>2.0</v>
      </c>
      <c r="D243" s="12">
        <v>1.0</v>
      </c>
      <c r="E243" s="12">
        <v>6.0</v>
      </c>
      <c r="F243" s="12">
        <v>1.0</v>
      </c>
      <c r="G243" s="12">
        <v>1.0</v>
      </c>
      <c r="H243" s="103">
        <v>72.0</v>
      </c>
    </row>
    <row r="244">
      <c r="B244" s="102" t="s">
        <v>99</v>
      </c>
      <c r="C244" s="12">
        <v>2.0</v>
      </c>
      <c r="D244" s="12">
        <v>1.0</v>
      </c>
      <c r="E244" s="12">
        <v>2.0</v>
      </c>
      <c r="F244" s="12">
        <v>2.0</v>
      </c>
      <c r="G244" s="12">
        <v>1.0</v>
      </c>
      <c r="H244" s="103">
        <v>120.0</v>
      </c>
    </row>
    <row r="245">
      <c r="B245" s="102" t="s">
        <v>99</v>
      </c>
      <c r="C245" s="12">
        <v>2.0</v>
      </c>
      <c r="D245" s="12">
        <v>1.0</v>
      </c>
      <c r="E245" s="12">
        <v>5.0</v>
      </c>
      <c r="F245" s="12">
        <v>5.0</v>
      </c>
      <c r="G245" s="12">
        <v>1.0</v>
      </c>
      <c r="H245" s="103">
        <v>53.0</v>
      </c>
    </row>
    <row r="246">
      <c r="B246" s="104" t="s">
        <v>99</v>
      </c>
      <c r="C246" s="15">
        <v>2.0</v>
      </c>
      <c r="D246" s="15">
        <v>0.0</v>
      </c>
      <c r="E246" s="15">
        <v>3.0</v>
      </c>
      <c r="F246" s="15">
        <v>4.0</v>
      </c>
      <c r="G246" s="15">
        <v>1.0</v>
      </c>
      <c r="H246" s="105">
        <v>900.0</v>
      </c>
    </row>
    <row r="248">
      <c r="C248" s="32" t="s">
        <v>26</v>
      </c>
      <c r="D248" s="32" t="s">
        <v>23</v>
      </c>
      <c r="E248" s="32" t="s">
        <v>16</v>
      </c>
      <c r="F248" s="32" t="s">
        <v>17</v>
      </c>
      <c r="G248" s="32" t="s">
        <v>18</v>
      </c>
      <c r="H248" s="32" t="s">
        <v>27</v>
      </c>
      <c r="I248" s="33" t="s">
        <v>13</v>
      </c>
      <c r="J248" s="9" t="s">
        <v>19</v>
      </c>
    </row>
    <row r="249">
      <c r="B249" s="34" t="s">
        <v>21</v>
      </c>
      <c r="C249" s="37">
        <f>countif(D4:D246, "0")</f>
        <v>27</v>
      </c>
      <c r="D249" s="37">
        <f>sumif(D4:D246, "0", H4:H246)/C249</f>
        <v>710.6296296</v>
      </c>
      <c r="E249" s="37">
        <f t="array" ref="E249">MEDIAN(IF($D$4:$D$246=0, $H$4:$H$246))</f>
        <v>900</v>
      </c>
      <c r="F249" s="83">
        <f>MINIFS( H4:H246, D4:D246, "0", D4:D246, "0")</f>
        <v>15</v>
      </c>
      <c r="G249" s="83">
        <f>MAXIFS( H4:H246, D4:D246, "0", D4:D246, "0")</f>
        <v>900</v>
      </c>
      <c r="H249" s="37">
        <f t="shared" ref="H249:H250" si="1">(C249-I249)/C249*100</f>
        <v>22.22222222</v>
      </c>
      <c r="I249" s="64">
        <f>countifs(D4:D246, "0", G4:G246, "1")</f>
        <v>21</v>
      </c>
      <c r="J249" s="21">
        <f t="array" ref="J249">stdev(if(D4:D246=0, H4:H246))</f>
        <v>361.3254604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87.48148148</v>
      </c>
      <c r="E250" s="37">
        <f t="array" ref="E250">MEDIAN(IF($D$4:$D$246=1, $H$4:$H$246))</f>
        <v>76.5</v>
      </c>
      <c r="F250" s="83">
        <f>MINIFS( H4:H246, D4:D246, "1", D4:D246, "1")</f>
        <v>4</v>
      </c>
      <c r="G250" s="83">
        <f>MAXIFS( H4:H246, D4:D246, "1", D4:D246, "1")</f>
        <v>705</v>
      </c>
      <c r="H250" s="37">
        <f t="shared" si="1"/>
        <v>0</v>
      </c>
      <c r="I250" s="64">
        <f>countifs(D4:D246, "1", G4:G246, "1")</f>
        <v>216</v>
      </c>
      <c r="J250" s="21">
        <f t="array" ref="J250">stdev(if(D4:D246=1, H4:H246))</f>
        <v>68.68221143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97" t="s">
        <v>91</v>
      </c>
      <c r="C3" s="97" t="s">
        <v>92</v>
      </c>
      <c r="D3" s="98" t="s">
        <v>93</v>
      </c>
      <c r="E3" s="97" t="s">
        <v>94</v>
      </c>
      <c r="F3" s="97" t="s">
        <v>95</v>
      </c>
      <c r="G3" s="98" t="s">
        <v>96</v>
      </c>
      <c r="H3" s="99" t="s">
        <v>97</v>
      </c>
    </row>
    <row r="4">
      <c r="B4" s="100" t="s">
        <v>98</v>
      </c>
      <c r="C4" s="48">
        <v>1.0</v>
      </c>
      <c r="D4" s="48">
        <v>0.0</v>
      </c>
      <c r="E4" s="48">
        <v>3.0</v>
      </c>
      <c r="F4" s="48">
        <v>3.0</v>
      </c>
      <c r="G4" s="48">
        <v>0.0</v>
      </c>
      <c r="H4" s="101">
        <v>691.0</v>
      </c>
    </row>
    <row r="5">
      <c r="B5" s="102" t="s">
        <v>98</v>
      </c>
      <c r="C5" s="12">
        <v>1.0</v>
      </c>
      <c r="D5" s="12">
        <v>1.0</v>
      </c>
      <c r="E5" s="12">
        <v>4.0</v>
      </c>
      <c r="F5" s="12">
        <v>3.0</v>
      </c>
      <c r="G5" s="12">
        <v>1.0</v>
      </c>
      <c r="H5" s="103">
        <v>163.0</v>
      </c>
    </row>
    <row r="6">
      <c r="B6" s="102" t="s">
        <v>98</v>
      </c>
      <c r="C6" s="12">
        <v>1.0</v>
      </c>
      <c r="D6" s="12">
        <v>1.0</v>
      </c>
      <c r="E6" s="12">
        <v>2.0</v>
      </c>
      <c r="F6" s="12">
        <v>2.0</v>
      </c>
      <c r="G6" s="12">
        <v>1.0</v>
      </c>
      <c r="H6" s="103">
        <v>63.0</v>
      </c>
    </row>
    <row r="7">
      <c r="B7" s="102" t="s">
        <v>98</v>
      </c>
      <c r="C7" s="12">
        <v>1.0</v>
      </c>
      <c r="D7" s="12">
        <v>1.0</v>
      </c>
      <c r="E7" s="12">
        <v>9.0</v>
      </c>
      <c r="F7" s="12">
        <v>5.0</v>
      </c>
      <c r="G7" s="12">
        <v>1.0</v>
      </c>
      <c r="H7" s="103">
        <v>52.0</v>
      </c>
    </row>
    <row r="8">
      <c r="B8" s="102" t="s">
        <v>98</v>
      </c>
      <c r="C8" s="12">
        <v>1.0</v>
      </c>
      <c r="D8" s="12">
        <v>1.0</v>
      </c>
      <c r="E8" s="12">
        <v>6.0</v>
      </c>
      <c r="F8" s="12">
        <v>5.0</v>
      </c>
      <c r="G8" s="12">
        <v>1.0</v>
      </c>
      <c r="H8" s="103">
        <v>133.0</v>
      </c>
    </row>
    <row r="9">
      <c r="B9" s="102" t="s">
        <v>98</v>
      </c>
      <c r="C9" s="12">
        <v>1.0</v>
      </c>
      <c r="D9" s="12">
        <v>1.0</v>
      </c>
      <c r="E9" s="12">
        <v>5.0</v>
      </c>
      <c r="F9" s="12">
        <v>2.0</v>
      </c>
      <c r="G9" s="12">
        <v>1.0</v>
      </c>
      <c r="H9" s="103">
        <v>86.0</v>
      </c>
    </row>
    <row r="10">
      <c r="B10" s="102" t="s">
        <v>98</v>
      </c>
      <c r="C10" s="12">
        <v>1.0</v>
      </c>
      <c r="D10" s="12">
        <v>1.0</v>
      </c>
      <c r="E10" s="12">
        <v>7.0</v>
      </c>
      <c r="F10" s="12">
        <v>1.0</v>
      </c>
      <c r="G10" s="12">
        <v>1.0</v>
      </c>
      <c r="H10" s="103">
        <v>23.0</v>
      </c>
    </row>
    <row r="11">
      <c r="B11" s="102" t="s">
        <v>98</v>
      </c>
      <c r="C11" s="12">
        <v>1.0</v>
      </c>
      <c r="D11" s="12">
        <v>1.0</v>
      </c>
      <c r="E11" s="12">
        <v>9.0</v>
      </c>
      <c r="F11" s="12">
        <v>1.0</v>
      </c>
      <c r="G11" s="12">
        <v>1.0</v>
      </c>
      <c r="H11" s="103">
        <v>30.0</v>
      </c>
    </row>
    <row r="12">
      <c r="B12" s="102" t="s">
        <v>98</v>
      </c>
      <c r="C12" s="12">
        <v>1.0</v>
      </c>
      <c r="D12" s="12">
        <v>1.0</v>
      </c>
      <c r="E12" s="12">
        <v>8.0</v>
      </c>
      <c r="F12" s="12">
        <v>3.0</v>
      </c>
      <c r="G12" s="12">
        <v>1.0</v>
      </c>
      <c r="H12" s="103">
        <v>37.0</v>
      </c>
    </row>
    <row r="13">
      <c r="B13" s="102" t="s">
        <v>98</v>
      </c>
      <c r="C13" s="12">
        <v>1.0</v>
      </c>
      <c r="D13" s="12">
        <v>1.0</v>
      </c>
      <c r="E13" s="12">
        <v>4.0</v>
      </c>
      <c r="F13" s="12">
        <v>4.0</v>
      </c>
      <c r="G13" s="12">
        <v>1.0</v>
      </c>
      <c r="H13" s="103">
        <v>41.0</v>
      </c>
    </row>
    <row r="14">
      <c r="B14" s="102" t="s">
        <v>98</v>
      </c>
      <c r="C14" s="12">
        <v>1.0</v>
      </c>
      <c r="D14" s="12">
        <v>1.0</v>
      </c>
      <c r="E14" s="12">
        <v>5.0</v>
      </c>
      <c r="F14" s="12">
        <v>2.0</v>
      </c>
      <c r="G14" s="12">
        <v>1.0</v>
      </c>
      <c r="H14" s="103">
        <v>132.0</v>
      </c>
    </row>
    <row r="15">
      <c r="B15" s="102" t="s">
        <v>98</v>
      </c>
      <c r="C15" s="12">
        <v>1.0</v>
      </c>
      <c r="D15" s="12">
        <v>1.0</v>
      </c>
      <c r="E15" s="12">
        <v>6.0</v>
      </c>
      <c r="F15" s="12">
        <v>4.0</v>
      </c>
      <c r="G15" s="12">
        <v>1.0</v>
      </c>
      <c r="H15" s="103">
        <v>59.0</v>
      </c>
    </row>
    <row r="16">
      <c r="B16" s="102" t="s">
        <v>98</v>
      </c>
      <c r="C16" s="12">
        <v>1.0</v>
      </c>
      <c r="D16" s="12">
        <v>1.0</v>
      </c>
      <c r="E16" s="12">
        <v>1.0</v>
      </c>
      <c r="F16" s="12">
        <v>5.0</v>
      </c>
      <c r="G16" s="12">
        <v>1.0</v>
      </c>
      <c r="H16" s="103">
        <v>1.0</v>
      </c>
    </row>
    <row r="17">
      <c r="B17" s="102" t="s">
        <v>98</v>
      </c>
      <c r="C17" s="12">
        <v>1.0</v>
      </c>
      <c r="D17" s="12">
        <v>1.0</v>
      </c>
      <c r="E17" s="12">
        <v>2.0</v>
      </c>
      <c r="F17" s="12">
        <v>4.0</v>
      </c>
      <c r="G17" s="12">
        <v>1.0</v>
      </c>
      <c r="H17" s="103">
        <v>89.0</v>
      </c>
    </row>
    <row r="18">
      <c r="B18" s="102" t="s">
        <v>98</v>
      </c>
      <c r="C18" s="12">
        <v>1.0</v>
      </c>
      <c r="D18" s="12">
        <v>1.0</v>
      </c>
      <c r="E18" s="12">
        <v>7.0</v>
      </c>
      <c r="F18" s="12">
        <v>2.0</v>
      </c>
      <c r="G18" s="12">
        <v>1.0</v>
      </c>
      <c r="H18" s="103">
        <v>188.0</v>
      </c>
    </row>
    <row r="19">
      <c r="B19" s="102" t="s">
        <v>98</v>
      </c>
      <c r="C19" s="12">
        <v>1.0</v>
      </c>
      <c r="D19" s="12">
        <v>1.0</v>
      </c>
      <c r="E19" s="12">
        <v>1.0</v>
      </c>
      <c r="F19" s="12">
        <v>3.0</v>
      </c>
      <c r="G19" s="12">
        <v>1.0</v>
      </c>
      <c r="H19" s="103">
        <v>74.0</v>
      </c>
    </row>
    <row r="20">
      <c r="B20" s="102" t="s">
        <v>98</v>
      </c>
      <c r="C20" s="12">
        <v>1.0</v>
      </c>
      <c r="D20" s="12">
        <v>0.0</v>
      </c>
      <c r="E20" s="12">
        <v>3.0</v>
      </c>
      <c r="F20" s="12">
        <v>4.0</v>
      </c>
      <c r="G20" s="12">
        <v>0.0</v>
      </c>
      <c r="H20" s="103">
        <v>119.0</v>
      </c>
    </row>
    <row r="21">
      <c r="B21" s="102" t="s">
        <v>98</v>
      </c>
      <c r="C21" s="12">
        <v>1.0</v>
      </c>
      <c r="D21" s="12">
        <v>1.0</v>
      </c>
      <c r="E21" s="12">
        <v>8.0</v>
      </c>
      <c r="F21" s="12">
        <v>5.0</v>
      </c>
      <c r="G21" s="12">
        <v>0.0</v>
      </c>
      <c r="H21" s="103">
        <v>900.0</v>
      </c>
    </row>
    <row r="22">
      <c r="B22" s="102" t="s">
        <v>99</v>
      </c>
      <c r="C22" s="12">
        <v>2.0</v>
      </c>
      <c r="D22" s="12">
        <v>0.0</v>
      </c>
      <c r="E22" s="12">
        <v>3.0</v>
      </c>
      <c r="F22" s="12">
        <v>5.0</v>
      </c>
      <c r="G22" s="12">
        <v>1.0</v>
      </c>
      <c r="H22" s="103">
        <v>900.0</v>
      </c>
    </row>
    <row r="23">
      <c r="B23" s="102" t="s">
        <v>99</v>
      </c>
      <c r="C23" s="12">
        <v>2.0</v>
      </c>
      <c r="D23" s="12">
        <v>1.0</v>
      </c>
      <c r="E23" s="12">
        <v>9.0</v>
      </c>
      <c r="F23" s="12">
        <v>1.0</v>
      </c>
      <c r="G23" s="12">
        <v>1.0</v>
      </c>
      <c r="H23" s="103">
        <v>145.0</v>
      </c>
    </row>
    <row r="24">
      <c r="B24" s="102" t="s">
        <v>99</v>
      </c>
      <c r="C24" s="12">
        <v>2.0</v>
      </c>
      <c r="D24" s="12">
        <v>1.0</v>
      </c>
      <c r="E24" s="12">
        <v>6.0</v>
      </c>
      <c r="F24" s="12">
        <v>2.0</v>
      </c>
      <c r="G24" s="12">
        <v>1.0</v>
      </c>
      <c r="H24" s="103">
        <v>128.0</v>
      </c>
    </row>
    <row r="25">
      <c r="B25" s="102" t="s">
        <v>99</v>
      </c>
      <c r="C25" s="12">
        <v>2.0</v>
      </c>
      <c r="D25" s="12">
        <v>1.0</v>
      </c>
      <c r="E25" s="12">
        <v>8.0</v>
      </c>
      <c r="F25" s="12">
        <v>4.0</v>
      </c>
      <c r="G25" s="12">
        <v>1.0</v>
      </c>
      <c r="H25" s="103">
        <v>32.0</v>
      </c>
    </row>
    <row r="26">
      <c r="B26" s="102" t="s">
        <v>99</v>
      </c>
      <c r="C26" s="12">
        <v>2.0</v>
      </c>
      <c r="D26" s="12">
        <v>1.0</v>
      </c>
      <c r="E26" s="12">
        <v>1.0</v>
      </c>
      <c r="F26" s="12">
        <v>5.0</v>
      </c>
      <c r="G26" s="12">
        <v>1.0</v>
      </c>
      <c r="H26" s="103">
        <v>103.0</v>
      </c>
    </row>
    <row r="27">
      <c r="B27" s="102" t="s">
        <v>99</v>
      </c>
      <c r="C27" s="12">
        <v>2.0</v>
      </c>
      <c r="D27" s="12">
        <v>1.0</v>
      </c>
      <c r="E27" s="12">
        <v>7.0</v>
      </c>
      <c r="F27" s="12">
        <v>5.0</v>
      </c>
      <c r="G27" s="12">
        <v>1.0</v>
      </c>
      <c r="H27" s="103">
        <v>66.0</v>
      </c>
    </row>
    <row r="28">
      <c r="B28" s="102" t="s">
        <v>99</v>
      </c>
      <c r="C28" s="12">
        <v>2.0</v>
      </c>
      <c r="D28" s="12">
        <v>1.0</v>
      </c>
      <c r="E28" s="12">
        <v>1.0</v>
      </c>
      <c r="F28" s="12">
        <v>3.0</v>
      </c>
      <c r="G28" s="12">
        <v>1.0</v>
      </c>
      <c r="H28" s="103">
        <v>44.0</v>
      </c>
    </row>
    <row r="29">
      <c r="B29" s="102" t="s">
        <v>99</v>
      </c>
      <c r="C29" s="12">
        <v>2.0</v>
      </c>
      <c r="D29" s="12">
        <v>1.0</v>
      </c>
      <c r="E29" s="12">
        <v>7.0</v>
      </c>
      <c r="F29" s="12">
        <v>3.0</v>
      </c>
      <c r="G29" s="12">
        <v>1.0</v>
      </c>
      <c r="H29" s="103">
        <v>12.0</v>
      </c>
    </row>
    <row r="30">
      <c r="B30" s="102" t="s">
        <v>99</v>
      </c>
      <c r="C30" s="12">
        <v>2.0</v>
      </c>
      <c r="D30" s="12">
        <v>1.0</v>
      </c>
      <c r="E30" s="12">
        <v>8.0</v>
      </c>
      <c r="F30" s="12">
        <v>3.0</v>
      </c>
      <c r="G30" s="12">
        <v>1.0</v>
      </c>
      <c r="H30" s="103">
        <v>51.0</v>
      </c>
    </row>
    <row r="31">
      <c r="B31" s="102" t="s">
        <v>99</v>
      </c>
      <c r="C31" s="12">
        <v>2.0</v>
      </c>
      <c r="D31" s="12">
        <v>1.0</v>
      </c>
      <c r="E31" s="12">
        <v>7.0</v>
      </c>
      <c r="F31" s="12">
        <v>5.0</v>
      </c>
      <c r="G31" s="12">
        <v>1.0</v>
      </c>
      <c r="H31" s="103">
        <v>60.0</v>
      </c>
    </row>
    <row r="32">
      <c r="B32" s="102" t="s">
        <v>99</v>
      </c>
      <c r="C32" s="12">
        <v>2.0</v>
      </c>
      <c r="D32" s="12">
        <v>1.0</v>
      </c>
      <c r="E32" s="12">
        <v>8.0</v>
      </c>
      <c r="F32" s="12">
        <v>3.0</v>
      </c>
      <c r="G32" s="12">
        <v>1.0</v>
      </c>
      <c r="H32" s="103">
        <v>63.0</v>
      </c>
    </row>
    <row r="33">
      <c r="B33" s="102" t="s">
        <v>99</v>
      </c>
      <c r="C33" s="12">
        <v>2.0</v>
      </c>
      <c r="D33" s="12">
        <v>1.0</v>
      </c>
      <c r="E33" s="12">
        <v>4.0</v>
      </c>
      <c r="F33" s="12">
        <v>1.0</v>
      </c>
      <c r="G33" s="12">
        <v>1.0</v>
      </c>
      <c r="H33" s="103">
        <v>100.0</v>
      </c>
    </row>
    <row r="34">
      <c r="B34" s="102" t="s">
        <v>99</v>
      </c>
      <c r="C34" s="12">
        <v>2.0</v>
      </c>
      <c r="D34" s="12">
        <v>1.0</v>
      </c>
      <c r="E34" s="12">
        <v>2.0</v>
      </c>
      <c r="F34" s="12">
        <v>4.0</v>
      </c>
      <c r="G34" s="12">
        <v>1.0</v>
      </c>
      <c r="H34" s="103">
        <v>124.0</v>
      </c>
    </row>
    <row r="35">
      <c r="B35" s="102" t="s">
        <v>99</v>
      </c>
      <c r="C35" s="12">
        <v>2.0</v>
      </c>
      <c r="D35" s="12">
        <v>0.0</v>
      </c>
      <c r="E35" s="12">
        <v>3.0</v>
      </c>
      <c r="F35" s="12">
        <v>2.0</v>
      </c>
      <c r="G35" s="12">
        <v>1.0</v>
      </c>
      <c r="H35" s="103">
        <v>900.0</v>
      </c>
    </row>
    <row r="36">
      <c r="B36" s="102" t="s">
        <v>99</v>
      </c>
      <c r="C36" s="12">
        <v>2.0</v>
      </c>
      <c r="D36" s="12">
        <v>1.0</v>
      </c>
      <c r="E36" s="12">
        <v>9.0</v>
      </c>
      <c r="F36" s="12">
        <v>1.0</v>
      </c>
      <c r="G36" s="12">
        <v>1.0</v>
      </c>
      <c r="H36" s="103">
        <v>285.0</v>
      </c>
    </row>
    <row r="37">
      <c r="B37" s="102" t="s">
        <v>99</v>
      </c>
      <c r="C37" s="12">
        <v>2.0</v>
      </c>
      <c r="D37" s="12">
        <v>1.0</v>
      </c>
      <c r="E37" s="12">
        <v>2.0</v>
      </c>
      <c r="F37" s="12">
        <v>2.0</v>
      </c>
      <c r="G37" s="12">
        <v>1.0</v>
      </c>
      <c r="H37" s="103">
        <v>113.0</v>
      </c>
    </row>
    <row r="38">
      <c r="B38" s="102" t="s">
        <v>99</v>
      </c>
      <c r="C38" s="12">
        <v>2.0</v>
      </c>
      <c r="D38" s="12">
        <v>1.0</v>
      </c>
      <c r="E38" s="12">
        <v>6.0</v>
      </c>
      <c r="F38" s="12">
        <v>2.0</v>
      </c>
      <c r="G38" s="12">
        <v>1.0</v>
      </c>
      <c r="H38" s="103">
        <v>143.0</v>
      </c>
    </row>
    <row r="39">
      <c r="B39" s="102" t="s">
        <v>99</v>
      </c>
      <c r="C39" s="12">
        <v>2.0</v>
      </c>
      <c r="D39" s="12">
        <v>1.0</v>
      </c>
      <c r="E39" s="12">
        <v>2.0</v>
      </c>
      <c r="F39" s="12">
        <v>4.0</v>
      </c>
      <c r="G39" s="12">
        <v>1.0</v>
      </c>
      <c r="H39" s="103">
        <v>147.0</v>
      </c>
    </row>
    <row r="40">
      <c r="B40" s="102" t="s">
        <v>99</v>
      </c>
      <c r="C40" s="12">
        <v>2.0</v>
      </c>
      <c r="D40" s="12">
        <v>1.0</v>
      </c>
      <c r="E40" s="12">
        <v>7.0</v>
      </c>
      <c r="F40" s="12">
        <v>3.0</v>
      </c>
      <c r="G40" s="12">
        <v>1.0</v>
      </c>
      <c r="H40" s="103">
        <v>43.0</v>
      </c>
    </row>
    <row r="41">
      <c r="B41" s="102" t="s">
        <v>99</v>
      </c>
      <c r="C41" s="12">
        <v>2.0</v>
      </c>
      <c r="D41" s="12">
        <v>0.0</v>
      </c>
      <c r="E41" s="12">
        <v>3.0</v>
      </c>
      <c r="F41" s="12">
        <v>1.0</v>
      </c>
      <c r="G41" s="12">
        <v>1.0</v>
      </c>
      <c r="H41" s="103">
        <v>900.0</v>
      </c>
    </row>
    <row r="42">
      <c r="B42" s="102" t="s">
        <v>99</v>
      </c>
      <c r="C42" s="12">
        <v>2.0</v>
      </c>
      <c r="D42" s="12">
        <v>1.0</v>
      </c>
      <c r="E42" s="12">
        <v>2.0</v>
      </c>
      <c r="F42" s="12">
        <v>4.0</v>
      </c>
      <c r="G42" s="12">
        <v>1.0</v>
      </c>
      <c r="H42" s="103">
        <v>235.0</v>
      </c>
    </row>
    <row r="43">
      <c r="B43" s="102" t="s">
        <v>99</v>
      </c>
      <c r="C43" s="12">
        <v>2.0</v>
      </c>
      <c r="D43" s="12">
        <v>0.0</v>
      </c>
      <c r="E43" s="12">
        <v>3.0</v>
      </c>
      <c r="F43" s="12">
        <v>4.0</v>
      </c>
      <c r="G43" s="12">
        <v>0.0</v>
      </c>
      <c r="H43" s="103">
        <v>70.0</v>
      </c>
    </row>
    <row r="44">
      <c r="B44" s="102" t="s">
        <v>99</v>
      </c>
      <c r="C44" s="12">
        <v>2.0</v>
      </c>
      <c r="D44" s="12">
        <v>1.0</v>
      </c>
      <c r="E44" s="12">
        <v>7.0</v>
      </c>
      <c r="F44" s="12">
        <v>2.0</v>
      </c>
      <c r="G44" s="12">
        <v>1.0</v>
      </c>
      <c r="H44" s="103">
        <v>202.0</v>
      </c>
    </row>
    <row r="45">
      <c r="B45" s="102" t="s">
        <v>99</v>
      </c>
      <c r="C45" s="12">
        <v>2.0</v>
      </c>
      <c r="D45" s="12">
        <v>1.0</v>
      </c>
      <c r="E45" s="12">
        <v>1.0</v>
      </c>
      <c r="F45" s="12">
        <v>4.0</v>
      </c>
      <c r="G45" s="12">
        <v>1.0</v>
      </c>
      <c r="H45" s="103">
        <v>132.0</v>
      </c>
    </row>
    <row r="46">
      <c r="B46" s="102" t="s">
        <v>99</v>
      </c>
      <c r="C46" s="12">
        <v>2.0</v>
      </c>
      <c r="D46" s="12">
        <v>1.0</v>
      </c>
      <c r="E46" s="12">
        <v>6.0</v>
      </c>
      <c r="F46" s="12">
        <v>4.0</v>
      </c>
      <c r="G46" s="12">
        <v>1.0</v>
      </c>
      <c r="H46" s="103">
        <v>60.0</v>
      </c>
    </row>
    <row r="47">
      <c r="B47" s="102" t="s">
        <v>99</v>
      </c>
      <c r="C47" s="12">
        <v>2.0</v>
      </c>
      <c r="D47" s="12">
        <v>0.0</v>
      </c>
      <c r="E47" s="12">
        <v>3.0</v>
      </c>
      <c r="F47" s="12">
        <v>4.0</v>
      </c>
      <c r="G47" s="12">
        <v>0.0</v>
      </c>
      <c r="H47" s="103">
        <v>68.0</v>
      </c>
    </row>
    <row r="48">
      <c r="B48" s="102" t="s">
        <v>99</v>
      </c>
      <c r="C48" s="12">
        <v>2.0</v>
      </c>
      <c r="D48" s="12">
        <v>1.0</v>
      </c>
      <c r="E48" s="12">
        <v>6.0</v>
      </c>
      <c r="F48" s="12">
        <v>4.0</v>
      </c>
      <c r="G48" s="12">
        <v>1.0</v>
      </c>
      <c r="H48" s="103">
        <v>340.0</v>
      </c>
    </row>
    <row r="49">
      <c r="B49" s="102" t="s">
        <v>99</v>
      </c>
      <c r="C49" s="12">
        <v>2.0</v>
      </c>
      <c r="D49" s="12">
        <v>1.0</v>
      </c>
      <c r="E49" s="12">
        <v>8.0</v>
      </c>
      <c r="F49" s="12">
        <v>5.0</v>
      </c>
      <c r="G49" s="12">
        <v>1.0</v>
      </c>
      <c r="H49" s="103">
        <v>90.0</v>
      </c>
    </row>
    <row r="50">
      <c r="B50" s="102" t="s">
        <v>99</v>
      </c>
      <c r="C50" s="12">
        <v>2.0</v>
      </c>
      <c r="D50" s="12">
        <v>1.0</v>
      </c>
      <c r="E50" s="12">
        <v>9.0</v>
      </c>
      <c r="F50" s="12">
        <v>1.0</v>
      </c>
      <c r="G50" s="12">
        <v>1.0</v>
      </c>
      <c r="H50" s="103">
        <v>91.0</v>
      </c>
    </row>
    <row r="51">
      <c r="B51" s="102" t="s">
        <v>99</v>
      </c>
      <c r="C51" s="12">
        <v>2.0</v>
      </c>
      <c r="D51" s="12">
        <v>0.0</v>
      </c>
      <c r="E51" s="12">
        <v>3.0</v>
      </c>
      <c r="F51" s="12">
        <v>5.0</v>
      </c>
      <c r="G51" s="12">
        <v>1.0</v>
      </c>
      <c r="H51" s="103">
        <v>900.0</v>
      </c>
    </row>
    <row r="52">
      <c r="B52" s="102" t="s">
        <v>99</v>
      </c>
      <c r="C52" s="12">
        <v>2.0</v>
      </c>
      <c r="D52" s="12">
        <v>1.0</v>
      </c>
      <c r="E52" s="12">
        <v>4.0</v>
      </c>
      <c r="F52" s="12">
        <v>3.0</v>
      </c>
      <c r="G52" s="12">
        <v>1.0</v>
      </c>
      <c r="H52" s="103">
        <v>252.0</v>
      </c>
    </row>
    <row r="53">
      <c r="B53" s="102" t="s">
        <v>99</v>
      </c>
      <c r="C53" s="12">
        <v>2.0</v>
      </c>
      <c r="D53" s="12">
        <v>1.0</v>
      </c>
      <c r="E53" s="12">
        <v>7.0</v>
      </c>
      <c r="F53" s="12">
        <v>5.0</v>
      </c>
      <c r="G53" s="12">
        <v>1.0</v>
      </c>
      <c r="H53" s="103">
        <v>92.0</v>
      </c>
    </row>
    <row r="54">
      <c r="B54" s="102" t="s">
        <v>99</v>
      </c>
      <c r="C54" s="12">
        <v>2.0</v>
      </c>
      <c r="D54" s="12">
        <v>0.0</v>
      </c>
      <c r="E54" s="12">
        <v>3.0</v>
      </c>
      <c r="F54" s="12">
        <v>2.0</v>
      </c>
      <c r="G54" s="12">
        <v>0.0</v>
      </c>
      <c r="H54" s="103">
        <v>53.0</v>
      </c>
    </row>
    <row r="55">
      <c r="B55" s="102" t="s">
        <v>99</v>
      </c>
      <c r="C55" s="12">
        <v>2.0</v>
      </c>
      <c r="D55" s="12">
        <v>1.0</v>
      </c>
      <c r="E55" s="12">
        <v>8.0</v>
      </c>
      <c r="F55" s="12">
        <v>1.0</v>
      </c>
      <c r="G55" s="12">
        <v>1.0</v>
      </c>
      <c r="H55" s="103">
        <v>398.0</v>
      </c>
    </row>
    <row r="56">
      <c r="B56" s="102" t="s">
        <v>99</v>
      </c>
      <c r="C56" s="12">
        <v>2.0</v>
      </c>
      <c r="D56" s="12">
        <v>1.0</v>
      </c>
      <c r="E56" s="12">
        <v>9.0</v>
      </c>
      <c r="F56" s="12">
        <v>1.0</v>
      </c>
      <c r="G56" s="12">
        <v>1.0</v>
      </c>
      <c r="H56" s="103">
        <v>285.0</v>
      </c>
    </row>
    <row r="57">
      <c r="B57" s="102" t="s">
        <v>99</v>
      </c>
      <c r="C57" s="12">
        <v>2.0</v>
      </c>
      <c r="D57" s="12">
        <v>1.0</v>
      </c>
      <c r="E57" s="12">
        <v>4.0</v>
      </c>
      <c r="F57" s="12">
        <v>2.0</v>
      </c>
      <c r="G57" s="12">
        <v>1.0</v>
      </c>
      <c r="H57" s="103">
        <v>112.0</v>
      </c>
    </row>
    <row r="58">
      <c r="B58" s="102" t="s">
        <v>99</v>
      </c>
      <c r="C58" s="12">
        <v>2.0</v>
      </c>
      <c r="D58" s="12">
        <v>1.0</v>
      </c>
      <c r="E58" s="12">
        <v>2.0</v>
      </c>
      <c r="F58" s="12">
        <v>4.0</v>
      </c>
      <c r="G58" s="12">
        <v>1.0</v>
      </c>
      <c r="H58" s="103">
        <v>82.0</v>
      </c>
    </row>
    <row r="59">
      <c r="B59" s="102" t="s">
        <v>99</v>
      </c>
      <c r="C59" s="12">
        <v>2.0</v>
      </c>
      <c r="D59" s="12">
        <v>1.0</v>
      </c>
      <c r="E59" s="12">
        <v>5.0</v>
      </c>
      <c r="F59" s="12">
        <v>1.0</v>
      </c>
      <c r="G59" s="12">
        <v>1.0</v>
      </c>
      <c r="H59" s="103">
        <v>116.0</v>
      </c>
    </row>
    <row r="60">
      <c r="B60" s="102" t="s">
        <v>99</v>
      </c>
      <c r="C60" s="12">
        <v>2.0</v>
      </c>
      <c r="D60" s="12">
        <v>1.0</v>
      </c>
      <c r="E60" s="12">
        <v>2.0</v>
      </c>
      <c r="F60" s="12">
        <v>5.0</v>
      </c>
      <c r="G60" s="12">
        <v>1.0</v>
      </c>
      <c r="H60" s="103">
        <v>117.0</v>
      </c>
    </row>
    <row r="61">
      <c r="B61" s="102" t="s">
        <v>99</v>
      </c>
      <c r="C61" s="12">
        <v>2.0</v>
      </c>
      <c r="D61" s="12">
        <v>1.0</v>
      </c>
      <c r="E61" s="12">
        <v>8.0</v>
      </c>
      <c r="F61" s="12">
        <v>5.0</v>
      </c>
      <c r="G61" s="12">
        <v>1.0</v>
      </c>
      <c r="H61" s="103">
        <v>121.0</v>
      </c>
    </row>
    <row r="62">
      <c r="B62" s="102" t="s">
        <v>99</v>
      </c>
      <c r="C62" s="12">
        <v>2.0</v>
      </c>
      <c r="D62" s="12">
        <v>1.0</v>
      </c>
      <c r="E62" s="12">
        <v>5.0</v>
      </c>
      <c r="F62" s="12">
        <v>3.0</v>
      </c>
      <c r="G62" s="12">
        <v>1.0</v>
      </c>
      <c r="H62" s="103">
        <v>106.0</v>
      </c>
    </row>
    <row r="63">
      <c r="B63" s="102" t="s">
        <v>99</v>
      </c>
      <c r="C63" s="12">
        <v>2.0</v>
      </c>
      <c r="D63" s="12">
        <v>1.0</v>
      </c>
      <c r="E63" s="12">
        <v>9.0</v>
      </c>
      <c r="F63" s="12">
        <v>2.0</v>
      </c>
      <c r="G63" s="12">
        <v>1.0</v>
      </c>
      <c r="H63" s="103">
        <v>176.0</v>
      </c>
    </row>
    <row r="64">
      <c r="B64" s="102" t="s">
        <v>99</v>
      </c>
      <c r="C64" s="12">
        <v>2.0</v>
      </c>
      <c r="D64" s="12">
        <v>1.0</v>
      </c>
      <c r="E64" s="12">
        <v>4.0</v>
      </c>
      <c r="F64" s="12">
        <v>1.0</v>
      </c>
      <c r="G64" s="12">
        <v>1.0</v>
      </c>
      <c r="H64" s="103">
        <v>150.0</v>
      </c>
    </row>
    <row r="65">
      <c r="B65" s="102" t="s">
        <v>99</v>
      </c>
      <c r="C65" s="12">
        <v>2.0</v>
      </c>
      <c r="D65" s="12">
        <v>1.0</v>
      </c>
      <c r="E65" s="12">
        <v>6.0</v>
      </c>
      <c r="F65" s="12">
        <v>4.0</v>
      </c>
      <c r="G65" s="12">
        <v>1.0</v>
      </c>
      <c r="H65" s="103">
        <v>152.0</v>
      </c>
    </row>
    <row r="66">
      <c r="B66" s="102" t="s">
        <v>99</v>
      </c>
      <c r="C66" s="12">
        <v>2.0</v>
      </c>
      <c r="D66" s="12">
        <v>1.0</v>
      </c>
      <c r="E66" s="12">
        <v>1.0</v>
      </c>
      <c r="F66" s="12">
        <v>5.0</v>
      </c>
      <c r="G66" s="12">
        <v>1.0</v>
      </c>
      <c r="H66" s="103">
        <v>121.0</v>
      </c>
    </row>
    <row r="67">
      <c r="B67" s="102" t="s">
        <v>99</v>
      </c>
      <c r="C67" s="12">
        <v>2.0</v>
      </c>
      <c r="D67" s="12">
        <v>1.0</v>
      </c>
      <c r="E67" s="12">
        <v>6.0</v>
      </c>
      <c r="F67" s="12">
        <v>2.0</v>
      </c>
      <c r="G67" s="12">
        <v>1.0</v>
      </c>
      <c r="H67" s="103">
        <v>125.0</v>
      </c>
    </row>
    <row r="68">
      <c r="B68" s="102" t="s">
        <v>99</v>
      </c>
      <c r="C68" s="12">
        <v>2.0</v>
      </c>
      <c r="D68" s="12">
        <v>0.0</v>
      </c>
      <c r="E68" s="12">
        <v>3.0</v>
      </c>
      <c r="F68" s="12">
        <v>2.0</v>
      </c>
      <c r="G68" s="12">
        <v>0.0</v>
      </c>
      <c r="H68" s="103">
        <v>110.0</v>
      </c>
    </row>
    <row r="69">
      <c r="B69" s="102" t="s">
        <v>99</v>
      </c>
      <c r="C69" s="12">
        <v>2.0</v>
      </c>
      <c r="D69" s="12">
        <v>1.0</v>
      </c>
      <c r="E69" s="12">
        <v>9.0</v>
      </c>
      <c r="F69" s="12">
        <v>5.0</v>
      </c>
      <c r="G69" s="12">
        <v>1.0</v>
      </c>
      <c r="H69" s="103">
        <v>176.0</v>
      </c>
    </row>
    <row r="70">
      <c r="B70" s="102" t="s">
        <v>99</v>
      </c>
      <c r="C70" s="12">
        <v>2.0</v>
      </c>
      <c r="D70" s="12">
        <v>1.0</v>
      </c>
      <c r="E70" s="12">
        <v>8.0</v>
      </c>
      <c r="F70" s="12">
        <v>1.0</v>
      </c>
      <c r="G70" s="12">
        <v>1.0</v>
      </c>
      <c r="H70" s="103">
        <v>240.0</v>
      </c>
    </row>
    <row r="71">
      <c r="B71" s="102" t="s">
        <v>99</v>
      </c>
      <c r="C71" s="12">
        <v>2.0</v>
      </c>
      <c r="D71" s="12">
        <v>1.0</v>
      </c>
      <c r="E71" s="12">
        <v>9.0</v>
      </c>
      <c r="F71" s="12">
        <v>1.0</v>
      </c>
      <c r="G71" s="12">
        <v>1.0</v>
      </c>
      <c r="H71" s="103">
        <v>121.0</v>
      </c>
    </row>
    <row r="72">
      <c r="B72" s="102" t="s">
        <v>99</v>
      </c>
      <c r="C72" s="12">
        <v>2.0</v>
      </c>
      <c r="D72" s="12">
        <v>1.0</v>
      </c>
      <c r="E72" s="12">
        <v>1.0</v>
      </c>
      <c r="F72" s="12">
        <v>4.0</v>
      </c>
      <c r="G72" s="12">
        <v>1.0</v>
      </c>
      <c r="H72" s="103">
        <v>167.0</v>
      </c>
    </row>
    <row r="73">
      <c r="B73" s="102" t="s">
        <v>99</v>
      </c>
      <c r="C73" s="12">
        <v>2.0</v>
      </c>
      <c r="D73" s="12">
        <v>1.0</v>
      </c>
      <c r="E73" s="12">
        <v>2.0</v>
      </c>
      <c r="F73" s="12">
        <v>5.0</v>
      </c>
      <c r="G73" s="12">
        <v>1.0</v>
      </c>
      <c r="H73" s="103">
        <v>138.0</v>
      </c>
    </row>
    <row r="74">
      <c r="B74" s="102" t="s">
        <v>99</v>
      </c>
      <c r="C74" s="12">
        <v>2.0</v>
      </c>
      <c r="D74" s="12">
        <v>1.0</v>
      </c>
      <c r="E74" s="12">
        <v>7.0</v>
      </c>
      <c r="F74" s="12">
        <v>5.0</v>
      </c>
      <c r="G74" s="12">
        <v>1.0</v>
      </c>
      <c r="H74" s="103">
        <v>87.0</v>
      </c>
    </row>
    <row r="75">
      <c r="B75" s="102" t="s">
        <v>99</v>
      </c>
      <c r="C75" s="12">
        <v>2.0</v>
      </c>
      <c r="D75" s="12">
        <v>1.0</v>
      </c>
      <c r="E75" s="12">
        <v>8.0</v>
      </c>
      <c r="F75" s="12">
        <v>5.0</v>
      </c>
      <c r="G75" s="12">
        <v>1.0</v>
      </c>
      <c r="H75" s="103">
        <v>174.0</v>
      </c>
    </row>
    <row r="76">
      <c r="B76" s="102" t="s">
        <v>99</v>
      </c>
      <c r="C76" s="12">
        <v>2.0</v>
      </c>
      <c r="D76" s="12">
        <v>1.0</v>
      </c>
      <c r="E76" s="12">
        <v>7.0</v>
      </c>
      <c r="F76" s="12">
        <v>2.0</v>
      </c>
      <c r="G76" s="12">
        <v>1.0</v>
      </c>
      <c r="H76" s="103">
        <v>115.0</v>
      </c>
    </row>
    <row r="77">
      <c r="B77" s="102" t="s">
        <v>99</v>
      </c>
      <c r="C77" s="12">
        <v>2.0</v>
      </c>
      <c r="D77" s="12">
        <v>1.0</v>
      </c>
      <c r="E77" s="12">
        <v>9.0</v>
      </c>
      <c r="F77" s="12">
        <v>3.0</v>
      </c>
      <c r="G77" s="12">
        <v>1.0</v>
      </c>
      <c r="H77" s="103">
        <v>90.0</v>
      </c>
    </row>
    <row r="78">
      <c r="B78" s="102" t="s">
        <v>99</v>
      </c>
      <c r="C78" s="12">
        <v>2.0</v>
      </c>
      <c r="D78" s="12">
        <v>1.0</v>
      </c>
      <c r="E78" s="12">
        <v>1.0</v>
      </c>
      <c r="F78" s="12">
        <v>5.0</v>
      </c>
      <c r="G78" s="12">
        <v>1.0</v>
      </c>
      <c r="H78" s="103">
        <v>115.0</v>
      </c>
    </row>
    <row r="79">
      <c r="B79" s="102" t="s">
        <v>99</v>
      </c>
      <c r="C79" s="12">
        <v>2.0</v>
      </c>
      <c r="D79" s="12">
        <v>1.0</v>
      </c>
      <c r="E79" s="12">
        <v>9.0</v>
      </c>
      <c r="F79" s="12">
        <v>5.0</v>
      </c>
      <c r="G79" s="12">
        <v>1.0</v>
      </c>
      <c r="H79" s="103">
        <v>143.0</v>
      </c>
    </row>
    <row r="80">
      <c r="B80" s="102" t="s">
        <v>99</v>
      </c>
      <c r="C80" s="12">
        <v>2.0</v>
      </c>
      <c r="D80" s="12">
        <v>1.0</v>
      </c>
      <c r="E80" s="12">
        <v>7.0</v>
      </c>
      <c r="F80" s="12">
        <v>3.0</v>
      </c>
      <c r="G80" s="12">
        <v>1.0</v>
      </c>
      <c r="H80" s="103">
        <v>120.0</v>
      </c>
    </row>
    <row r="81">
      <c r="B81" s="102" t="s">
        <v>99</v>
      </c>
      <c r="C81" s="12">
        <v>2.0</v>
      </c>
      <c r="D81" s="12">
        <v>0.0</v>
      </c>
      <c r="E81" s="12">
        <v>3.0</v>
      </c>
      <c r="F81" s="12">
        <v>1.0</v>
      </c>
      <c r="G81" s="12">
        <v>1.0</v>
      </c>
      <c r="H81" s="103">
        <v>900.0</v>
      </c>
    </row>
    <row r="82">
      <c r="B82" s="102" t="s">
        <v>99</v>
      </c>
      <c r="C82" s="12">
        <v>2.0</v>
      </c>
      <c r="D82" s="12">
        <v>1.0</v>
      </c>
      <c r="E82" s="12">
        <v>1.0</v>
      </c>
      <c r="F82" s="12">
        <v>2.0</v>
      </c>
      <c r="G82" s="12">
        <v>1.0</v>
      </c>
      <c r="H82" s="103">
        <v>59.0</v>
      </c>
    </row>
    <row r="83">
      <c r="B83" s="102" t="s">
        <v>99</v>
      </c>
      <c r="C83" s="12">
        <v>2.0</v>
      </c>
      <c r="D83" s="12">
        <v>1.0</v>
      </c>
      <c r="E83" s="12">
        <v>7.0</v>
      </c>
      <c r="F83" s="12">
        <v>2.0</v>
      </c>
      <c r="G83" s="12">
        <v>1.0</v>
      </c>
      <c r="H83" s="103">
        <v>164.0</v>
      </c>
    </row>
    <row r="84">
      <c r="B84" s="102" t="s">
        <v>99</v>
      </c>
      <c r="C84" s="12">
        <v>2.0</v>
      </c>
      <c r="D84" s="12">
        <v>1.0</v>
      </c>
      <c r="E84" s="12">
        <v>6.0</v>
      </c>
      <c r="F84" s="12">
        <v>1.0</v>
      </c>
      <c r="G84" s="12">
        <v>1.0</v>
      </c>
      <c r="H84" s="103">
        <v>123.0</v>
      </c>
    </row>
    <row r="85">
      <c r="B85" s="102" t="s">
        <v>99</v>
      </c>
      <c r="C85" s="12">
        <v>2.0</v>
      </c>
      <c r="D85" s="12">
        <v>1.0</v>
      </c>
      <c r="E85" s="12">
        <v>5.0</v>
      </c>
      <c r="F85" s="12">
        <v>3.0</v>
      </c>
      <c r="G85" s="12">
        <v>1.0</v>
      </c>
      <c r="H85" s="103">
        <v>128.0</v>
      </c>
    </row>
    <row r="86">
      <c r="B86" s="102" t="s">
        <v>99</v>
      </c>
      <c r="C86" s="12">
        <v>2.0</v>
      </c>
      <c r="D86" s="12">
        <v>1.0</v>
      </c>
      <c r="E86" s="12">
        <v>2.0</v>
      </c>
      <c r="F86" s="12">
        <v>4.0</v>
      </c>
      <c r="G86" s="12">
        <v>1.0</v>
      </c>
      <c r="H86" s="103">
        <v>136.0</v>
      </c>
    </row>
    <row r="87">
      <c r="B87" s="102" t="s">
        <v>99</v>
      </c>
      <c r="C87" s="12">
        <v>2.0</v>
      </c>
      <c r="D87" s="12">
        <v>1.0</v>
      </c>
      <c r="E87" s="12">
        <v>7.0</v>
      </c>
      <c r="F87" s="12">
        <v>5.0</v>
      </c>
      <c r="G87" s="12">
        <v>1.0</v>
      </c>
      <c r="H87" s="103">
        <v>68.0</v>
      </c>
    </row>
    <row r="88">
      <c r="B88" s="102" t="s">
        <v>99</v>
      </c>
      <c r="C88" s="12">
        <v>2.0</v>
      </c>
      <c r="D88" s="12">
        <v>1.0</v>
      </c>
      <c r="E88" s="12">
        <v>1.0</v>
      </c>
      <c r="F88" s="12">
        <v>5.0</v>
      </c>
      <c r="G88" s="12">
        <v>1.0</v>
      </c>
      <c r="H88" s="103">
        <v>81.0</v>
      </c>
    </row>
    <row r="89">
      <c r="B89" s="102" t="s">
        <v>99</v>
      </c>
      <c r="C89" s="12">
        <v>2.0</v>
      </c>
      <c r="D89" s="12">
        <v>1.0</v>
      </c>
      <c r="E89" s="12">
        <v>9.0</v>
      </c>
      <c r="F89" s="12">
        <v>2.0</v>
      </c>
      <c r="G89" s="12">
        <v>1.0</v>
      </c>
      <c r="H89" s="103">
        <v>74.0</v>
      </c>
    </row>
    <row r="90">
      <c r="B90" s="102" t="s">
        <v>99</v>
      </c>
      <c r="C90" s="12">
        <v>2.0</v>
      </c>
      <c r="D90" s="12">
        <v>1.0</v>
      </c>
      <c r="E90" s="12">
        <v>1.0</v>
      </c>
      <c r="F90" s="12">
        <v>5.0</v>
      </c>
      <c r="G90" s="12">
        <v>1.0</v>
      </c>
      <c r="H90" s="103">
        <v>196.0</v>
      </c>
    </row>
    <row r="91">
      <c r="B91" s="102" t="s">
        <v>99</v>
      </c>
      <c r="C91" s="12">
        <v>2.0</v>
      </c>
      <c r="D91" s="12">
        <v>1.0</v>
      </c>
      <c r="E91" s="12">
        <v>7.0</v>
      </c>
      <c r="F91" s="12">
        <v>5.0</v>
      </c>
      <c r="G91" s="12">
        <v>1.0</v>
      </c>
      <c r="H91" s="103">
        <v>87.0</v>
      </c>
    </row>
    <row r="92">
      <c r="B92" s="102" t="s">
        <v>99</v>
      </c>
      <c r="C92" s="12">
        <v>2.0</v>
      </c>
      <c r="D92" s="12">
        <v>0.0</v>
      </c>
      <c r="E92" s="12">
        <v>3.0</v>
      </c>
      <c r="F92" s="12">
        <v>3.0</v>
      </c>
      <c r="G92" s="12">
        <v>1.0</v>
      </c>
      <c r="H92" s="103">
        <v>900.0</v>
      </c>
    </row>
    <row r="93">
      <c r="B93" s="102" t="s">
        <v>99</v>
      </c>
      <c r="C93" s="12">
        <v>2.0</v>
      </c>
      <c r="D93" s="12">
        <v>1.0</v>
      </c>
      <c r="E93" s="12">
        <v>4.0</v>
      </c>
      <c r="F93" s="12">
        <v>2.0</v>
      </c>
      <c r="G93" s="12">
        <v>1.0</v>
      </c>
      <c r="H93" s="103">
        <v>30.0</v>
      </c>
    </row>
    <row r="94">
      <c r="B94" s="102" t="s">
        <v>99</v>
      </c>
      <c r="C94" s="12">
        <v>2.0</v>
      </c>
      <c r="D94" s="12">
        <v>1.0</v>
      </c>
      <c r="E94" s="12">
        <v>5.0</v>
      </c>
      <c r="F94" s="12">
        <v>2.0</v>
      </c>
      <c r="G94" s="12">
        <v>1.0</v>
      </c>
      <c r="H94" s="103">
        <v>99.0</v>
      </c>
    </row>
    <row r="95">
      <c r="B95" s="102" t="s">
        <v>99</v>
      </c>
      <c r="C95" s="12">
        <v>2.0</v>
      </c>
      <c r="D95" s="12">
        <v>0.0</v>
      </c>
      <c r="E95" s="12">
        <v>3.0</v>
      </c>
      <c r="F95" s="12">
        <v>3.0</v>
      </c>
      <c r="G95" s="12">
        <v>0.0</v>
      </c>
      <c r="H95" s="103">
        <v>613.0</v>
      </c>
    </row>
    <row r="96">
      <c r="B96" s="102" t="s">
        <v>99</v>
      </c>
      <c r="C96" s="12">
        <v>2.0</v>
      </c>
      <c r="D96" s="12">
        <v>1.0</v>
      </c>
      <c r="E96" s="12">
        <v>5.0</v>
      </c>
      <c r="F96" s="12">
        <v>1.0</v>
      </c>
      <c r="G96" s="12">
        <v>1.0</v>
      </c>
      <c r="H96" s="103">
        <v>148.0</v>
      </c>
    </row>
    <row r="97">
      <c r="B97" s="102" t="s">
        <v>99</v>
      </c>
      <c r="C97" s="12">
        <v>2.0</v>
      </c>
      <c r="D97" s="12">
        <v>0.0</v>
      </c>
      <c r="E97" s="12">
        <v>3.0</v>
      </c>
      <c r="F97" s="12">
        <v>3.0</v>
      </c>
      <c r="G97" s="12">
        <v>1.0</v>
      </c>
      <c r="H97" s="103">
        <v>900.0</v>
      </c>
    </row>
    <row r="98">
      <c r="B98" s="102" t="s">
        <v>99</v>
      </c>
      <c r="C98" s="12">
        <v>2.0</v>
      </c>
      <c r="D98" s="12">
        <v>1.0</v>
      </c>
      <c r="E98" s="12">
        <v>4.0</v>
      </c>
      <c r="F98" s="12">
        <v>4.0</v>
      </c>
      <c r="G98" s="12">
        <v>1.0</v>
      </c>
      <c r="H98" s="103">
        <v>73.0</v>
      </c>
    </row>
    <row r="99">
      <c r="B99" s="102" t="s">
        <v>99</v>
      </c>
      <c r="C99" s="12">
        <v>2.0</v>
      </c>
      <c r="D99" s="12">
        <v>1.0</v>
      </c>
      <c r="E99" s="12">
        <v>8.0</v>
      </c>
      <c r="F99" s="12">
        <v>4.0</v>
      </c>
      <c r="G99" s="12">
        <v>1.0</v>
      </c>
      <c r="H99" s="103">
        <v>221.0</v>
      </c>
    </row>
    <row r="100">
      <c r="B100" s="102" t="s">
        <v>99</v>
      </c>
      <c r="C100" s="12">
        <v>2.0</v>
      </c>
      <c r="D100" s="12">
        <v>1.0</v>
      </c>
      <c r="E100" s="12">
        <v>1.0</v>
      </c>
      <c r="F100" s="12">
        <v>1.0</v>
      </c>
      <c r="G100" s="12">
        <v>1.0</v>
      </c>
      <c r="H100" s="103">
        <v>116.0</v>
      </c>
    </row>
    <row r="101">
      <c r="B101" s="102" t="s">
        <v>99</v>
      </c>
      <c r="C101" s="12">
        <v>2.0</v>
      </c>
      <c r="D101" s="12">
        <v>0.0</v>
      </c>
      <c r="E101" s="12">
        <v>3.0</v>
      </c>
      <c r="F101" s="12">
        <v>3.0</v>
      </c>
      <c r="G101" s="12">
        <v>1.0</v>
      </c>
      <c r="H101" s="103">
        <v>900.0</v>
      </c>
    </row>
    <row r="102">
      <c r="B102" s="102" t="s">
        <v>99</v>
      </c>
      <c r="C102" s="12">
        <v>2.0</v>
      </c>
      <c r="D102" s="12">
        <v>1.0</v>
      </c>
      <c r="E102" s="12">
        <v>4.0</v>
      </c>
      <c r="F102" s="12">
        <v>4.0</v>
      </c>
      <c r="G102" s="12">
        <v>1.0</v>
      </c>
      <c r="H102" s="103">
        <v>69.0</v>
      </c>
    </row>
    <row r="103">
      <c r="B103" s="102" t="s">
        <v>99</v>
      </c>
      <c r="C103" s="12">
        <v>2.0</v>
      </c>
      <c r="D103" s="12">
        <v>1.0</v>
      </c>
      <c r="E103" s="12">
        <v>7.0</v>
      </c>
      <c r="F103" s="12">
        <v>3.0</v>
      </c>
      <c r="G103" s="12">
        <v>1.0</v>
      </c>
      <c r="H103" s="103">
        <v>247.0</v>
      </c>
    </row>
    <row r="104">
      <c r="B104" s="102" t="s">
        <v>99</v>
      </c>
      <c r="C104" s="12">
        <v>2.0</v>
      </c>
      <c r="D104" s="12">
        <v>1.0</v>
      </c>
      <c r="E104" s="12">
        <v>5.0</v>
      </c>
      <c r="F104" s="12">
        <v>5.0</v>
      </c>
      <c r="G104" s="12">
        <v>1.0</v>
      </c>
      <c r="H104" s="103">
        <v>137.0</v>
      </c>
    </row>
    <row r="105">
      <c r="B105" s="102" t="s">
        <v>99</v>
      </c>
      <c r="C105" s="12">
        <v>2.0</v>
      </c>
      <c r="D105" s="12">
        <v>1.0</v>
      </c>
      <c r="E105" s="12">
        <v>1.0</v>
      </c>
      <c r="F105" s="12">
        <v>5.0</v>
      </c>
      <c r="G105" s="12">
        <v>1.0</v>
      </c>
      <c r="H105" s="103">
        <v>99.0</v>
      </c>
    </row>
    <row r="106">
      <c r="B106" s="102" t="s">
        <v>99</v>
      </c>
      <c r="C106" s="12">
        <v>2.0</v>
      </c>
      <c r="D106" s="12">
        <v>1.0</v>
      </c>
      <c r="E106" s="12">
        <v>2.0</v>
      </c>
      <c r="F106" s="12">
        <v>1.0</v>
      </c>
      <c r="G106" s="12">
        <v>1.0</v>
      </c>
      <c r="H106" s="103">
        <v>101.0</v>
      </c>
    </row>
    <row r="107">
      <c r="B107" s="102" t="s">
        <v>99</v>
      </c>
      <c r="C107" s="12">
        <v>2.0</v>
      </c>
      <c r="D107" s="12">
        <v>1.0</v>
      </c>
      <c r="E107" s="12">
        <v>5.0</v>
      </c>
      <c r="F107" s="12">
        <v>5.0</v>
      </c>
      <c r="G107" s="12">
        <v>1.0</v>
      </c>
      <c r="H107" s="103">
        <v>72.0</v>
      </c>
    </row>
    <row r="108">
      <c r="B108" s="102" t="s">
        <v>99</v>
      </c>
      <c r="C108" s="12">
        <v>2.0</v>
      </c>
      <c r="D108" s="12">
        <v>0.0</v>
      </c>
      <c r="E108" s="12">
        <v>3.0</v>
      </c>
      <c r="F108" s="12">
        <v>2.0</v>
      </c>
      <c r="G108" s="12">
        <v>0.0</v>
      </c>
      <c r="H108" s="103">
        <v>92.0</v>
      </c>
    </row>
    <row r="109">
      <c r="B109" s="102" t="s">
        <v>99</v>
      </c>
      <c r="C109" s="12">
        <v>2.0</v>
      </c>
      <c r="D109" s="12">
        <v>1.0</v>
      </c>
      <c r="E109" s="12">
        <v>5.0</v>
      </c>
      <c r="F109" s="12">
        <v>1.0</v>
      </c>
      <c r="G109" s="12">
        <v>1.0</v>
      </c>
      <c r="H109" s="103">
        <v>251.0</v>
      </c>
    </row>
    <row r="110">
      <c r="B110" s="102" t="s">
        <v>99</v>
      </c>
      <c r="C110" s="12">
        <v>2.0</v>
      </c>
      <c r="D110" s="12">
        <v>1.0</v>
      </c>
      <c r="E110" s="12">
        <v>8.0</v>
      </c>
      <c r="F110" s="12">
        <v>3.0</v>
      </c>
      <c r="G110" s="12">
        <v>1.0</v>
      </c>
      <c r="H110" s="103">
        <v>85.0</v>
      </c>
    </row>
    <row r="111">
      <c r="B111" s="102" t="s">
        <v>99</v>
      </c>
      <c r="C111" s="12">
        <v>2.0</v>
      </c>
      <c r="D111" s="12">
        <v>1.0</v>
      </c>
      <c r="E111" s="12">
        <v>9.0</v>
      </c>
      <c r="F111" s="12">
        <v>3.0</v>
      </c>
      <c r="G111" s="12">
        <v>1.0</v>
      </c>
      <c r="H111" s="103">
        <v>71.0</v>
      </c>
    </row>
    <row r="112">
      <c r="B112" s="102" t="s">
        <v>99</v>
      </c>
      <c r="C112" s="12">
        <v>2.0</v>
      </c>
      <c r="D112" s="12">
        <v>1.0</v>
      </c>
      <c r="E112" s="12">
        <v>5.0</v>
      </c>
      <c r="F112" s="12">
        <v>3.0</v>
      </c>
      <c r="G112" s="12">
        <v>1.0</v>
      </c>
      <c r="H112" s="103">
        <v>78.0</v>
      </c>
    </row>
    <row r="113">
      <c r="B113" s="102" t="s">
        <v>99</v>
      </c>
      <c r="C113" s="12">
        <v>2.0</v>
      </c>
      <c r="D113" s="12">
        <v>1.0</v>
      </c>
      <c r="E113" s="12">
        <v>6.0</v>
      </c>
      <c r="F113" s="12">
        <v>5.0</v>
      </c>
      <c r="G113" s="12">
        <v>1.0</v>
      </c>
      <c r="H113" s="103">
        <v>86.0</v>
      </c>
    </row>
    <row r="114">
      <c r="B114" s="102" t="s">
        <v>99</v>
      </c>
      <c r="C114" s="12">
        <v>2.0</v>
      </c>
      <c r="D114" s="12">
        <v>1.0</v>
      </c>
      <c r="E114" s="12">
        <v>9.0</v>
      </c>
      <c r="F114" s="12">
        <v>3.0</v>
      </c>
      <c r="G114" s="12">
        <v>1.0</v>
      </c>
      <c r="H114" s="103">
        <v>32.0</v>
      </c>
    </row>
    <row r="115">
      <c r="B115" s="102" t="s">
        <v>99</v>
      </c>
      <c r="C115" s="12">
        <v>2.0</v>
      </c>
      <c r="D115" s="12">
        <v>1.0</v>
      </c>
      <c r="E115" s="12">
        <v>2.0</v>
      </c>
      <c r="F115" s="12">
        <v>4.0</v>
      </c>
      <c r="G115" s="12">
        <v>1.0</v>
      </c>
      <c r="H115" s="103">
        <v>76.0</v>
      </c>
    </row>
    <row r="116">
      <c r="B116" s="102" t="s">
        <v>99</v>
      </c>
      <c r="C116" s="12">
        <v>2.0</v>
      </c>
      <c r="D116" s="12">
        <v>0.0</v>
      </c>
      <c r="E116" s="12">
        <v>3.0</v>
      </c>
      <c r="F116" s="12">
        <v>4.0</v>
      </c>
      <c r="G116" s="12">
        <v>0.0</v>
      </c>
      <c r="H116" s="103">
        <v>90.0</v>
      </c>
    </row>
    <row r="117">
      <c r="B117" s="102" t="s">
        <v>99</v>
      </c>
      <c r="C117" s="12">
        <v>2.0</v>
      </c>
      <c r="D117" s="12">
        <v>1.0</v>
      </c>
      <c r="E117" s="12">
        <v>2.0</v>
      </c>
      <c r="F117" s="12">
        <v>5.0</v>
      </c>
      <c r="G117" s="12">
        <v>1.0</v>
      </c>
      <c r="H117" s="103">
        <v>147.0</v>
      </c>
    </row>
    <row r="118">
      <c r="B118" s="102" t="s">
        <v>99</v>
      </c>
      <c r="C118" s="12">
        <v>2.0</v>
      </c>
      <c r="D118" s="12">
        <v>1.0</v>
      </c>
      <c r="E118" s="12">
        <v>6.0</v>
      </c>
      <c r="F118" s="12">
        <v>4.0</v>
      </c>
      <c r="G118" s="12">
        <v>1.0</v>
      </c>
      <c r="H118" s="103">
        <v>73.0</v>
      </c>
    </row>
    <row r="119">
      <c r="B119" s="102" t="s">
        <v>99</v>
      </c>
      <c r="C119" s="12">
        <v>2.0</v>
      </c>
      <c r="D119" s="12">
        <v>1.0</v>
      </c>
      <c r="E119" s="12">
        <v>8.0</v>
      </c>
      <c r="F119" s="12">
        <v>5.0</v>
      </c>
      <c r="G119" s="12">
        <v>1.0</v>
      </c>
      <c r="H119" s="103">
        <v>143.0</v>
      </c>
    </row>
    <row r="120">
      <c r="B120" s="102" t="s">
        <v>99</v>
      </c>
      <c r="C120" s="12">
        <v>2.0</v>
      </c>
      <c r="D120" s="12">
        <v>1.0</v>
      </c>
      <c r="E120" s="12">
        <v>4.0</v>
      </c>
      <c r="F120" s="12">
        <v>4.0</v>
      </c>
      <c r="G120" s="12">
        <v>1.0</v>
      </c>
      <c r="H120" s="103">
        <v>79.0</v>
      </c>
    </row>
    <row r="121">
      <c r="B121" s="102" t="s">
        <v>99</v>
      </c>
      <c r="C121" s="12">
        <v>2.0</v>
      </c>
      <c r="D121" s="12">
        <v>0.0</v>
      </c>
      <c r="E121" s="12">
        <v>3.0</v>
      </c>
      <c r="F121" s="12">
        <v>2.0</v>
      </c>
      <c r="G121" s="12">
        <v>1.0</v>
      </c>
      <c r="H121" s="103">
        <v>900.0</v>
      </c>
    </row>
    <row r="122">
      <c r="B122" s="102" t="s">
        <v>99</v>
      </c>
      <c r="C122" s="12">
        <v>2.0</v>
      </c>
      <c r="D122" s="12">
        <v>1.0</v>
      </c>
      <c r="E122" s="12">
        <v>7.0</v>
      </c>
      <c r="F122" s="12">
        <v>3.0</v>
      </c>
      <c r="G122" s="12">
        <v>1.0</v>
      </c>
      <c r="H122" s="103">
        <v>108.0</v>
      </c>
    </row>
    <row r="123">
      <c r="B123" s="102" t="s">
        <v>99</v>
      </c>
      <c r="C123" s="12">
        <v>2.0</v>
      </c>
      <c r="D123" s="12">
        <v>1.0</v>
      </c>
      <c r="E123" s="12">
        <v>9.0</v>
      </c>
      <c r="F123" s="12">
        <v>5.0</v>
      </c>
      <c r="G123" s="12">
        <v>1.0</v>
      </c>
      <c r="H123" s="103">
        <v>107.0</v>
      </c>
    </row>
    <row r="124">
      <c r="B124" s="102" t="s">
        <v>99</v>
      </c>
      <c r="C124" s="12">
        <v>2.0</v>
      </c>
      <c r="D124" s="12">
        <v>1.0</v>
      </c>
      <c r="E124" s="12">
        <v>4.0</v>
      </c>
      <c r="F124" s="12">
        <v>5.0</v>
      </c>
      <c r="G124" s="12">
        <v>1.0</v>
      </c>
      <c r="H124" s="103">
        <v>39.0</v>
      </c>
    </row>
    <row r="125">
      <c r="B125" s="102" t="s">
        <v>99</v>
      </c>
      <c r="C125" s="12">
        <v>2.0</v>
      </c>
      <c r="D125" s="12">
        <v>1.0</v>
      </c>
      <c r="E125" s="12">
        <v>1.0</v>
      </c>
      <c r="F125" s="12">
        <v>5.0</v>
      </c>
      <c r="G125" s="12">
        <v>1.0</v>
      </c>
      <c r="H125" s="103">
        <v>160.0</v>
      </c>
    </row>
    <row r="126">
      <c r="B126" s="102" t="s">
        <v>99</v>
      </c>
      <c r="C126" s="12">
        <v>2.0</v>
      </c>
      <c r="D126" s="12">
        <v>1.0</v>
      </c>
      <c r="E126" s="12">
        <v>5.0</v>
      </c>
      <c r="F126" s="12">
        <v>4.0</v>
      </c>
      <c r="G126" s="12">
        <v>1.0</v>
      </c>
      <c r="H126" s="103">
        <v>90.0</v>
      </c>
    </row>
    <row r="127">
      <c r="B127" s="102" t="s">
        <v>99</v>
      </c>
      <c r="C127" s="12">
        <v>2.0</v>
      </c>
      <c r="D127" s="12">
        <v>1.0</v>
      </c>
      <c r="E127" s="12">
        <v>2.0</v>
      </c>
      <c r="F127" s="12">
        <v>2.0</v>
      </c>
      <c r="G127" s="12">
        <v>1.0</v>
      </c>
      <c r="H127" s="103">
        <v>58.0</v>
      </c>
    </row>
    <row r="128">
      <c r="B128" s="102" t="s">
        <v>99</v>
      </c>
      <c r="C128" s="12">
        <v>2.0</v>
      </c>
      <c r="D128" s="12">
        <v>0.0</v>
      </c>
      <c r="E128" s="12">
        <v>3.0</v>
      </c>
      <c r="F128" s="12">
        <v>1.0</v>
      </c>
      <c r="G128" s="12">
        <v>1.0</v>
      </c>
      <c r="H128" s="103">
        <v>900.0</v>
      </c>
    </row>
    <row r="129">
      <c r="B129" s="102" t="s">
        <v>99</v>
      </c>
      <c r="C129" s="12">
        <v>2.0</v>
      </c>
      <c r="D129" s="12">
        <v>1.0</v>
      </c>
      <c r="E129" s="12">
        <v>6.0</v>
      </c>
      <c r="F129" s="12">
        <v>1.0</v>
      </c>
      <c r="G129" s="12">
        <v>1.0</v>
      </c>
      <c r="H129" s="103">
        <v>23.0</v>
      </c>
    </row>
    <row r="130">
      <c r="B130" s="102" t="s">
        <v>99</v>
      </c>
      <c r="C130" s="12">
        <v>2.0</v>
      </c>
      <c r="D130" s="12">
        <v>1.0</v>
      </c>
      <c r="E130" s="12">
        <v>4.0</v>
      </c>
      <c r="F130" s="12">
        <v>5.0</v>
      </c>
      <c r="G130" s="12">
        <v>1.0</v>
      </c>
      <c r="H130" s="103">
        <v>96.0</v>
      </c>
    </row>
    <row r="131">
      <c r="B131" s="102" t="s">
        <v>99</v>
      </c>
      <c r="C131" s="12">
        <v>2.0</v>
      </c>
      <c r="D131" s="12">
        <v>1.0</v>
      </c>
      <c r="E131" s="12">
        <v>2.0</v>
      </c>
      <c r="F131" s="12">
        <v>2.0</v>
      </c>
      <c r="G131" s="12">
        <v>1.0</v>
      </c>
      <c r="H131" s="103">
        <v>84.0</v>
      </c>
    </row>
    <row r="132">
      <c r="B132" s="102" t="s">
        <v>99</v>
      </c>
      <c r="C132" s="12">
        <v>2.0</v>
      </c>
      <c r="D132" s="12">
        <v>1.0</v>
      </c>
      <c r="E132" s="12">
        <v>1.0</v>
      </c>
      <c r="F132" s="12">
        <v>1.0</v>
      </c>
      <c r="G132" s="12">
        <v>1.0</v>
      </c>
      <c r="H132" s="103">
        <v>100.0</v>
      </c>
    </row>
    <row r="133">
      <c r="B133" s="102" t="s">
        <v>99</v>
      </c>
      <c r="C133" s="12">
        <v>2.0</v>
      </c>
      <c r="D133" s="12">
        <v>1.0</v>
      </c>
      <c r="E133" s="12">
        <v>2.0</v>
      </c>
      <c r="F133" s="12">
        <v>5.0</v>
      </c>
      <c r="G133" s="12">
        <v>1.0</v>
      </c>
      <c r="H133" s="103">
        <v>104.0</v>
      </c>
    </row>
    <row r="134">
      <c r="B134" s="102" t="s">
        <v>99</v>
      </c>
      <c r="C134" s="12">
        <v>2.0</v>
      </c>
      <c r="D134" s="12">
        <v>1.0</v>
      </c>
      <c r="E134" s="12">
        <v>6.0</v>
      </c>
      <c r="F134" s="12">
        <v>5.0</v>
      </c>
      <c r="G134" s="12">
        <v>1.0</v>
      </c>
      <c r="H134" s="103">
        <v>81.0</v>
      </c>
    </row>
    <row r="135">
      <c r="B135" s="102" t="s">
        <v>99</v>
      </c>
      <c r="C135" s="12">
        <v>2.0</v>
      </c>
      <c r="D135" s="12">
        <v>1.0</v>
      </c>
      <c r="E135" s="12">
        <v>4.0</v>
      </c>
      <c r="F135" s="12">
        <v>5.0</v>
      </c>
      <c r="G135" s="12">
        <v>1.0</v>
      </c>
      <c r="H135" s="103">
        <v>56.0</v>
      </c>
    </row>
    <row r="136">
      <c r="B136" s="102" t="s">
        <v>99</v>
      </c>
      <c r="C136" s="12">
        <v>2.0</v>
      </c>
      <c r="D136" s="12">
        <v>1.0</v>
      </c>
      <c r="E136" s="12">
        <v>1.0</v>
      </c>
      <c r="F136" s="12">
        <v>5.0</v>
      </c>
      <c r="G136" s="12">
        <v>1.0</v>
      </c>
      <c r="H136" s="103">
        <v>51.0</v>
      </c>
    </row>
    <row r="137">
      <c r="B137" s="102" t="s">
        <v>99</v>
      </c>
      <c r="C137" s="12">
        <v>2.0</v>
      </c>
      <c r="D137" s="12">
        <v>1.0</v>
      </c>
      <c r="E137" s="12">
        <v>4.0</v>
      </c>
      <c r="F137" s="12">
        <v>5.0</v>
      </c>
      <c r="G137" s="12">
        <v>1.0</v>
      </c>
      <c r="H137" s="103">
        <v>35.0</v>
      </c>
    </row>
    <row r="138">
      <c r="B138" s="102" t="s">
        <v>99</v>
      </c>
      <c r="C138" s="12">
        <v>2.0</v>
      </c>
      <c r="D138" s="12">
        <v>1.0</v>
      </c>
      <c r="E138" s="12">
        <v>9.0</v>
      </c>
      <c r="F138" s="12">
        <v>3.0</v>
      </c>
      <c r="G138" s="12">
        <v>1.0</v>
      </c>
      <c r="H138" s="103">
        <v>341.0</v>
      </c>
    </row>
    <row r="139">
      <c r="B139" s="102" t="s">
        <v>99</v>
      </c>
      <c r="C139" s="12">
        <v>2.0</v>
      </c>
      <c r="D139" s="12">
        <v>1.0</v>
      </c>
      <c r="E139" s="12">
        <v>8.0</v>
      </c>
      <c r="F139" s="12">
        <v>3.0</v>
      </c>
      <c r="G139" s="12">
        <v>1.0</v>
      </c>
      <c r="H139" s="103">
        <v>65.0</v>
      </c>
    </row>
    <row r="140">
      <c r="B140" s="102" t="s">
        <v>99</v>
      </c>
      <c r="C140" s="12">
        <v>2.0</v>
      </c>
      <c r="D140" s="12">
        <v>0.0</v>
      </c>
      <c r="E140" s="12">
        <v>3.0</v>
      </c>
      <c r="F140" s="12">
        <v>1.0</v>
      </c>
      <c r="G140" s="12">
        <v>0.0</v>
      </c>
      <c r="H140" s="103">
        <v>29.0</v>
      </c>
    </row>
    <row r="141">
      <c r="B141" s="102" t="s">
        <v>99</v>
      </c>
      <c r="C141" s="12">
        <v>2.0</v>
      </c>
      <c r="D141" s="12">
        <v>1.0</v>
      </c>
      <c r="E141" s="12">
        <v>7.0</v>
      </c>
      <c r="F141" s="12">
        <v>1.0</v>
      </c>
      <c r="G141" s="12">
        <v>1.0</v>
      </c>
      <c r="H141" s="103">
        <v>71.0</v>
      </c>
    </row>
    <row r="142">
      <c r="B142" s="102" t="s">
        <v>99</v>
      </c>
      <c r="C142" s="12">
        <v>2.0</v>
      </c>
      <c r="D142" s="12">
        <v>1.0</v>
      </c>
      <c r="E142" s="12">
        <v>1.0</v>
      </c>
      <c r="F142" s="12">
        <v>4.0</v>
      </c>
      <c r="G142" s="12">
        <v>1.0</v>
      </c>
      <c r="H142" s="103">
        <v>57.0</v>
      </c>
    </row>
    <row r="143">
      <c r="B143" s="102" t="s">
        <v>99</v>
      </c>
      <c r="C143" s="12">
        <v>2.0</v>
      </c>
      <c r="D143" s="12">
        <v>1.0</v>
      </c>
      <c r="E143" s="12">
        <v>6.0</v>
      </c>
      <c r="F143" s="12">
        <v>5.0</v>
      </c>
      <c r="G143" s="12">
        <v>1.0</v>
      </c>
      <c r="H143" s="103">
        <v>116.0</v>
      </c>
    </row>
    <row r="144">
      <c r="B144" s="102" t="s">
        <v>99</v>
      </c>
      <c r="C144" s="12">
        <v>2.0</v>
      </c>
      <c r="D144" s="12">
        <v>1.0</v>
      </c>
      <c r="E144" s="12">
        <v>9.0</v>
      </c>
      <c r="F144" s="12">
        <v>2.0</v>
      </c>
      <c r="G144" s="12">
        <v>1.0</v>
      </c>
      <c r="H144" s="103">
        <v>33.0</v>
      </c>
    </row>
    <row r="145">
      <c r="B145" s="102" t="s">
        <v>99</v>
      </c>
      <c r="C145" s="12">
        <v>2.0</v>
      </c>
      <c r="D145" s="12">
        <v>1.0</v>
      </c>
      <c r="E145" s="12">
        <v>8.0</v>
      </c>
      <c r="F145" s="12">
        <v>3.0</v>
      </c>
      <c r="G145" s="12">
        <v>1.0</v>
      </c>
      <c r="H145" s="103">
        <v>156.0</v>
      </c>
    </row>
    <row r="146">
      <c r="B146" s="102" t="s">
        <v>99</v>
      </c>
      <c r="C146" s="12">
        <v>2.0</v>
      </c>
      <c r="D146" s="12">
        <v>1.0</v>
      </c>
      <c r="E146" s="12">
        <v>7.0</v>
      </c>
      <c r="F146" s="12">
        <v>1.0</v>
      </c>
      <c r="G146" s="12">
        <v>1.0</v>
      </c>
      <c r="H146" s="103">
        <v>86.0</v>
      </c>
    </row>
    <row r="147">
      <c r="B147" s="102" t="s">
        <v>99</v>
      </c>
      <c r="C147" s="12">
        <v>2.0</v>
      </c>
      <c r="D147" s="12">
        <v>1.0</v>
      </c>
      <c r="E147" s="12">
        <v>5.0</v>
      </c>
      <c r="F147" s="12">
        <v>4.0</v>
      </c>
      <c r="G147" s="12">
        <v>1.0</v>
      </c>
      <c r="H147" s="103">
        <v>65.0</v>
      </c>
    </row>
    <row r="148">
      <c r="B148" s="102" t="s">
        <v>99</v>
      </c>
      <c r="C148" s="12">
        <v>2.0</v>
      </c>
      <c r="D148" s="12">
        <v>1.0</v>
      </c>
      <c r="E148" s="12">
        <v>9.0</v>
      </c>
      <c r="F148" s="12">
        <v>1.0</v>
      </c>
      <c r="G148" s="12">
        <v>1.0</v>
      </c>
      <c r="H148" s="103">
        <v>226.0</v>
      </c>
    </row>
    <row r="149">
      <c r="B149" s="102" t="s">
        <v>99</v>
      </c>
      <c r="C149" s="12">
        <v>2.0</v>
      </c>
      <c r="D149" s="12">
        <v>1.0</v>
      </c>
      <c r="E149" s="12">
        <v>6.0</v>
      </c>
      <c r="F149" s="12">
        <v>1.0</v>
      </c>
      <c r="G149" s="12">
        <v>1.0</v>
      </c>
      <c r="H149" s="103">
        <v>98.0</v>
      </c>
    </row>
    <row r="150">
      <c r="B150" s="102" t="s">
        <v>99</v>
      </c>
      <c r="C150" s="12">
        <v>2.0</v>
      </c>
      <c r="D150" s="12">
        <v>1.0</v>
      </c>
      <c r="E150" s="12">
        <v>8.0</v>
      </c>
      <c r="F150" s="12">
        <v>1.0</v>
      </c>
      <c r="G150" s="12">
        <v>1.0</v>
      </c>
      <c r="H150" s="103">
        <v>225.0</v>
      </c>
    </row>
    <row r="151">
      <c r="B151" s="102" t="s">
        <v>99</v>
      </c>
      <c r="C151" s="12">
        <v>2.0</v>
      </c>
      <c r="D151" s="12">
        <v>1.0</v>
      </c>
      <c r="E151" s="12">
        <v>7.0</v>
      </c>
      <c r="F151" s="12">
        <v>3.0</v>
      </c>
      <c r="G151" s="12">
        <v>1.0</v>
      </c>
      <c r="H151" s="103">
        <v>110.0</v>
      </c>
    </row>
    <row r="152">
      <c r="B152" s="102" t="s">
        <v>99</v>
      </c>
      <c r="C152" s="12">
        <v>2.0</v>
      </c>
      <c r="D152" s="12">
        <v>1.0</v>
      </c>
      <c r="E152" s="12">
        <v>5.0</v>
      </c>
      <c r="F152" s="12">
        <v>1.0</v>
      </c>
      <c r="G152" s="12">
        <v>1.0</v>
      </c>
      <c r="H152" s="103">
        <v>311.0</v>
      </c>
    </row>
    <row r="153">
      <c r="B153" s="102" t="s">
        <v>99</v>
      </c>
      <c r="C153" s="12">
        <v>2.0</v>
      </c>
      <c r="D153" s="12">
        <v>1.0</v>
      </c>
      <c r="E153" s="12">
        <v>9.0</v>
      </c>
      <c r="F153" s="12">
        <v>5.0</v>
      </c>
      <c r="G153" s="12">
        <v>1.0</v>
      </c>
      <c r="H153" s="103">
        <v>226.0</v>
      </c>
    </row>
    <row r="154">
      <c r="B154" s="102" t="s">
        <v>99</v>
      </c>
      <c r="C154" s="12">
        <v>2.0</v>
      </c>
      <c r="D154" s="12">
        <v>1.0</v>
      </c>
      <c r="E154" s="12">
        <v>6.0</v>
      </c>
      <c r="F154" s="12">
        <v>5.0</v>
      </c>
      <c r="G154" s="12">
        <v>1.0</v>
      </c>
      <c r="H154" s="103">
        <v>235.0</v>
      </c>
    </row>
    <row r="155">
      <c r="B155" s="102" t="s">
        <v>99</v>
      </c>
      <c r="C155" s="12">
        <v>2.0</v>
      </c>
      <c r="D155" s="12">
        <v>1.0</v>
      </c>
      <c r="E155" s="12">
        <v>7.0</v>
      </c>
      <c r="F155" s="12">
        <v>2.0</v>
      </c>
      <c r="G155" s="12">
        <v>1.0</v>
      </c>
      <c r="H155" s="103">
        <v>335.0</v>
      </c>
    </row>
    <row r="156">
      <c r="B156" s="102" t="s">
        <v>99</v>
      </c>
      <c r="C156" s="12">
        <v>2.0</v>
      </c>
      <c r="D156" s="12">
        <v>1.0</v>
      </c>
      <c r="E156" s="12">
        <v>5.0</v>
      </c>
      <c r="F156" s="12">
        <v>1.0</v>
      </c>
      <c r="G156" s="12">
        <v>1.0</v>
      </c>
      <c r="H156" s="103">
        <v>216.0</v>
      </c>
    </row>
    <row r="157">
      <c r="B157" s="102" t="s">
        <v>99</v>
      </c>
      <c r="C157" s="12">
        <v>2.0</v>
      </c>
      <c r="D157" s="12">
        <v>1.0</v>
      </c>
      <c r="E157" s="12">
        <v>2.0</v>
      </c>
      <c r="F157" s="12">
        <v>1.0</v>
      </c>
      <c r="G157" s="12">
        <v>1.0</v>
      </c>
      <c r="H157" s="103">
        <v>208.0</v>
      </c>
    </row>
    <row r="158">
      <c r="B158" s="102" t="s">
        <v>99</v>
      </c>
      <c r="C158" s="12">
        <v>2.0</v>
      </c>
      <c r="D158" s="12">
        <v>1.0</v>
      </c>
      <c r="E158" s="12">
        <v>7.0</v>
      </c>
      <c r="F158" s="12">
        <v>5.0</v>
      </c>
      <c r="G158" s="12">
        <v>1.0</v>
      </c>
      <c r="H158" s="103">
        <v>104.0</v>
      </c>
    </row>
    <row r="159">
      <c r="B159" s="102" t="s">
        <v>99</v>
      </c>
      <c r="C159" s="12">
        <v>2.0</v>
      </c>
      <c r="D159" s="12">
        <v>1.0</v>
      </c>
      <c r="E159" s="12">
        <v>2.0</v>
      </c>
      <c r="F159" s="12">
        <v>5.0</v>
      </c>
      <c r="G159" s="12">
        <v>1.0</v>
      </c>
      <c r="H159" s="103">
        <v>72.0</v>
      </c>
    </row>
    <row r="160">
      <c r="B160" s="102" t="s">
        <v>99</v>
      </c>
      <c r="C160" s="12">
        <v>2.0</v>
      </c>
      <c r="D160" s="12">
        <v>1.0</v>
      </c>
      <c r="E160" s="12">
        <v>9.0</v>
      </c>
      <c r="F160" s="12">
        <v>2.0</v>
      </c>
      <c r="G160" s="12">
        <v>1.0</v>
      </c>
      <c r="H160" s="103">
        <v>99.0</v>
      </c>
    </row>
    <row r="161">
      <c r="B161" s="102" t="s">
        <v>99</v>
      </c>
      <c r="C161" s="12">
        <v>2.0</v>
      </c>
      <c r="D161" s="12">
        <v>1.0</v>
      </c>
      <c r="E161" s="12">
        <v>5.0</v>
      </c>
      <c r="F161" s="12">
        <v>5.0</v>
      </c>
      <c r="G161" s="12">
        <v>1.0</v>
      </c>
      <c r="H161" s="103">
        <v>10.0</v>
      </c>
    </row>
    <row r="162">
      <c r="B162" s="102" t="s">
        <v>99</v>
      </c>
      <c r="C162" s="12">
        <v>2.0</v>
      </c>
      <c r="D162" s="12">
        <v>1.0</v>
      </c>
      <c r="E162" s="12">
        <v>4.0</v>
      </c>
      <c r="F162" s="12">
        <v>4.0</v>
      </c>
      <c r="G162" s="12">
        <v>1.0</v>
      </c>
      <c r="H162" s="103">
        <v>162.0</v>
      </c>
    </row>
    <row r="163">
      <c r="B163" s="102" t="s">
        <v>99</v>
      </c>
      <c r="C163" s="12">
        <v>2.0</v>
      </c>
      <c r="D163" s="12">
        <v>1.0</v>
      </c>
      <c r="E163" s="12">
        <v>9.0</v>
      </c>
      <c r="F163" s="12">
        <v>2.0</v>
      </c>
      <c r="G163" s="12">
        <v>1.0</v>
      </c>
      <c r="H163" s="103">
        <v>27.0</v>
      </c>
    </row>
    <row r="164">
      <c r="B164" s="102" t="s">
        <v>99</v>
      </c>
      <c r="C164" s="12">
        <v>2.0</v>
      </c>
      <c r="D164" s="12">
        <v>1.0</v>
      </c>
      <c r="E164" s="12">
        <v>2.0</v>
      </c>
      <c r="F164" s="12">
        <v>2.0</v>
      </c>
      <c r="G164" s="12">
        <v>1.0</v>
      </c>
      <c r="H164" s="103">
        <v>143.0</v>
      </c>
    </row>
    <row r="165">
      <c r="B165" s="102" t="s">
        <v>99</v>
      </c>
      <c r="C165" s="12">
        <v>2.0</v>
      </c>
      <c r="D165" s="12">
        <v>1.0</v>
      </c>
      <c r="E165" s="12">
        <v>8.0</v>
      </c>
      <c r="F165" s="12">
        <v>5.0</v>
      </c>
      <c r="G165" s="12">
        <v>1.0</v>
      </c>
      <c r="H165" s="103">
        <v>200.0</v>
      </c>
    </row>
    <row r="166">
      <c r="B166" s="102" t="s">
        <v>99</v>
      </c>
      <c r="C166" s="12">
        <v>2.0</v>
      </c>
      <c r="D166" s="12">
        <v>1.0</v>
      </c>
      <c r="E166" s="12">
        <v>5.0</v>
      </c>
      <c r="F166" s="12">
        <v>1.0</v>
      </c>
      <c r="G166" s="12">
        <v>1.0</v>
      </c>
      <c r="H166" s="103">
        <v>204.0</v>
      </c>
    </row>
    <row r="167">
      <c r="B167" s="102" t="s">
        <v>99</v>
      </c>
      <c r="C167" s="12">
        <v>2.0</v>
      </c>
      <c r="D167" s="12">
        <v>1.0</v>
      </c>
      <c r="E167" s="12">
        <v>9.0</v>
      </c>
      <c r="F167" s="12">
        <v>5.0</v>
      </c>
      <c r="G167" s="12">
        <v>1.0</v>
      </c>
      <c r="H167" s="103">
        <v>7.0</v>
      </c>
    </row>
    <row r="168">
      <c r="B168" s="102" t="s">
        <v>99</v>
      </c>
      <c r="C168" s="12">
        <v>2.0</v>
      </c>
      <c r="D168" s="12">
        <v>1.0</v>
      </c>
      <c r="E168" s="12">
        <v>8.0</v>
      </c>
      <c r="F168" s="12">
        <v>2.0</v>
      </c>
      <c r="G168" s="12">
        <v>1.0</v>
      </c>
      <c r="H168" s="103">
        <v>46.0</v>
      </c>
    </row>
    <row r="169">
      <c r="B169" s="102" t="s">
        <v>99</v>
      </c>
      <c r="C169" s="12">
        <v>2.0</v>
      </c>
      <c r="D169" s="12">
        <v>1.0</v>
      </c>
      <c r="E169" s="12">
        <v>5.0</v>
      </c>
      <c r="F169" s="12">
        <v>1.0</v>
      </c>
      <c r="G169" s="12">
        <v>1.0</v>
      </c>
      <c r="H169" s="103">
        <v>108.0</v>
      </c>
    </row>
    <row r="170">
      <c r="B170" s="102" t="s">
        <v>99</v>
      </c>
      <c r="C170" s="12">
        <v>2.0</v>
      </c>
      <c r="D170" s="12">
        <v>1.0</v>
      </c>
      <c r="E170" s="12">
        <v>1.0</v>
      </c>
      <c r="F170" s="12">
        <v>4.0</v>
      </c>
      <c r="G170" s="12">
        <v>1.0</v>
      </c>
      <c r="H170" s="103">
        <v>182.0</v>
      </c>
    </row>
    <row r="171">
      <c r="B171" s="102" t="s">
        <v>99</v>
      </c>
      <c r="C171" s="12">
        <v>2.0</v>
      </c>
      <c r="D171" s="12">
        <v>1.0</v>
      </c>
      <c r="E171" s="12">
        <v>2.0</v>
      </c>
      <c r="F171" s="12">
        <v>5.0</v>
      </c>
      <c r="G171" s="12">
        <v>1.0</v>
      </c>
      <c r="H171" s="103">
        <v>170.0</v>
      </c>
    </row>
    <row r="172">
      <c r="B172" s="102" t="s">
        <v>99</v>
      </c>
      <c r="C172" s="12">
        <v>2.0</v>
      </c>
      <c r="D172" s="12">
        <v>1.0</v>
      </c>
      <c r="E172" s="12">
        <v>4.0</v>
      </c>
      <c r="F172" s="12">
        <v>3.0</v>
      </c>
      <c r="G172" s="12">
        <v>1.0</v>
      </c>
      <c r="H172" s="103">
        <v>83.0</v>
      </c>
    </row>
    <row r="173">
      <c r="B173" s="102" t="s">
        <v>99</v>
      </c>
      <c r="C173" s="12">
        <v>2.0</v>
      </c>
      <c r="D173" s="12">
        <v>1.0</v>
      </c>
      <c r="E173" s="12">
        <v>1.0</v>
      </c>
      <c r="F173" s="12">
        <v>5.0</v>
      </c>
      <c r="G173" s="12">
        <v>1.0</v>
      </c>
      <c r="H173" s="103">
        <v>32.0</v>
      </c>
    </row>
    <row r="174">
      <c r="B174" s="102" t="s">
        <v>99</v>
      </c>
      <c r="C174" s="12">
        <v>2.0</v>
      </c>
      <c r="D174" s="12">
        <v>1.0</v>
      </c>
      <c r="E174" s="12">
        <v>2.0</v>
      </c>
      <c r="F174" s="12">
        <v>4.0</v>
      </c>
      <c r="G174" s="12">
        <v>1.0</v>
      </c>
      <c r="H174" s="103">
        <v>118.0</v>
      </c>
    </row>
    <row r="175">
      <c r="B175" s="102" t="s">
        <v>99</v>
      </c>
      <c r="C175" s="12">
        <v>2.0</v>
      </c>
      <c r="D175" s="12">
        <v>1.0</v>
      </c>
      <c r="E175" s="12">
        <v>6.0</v>
      </c>
      <c r="F175" s="12">
        <v>3.0</v>
      </c>
      <c r="G175" s="12">
        <v>1.0</v>
      </c>
      <c r="H175" s="103">
        <v>122.0</v>
      </c>
    </row>
    <row r="176">
      <c r="B176" s="102" t="s">
        <v>99</v>
      </c>
      <c r="C176" s="12">
        <v>2.0</v>
      </c>
      <c r="D176" s="12">
        <v>1.0</v>
      </c>
      <c r="E176" s="12">
        <v>7.0</v>
      </c>
      <c r="F176" s="12">
        <v>5.0</v>
      </c>
      <c r="G176" s="12">
        <v>1.0</v>
      </c>
      <c r="H176" s="103">
        <v>74.0</v>
      </c>
    </row>
    <row r="177">
      <c r="B177" s="102" t="s">
        <v>99</v>
      </c>
      <c r="C177" s="12">
        <v>2.0</v>
      </c>
      <c r="D177" s="12">
        <v>1.0</v>
      </c>
      <c r="E177" s="12">
        <v>6.0</v>
      </c>
      <c r="F177" s="12">
        <v>3.0</v>
      </c>
      <c r="G177" s="12">
        <v>1.0</v>
      </c>
      <c r="H177" s="103">
        <v>131.0</v>
      </c>
    </row>
    <row r="178">
      <c r="B178" s="102" t="s">
        <v>99</v>
      </c>
      <c r="C178" s="12">
        <v>2.0</v>
      </c>
      <c r="D178" s="12">
        <v>1.0</v>
      </c>
      <c r="E178" s="12">
        <v>5.0</v>
      </c>
      <c r="F178" s="12">
        <v>2.0</v>
      </c>
      <c r="G178" s="12">
        <v>1.0</v>
      </c>
      <c r="H178" s="103">
        <v>109.0</v>
      </c>
    </row>
    <row r="179">
      <c r="B179" s="102" t="s">
        <v>99</v>
      </c>
      <c r="C179" s="12">
        <v>2.0</v>
      </c>
      <c r="D179" s="12">
        <v>0.0</v>
      </c>
      <c r="E179" s="12">
        <v>3.0</v>
      </c>
      <c r="F179" s="12">
        <v>1.0</v>
      </c>
      <c r="G179" s="12">
        <v>1.0</v>
      </c>
      <c r="H179" s="103">
        <v>900.0</v>
      </c>
    </row>
    <row r="180">
      <c r="B180" s="102" t="s">
        <v>99</v>
      </c>
      <c r="C180" s="12">
        <v>2.0</v>
      </c>
      <c r="D180" s="12">
        <v>1.0</v>
      </c>
      <c r="E180" s="12">
        <v>4.0</v>
      </c>
      <c r="F180" s="12">
        <v>1.0</v>
      </c>
      <c r="G180" s="12">
        <v>1.0</v>
      </c>
      <c r="H180" s="103">
        <v>44.0</v>
      </c>
    </row>
    <row r="181">
      <c r="B181" s="102" t="s">
        <v>99</v>
      </c>
      <c r="C181" s="12">
        <v>2.0</v>
      </c>
      <c r="D181" s="12">
        <v>1.0</v>
      </c>
      <c r="E181" s="12">
        <v>9.0</v>
      </c>
      <c r="F181" s="12">
        <v>5.0</v>
      </c>
      <c r="G181" s="12">
        <v>1.0</v>
      </c>
      <c r="H181" s="103">
        <v>122.0</v>
      </c>
    </row>
    <row r="182">
      <c r="B182" s="102" t="s">
        <v>99</v>
      </c>
      <c r="C182" s="12">
        <v>2.0</v>
      </c>
      <c r="D182" s="12">
        <v>1.0</v>
      </c>
      <c r="E182" s="12">
        <v>8.0</v>
      </c>
      <c r="F182" s="12">
        <v>3.0</v>
      </c>
      <c r="G182" s="12">
        <v>1.0</v>
      </c>
      <c r="H182" s="103">
        <v>65.0</v>
      </c>
    </row>
    <row r="183">
      <c r="B183" s="102" t="s">
        <v>99</v>
      </c>
      <c r="C183" s="12">
        <v>2.0</v>
      </c>
      <c r="D183" s="12">
        <v>1.0</v>
      </c>
      <c r="E183" s="12">
        <v>6.0</v>
      </c>
      <c r="F183" s="12">
        <v>1.0</v>
      </c>
      <c r="G183" s="12">
        <v>1.0</v>
      </c>
      <c r="H183" s="103">
        <v>53.0</v>
      </c>
    </row>
    <row r="184">
      <c r="B184" s="102" t="s">
        <v>99</v>
      </c>
      <c r="C184" s="12">
        <v>2.0</v>
      </c>
      <c r="D184" s="12">
        <v>0.0</v>
      </c>
      <c r="E184" s="12">
        <v>3.0</v>
      </c>
      <c r="F184" s="12">
        <v>5.0</v>
      </c>
      <c r="G184" s="12">
        <v>1.0</v>
      </c>
      <c r="H184" s="103">
        <v>900.0</v>
      </c>
    </row>
    <row r="185">
      <c r="B185" s="102" t="s">
        <v>99</v>
      </c>
      <c r="C185" s="12">
        <v>2.0</v>
      </c>
      <c r="D185" s="12">
        <v>1.0</v>
      </c>
      <c r="E185" s="12">
        <v>6.0</v>
      </c>
      <c r="F185" s="12">
        <v>3.0</v>
      </c>
      <c r="G185" s="12">
        <v>0.0</v>
      </c>
      <c r="H185" s="103">
        <v>900.0</v>
      </c>
    </row>
    <row r="186">
      <c r="B186" s="102" t="s">
        <v>99</v>
      </c>
      <c r="C186" s="12">
        <v>2.0</v>
      </c>
      <c r="D186" s="12">
        <v>1.0</v>
      </c>
      <c r="E186" s="12">
        <v>9.0</v>
      </c>
      <c r="F186" s="12">
        <v>1.0</v>
      </c>
      <c r="G186" s="12">
        <v>1.0</v>
      </c>
      <c r="H186" s="103">
        <v>171.0</v>
      </c>
    </row>
    <row r="187">
      <c r="B187" s="102" t="s">
        <v>99</v>
      </c>
      <c r="C187" s="12">
        <v>2.0</v>
      </c>
      <c r="D187" s="12">
        <v>1.0</v>
      </c>
      <c r="E187" s="12">
        <v>5.0</v>
      </c>
      <c r="F187" s="12">
        <v>3.0</v>
      </c>
      <c r="G187" s="12">
        <v>1.0</v>
      </c>
      <c r="H187" s="103">
        <v>73.0</v>
      </c>
    </row>
    <row r="188">
      <c r="B188" s="102" t="s">
        <v>99</v>
      </c>
      <c r="C188" s="12">
        <v>2.0</v>
      </c>
      <c r="D188" s="12">
        <v>1.0</v>
      </c>
      <c r="E188" s="12">
        <v>4.0</v>
      </c>
      <c r="F188" s="12">
        <v>3.0</v>
      </c>
      <c r="G188" s="12">
        <v>1.0</v>
      </c>
      <c r="H188" s="103">
        <v>122.0</v>
      </c>
    </row>
    <row r="189">
      <c r="B189" s="102" t="s">
        <v>99</v>
      </c>
      <c r="C189" s="12">
        <v>2.0</v>
      </c>
      <c r="D189" s="12">
        <v>1.0</v>
      </c>
      <c r="E189" s="12">
        <v>8.0</v>
      </c>
      <c r="F189" s="12">
        <v>3.0</v>
      </c>
      <c r="G189" s="12">
        <v>1.0</v>
      </c>
      <c r="H189" s="103">
        <v>21.0</v>
      </c>
    </row>
    <row r="190">
      <c r="B190" s="102" t="s">
        <v>99</v>
      </c>
      <c r="C190" s="12">
        <v>2.0</v>
      </c>
      <c r="D190" s="12">
        <v>1.0</v>
      </c>
      <c r="E190" s="12">
        <v>1.0</v>
      </c>
      <c r="F190" s="12">
        <v>5.0</v>
      </c>
      <c r="G190" s="12">
        <v>1.0</v>
      </c>
      <c r="H190" s="103">
        <v>51.0</v>
      </c>
    </row>
    <row r="191">
      <c r="B191" s="102" t="s">
        <v>99</v>
      </c>
      <c r="C191" s="12">
        <v>2.0</v>
      </c>
      <c r="D191" s="12">
        <v>1.0</v>
      </c>
      <c r="E191" s="12">
        <v>5.0</v>
      </c>
      <c r="F191" s="12">
        <v>3.0</v>
      </c>
      <c r="G191" s="12">
        <v>1.0</v>
      </c>
      <c r="H191" s="103">
        <v>43.0</v>
      </c>
    </row>
    <row r="192">
      <c r="B192" s="102" t="s">
        <v>99</v>
      </c>
      <c r="C192" s="12">
        <v>2.0</v>
      </c>
      <c r="D192" s="12">
        <v>1.0</v>
      </c>
      <c r="E192" s="12">
        <v>1.0</v>
      </c>
      <c r="F192" s="12">
        <v>4.0</v>
      </c>
      <c r="G192" s="12">
        <v>1.0</v>
      </c>
      <c r="H192" s="103">
        <v>113.0</v>
      </c>
    </row>
    <row r="193">
      <c r="B193" s="102" t="s">
        <v>99</v>
      </c>
      <c r="C193" s="12">
        <v>2.0</v>
      </c>
      <c r="D193" s="12">
        <v>1.0</v>
      </c>
      <c r="E193" s="12">
        <v>8.0</v>
      </c>
      <c r="F193" s="12">
        <v>2.0</v>
      </c>
      <c r="G193" s="12">
        <v>1.0</v>
      </c>
      <c r="H193" s="103">
        <v>227.0</v>
      </c>
    </row>
    <row r="194">
      <c r="B194" s="102" t="s">
        <v>99</v>
      </c>
      <c r="C194" s="12">
        <v>2.0</v>
      </c>
      <c r="D194" s="12">
        <v>1.0</v>
      </c>
      <c r="E194" s="12">
        <v>9.0</v>
      </c>
      <c r="F194" s="12">
        <v>5.0</v>
      </c>
      <c r="G194" s="12">
        <v>1.0</v>
      </c>
      <c r="H194" s="103">
        <v>242.0</v>
      </c>
    </row>
    <row r="195">
      <c r="B195" s="102" t="s">
        <v>99</v>
      </c>
      <c r="C195" s="12">
        <v>2.0</v>
      </c>
      <c r="D195" s="12">
        <v>1.0</v>
      </c>
      <c r="E195" s="12">
        <v>4.0</v>
      </c>
      <c r="F195" s="12">
        <v>5.0</v>
      </c>
      <c r="G195" s="12">
        <v>1.0</v>
      </c>
      <c r="H195" s="103">
        <v>49.0</v>
      </c>
    </row>
    <row r="196">
      <c r="B196" s="102" t="s">
        <v>99</v>
      </c>
      <c r="C196" s="12">
        <v>2.0</v>
      </c>
      <c r="D196" s="12">
        <v>1.0</v>
      </c>
      <c r="E196" s="12">
        <v>7.0</v>
      </c>
      <c r="F196" s="12">
        <v>1.0</v>
      </c>
      <c r="G196" s="12">
        <v>1.0</v>
      </c>
      <c r="H196" s="103">
        <v>170.0</v>
      </c>
    </row>
    <row r="197">
      <c r="B197" s="102" t="s">
        <v>99</v>
      </c>
      <c r="C197" s="12">
        <v>2.0</v>
      </c>
      <c r="D197" s="12">
        <v>1.0</v>
      </c>
      <c r="E197" s="12">
        <v>5.0</v>
      </c>
      <c r="F197" s="12">
        <v>5.0</v>
      </c>
      <c r="G197" s="12">
        <v>1.0</v>
      </c>
      <c r="H197" s="103">
        <v>3.0</v>
      </c>
    </row>
    <row r="198">
      <c r="B198" s="102" t="s">
        <v>99</v>
      </c>
      <c r="C198" s="12">
        <v>2.0</v>
      </c>
      <c r="D198" s="12">
        <v>1.0</v>
      </c>
      <c r="E198" s="12">
        <v>2.0</v>
      </c>
      <c r="F198" s="12">
        <v>1.0</v>
      </c>
      <c r="G198" s="12">
        <v>1.0</v>
      </c>
      <c r="H198" s="103">
        <v>180.0</v>
      </c>
    </row>
    <row r="199">
      <c r="B199" s="102" t="s">
        <v>99</v>
      </c>
      <c r="C199" s="12">
        <v>2.0</v>
      </c>
      <c r="D199" s="12">
        <v>1.0</v>
      </c>
      <c r="E199" s="12">
        <v>8.0</v>
      </c>
      <c r="F199" s="12">
        <v>4.0</v>
      </c>
      <c r="G199" s="12">
        <v>1.0</v>
      </c>
      <c r="H199" s="103">
        <v>38.0</v>
      </c>
    </row>
    <row r="200">
      <c r="B200" s="102" t="s">
        <v>99</v>
      </c>
      <c r="C200" s="12">
        <v>2.0</v>
      </c>
      <c r="D200" s="12">
        <v>1.0</v>
      </c>
      <c r="E200" s="12">
        <v>6.0</v>
      </c>
      <c r="F200" s="12">
        <v>2.0</v>
      </c>
      <c r="G200" s="12">
        <v>1.0</v>
      </c>
      <c r="H200" s="103">
        <v>99.0</v>
      </c>
    </row>
    <row r="201">
      <c r="B201" s="102" t="s">
        <v>99</v>
      </c>
      <c r="C201" s="12">
        <v>2.0</v>
      </c>
      <c r="D201" s="12">
        <v>1.0</v>
      </c>
      <c r="E201" s="12">
        <v>4.0</v>
      </c>
      <c r="F201" s="12">
        <v>3.0</v>
      </c>
      <c r="G201" s="12">
        <v>1.0</v>
      </c>
      <c r="H201" s="103">
        <v>132.0</v>
      </c>
    </row>
    <row r="202">
      <c r="B202" s="102" t="s">
        <v>99</v>
      </c>
      <c r="C202" s="12">
        <v>2.0</v>
      </c>
      <c r="D202" s="12">
        <v>1.0</v>
      </c>
      <c r="E202" s="12">
        <v>7.0</v>
      </c>
      <c r="F202" s="12">
        <v>2.0</v>
      </c>
      <c r="G202" s="12">
        <v>1.0</v>
      </c>
      <c r="H202" s="103">
        <v>43.0</v>
      </c>
    </row>
    <row r="203">
      <c r="B203" s="102" t="s">
        <v>99</v>
      </c>
      <c r="C203" s="12">
        <v>2.0</v>
      </c>
      <c r="D203" s="12">
        <v>1.0</v>
      </c>
      <c r="E203" s="12">
        <v>4.0</v>
      </c>
      <c r="F203" s="12">
        <v>5.0</v>
      </c>
      <c r="G203" s="12">
        <v>1.0</v>
      </c>
      <c r="H203" s="103">
        <v>22.0</v>
      </c>
    </row>
    <row r="204">
      <c r="B204" s="102" t="s">
        <v>99</v>
      </c>
      <c r="C204" s="12">
        <v>2.0</v>
      </c>
      <c r="D204" s="12">
        <v>1.0</v>
      </c>
      <c r="E204" s="12">
        <v>2.0</v>
      </c>
      <c r="F204" s="12">
        <v>1.0</v>
      </c>
      <c r="G204" s="12">
        <v>1.0</v>
      </c>
      <c r="H204" s="103">
        <v>99.0</v>
      </c>
    </row>
    <row r="205">
      <c r="B205" s="102" t="s">
        <v>99</v>
      </c>
      <c r="C205" s="12">
        <v>2.0</v>
      </c>
      <c r="D205" s="12">
        <v>1.0</v>
      </c>
      <c r="E205" s="12">
        <v>8.0</v>
      </c>
      <c r="F205" s="12">
        <v>5.0</v>
      </c>
      <c r="G205" s="12">
        <v>1.0</v>
      </c>
      <c r="H205" s="103">
        <v>127.0</v>
      </c>
    </row>
    <row r="206">
      <c r="B206" s="102" t="s">
        <v>99</v>
      </c>
      <c r="C206" s="12">
        <v>2.0</v>
      </c>
      <c r="D206" s="12">
        <v>1.0</v>
      </c>
      <c r="E206" s="12">
        <v>4.0</v>
      </c>
      <c r="F206" s="12">
        <v>2.0</v>
      </c>
      <c r="G206" s="12">
        <v>1.0</v>
      </c>
      <c r="H206" s="103">
        <v>256.0</v>
      </c>
    </row>
    <row r="207">
      <c r="B207" s="102" t="s">
        <v>99</v>
      </c>
      <c r="C207" s="12">
        <v>2.0</v>
      </c>
      <c r="D207" s="12">
        <v>1.0</v>
      </c>
      <c r="E207" s="12">
        <v>6.0</v>
      </c>
      <c r="F207" s="12">
        <v>2.0</v>
      </c>
      <c r="G207" s="12">
        <v>1.0</v>
      </c>
      <c r="H207" s="103">
        <v>202.0</v>
      </c>
    </row>
    <row r="208">
      <c r="B208" s="102" t="s">
        <v>99</v>
      </c>
      <c r="C208" s="12">
        <v>2.0</v>
      </c>
      <c r="D208" s="12">
        <v>1.0</v>
      </c>
      <c r="E208" s="12">
        <v>5.0</v>
      </c>
      <c r="F208" s="12">
        <v>1.0</v>
      </c>
      <c r="G208" s="12">
        <v>1.0</v>
      </c>
      <c r="H208" s="103">
        <v>224.0</v>
      </c>
    </row>
    <row r="209">
      <c r="B209" s="102" t="s">
        <v>99</v>
      </c>
      <c r="C209" s="12">
        <v>2.0</v>
      </c>
      <c r="D209" s="12">
        <v>1.0</v>
      </c>
      <c r="E209" s="12">
        <v>1.0</v>
      </c>
      <c r="F209" s="12">
        <v>4.0</v>
      </c>
      <c r="G209" s="12">
        <v>1.0</v>
      </c>
      <c r="H209" s="103">
        <v>9.0</v>
      </c>
    </row>
    <row r="210">
      <c r="B210" s="102" t="s">
        <v>99</v>
      </c>
      <c r="C210" s="12">
        <v>2.0</v>
      </c>
      <c r="D210" s="12">
        <v>1.0</v>
      </c>
      <c r="E210" s="12">
        <v>6.0</v>
      </c>
      <c r="F210" s="12">
        <v>2.0</v>
      </c>
      <c r="G210" s="12">
        <v>1.0</v>
      </c>
      <c r="H210" s="103">
        <v>96.0</v>
      </c>
    </row>
    <row r="211">
      <c r="B211" s="102" t="s">
        <v>99</v>
      </c>
      <c r="C211" s="12">
        <v>2.0</v>
      </c>
      <c r="D211" s="12">
        <v>0.0</v>
      </c>
      <c r="E211" s="12">
        <v>3.0</v>
      </c>
      <c r="F211" s="12">
        <v>3.0</v>
      </c>
      <c r="G211" s="12">
        <v>0.0</v>
      </c>
      <c r="H211" s="103">
        <v>69.0</v>
      </c>
    </row>
    <row r="212">
      <c r="B212" s="102" t="s">
        <v>99</v>
      </c>
      <c r="C212" s="12">
        <v>2.0</v>
      </c>
      <c r="D212" s="12">
        <v>1.0</v>
      </c>
      <c r="E212" s="12">
        <v>1.0</v>
      </c>
      <c r="F212" s="12">
        <v>3.0</v>
      </c>
      <c r="G212" s="12">
        <v>1.0</v>
      </c>
      <c r="H212" s="103">
        <v>411.0</v>
      </c>
    </row>
    <row r="213">
      <c r="B213" s="102" t="s">
        <v>99</v>
      </c>
      <c r="C213" s="12">
        <v>2.0</v>
      </c>
      <c r="D213" s="12">
        <v>1.0</v>
      </c>
      <c r="E213" s="12">
        <v>8.0</v>
      </c>
      <c r="F213" s="12">
        <v>4.0</v>
      </c>
      <c r="G213" s="12">
        <v>1.0</v>
      </c>
      <c r="H213" s="103">
        <v>34.0</v>
      </c>
    </row>
    <row r="214">
      <c r="B214" s="102" t="s">
        <v>99</v>
      </c>
      <c r="C214" s="12">
        <v>2.0</v>
      </c>
      <c r="D214" s="12">
        <v>1.0</v>
      </c>
      <c r="E214" s="12">
        <v>4.0</v>
      </c>
      <c r="F214" s="12">
        <v>1.0</v>
      </c>
      <c r="G214" s="12">
        <v>1.0</v>
      </c>
      <c r="H214" s="103">
        <v>101.0</v>
      </c>
    </row>
    <row r="215">
      <c r="B215" s="102" t="s">
        <v>99</v>
      </c>
      <c r="C215" s="12">
        <v>2.0</v>
      </c>
      <c r="D215" s="12">
        <v>1.0</v>
      </c>
      <c r="E215" s="12">
        <v>5.0</v>
      </c>
      <c r="F215" s="12">
        <v>3.0</v>
      </c>
      <c r="G215" s="12">
        <v>1.0</v>
      </c>
      <c r="H215" s="103">
        <v>163.0</v>
      </c>
    </row>
    <row r="216">
      <c r="B216" s="102" t="s">
        <v>99</v>
      </c>
      <c r="C216" s="12">
        <v>2.0</v>
      </c>
      <c r="D216" s="12">
        <v>0.0</v>
      </c>
      <c r="E216" s="12">
        <v>3.0</v>
      </c>
      <c r="F216" s="12">
        <v>1.0</v>
      </c>
      <c r="G216" s="12">
        <v>0.0</v>
      </c>
      <c r="H216" s="103">
        <v>101.0</v>
      </c>
    </row>
    <row r="217">
      <c r="B217" s="102" t="s">
        <v>99</v>
      </c>
      <c r="C217" s="12">
        <v>2.0</v>
      </c>
      <c r="D217" s="12">
        <v>1.0</v>
      </c>
      <c r="E217" s="12">
        <v>5.0</v>
      </c>
      <c r="F217" s="12">
        <v>4.0</v>
      </c>
      <c r="G217" s="12">
        <v>1.0</v>
      </c>
      <c r="H217" s="103">
        <v>88.0</v>
      </c>
    </row>
    <row r="218">
      <c r="B218" s="102" t="s">
        <v>99</v>
      </c>
      <c r="C218" s="12">
        <v>2.0</v>
      </c>
      <c r="D218" s="12">
        <v>1.0</v>
      </c>
      <c r="E218" s="12">
        <v>8.0</v>
      </c>
      <c r="F218" s="12">
        <v>2.0</v>
      </c>
      <c r="G218" s="12">
        <v>1.0</v>
      </c>
      <c r="H218" s="103">
        <v>161.0</v>
      </c>
    </row>
    <row r="219">
      <c r="B219" s="102" t="s">
        <v>99</v>
      </c>
      <c r="C219" s="12">
        <v>2.0</v>
      </c>
      <c r="D219" s="12">
        <v>1.0</v>
      </c>
      <c r="E219" s="12">
        <v>1.0</v>
      </c>
      <c r="F219" s="12">
        <v>4.0</v>
      </c>
      <c r="G219" s="12">
        <v>1.0</v>
      </c>
      <c r="H219" s="103">
        <v>163.0</v>
      </c>
    </row>
    <row r="220">
      <c r="B220" s="102" t="s">
        <v>99</v>
      </c>
      <c r="C220" s="12">
        <v>2.0</v>
      </c>
      <c r="D220" s="12">
        <v>1.0</v>
      </c>
      <c r="E220" s="12">
        <v>6.0</v>
      </c>
      <c r="F220" s="12">
        <v>4.0</v>
      </c>
      <c r="G220" s="12">
        <v>1.0</v>
      </c>
      <c r="H220" s="103">
        <v>93.0</v>
      </c>
    </row>
    <row r="221">
      <c r="B221" s="102" t="s">
        <v>99</v>
      </c>
      <c r="C221" s="12">
        <v>2.0</v>
      </c>
      <c r="D221" s="12">
        <v>1.0</v>
      </c>
      <c r="E221" s="12">
        <v>7.0</v>
      </c>
      <c r="F221" s="12">
        <v>1.0</v>
      </c>
      <c r="G221" s="12">
        <v>1.0</v>
      </c>
      <c r="H221" s="103">
        <v>119.0</v>
      </c>
    </row>
    <row r="222">
      <c r="B222" s="102" t="s">
        <v>99</v>
      </c>
      <c r="C222" s="12">
        <v>2.0</v>
      </c>
      <c r="D222" s="12">
        <v>1.0</v>
      </c>
      <c r="E222" s="12">
        <v>2.0</v>
      </c>
      <c r="F222" s="12">
        <v>1.0</v>
      </c>
      <c r="G222" s="12">
        <v>1.0</v>
      </c>
      <c r="H222" s="103">
        <v>137.0</v>
      </c>
    </row>
    <row r="223">
      <c r="B223" s="102" t="s">
        <v>99</v>
      </c>
      <c r="C223" s="12">
        <v>2.0</v>
      </c>
      <c r="D223" s="12">
        <v>0.0</v>
      </c>
      <c r="E223" s="12">
        <v>3.0</v>
      </c>
      <c r="F223" s="12">
        <v>5.0</v>
      </c>
      <c r="G223" s="12">
        <v>1.0</v>
      </c>
      <c r="H223" s="103">
        <v>900.0</v>
      </c>
    </row>
    <row r="224">
      <c r="B224" s="102" t="s">
        <v>99</v>
      </c>
      <c r="C224" s="12">
        <v>2.0</v>
      </c>
      <c r="D224" s="12">
        <v>1.0</v>
      </c>
      <c r="E224" s="12">
        <v>7.0</v>
      </c>
      <c r="F224" s="12">
        <v>3.0</v>
      </c>
      <c r="G224" s="12">
        <v>1.0</v>
      </c>
      <c r="H224" s="103">
        <v>242.0</v>
      </c>
    </row>
    <row r="225">
      <c r="B225" s="102" t="s">
        <v>99</v>
      </c>
      <c r="C225" s="12">
        <v>2.0</v>
      </c>
      <c r="D225" s="12">
        <v>1.0</v>
      </c>
      <c r="E225" s="12">
        <v>4.0</v>
      </c>
      <c r="F225" s="12">
        <v>1.0</v>
      </c>
      <c r="G225" s="12">
        <v>1.0</v>
      </c>
      <c r="H225" s="103">
        <v>53.0</v>
      </c>
    </row>
    <row r="226">
      <c r="B226" s="102" t="s">
        <v>99</v>
      </c>
      <c r="C226" s="12">
        <v>2.0</v>
      </c>
      <c r="D226" s="12">
        <v>1.0</v>
      </c>
      <c r="E226" s="12">
        <v>6.0</v>
      </c>
      <c r="F226" s="12">
        <v>2.0</v>
      </c>
      <c r="G226" s="12">
        <v>1.0</v>
      </c>
      <c r="H226" s="103">
        <v>65.0</v>
      </c>
    </row>
    <row r="227">
      <c r="B227" s="102" t="s">
        <v>99</v>
      </c>
      <c r="C227" s="12">
        <v>2.0</v>
      </c>
      <c r="D227" s="12">
        <v>1.0</v>
      </c>
      <c r="E227" s="12">
        <v>7.0</v>
      </c>
      <c r="F227" s="12">
        <v>1.0</v>
      </c>
      <c r="G227" s="12">
        <v>1.0</v>
      </c>
      <c r="H227" s="103">
        <v>60.0</v>
      </c>
    </row>
    <row r="228">
      <c r="B228" s="102" t="s">
        <v>99</v>
      </c>
      <c r="C228" s="12">
        <v>2.0</v>
      </c>
      <c r="D228" s="12">
        <v>1.0</v>
      </c>
      <c r="E228" s="12">
        <v>4.0</v>
      </c>
      <c r="F228" s="12">
        <v>5.0</v>
      </c>
      <c r="G228" s="12">
        <v>1.0</v>
      </c>
      <c r="H228" s="103">
        <v>74.0</v>
      </c>
    </row>
    <row r="229">
      <c r="B229" s="102" t="s">
        <v>99</v>
      </c>
      <c r="C229" s="12">
        <v>2.0</v>
      </c>
      <c r="D229" s="12">
        <v>1.0</v>
      </c>
      <c r="E229" s="12">
        <v>1.0</v>
      </c>
      <c r="F229" s="12">
        <v>5.0</v>
      </c>
      <c r="G229" s="12">
        <v>1.0</v>
      </c>
      <c r="H229" s="103">
        <v>139.0</v>
      </c>
    </row>
    <row r="230">
      <c r="B230" s="102" t="s">
        <v>99</v>
      </c>
      <c r="C230" s="12">
        <v>2.0</v>
      </c>
      <c r="D230" s="12">
        <v>0.0</v>
      </c>
      <c r="E230" s="12">
        <v>3.0</v>
      </c>
      <c r="F230" s="12">
        <v>1.0</v>
      </c>
      <c r="G230" s="12">
        <v>0.0</v>
      </c>
      <c r="H230" s="103">
        <v>84.0</v>
      </c>
    </row>
    <row r="231">
      <c r="B231" s="102" t="s">
        <v>99</v>
      </c>
      <c r="C231" s="12">
        <v>2.0</v>
      </c>
      <c r="D231" s="12">
        <v>1.0</v>
      </c>
      <c r="E231" s="12">
        <v>8.0</v>
      </c>
      <c r="F231" s="12">
        <v>4.0</v>
      </c>
      <c r="G231" s="12">
        <v>1.0</v>
      </c>
      <c r="H231" s="103">
        <v>89.0</v>
      </c>
    </row>
    <row r="232">
      <c r="B232" s="102" t="s">
        <v>99</v>
      </c>
      <c r="C232" s="12">
        <v>2.0</v>
      </c>
      <c r="D232" s="12">
        <v>1.0</v>
      </c>
      <c r="E232" s="12">
        <v>9.0</v>
      </c>
      <c r="F232" s="12">
        <v>4.0</v>
      </c>
      <c r="G232" s="12">
        <v>1.0</v>
      </c>
      <c r="H232" s="103">
        <v>96.0</v>
      </c>
    </row>
    <row r="233">
      <c r="B233" s="102" t="s">
        <v>99</v>
      </c>
      <c r="C233" s="12">
        <v>2.0</v>
      </c>
      <c r="D233" s="12">
        <v>1.0</v>
      </c>
      <c r="E233" s="12">
        <v>8.0</v>
      </c>
      <c r="F233" s="12">
        <v>4.0</v>
      </c>
      <c r="G233" s="12">
        <v>1.0</v>
      </c>
      <c r="H233" s="103">
        <v>158.0</v>
      </c>
    </row>
    <row r="234">
      <c r="B234" s="102" t="s">
        <v>99</v>
      </c>
      <c r="C234" s="12">
        <v>2.0</v>
      </c>
      <c r="D234" s="12">
        <v>1.0</v>
      </c>
      <c r="E234" s="12">
        <v>4.0</v>
      </c>
      <c r="F234" s="12">
        <v>4.0</v>
      </c>
      <c r="G234" s="12">
        <v>1.0</v>
      </c>
      <c r="H234" s="103">
        <v>136.0</v>
      </c>
    </row>
    <row r="235">
      <c r="B235" s="102" t="s">
        <v>99</v>
      </c>
      <c r="C235" s="12">
        <v>2.0</v>
      </c>
      <c r="D235" s="12">
        <v>1.0</v>
      </c>
      <c r="E235" s="12">
        <v>6.0</v>
      </c>
      <c r="F235" s="12">
        <v>1.0</v>
      </c>
      <c r="G235" s="12">
        <v>1.0</v>
      </c>
      <c r="H235" s="103">
        <v>101.0</v>
      </c>
    </row>
    <row r="236">
      <c r="B236" s="102" t="s">
        <v>99</v>
      </c>
      <c r="C236" s="12">
        <v>2.0</v>
      </c>
      <c r="D236" s="12">
        <v>1.0</v>
      </c>
      <c r="E236" s="12">
        <v>1.0</v>
      </c>
      <c r="F236" s="12">
        <v>2.0</v>
      </c>
      <c r="G236" s="12">
        <v>1.0</v>
      </c>
      <c r="H236" s="103">
        <v>102.0</v>
      </c>
    </row>
    <row r="237">
      <c r="B237" s="102" t="s">
        <v>99</v>
      </c>
      <c r="C237" s="12">
        <v>2.0</v>
      </c>
      <c r="D237" s="12">
        <v>1.0</v>
      </c>
      <c r="E237" s="12">
        <v>2.0</v>
      </c>
      <c r="F237" s="12">
        <v>5.0</v>
      </c>
      <c r="G237" s="12">
        <v>1.0</v>
      </c>
      <c r="H237" s="103">
        <v>81.0</v>
      </c>
    </row>
    <row r="238">
      <c r="B238" s="102" t="s">
        <v>99</v>
      </c>
      <c r="C238" s="12">
        <v>2.0</v>
      </c>
      <c r="D238" s="12">
        <v>1.0</v>
      </c>
      <c r="E238" s="12">
        <v>9.0</v>
      </c>
      <c r="F238" s="12">
        <v>5.0</v>
      </c>
      <c r="G238" s="12">
        <v>1.0</v>
      </c>
      <c r="H238" s="103">
        <v>48.0</v>
      </c>
    </row>
    <row r="239">
      <c r="B239" s="102" t="s">
        <v>99</v>
      </c>
      <c r="C239" s="12">
        <v>2.0</v>
      </c>
      <c r="D239" s="12">
        <v>1.0</v>
      </c>
      <c r="E239" s="12">
        <v>5.0</v>
      </c>
      <c r="F239" s="12">
        <v>5.0</v>
      </c>
      <c r="G239" s="12">
        <v>1.0</v>
      </c>
      <c r="H239" s="103">
        <v>68.0</v>
      </c>
    </row>
    <row r="240">
      <c r="B240" s="102" t="s">
        <v>99</v>
      </c>
      <c r="C240" s="12">
        <v>2.0</v>
      </c>
      <c r="D240" s="12">
        <v>1.0</v>
      </c>
      <c r="E240" s="12">
        <v>2.0</v>
      </c>
      <c r="F240" s="12">
        <v>1.0</v>
      </c>
      <c r="G240" s="12">
        <v>1.0</v>
      </c>
      <c r="H240" s="103">
        <v>49.0</v>
      </c>
    </row>
    <row r="241">
      <c r="B241" s="102" t="s">
        <v>99</v>
      </c>
      <c r="C241" s="12">
        <v>2.0</v>
      </c>
      <c r="D241" s="12">
        <v>1.0</v>
      </c>
      <c r="E241" s="12">
        <v>1.0</v>
      </c>
      <c r="F241" s="12">
        <v>1.0</v>
      </c>
      <c r="G241" s="12">
        <v>1.0</v>
      </c>
      <c r="H241" s="103">
        <v>95.0</v>
      </c>
    </row>
    <row r="242">
      <c r="B242" s="102" t="s">
        <v>99</v>
      </c>
      <c r="C242" s="12">
        <v>2.0</v>
      </c>
      <c r="D242" s="12">
        <v>1.0</v>
      </c>
      <c r="E242" s="12">
        <v>4.0</v>
      </c>
      <c r="F242" s="12">
        <v>1.0</v>
      </c>
      <c r="G242" s="12">
        <v>1.0</v>
      </c>
      <c r="H242" s="103">
        <v>25.0</v>
      </c>
    </row>
    <row r="243">
      <c r="B243" s="102" t="s">
        <v>99</v>
      </c>
      <c r="C243" s="12">
        <v>2.0</v>
      </c>
      <c r="D243" s="12">
        <v>1.0</v>
      </c>
      <c r="E243" s="12">
        <v>2.0</v>
      </c>
      <c r="F243" s="12">
        <v>5.0</v>
      </c>
      <c r="G243" s="12">
        <v>1.0</v>
      </c>
      <c r="H243" s="103">
        <v>65.0</v>
      </c>
    </row>
    <row r="244">
      <c r="B244" s="102" t="s">
        <v>99</v>
      </c>
      <c r="C244" s="12">
        <v>2.0</v>
      </c>
      <c r="D244" s="12">
        <v>1.0</v>
      </c>
      <c r="E244" s="12">
        <v>5.0</v>
      </c>
      <c r="F244" s="12">
        <v>2.0</v>
      </c>
      <c r="G244" s="12">
        <v>1.0</v>
      </c>
      <c r="H244" s="103">
        <v>70.0</v>
      </c>
    </row>
    <row r="245">
      <c r="B245" s="102" t="s">
        <v>99</v>
      </c>
      <c r="C245" s="12">
        <v>2.0</v>
      </c>
      <c r="D245" s="12">
        <v>1.0</v>
      </c>
      <c r="E245" s="12">
        <v>6.0</v>
      </c>
      <c r="F245" s="12">
        <v>2.0</v>
      </c>
      <c r="G245" s="12">
        <v>1.0</v>
      </c>
      <c r="H245" s="103">
        <v>31.0</v>
      </c>
    </row>
    <row r="246">
      <c r="B246" s="104" t="s">
        <v>99</v>
      </c>
      <c r="C246" s="15">
        <v>2.0</v>
      </c>
      <c r="D246" s="15">
        <v>0.0</v>
      </c>
      <c r="E246" s="15">
        <v>3.0</v>
      </c>
      <c r="F246" s="15">
        <v>3.0</v>
      </c>
      <c r="G246" s="15">
        <v>0.0</v>
      </c>
      <c r="H246" s="105">
        <v>68.0</v>
      </c>
    </row>
    <row r="248">
      <c r="C248" s="32" t="s">
        <v>26</v>
      </c>
      <c r="D248" s="32" t="s">
        <v>23</v>
      </c>
      <c r="E248" s="32" t="s">
        <v>16</v>
      </c>
      <c r="F248" s="32" t="s">
        <v>17</v>
      </c>
      <c r="G248" s="32" t="s">
        <v>18</v>
      </c>
      <c r="H248" s="32" t="s">
        <v>27</v>
      </c>
      <c r="I248" s="33" t="s">
        <v>13</v>
      </c>
      <c r="J248" s="63" t="s">
        <v>19</v>
      </c>
    </row>
    <row r="249">
      <c r="B249" s="34" t="s">
        <v>21</v>
      </c>
      <c r="C249" s="37">
        <f>countif(D4:D246, "0")</f>
        <v>27</v>
      </c>
      <c r="D249" s="37">
        <f>sumif(D4:D246, "0", H4:H246)/C249</f>
        <v>516.9259259</v>
      </c>
      <c r="E249" s="37">
        <f t="array" ref="E249">MEDIAN(IF($D$4:$D$246=0, $H$4:$H$246))</f>
        <v>691</v>
      </c>
      <c r="F249" s="83">
        <f>MINIFS( H4:H246, D4:D246, "0", D4:D246, "0")</f>
        <v>29</v>
      </c>
      <c r="G249" s="83">
        <f>MAXIFS( H4:H246, D4:D246, "0", D4:D246, "0")</f>
        <v>900</v>
      </c>
      <c r="H249" s="37">
        <f t="shared" ref="H249:H250" si="1">(C249-I249)/C249*100</f>
        <v>51.85185185</v>
      </c>
      <c r="I249" s="64">
        <f>countifs(D4:D246, "0", G4:G246, "1")</f>
        <v>13</v>
      </c>
      <c r="J249" s="21">
        <f t="array" ref="J249">stdev(if(D4:D246=0, H4:H246))</f>
        <v>404.3587446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122.7222222</v>
      </c>
      <c r="E250" s="37">
        <f t="array" ref="E250">MEDIAN(IF($D$4:$D$246=1, $H$4:$H$246))</f>
        <v>101</v>
      </c>
      <c r="F250" s="83">
        <f>MINIFS( H4:H246, D4:D246, "1", D4:D246, "1")</f>
        <v>1</v>
      </c>
      <c r="G250" s="83">
        <f>MAXIFS( H4:H246, D4:D246, "1", D4:D246, "1")</f>
        <v>900</v>
      </c>
      <c r="H250" s="37">
        <f t="shared" si="1"/>
        <v>0.9259259259</v>
      </c>
      <c r="I250" s="64">
        <f>countifs(D4:D246, "1", G4:G246, "1")</f>
        <v>214</v>
      </c>
      <c r="J250" s="21">
        <f t="array" ref="J250">stdev(if(D4:D246=1, H4:H246))</f>
        <v>104.7104387</v>
      </c>
    </row>
    <row r="252">
      <c r="C252" s="5" t="s">
        <v>26</v>
      </c>
      <c r="D252" s="5" t="s">
        <v>23</v>
      </c>
      <c r="E252" s="5" t="s">
        <v>16</v>
      </c>
      <c r="F252" s="5" t="s">
        <v>17</v>
      </c>
      <c r="G252" s="5" t="s">
        <v>18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97" t="s">
        <v>91</v>
      </c>
      <c r="C3" s="97" t="s">
        <v>92</v>
      </c>
      <c r="D3" s="98" t="s">
        <v>93</v>
      </c>
      <c r="E3" s="97" t="s">
        <v>94</v>
      </c>
      <c r="F3" s="97" t="s">
        <v>95</v>
      </c>
      <c r="G3" s="98" t="s">
        <v>96</v>
      </c>
      <c r="H3" s="99" t="s">
        <v>97</v>
      </c>
    </row>
    <row r="4">
      <c r="B4" s="100" t="s">
        <v>98</v>
      </c>
      <c r="C4" s="48">
        <v>1.0</v>
      </c>
      <c r="D4" s="48">
        <v>1.0</v>
      </c>
      <c r="E4" s="48">
        <v>8.0</v>
      </c>
      <c r="F4" s="48">
        <v>1.0</v>
      </c>
      <c r="G4" s="48">
        <v>1.0</v>
      </c>
      <c r="H4" s="101">
        <v>217.0</v>
      </c>
    </row>
    <row r="5">
      <c r="B5" s="102" t="s">
        <v>98</v>
      </c>
      <c r="C5" s="12">
        <v>1.0</v>
      </c>
      <c r="D5" s="12">
        <v>1.0</v>
      </c>
      <c r="E5" s="12">
        <v>1.0</v>
      </c>
      <c r="F5" s="12">
        <v>3.0</v>
      </c>
      <c r="G5" s="12">
        <v>1.0</v>
      </c>
      <c r="H5" s="103">
        <v>194.0</v>
      </c>
    </row>
    <row r="6">
      <c r="B6" s="102" t="s">
        <v>98</v>
      </c>
      <c r="C6" s="12">
        <v>1.0</v>
      </c>
      <c r="D6" s="12">
        <v>1.0</v>
      </c>
      <c r="E6" s="12">
        <v>9.0</v>
      </c>
      <c r="F6" s="12">
        <v>3.0</v>
      </c>
      <c r="G6" s="12">
        <v>1.0</v>
      </c>
      <c r="H6" s="103">
        <v>106.0</v>
      </c>
    </row>
    <row r="7">
      <c r="B7" s="102" t="s">
        <v>98</v>
      </c>
      <c r="C7" s="12">
        <v>1.0</v>
      </c>
      <c r="D7" s="12">
        <v>1.0</v>
      </c>
      <c r="E7" s="12">
        <v>5.0</v>
      </c>
      <c r="F7" s="12">
        <v>1.0</v>
      </c>
      <c r="G7" s="12">
        <v>1.0</v>
      </c>
      <c r="H7" s="103">
        <v>47.0</v>
      </c>
    </row>
    <row r="8">
      <c r="B8" s="102" t="s">
        <v>98</v>
      </c>
      <c r="C8" s="12">
        <v>1.0</v>
      </c>
      <c r="D8" s="12">
        <v>0.0</v>
      </c>
      <c r="E8" s="12">
        <v>3.0</v>
      </c>
      <c r="F8" s="12">
        <v>3.0</v>
      </c>
      <c r="G8" s="12">
        <v>0.0</v>
      </c>
      <c r="H8" s="103">
        <v>70.0</v>
      </c>
    </row>
    <row r="9">
      <c r="B9" s="102" t="s">
        <v>98</v>
      </c>
      <c r="C9" s="12">
        <v>1.0</v>
      </c>
      <c r="D9" s="12">
        <v>1.0</v>
      </c>
      <c r="E9" s="12">
        <v>6.0</v>
      </c>
      <c r="F9" s="12">
        <v>5.0</v>
      </c>
      <c r="G9" s="12">
        <v>1.0</v>
      </c>
      <c r="H9" s="103">
        <v>305.0</v>
      </c>
    </row>
    <row r="10">
      <c r="B10" s="102" t="s">
        <v>98</v>
      </c>
      <c r="C10" s="12">
        <v>1.0</v>
      </c>
      <c r="D10" s="12">
        <v>1.0</v>
      </c>
      <c r="E10" s="12">
        <v>4.0</v>
      </c>
      <c r="F10" s="12">
        <v>1.0</v>
      </c>
      <c r="G10" s="12">
        <v>1.0</v>
      </c>
      <c r="H10" s="103">
        <v>164.0</v>
      </c>
    </row>
    <row r="11">
      <c r="B11" s="102" t="s">
        <v>98</v>
      </c>
      <c r="C11" s="12">
        <v>1.0</v>
      </c>
      <c r="D11" s="12">
        <v>1.0</v>
      </c>
      <c r="E11" s="12">
        <v>8.0</v>
      </c>
      <c r="F11" s="12">
        <v>5.0</v>
      </c>
      <c r="G11" s="12">
        <v>1.0</v>
      </c>
      <c r="H11" s="103">
        <v>140.0</v>
      </c>
    </row>
    <row r="12">
      <c r="B12" s="102" t="s">
        <v>98</v>
      </c>
      <c r="C12" s="12">
        <v>1.0</v>
      </c>
      <c r="D12" s="12">
        <v>1.0</v>
      </c>
      <c r="E12" s="12">
        <v>7.0</v>
      </c>
      <c r="F12" s="12">
        <v>1.0</v>
      </c>
      <c r="G12" s="12">
        <v>1.0</v>
      </c>
      <c r="H12" s="103">
        <v>195.0</v>
      </c>
    </row>
    <row r="13">
      <c r="B13" s="102" t="s">
        <v>98</v>
      </c>
      <c r="C13" s="12">
        <v>1.0</v>
      </c>
      <c r="D13" s="12">
        <v>1.0</v>
      </c>
      <c r="E13" s="12">
        <v>6.0</v>
      </c>
      <c r="F13" s="12">
        <v>5.0</v>
      </c>
      <c r="G13" s="12">
        <v>1.0</v>
      </c>
      <c r="H13" s="103">
        <v>146.0</v>
      </c>
    </row>
    <row r="14">
      <c r="B14" s="102" t="s">
        <v>98</v>
      </c>
      <c r="C14" s="12">
        <v>1.0</v>
      </c>
      <c r="D14" s="12">
        <v>1.0</v>
      </c>
      <c r="E14" s="12">
        <v>1.0</v>
      </c>
      <c r="F14" s="12">
        <v>5.0</v>
      </c>
      <c r="G14" s="12">
        <v>1.0</v>
      </c>
      <c r="H14" s="103">
        <v>111.0</v>
      </c>
    </row>
    <row r="15">
      <c r="B15" s="102" t="s">
        <v>98</v>
      </c>
      <c r="C15" s="12">
        <v>1.0</v>
      </c>
      <c r="D15" s="12">
        <v>1.0</v>
      </c>
      <c r="E15" s="12">
        <v>4.0</v>
      </c>
      <c r="F15" s="12">
        <v>4.0</v>
      </c>
      <c r="G15" s="12">
        <v>1.0</v>
      </c>
      <c r="H15" s="103">
        <v>113.0</v>
      </c>
    </row>
    <row r="16">
      <c r="B16" s="102" t="s">
        <v>98</v>
      </c>
      <c r="C16" s="12">
        <v>1.0</v>
      </c>
      <c r="D16" s="12">
        <v>1.0</v>
      </c>
      <c r="E16" s="12">
        <v>2.0</v>
      </c>
      <c r="F16" s="12">
        <v>4.0</v>
      </c>
      <c r="G16" s="12">
        <v>1.0</v>
      </c>
      <c r="H16" s="103">
        <v>110.0</v>
      </c>
    </row>
    <row r="17">
      <c r="B17" s="102" t="s">
        <v>98</v>
      </c>
      <c r="C17" s="12">
        <v>1.0</v>
      </c>
      <c r="D17" s="12">
        <v>1.0</v>
      </c>
      <c r="E17" s="12">
        <v>5.0</v>
      </c>
      <c r="F17" s="12">
        <v>4.0</v>
      </c>
      <c r="G17" s="12">
        <v>1.0</v>
      </c>
      <c r="H17" s="103">
        <v>54.0</v>
      </c>
    </row>
    <row r="18">
      <c r="B18" s="102" t="s">
        <v>98</v>
      </c>
      <c r="C18" s="12">
        <v>1.0</v>
      </c>
      <c r="D18" s="12">
        <v>0.0</v>
      </c>
      <c r="E18" s="12">
        <v>3.0</v>
      </c>
      <c r="F18" s="12">
        <v>3.0</v>
      </c>
      <c r="G18" s="12">
        <v>0.0</v>
      </c>
      <c r="H18" s="103">
        <v>15.0</v>
      </c>
    </row>
    <row r="19">
      <c r="B19" s="102" t="s">
        <v>98</v>
      </c>
      <c r="C19" s="12">
        <v>1.0</v>
      </c>
      <c r="D19" s="12">
        <v>1.0</v>
      </c>
      <c r="E19" s="12">
        <v>2.0</v>
      </c>
      <c r="F19" s="12">
        <v>5.0</v>
      </c>
      <c r="G19" s="12">
        <v>1.0</v>
      </c>
      <c r="H19" s="103">
        <v>788.0</v>
      </c>
    </row>
    <row r="20">
      <c r="B20" s="102" t="s">
        <v>98</v>
      </c>
      <c r="C20" s="12">
        <v>1.0</v>
      </c>
      <c r="D20" s="12">
        <v>1.0</v>
      </c>
      <c r="E20" s="12">
        <v>9.0</v>
      </c>
      <c r="F20" s="12">
        <v>2.0</v>
      </c>
      <c r="G20" s="12">
        <v>1.0</v>
      </c>
      <c r="H20" s="103">
        <v>360.0</v>
      </c>
    </row>
    <row r="21">
      <c r="B21" s="102" t="s">
        <v>98</v>
      </c>
      <c r="C21" s="12">
        <v>1.0</v>
      </c>
      <c r="D21" s="12">
        <v>1.0</v>
      </c>
      <c r="E21" s="12">
        <v>7.0</v>
      </c>
      <c r="F21" s="12">
        <v>1.0</v>
      </c>
      <c r="G21" s="12">
        <v>1.0</v>
      </c>
      <c r="H21" s="103">
        <v>86.0</v>
      </c>
    </row>
    <row r="22">
      <c r="B22" s="102" t="s">
        <v>99</v>
      </c>
      <c r="C22" s="12">
        <v>2.0</v>
      </c>
      <c r="D22" s="12">
        <v>1.0</v>
      </c>
      <c r="E22" s="12">
        <v>4.0</v>
      </c>
      <c r="F22" s="12">
        <v>2.0</v>
      </c>
      <c r="G22" s="12">
        <v>1.0</v>
      </c>
      <c r="H22" s="103">
        <v>615.0</v>
      </c>
    </row>
    <row r="23">
      <c r="B23" s="102" t="s">
        <v>99</v>
      </c>
      <c r="C23" s="12">
        <v>2.0</v>
      </c>
      <c r="D23" s="12">
        <v>1.0</v>
      </c>
      <c r="E23" s="12">
        <v>2.0</v>
      </c>
      <c r="F23" s="12">
        <v>1.0</v>
      </c>
      <c r="G23" s="12">
        <v>1.0</v>
      </c>
      <c r="H23" s="103">
        <v>331.0</v>
      </c>
    </row>
    <row r="24">
      <c r="B24" s="102" t="s">
        <v>99</v>
      </c>
      <c r="C24" s="12">
        <v>2.0</v>
      </c>
      <c r="D24" s="12">
        <v>1.0</v>
      </c>
      <c r="E24" s="12">
        <v>1.0</v>
      </c>
      <c r="F24" s="12">
        <v>2.0</v>
      </c>
      <c r="G24" s="12">
        <v>1.0</v>
      </c>
      <c r="H24" s="103">
        <v>101.0</v>
      </c>
    </row>
    <row r="25">
      <c r="B25" s="102" t="s">
        <v>99</v>
      </c>
      <c r="C25" s="12">
        <v>2.0</v>
      </c>
      <c r="D25" s="12">
        <v>1.0</v>
      </c>
      <c r="E25" s="12">
        <v>8.0</v>
      </c>
      <c r="F25" s="12">
        <v>2.0</v>
      </c>
      <c r="G25" s="12">
        <v>1.0</v>
      </c>
      <c r="H25" s="103">
        <v>114.0</v>
      </c>
    </row>
    <row r="26">
      <c r="B26" s="102" t="s">
        <v>99</v>
      </c>
      <c r="C26" s="12">
        <v>2.0</v>
      </c>
      <c r="D26" s="12">
        <v>1.0</v>
      </c>
      <c r="E26" s="12">
        <v>2.0</v>
      </c>
      <c r="F26" s="12">
        <v>3.0</v>
      </c>
      <c r="G26" s="12">
        <v>1.0</v>
      </c>
      <c r="H26" s="103">
        <v>96.0</v>
      </c>
    </row>
    <row r="27">
      <c r="B27" s="102" t="s">
        <v>99</v>
      </c>
      <c r="C27" s="12">
        <v>2.0</v>
      </c>
      <c r="D27" s="12">
        <v>0.0</v>
      </c>
      <c r="E27" s="12">
        <v>3.0</v>
      </c>
      <c r="F27" s="12">
        <v>4.0</v>
      </c>
      <c r="G27" s="12">
        <v>1.0</v>
      </c>
      <c r="H27" s="103">
        <v>900.0</v>
      </c>
    </row>
    <row r="28">
      <c r="B28" s="102" t="s">
        <v>99</v>
      </c>
      <c r="C28" s="12">
        <v>2.0</v>
      </c>
      <c r="D28" s="12">
        <v>1.0</v>
      </c>
      <c r="E28" s="12">
        <v>9.0</v>
      </c>
      <c r="F28" s="12">
        <v>3.0</v>
      </c>
      <c r="G28" s="12">
        <v>1.0</v>
      </c>
      <c r="H28" s="103">
        <v>121.0</v>
      </c>
    </row>
    <row r="29">
      <c r="B29" s="102" t="s">
        <v>99</v>
      </c>
      <c r="C29" s="12">
        <v>2.0</v>
      </c>
      <c r="D29" s="12">
        <v>0.0</v>
      </c>
      <c r="E29" s="12">
        <v>3.0</v>
      </c>
      <c r="F29" s="12">
        <v>2.0</v>
      </c>
      <c r="G29" s="12">
        <v>0.0</v>
      </c>
      <c r="H29" s="103">
        <v>10.0</v>
      </c>
    </row>
    <row r="30">
      <c r="B30" s="102" t="s">
        <v>99</v>
      </c>
      <c r="C30" s="12">
        <v>2.0</v>
      </c>
      <c r="D30" s="12">
        <v>1.0</v>
      </c>
      <c r="E30" s="12">
        <v>6.0</v>
      </c>
      <c r="F30" s="12">
        <v>4.0</v>
      </c>
      <c r="G30" s="12">
        <v>1.0</v>
      </c>
      <c r="H30" s="103">
        <v>249.0</v>
      </c>
    </row>
    <row r="31">
      <c r="B31" s="102" t="s">
        <v>99</v>
      </c>
      <c r="C31" s="12">
        <v>2.0</v>
      </c>
      <c r="D31" s="12">
        <v>1.0</v>
      </c>
      <c r="E31" s="12">
        <v>7.0</v>
      </c>
      <c r="F31" s="12">
        <v>3.0</v>
      </c>
      <c r="G31" s="12">
        <v>1.0</v>
      </c>
      <c r="H31" s="103">
        <v>190.0</v>
      </c>
    </row>
    <row r="32">
      <c r="B32" s="102" t="s">
        <v>99</v>
      </c>
      <c r="C32" s="12">
        <v>2.0</v>
      </c>
      <c r="D32" s="12">
        <v>1.0</v>
      </c>
      <c r="E32" s="12">
        <v>6.0</v>
      </c>
      <c r="F32" s="12">
        <v>4.0</v>
      </c>
      <c r="G32" s="12">
        <v>1.0</v>
      </c>
      <c r="H32" s="103">
        <v>140.0</v>
      </c>
    </row>
    <row r="33">
      <c r="B33" s="102" t="s">
        <v>99</v>
      </c>
      <c r="C33" s="12">
        <v>2.0</v>
      </c>
      <c r="D33" s="12">
        <v>1.0</v>
      </c>
      <c r="E33" s="12">
        <v>5.0</v>
      </c>
      <c r="F33" s="12">
        <v>2.0</v>
      </c>
      <c r="G33" s="12">
        <v>1.0</v>
      </c>
      <c r="H33" s="103">
        <v>210.0</v>
      </c>
    </row>
    <row r="34">
      <c r="B34" s="102" t="s">
        <v>99</v>
      </c>
      <c r="C34" s="12">
        <v>2.0</v>
      </c>
      <c r="D34" s="12">
        <v>1.0</v>
      </c>
      <c r="E34" s="12">
        <v>2.0</v>
      </c>
      <c r="F34" s="12">
        <v>3.0</v>
      </c>
      <c r="G34" s="12">
        <v>1.0</v>
      </c>
      <c r="H34" s="103">
        <v>256.0</v>
      </c>
    </row>
    <row r="35">
      <c r="B35" s="102" t="s">
        <v>99</v>
      </c>
      <c r="C35" s="12">
        <v>2.0</v>
      </c>
      <c r="D35" s="12">
        <v>1.0</v>
      </c>
      <c r="E35" s="12">
        <v>6.0</v>
      </c>
      <c r="F35" s="12">
        <v>5.0</v>
      </c>
      <c r="G35" s="12">
        <v>1.0</v>
      </c>
      <c r="H35" s="103">
        <v>210.0</v>
      </c>
    </row>
    <row r="36">
      <c r="B36" s="102" t="s">
        <v>99</v>
      </c>
      <c r="C36" s="12">
        <v>2.0</v>
      </c>
      <c r="D36" s="12">
        <v>1.0</v>
      </c>
      <c r="E36" s="12">
        <v>4.0</v>
      </c>
      <c r="F36" s="12">
        <v>3.0</v>
      </c>
      <c r="G36" s="12">
        <v>1.0</v>
      </c>
      <c r="H36" s="103">
        <v>279.0</v>
      </c>
    </row>
    <row r="37">
      <c r="B37" s="102" t="s">
        <v>99</v>
      </c>
      <c r="C37" s="12">
        <v>2.0</v>
      </c>
      <c r="D37" s="12">
        <v>0.0</v>
      </c>
      <c r="E37" s="12">
        <v>3.0</v>
      </c>
      <c r="F37" s="12">
        <v>3.0</v>
      </c>
      <c r="G37" s="12">
        <v>1.0</v>
      </c>
      <c r="H37" s="103">
        <v>900.0</v>
      </c>
    </row>
    <row r="38">
      <c r="B38" s="102" t="s">
        <v>99</v>
      </c>
      <c r="C38" s="12">
        <v>2.0</v>
      </c>
      <c r="D38" s="12">
        <v>1.0</v>
      </c>
      <c r="E38" s="12">
        <v>1.0</v>
      </c>
      <c r="F38" s="12">
        <v>5.0</v>
      </c>
      <c r="G38" s="12">
        <v>1.0</v>
      </c>
      <c r="H38" s="103">
        <v>64.0</v>
      </c>
    </row>
    <row r="39">
      <c r="B39" s="102" t="s">
        <v>99</v>
      </c>
      <c r="C39" s="12">
        <v>2.0</v>
      </c>
      <c r="D39" s="12">
        <v>1.0</v>
      </c>
      <c r="E39" s="12">
        <v>9.0</v>
      </c>
      <c r="F39" s="12">
        <v>3.0</v>
      </c>
      <c r="G39" s="12">
        <v>1.0</v>
      </c>
      <c r="H39" s="103">
        <v>96.0</v>
      </c>
    </row>
    <row r="40">
      <c r="B40" s="102" t="s">
        <v>99</v>
      </c>
      <c r="C40" s="12">
        <v>2.0</v>
      </c>
      <c r="D40" s="12">
        <v>1.0</v>
      </c>
      <c r="E40" s="12">
        <v>7.0</v>
      </c>
      <c r="F40" s="12">
        <v>4.0</v>
      </c>
      <c r="G40" s="12">
        <v>1.0</v>
      </c>
      <c r="H40" s="103">
        <v>210.0</v>
      </c>
    </row>
    <row r="41">
      <c r="B41" s="102" t="s">
        <v>99</v>
      </c>
      <c r="C41" s="12">
        <v>2.0</v>
      </c>
      <c r="D41" s="12">
        <v>1.0</v>
      </c>
      <c r="E41" s="12">
        <v>4.0</v>
      </c>
      <c r="F41" s="12">
        <v>4.0</v>
      </c>
      <c r="G41" s="12">
        <v>1.0</v>
      </c>
      <c r="H41" s="103">
        <v>239.0</v>
      </c>
    </row>
    <row r="42">
      <c r="B42" s="102" t="s">
        <v>99</v>
      </c>
      <c r="C42" s="12">
        <v>2.0</v>
      </c>
      <c r="D42" s="12">
        <v>1.0</v>
      </c>
      <c r="E42" s="12">
        <v>2.0</v>
      </c>
      <c r="F42" s="12">
        <v>3.0</v>
      </c>
      <c r="G42" s="12">
        <v>1.0</v>
      </c>
      <c r="H42" s="103">
        <v>374.0</v>
      </c>
    </row>
    <row r="43">
      <c r="B43" s="102" t="s">
        <v>99</v>
      </c>
      <c r="C43" s="12">
        <v>2.0</v>
      </c>
      <c r="D43" s="12">
        <v>1.0</v>
      </c>
      <c r="E43" s="12">
        <v>9.0</v>
      </c>
      <c r="F43" s="12">
        <v>1.0</v>
      </c>
      <c r="G43" s="12">
        <v>1.0</v>
      </c>
      <c r="H43" s="103">
        <v>503.0</v>
      </c>
    </row>
    <row r="44">
      <c r="B44" s="102" t="s">
        <v>99</v>
      </c>
      <c r="C44" s="12">
        <v>2.0</v>
      </c>
      <c r="D44" s="12">
        <v>1.0</v>
      </c>
      <c r="E44" s="12">
        <v>1.0</v>
      </c>
      <c r="F44" s="12">
        <v>4.0</v>
      </c>
      <c r="G44" s="12">
        <v>1.0</v>
      </c>
      <c r="H44" s="103">
        <v>455.0</v>
      </c>
    </row>
    <row r="45">
      <c r="B45" s="102" t="s">
        <v>99</v>
      </c>
      <c r="C45" s="12">
        <v>2.0</v>
      </c>
      <c r="D45" s="12">
        <v>1.0</v>
      </c>
      <c r="E45" s="12">
        <v>6.0</v>
      </c>
      <c r="F45" s="12">
        <v>3.0</v>
      </c>
      <c r="G45" s="12">
        <v>1.0</v>
      </c>
      <c r="H45" s="103">
        <v>247.0</v>
      </c>
    </row>
    <row r="46">
      <c r="B46" s="102" t="s">
        <v>99</v>
      </c>
      <c r="C46" s="12">
        <v>2.0</v>
      </c>
      <c r="D46" s="12">
        <v>0.0</v>
      </c>
      <c r="E46" s="12">
        <v>3.0</v>
      </c>
      <c r="F46" s="12">
        <v>3.0</v>
      </c>
      <c r="G46" s="12">
        <v>0.0</v>
      </c>
      <c r="H46" s="103">
        <v>552.0</v>
      </c>
    </row>
    <row r="47">
      <c r="B47" s="102" t="s">
        <v>99</v>
      </c>
      <c r="C47" s="12">
        <v>2.0</v>
      </c>
      <c r="D47" s="12">
        <v>1.0</v>
      </c>
      <c r="E47" s="12">
        <v>2.0</v>
      </c>
      <c r="F47" s="12">
        <v>5.0</v>
      </c>
      <c r="G47" s="12">
        <v>1.0</v>
      </c>
      <c r="H47" s="103">
        <v>439.0</v>
      </c>
    </row>
    <row r="48">
      <c r="B48" s="102" t="s">
        <v>99</v>
      </c>
      <c r="C48" s="12">
        <v>2.0</v>
      </c>
      <c r="D48" s="12">
        <v>1.0</v>
      </c>
      <c r="E48" s="12">
        <v>7.0</v>
      </c>
      <c r="F48" s="12">
        <v>4.0</v>
      </c>
      <c r="G48" s="12">
        <v>1.0</v>
      </c>
      <c r="H48" s="103">
        <v>467.0</v>
      </c>
    </row>
    <row r="49">
      <c r="B49" s="102" t="s">
        <v>99</v>
      </c>
      <c r="C49" s="12">
        <v>2.0</v>
      </c>
      <c r="D49" s="12">
        <v>1.0</v>
      </c>
      <c r="E49" s="12">
        <v>9.0</v>
      </c>
      <c r="F49" s="12">
        <v>2.0</v>
      </c>
      <c r="G49" s="12">
        <v>1.0</v>
      </c>
      <c r="H49" s="103">
        <v>543.0</v>
      </c>
    </row>
    <row r="50">
      <c r="B50" s="102" t="s">
        <v>99</v>
      </c>
      <c r="C50" s="12">
        <v>2.0</v>
      </c>
      <c r="D50" s="12">
        <v>0.0</v>
      </c>
      <c r="E50" s="12">
        <v>3.0</v>
      </c>
      <c r="F50" s="12">
        <v>1.0</v>
      </c>
      <c r="G50" s="12">
        <v>1.0</v>
      </c>
      <c r="H50" s="103">
        <v>900.0</v>
      </c>
    </row>
    <row r="51">
      <c r="B51" s="102" t="s">
        <v>99</v>
      </c>
      <c r="C51" s="12">
        <v>2.0</v>
      </c>
      <c r="D51" s="12">
        <v>1.0</v>
      </c>
      <c r="E51" s="12">
        <v>5.0</v>
      </c>
      <c r="F51" s="12">
        <v>2.0</v>
      </c>
      <c r="G51" s="12">
        <v>1.0</v>
      </c>
      <c r="H51" s="103">
        <v>408.0</v>
      </c>
    </row>
    <row r="52">
      <c r="B52" s="102" t="s">
        <v>99</v>
      </c>
      <c r="C52" s="12">
        <v>2.0</v>
      </c>
      <c r="D52" s="12">
        <v>1.0</v>
      </c>
      <c r="E52" s="12">
        <v>6.0</v>
      </c>
      <c r="F52" s="12">
        <v>2.0</v>
      </c>
      <c r="G52" s="12">
        <v>1.0</v>
      </c>
      <c r="H52" s="103">
        <v>366.0</v>
      </c>
    </row>
    <row r="53">
      <c r="B53" s="102" t="s">
        <v>99</v>
      </c>
      <c r="C53" s="12">
        <v>2.0</v>
      </c>
      <c r="D53" s="12">
        <v>1.0</v>
      </c>
      <c r="E53" s="12">
        <v>2.0</v>
      </c>
      <c r="F53" s="12">
        <v>1.0</v>
      </c>
      <c r="G53" s="12">
        <v>1.0</v>
      </c>
      <c r="H53" s="103">
        <v>343.0</v>
      </c>
    </row>
    <row r="54">
      <c r="B54" s="102" t="s">
        <v>99</v>
      </c>
      <c r="C54" s="12">
        <v>2.0</v>
      </c>
      <c r="D54" s="12">
        <v>0.0</v>
      </c>
      <c r="E54" s="12">
        <v>3.0</v>
      </c>
      <c r="F54" s="12">
        <v>4.0</v>
      </c>
      <c r="G54" s="12">
        <v>1.0</v>
      </c>
      <c r="H54" s="103">
        <v>900.0</v>
      </c>
    </row>
    <row r="55">
      <c r="B55" s="102" t="s">
        <v>99</v>
      </c>
      <c r="C55" s="12">
        <v>2.0</v>
      </c>
      <c r="D55" s="12">
        <v>1.0</v>
      </c>
      <c r="E55" s="12">
        <v>7.0</v>
      </c>
      <c r="F55" s="12">
        <v>3.0</v>
      </c>
      <c r="G55" s="12">
        <v>1.0</v>
      </c>
      <c r="H55" s="103">
        <v>387.0</v>
      </c>
    </row>
    <row r="56">
      <c r="B56" s="102" t="s">
        <v>99</v>
      </c>
      <c r="C56" s="12">
        <v>2.0</v>
      </c>
      <c r="D56" s="12">
        <v>1.0</v>
      </c>
      <c r="E56" s="12">
        <v>9.0</v>
      </c>
      <c r="F56" s="12">
        <v>2.0</v>
      </c>
      <c r="G56" s="12">
        <v>1.0</v>
      </c>
      <c r="H56" s="103">
        <v>440.0</v>
      </c>
    </row>
    <row r="57">
      <c r="B57" s="102" t="s">
        <v>99</v>
      </c>
      <c r="C57" s="12">
        <v>2.0</v>
      </c>
      <c r="D57" s="12">
        <v>1.0</v>
      </c>
      <c r="E57" s="12">
        <v>4.0</v>
      </c>
      <c r="F57" s="12">
        <v>3.0</v>
      </c>
      <c r="G57" s="12">
        <v>1.0</v>
      </c>
      <c r="H57" s="103">
        <v>459.0</v>
      </c>
    </row>
    <row r="58">
      <c r="B58" s="102" t="s">
        <v>99</v>
      </c>
      <c r="C58" s="12">
        <v>2.0</v>
      </c>
      <c r="D58" s="12">
        <v>1.0</v>
      </c>
      <c r="E58" s="12">
        <v>6.0</v>
      </c>
      <c r="F58" s="12">
        <v>2.0</v>
      </c>
      <c r="G58" s="12">
        <v>1.0</v>
      </c>
      <c r="H58" s="103">
        <v>401.0</v>
      </c>
    </row>
    <row r="59">
      <c r="B59" s="102" t="s">
        <v>99</v>
      </c>
      <c r="C59" s="12">
        <v>2.0</v>
      </c>
      <c r="D59" s="12">
        <v>0.0</v>
      </c>
      <c r="E59" s="12">
        <v>3.0</v>
      </c>
      <c r="F59" s="12">
        <v>3.0</v>
      </c>
      <c r="G59" s="12">
        <v>1.0</v>
      </c>
      <c r="H59" s="103">
        <v>900.0</v>
      </c>
    </row>
    <row r="60">
      <c r="B60" s="102" t="s">
        <v>99</v>
      </c>
      <c r="C60" s="12">
        <v>2.0</v>
      </c>
      <c r="D60" s="12">
        <v>1.0</v>
      </c>
      <c r="E60" s="12">
        <v>7.0</v>
      </c>
      <c r="F60" s="12">
        <v>5.0</v>
      </c>
      <c r="G60" s="12">
        <v>1.0</v>
      </c>
      <c r="H60" s="103">
        <v>125.0</v>
      </c>
    </row>
    <row r="61">
      <c r="B61" s="102" t="s">
        <v>99</v>
      </c>
      <c r="C61" s="12">
        <v>2.0</v>
      </c>
      <c r="D61" s="12">
        <v>1.0</v>
      </c>
      <c r="E61" s="12">
        <v>4.0</v>
      </c>
      <c r="F61" s="12">
        <v>1.0</v>
      </c>
      <c r="G61" s="12">
        <v>1.0</v>
      </c>
      <c r="H61" s="103">
        <v>539.0</v>
      </c>
    </row>
    <row r="62">
      <c r="B62" s="102" t="s">
        <v>99</v>
      </c>
      <c r="C62" s="12">
        <v>2.0</v>
      </c>
      <c r="D62" s="12">
        <v>1.0</v>
      </c>
      <c r="E62" s="12">
        <v>6.0</v>
      </c>
      <c r="F62" s="12">
        <v>4.0</v>
      </c>
      <c r="G62" s="12">
        <v>1.0</v>
      </c>
      <c r="H62" s="103">
        <v>477.0</v>
      </c>
    </row>
    <row r="63">
      <c r="B63" s="102" t="s">
        <v>99</v>
      </c>
      <c r="C63" s="12">
        <v>2.0</v>
      </c>
      <c r="D63" s="12">
        <v>1.0</v>
      </c>
      <c r="E63" s="12">
        <v>1.0</v>
      </c>
      <c r="F63" s="12">
        <v>1.0</v>
      </c>
      <c r="G63" s="12">
        <v>1.0</v>
      </c>
      <c r="H63" s="103">
        <v>177.0</v>
      </c>
    </row>
    <row r="64">
      <c r="B64" s="102" t="s">
        <v>99</v>
      </c>
      <c r="C64" s="12">
        <v>2.0</v>
      </c>
      <c r="D64" s="12">
        <v>1.0</v>
      </c>
      <c r="E64" s="12">
        <v>7.0</v>
      </c>
      <c r="F64" s="12">
        <v>4.0</v>
      </c>
      <c r="G64" s="12">
        <v>1.0</v>
      </c>
      <c r="H64" s="103">
        <v>110.0</v>
      </c>
    </row>
    <row r="65">
      <c r="B65" s="102" t="s">
        <v>99</v>
      </c>
      <c r="C65" s="12">
        <v>2.0</v>
      </c>
      <c r="D65" s="12">
        <v>1.0</v>
      </c>
      <c r="E65" s="12">
        <v>6.0</v>
      </c>
      <c r="F65" s="12">
        <v>1.0</v>
      </c>
      <c r="G65" s="12">
        <v>1.0</v>
      </c>
      <c r="H65" s="103">
        <v>373.0</v>
      </c>
    </row>
    <row r="66">
      <c r="B66" s="102" t="s">
        <v>99</v>
      </c>
      <c r="C66" s="12">
        <v>2.0</v>
      </c>
      <c r="D66" s="12">
        <v>1.0</v>
      </c>
      <c r="E66" s="12">
        <v>2.0</v>
      </c>
      <c r="F66" s="12">
        <v>2.0</v>
      </c>
      <c r="G66" s="12">
        <v>1.0</v>
      </c>
      <c r="H66" s="103">
        <v>401.0</v>
      </c>
    </row>
    <row r="67">
      <c r="B67" s="102" t="s">
        <v>99</v>
      </c>
      <c r="C67" s="12">
        <v>2.0</v>
      </c>
      <c r="D67" s="12">
        <v>1.0</v>
      </c>
      <c r="E67" s="12">
        <v>8.0</v>
      </c>
      <c r="F67" s="12">
        <v>2.0</v>
      </c>
      <c r="G67" s="12">
        <v>1.0</v>
      </c>
      <c r="H67" s="103">
        <v>348.0</v>
      </c>
    </row>
    <row r="68">
      <c r="B68" s="102" t="s">
        <v>99</v>
      </c>
      <c r="C68" s="12">
        <v>2.0</v>
      </c>
      <c r="D68" s="12">
        <v>1.0</v>
      </c>
      <c r="E68" s="12">
        <v>7.0</v>
      </c>
      <c r="F68" s="12">
        <v>3.0</v>
      </c>
      <c r="G68" s="12">
        <v>1.0</v>
      </c>
      <c r="H68" s="103">
        <v>108.0</v>
      </c>
    </row>
    <row r="69">
      <c r="B69" s="102" t="s">
        <v>99</v>
      </c>
      <c r="C69" s="12">
        <v>2.0</v>
      </c>
      <c r="D69" s="12">
        <v>1.0</v>
      </c>
      <c r="E69" s="12">
        <v>4.0</v>
      </c>
      <c r="F69" s="12">
        <v>5.0</v>
      </c>
      <c r="G69" s="12">
        <v>1.0</v>
      </c>
      <c r="H69" s="103">
        <v>256.0</v>
      </c>
    </row>
    <row r="70">
      <c r="B70" s="102" t="s">
        <v>99</v>
      </c>
      <c r="C70" s="12">
        <v>2.0</v>
      </c>
      <c r="D70" s="12">
        <v>1.0</v>
      </c>
      <c r="E70" s="12">
        <v>5.0</v>
      </c>
      <c r="F70" s="12">
        <v>2.0</v>
      </c>
      <c r="G70" s="12">
        <v>1.0</v>
      </c>
      <c r="H70" s="103">
        <v>157.0</v>
      </c>
    </row>
    <row r="71">
      <c r="B71" s="102" t="s">
        <v>99</v>
      </c>
      <c r="C71" s="12">
        <v>2.0</v>
      </c>
      <c r="D71" s="12">
        <v>0.0</v>
      </c>
      <c r="E71" s="12">
        <v>3.0</v>
      </c>
      <c r="F71" s="12">
        <v>4.0</v>
      </c>
      <c r="G71" s="12">
        <v>1.0</v>
      </c>
      <c r="H71" s="103">
        <v>900.0</v>
      </c>
    </row>
    <row r="72">
      <c r="B72" s="102" t="s">
        <v>99</v>
      </c>
      <c r="C72" s="12">
        <v>2.0</v>
      </c>
      <c r="D72" s="12">
        <v>1.0</v>
      </c>
      <c r="E72" s="12">
        <v>4.0</v>
      </c>
      <c r="F72" s="12">
        <v>5.0</v>
      </c>
      <c r="G72" s="12">
        <v>1.0</v>
      </c>
      <c r="H72" s="103">
        <v>111.0</v>
      </c>
    </row>
    <row r="73">
      <c r="B73" s="102" t="s">
        <v>99</v>
      </c>
      <c r="C73" s="12">
        <v>2.0</v>
      </c>
      <c r="D73" s="12">
        <v>0.0</v>
      </c>
      <c r="E73" s="12">
        <v>3.0</v>
      </c>
      <c r="F73" s="12">
        <v>3.0</v>
      </c>
      <c r="G73" s="12">
        <v>1.0</v>
      </c>
      <c r="H73" s="103">
        <v>900.0</v>
      </c>
    </row>
    <row r="74">
      <c r="B74" s="102" t="s">
        <v>99</v>
      </c>
      <c r="C74" s="12">
        <v>2.0</v>
      </c>
      <c r="D74" s="12">
        <v>1.0</v>
      </c>
      <c r="E74" s="12">
        <v>1.0</v>
      </c>
      <c r="F74" s="12">
        <v>2.0</v>
      </c>
      <c r="G74" s="12">
        <v>1.0</v>
      </c>
      <c r="H74" s="103">
        <v>15.0</v>
      </c>
    </row>
    <row r="75">
      <c r="B75" s="102" t="s">
        <v>99</v>
      </c>
      <c r="C75" s="12">
        <v>2.0</v>
      </c>
      <c r="D75" s="12">
        <v>1.0</v>
      </c>
      <c r="E75" s="12">
        <v>9.0</v>
      </c>
      <c r="F75" s="12">
        <v>5.0</v>
      </c>
      <c r="G75" s="12">
        <v>1.0</v>
      </c>
      <c r="H75" s="103">
        <v>441.0</v>
      </c>
    </row>
    <row r="76">
      <c r="B76" s="102" t="s">
        <v>99</v>
      </c>
      <c r="C76" s="12">
        <v>2.0</v>
      </c>
      <c r="D76" s="12">
        <v>1.0</v>
      </c>
      <c r="E76" s="12">
        <v>8.0</v>
      </c>
      <c r="F76" s="12">
        <v>5.0</v>
      </c>
      <c r="G76" s="12">
        <v>1.0</v>
      </c>
      <c r="H76" s="103">
        <v>529.0</v>
      </c>
    </row>
    <row r="77">
      <c r="B77" s="102" t="s">
        <v>99</v>
      </c>
      <c r="C77" s="12">
        <v>2.0</v>
      </c>
      <c r="D77" s="12">
        <v>1.0</v>
      </c>
      <c r="E77" s="12">
        <v>1.0</v>
      </c>
      <c r="F77" s="12">
        <v>1.0</v>
      </c>
      <c r="G77" s="12">
        <v>1.0</v>
      </c>
      <c r="H77" s="103">
        <v>609.0</v>
      </c>
    </row>
    <row r="78">
      <c r="B78" s="102" t="s">
        <v>99</v>
      </c>
      <c r="C78" s="12">
        <v>2.0</v>
      </c>
      <c r="D78" s="12">
        <v>1.0</v>
      </c>
      <c r="E78" s="12">
        <v>6.0</v>
      </c>
      <c r="F78" s="12">
        <v>3.0</v>
      </c>
      <c r="G78" s="12">
        <v>1.0</v>
      </c>
      <c r="H78" s="103">
        <v>512.0</v>
      </c>
    </row>
    <row r="79">
      <c r="B79" s="102" t="s">
        <v>99</v>
      </c>
      <c r="C79" s="12">
        <v>2.0</v>
      </c>
      <c r="D79" s="12">
        <v>1.0</v>
      </c>
      <c r="E79" s="12">
        <v>4.0</v>
      </c>
      <c r="F79" s="12">
        <v>4.0</v>
      </c>
      <c r="G79" s="12">
        <v>1.0</v>
      </c>
      <c r="H79" s="103">
        <v>381.0</v>
      </c>
    </row>
    <row r="80">
      <c r="B80" s="102" t="s">
        <v>99</v>
      </c>
      <c r="C80" s="12">
        <v>2.0</v>
      </c>
      <c r="D80" s="12">
        <v>1.0</v>
      </c>
      <c r="E80" s="12">
        <v>8.0</v>
      </c>
      <c r="F80" s="12">
        <v>2.0</v>
      </c>
      <c r="G80" s="12">
        <v>1.0</v>
      </c>
      <c r="H80" s="103">
        <v>116.0</v>
      </c>
    </row>
    <row r="81">
      <c r="B81" s="102" t="s">
        <v>99</v>
      </c>
      <c r="C81" s="12">
        <v>2.0</v>
      </c>
      <c r="D81" s="12">
        <v>1.0</v>
      </c>
      <c r="E81" s="12">
        <v>1.0</v>
      </c>
      <c r="F81" s="12">
        <v>5.0</v>
      </c>
      <c r="G81" s="12">
        <v>1.0</v>
      </c>
      <c r="H81" s="103">
        <v>165.0</v>
      </c>
    </row>
    <row r="82">
      <c r="B82" s="102" t="s">
        <v>99</v>
      </c>
      <c r="C82" s="12">
        <v>2.0</v>
      </c>
      <c r="D82" s="12">
        <v>1.0</v>
      </c>
      <c r="E82" s="12">
        <v>5.0</v>
      </c>
      <c r="F82" s="12">
        <v>2.0</v>
      </c>
      <c r="G82" s="12">
        <v>1.0</v>
      </c>
      <c r="H82" s="103">
        <v>46.0</v>
      </c>
    </row>
    <row r="83">
      <c r="B83" s="102" t="s">
        <v>99</v>
      </c>
      <c r="C83" s="12">
        <v>2.0</v>
      </c>
      <c r="D83" s="12">
        <v>1.0</v>
      </c>
      <c r="E83" s="12">
        <v>1.0</v>
      </c>
      <c r="F83" s="12">
        <v>5.0</v>
      </c>
      <c r="G83" s="12">
        <v>1.0</v>
      </c>
      <c r="H83" s="103">
        <v>649.0</v>
      </c>
    </row>
    <row r="84">
      <c r="B84" s="102" t="s">
        <v>99</v>
      </c>
      <c r="C84" s="12">
        <v>2.0</v>
      </c>
      <c r="D84" s="12">
        <v>1.0</v>
      </c>
      <c r="E84" s="12">
        <v>5.0</v>
      </c>
      <c r="F84" s="12">
        <v>4.0</v>
      </c>
      <c r="G84" s="12">
        <v>1.0</v>
      </c>
      <c r="H84" s="103">
        <v>456.0</v>
      </c>
    </row>
    <row r="85">
      <c r="B85" s="102" t="s">
        <v>99</v>
      </c>
      <c r="C85" s="12">
        <v>2.0</v>
      </c>
      <c r="D85" s="12">
        <v>0.0</v>
      </c>
      <c r="E85" s="12">
        <v>3.0</v>
      </c>
      <c r="F85" s="12">
        <v>4.0</v>
      </c>
      <c r="G85" s="12">
        <v>0.0</v>
      </c>
      <c r="H85" s="103">
        <v>128.0</v>
      </c>
    </row>
    <row r="86">
      <c r="B86" s="102" t="s">
        <v>99</v>
      </c>
      <c r="C86" s="12">
        <v>2.0</v>
      </c>
      <c r="D86" s="12">
        <v>1.0</v>
      </c>
      <c r="E86" s="12">
        <v>1.0</v>
      </c>
      <c r="F86" s="12">
        <v>1.0</v>
      </c>
      <c r="G86" s="12">
        <v>1.0</v>
      </c>
      <c r="H86" s="103">
        <v>317.0</v>
      </c>
    </row>
    <row r="87">
      <c r="B87" s="102" t="s">
        <v>99</v>
      </c>
      <c r="C87" s="12">
        <v>2.0</v>
      </c>
      <c r="D87" s="12">
        <v>1.0</v>
      </c>
      <c r="E87" s="12">
        <v>8.0</v>
      </c>
      <c r="F87" s="12">
        <v>3.0</v>
      </c>
      <c r="G87" s="12">
        <v>1.0</v>
      </c>
      <c r="H87" s="103">
        <v>431.0</v>
      </c>
    </row>
    <row r="88">
      <c r="B88" s="102" t="s">
        <v>99</v>
      </c>
      <c r="C88" s="12">
        <v>2.0</v>
      </c>
      <c r="D88" s="12">
        <v>1.0</v>
      </c>
      <c r="E88" s="12">
        <v>1.0</v>
      </c>
      <c r="F88" s="12">
        <v>1.0</v>
      </c>
      <c r="G88" s="12">
        <v>1.0</v>
      </c>
      <c r="H88" s="103">
        <v>499.0</v>
      </c>
    </row>
    <row r="89">
      <c r="B89" s="102" t="s">
        <v>99</v>
      </c>
      <c r="C89" s="12">
        <v>2.0</v>
      </c>
      <c r="D89" s="12">
        <v>1.0</v>
      </c>
      <c r="E89" s="12">
        <v>4.0</v>
      </c>
      <c r="F89" s="12">
        <v>4.0</v>
      </c>
      <c r="G89" s="12">
        <v>1.0</v>
      </c>
      <c r="H89" s="103">
        <v>298.0</v>
      </c>
    </row>
    <row r="90">
      <c r="B90" s="102" t="s">
        <v>99</v>
      </c>
      <c r="C90" s="12">
        <v>2.0</v>
      </c>
      <c r="D90" s="12">
        <v>1.0</v>
      </c>
      <c r="E90" s="12">
        <v>9.0</v>
      </c>
      <c r="F90" s="12">
        <v>3.0</v>
      </c>
      <c r="G90" s="12">
        <v>1.0</v>
      </c>
      <c r="H90" s="103">
        <v>114.0</v>
      </c>
    </row>
    <row r="91">
      <c r="B91" s="102" t="s">
        <v>99</v>
      </c>
      <c r="C91" s="12">
        <v>2.0</v>
      </c>
      <c r="D91" s="12">
        <v>1.0</v>
      </c>
      <c r="E91" s="12">
        <v>5.0</v>
      </c>
      <c r="F91" s="12">
        <v>2.0</v>
      </c>
      <c r="G91" s="12">
        <v>1.0</v>
      </c>
      <c r="H91" s="103">
        <v>539.0</v>
      </c>
    </row>
    <row r="92">
      <c r="B92" s="102" t="s">
        <v>99</v>
      </c>
      <c r="C92" s="12">
        <v>2.0</v>
      </c>
      <c r="D92" s="12">
        <v>1.0</v>
      </c>
      <c r="E92" s="12">
        <v>8.0</v>
      </c>
      <c r="F92" s="12">
        <v>4.0</v>
      </c>
      <c r="G92" s="12">
        <v>1.0</v>
      </c>
      <c r="H92" s="103">
        <v>549.0</v>
      </c>
    </row>
    <row r="93">
      <c r="B93" s="102" t="s">
        <v>99</v>
      </c>
      <c r="C93" s="12">
        <v>2.0</v>
      </c>
      <c r="D93" s="12">
        <v>1.0</v>
      </c>
      <c r="E93" s="12">
        <v>5.0</v>
      </c>
      <c r="F93" s="12">
        <v>4.0</v>
      </c>
      <c r="G93" s="12">
        <v>1.0</v>
      </c>
      <c r="H93" s="103">
        <v>320.0</v>
      </c>
    </row>
    <row r="94">
      <c r="B94" s="102" t="s">
        <v>99</v>
      </c>
      <c r="C94" s="12">
        <v>2.0</v>
      </c>
      <c r="D94" s="12">
        <v>1.0</v>
      </c>
      <c r="E94" s="12">
        <v>1.0</v>
      </c>
      <c r="F94" s="12">
        <v>3.0</v>
      </c>
      <c r="G94" s="12">
        <v>1.0</v>
      </c>
      <c r="H94" s="103">
        <v>80.0</v>
      </c>
    </row>
    <row r="95">
      <c r="B95" s="102" t="s">
        <v>99</v>
      </c>
      <c r="C95" s="12">
        <v>2.0</v>
      </c>
      <c r="D95" s="12">
        <v>1.0</v>
      </c>
      <c r="E95" s="12">
        <v>2.0</v>
      </c>
      <c r="F95" s="12">
        <v>3.0</v>
      </c>
      <c r="G95" s="12">
        <v>1.0</v>
      </c>
      <c r="H95" s="103">
        <v>63.0</v>
      </c>
    </row>
    <row r="96">
      <c r="B96" s="102" t="s">
        <v>99</v>
      </c>
      <c r="C96" s="12">
        <v>2.0</v>
      </c>
      <c r="D96" s="12">
        <v>1.0</v>
      </c>
      <c r="E96" s="12">
        <v>1.0</v>
      </c>
      <c r="F96" s="12">
        <v>2.0</v>
      </c>
      <c r="G96" s="12">
        <v>1.0</v>
      </c>
      <c r="H96" s="103">
        <v>55.0</v>
      </c>
    </row>
    <row r="97">
      <c r="B97" s="102" t="s">
        <v>99</v>
      </c>
      <c r="C97" s="12">
        <v>2.0</v>
      </c>
      <c r="D97" s="12">
        <v>1.0</v>
      </c>
      <c r="E97" s="12">
        <v>4.0</v>
      </c>
      <c r="F97" s="12">
        <v>5.0</v>
      </c>
      <c r="G97" s="12">
        <v>1.0</v>
      </c>
      <c r="H97" s="103">
        <v>318.0</v>
      </c>
    </row>
    <row r="98">
      <c r="B98" s="102" t="s">
        <v>99</v>
      </c>
      <c r="C98" s="12">
        <v>2.0</v>
      </c>
      <c r="D98" s="12">
        <v>0.0</v>
      </c>
      <c r="E98" s="12">
        <v>3.0</v>
      </c>
      <c r="F98" s="12">
        <v>2.0</v>
      </c>
      <c r="G98" s="12">
        <v>1.0</v>
      </c>
      <c r="H98" s="103">
        <v>900.0</v>
      </c>
    </row>
    <row r="99">
      <c r="B99" s="102" t="s">
        <v>99</v>
      </c>
      <c r="C99" s="12">
        <v>2.0</v>
      </c>
      <c r="D99" s="12">
        <v>1.0</v>
      </c>
      <c r="E99" s="12">
        <v>4.0</v>
      </c>
      <c r="F99" s="12">
        <v>5.0</v>
      </c>
      <c r="G99" s="12">
        <v>1.0</v>
      </c>
      <c r="H99" s="103">
        <v>75.0</v>
      </c>
    </row>
    <row r="100">
      <c r="B100" s="102" t="s">
        <v>99</v>
      </c>
      <c r="C100" s="12">
        <v>2.0</v>
      </c>
      <c r="D100" s="12">
        <v>1.0</v>
      </c>
      <c r="E100" s="12">
        <v>9.0</v>
      </c>
      <c r="F100" s="12">
        <v>1.0</v>
      </c>
      <c r="G100" s="12">
        <v>1.0</v>
      </c>
      <c r="H100" s="103">
        <v>161.0</v>
      </c>
    </row>
    <row r="101">
      <c r="B101" s="102" t="s">
        <v>99</v>
      </c>
      <c r="C101" s="12">
        <v>2.0</v>
      </c>
      <c r="D101" s="12">
        <v>1.0</v>
      </c>
      <c r="E101" s="12">
        <v>7.0</v>
      </c>
      <c r="F101" s="12">
        <v>3.0</v>
      </c>
      <c r="G101" s="12">
        <v>1.0</v>
      </c>
      <c r="H101" s="103">
        <v>40.0</v>
      </c>
    </row>
    <row r="102">
      <c r="B102" s="102" t="s">
        <v>99</v>
      </c>
      <c r="C102" s="12">
        <v>2.0</v>
      </c>
      <c r="D102" s="12">
        <v>1.0</v>
      </c>
      <c r="E102" s="12">
        <v>4.0</v>
      </c>
      <c r="F102" s="12">
        <v>4.0</v>
      </c>
      <c r="G102" s="12">
        <v>1.0</v>
      </c>
      <c r="H102" s="103">
        <v>30.0</v>
      </c>
    </row>
    <row r="103">
      <c r="B103" s="102" t="s">
        <v>99</v>
      </c>
      <c r="C103" s="12">
        <v>2.0</v>
      </c>
      <c r="D103" s="12">
        <v>1.0</v>
      </c>
      <c r="E103" s="12">
        <v>5.0</v>
      </c>
      <c r="F103" s="12">
        <v>5.0</v>
      </c>
      <c r="G103" s="12">
        <v>1.0</v>
      </c>
      <c r="H103" s="103">
        <v>79.0</v>
      </c>
    </row>
    <row r="104">
      <c r="B104" s="102" t="s">
        <v>99</v>
      </c>
      <c r="C104" s="12">
        <v>2.0</v>
      </c>
      <c r="D104" s="12">
        <v>0.0</v>
      </c>
      <c r="E104" s="12">
        <v>3.0</v>
      </c>
      <c r="F104" s="12">
        <v>1.0</v>
      </c>
      <c r="G104" s="12">
        <v>0.0</v>
      </c>
      <c r="H104" s="103">
        <v>110.0</v>
      </c>
    </row>
    <row r="105">
      <c r="B105" s="102" t="s">
        <v>99</v>
      </c>
      <c r="C105" s="12">
        <v>2.0</v>
      </c>
      <c r="D105" s="12">
        <v>1.0</v>
      </c>
      <c r="E105" s="12">
        <v>8.0</v>
      </c>
      <c r="F105" s="12">
        <v>5.0</v>
      </c>
      <c r="G105" s="12">
        <v>1.0</v>
      </c>
      <c r="H105" s="103">
        <v>496.0</v>
      </c>
    </row>
    <row r="106">
      <c r="B106" s="102" t="s">
        <v>99</v>
      </c>
      <c r="C106" s="12">
        <v>2.0</v>
      </c>
      <c r="D106" s="12">
        <v>0.0</v>
      </c>
      <c r="E106" s="12">
        <v>3.0</v>
      </c>
      <c r="F106" s="12">
        <v>2.0</v>
      </c>
      <c r="G106" s="12">
        <v>1.0</v>
      </c>
      <c r="H106" s="103">
        <v>900.0</v>
      </c>
    </row>
    <row r="107">
      <c r="B107" s="102" t="s">
        <v>99</v>
      </c>
      <c r="C107" s="12">
        <v>2.0</v>
      </c>
      <c r="D107" s="12">
        <v>1.0</v>
      </c>
      <c r="E107" s="12">
        <v>8.0</v>
      </c>
      <c r="F107" s="12">
        <v>2.0</v>
      </c>
      <c r="G107" s="12">
        <v>1.0</v>
      </c>
      <c r="H107" s="103">
        <v>57.0</v>
      </c>
    </row>
    <row r="108">
      <c r="B108" s="102" t="s">
        <v>99</v>
      </c>
      <c r="C108" s="12">
        <v>2.0</v>
      </c>
      <c r="D108" s="12">
        <v>0.0</v>
      </c>
      <c r="E108" s="12">
        <v>3.0</v>
      </c>
      <c r="F108" s="12">
        <v>2.0</v>
      </c>
      <c r="G108" s="12">
        <v>1.0</v>
      </c>
      <c r="H108" s="103">
        <v>900.0</v>
      </c>
    </row>
    <row r="109">
      <c r="B109" s="102" t="s">
        <v>99</v>
      </c>
      <c r="C109" s="12">
        <v>2.0</v>
      </c>
      <c r="D109" s="12">
        <v>1.0</v>
      </c>
      <c r="E109" s="12">
        <v>6.0</v>
      </c>
      <c r="F109" s="12">
        <v>3.0</v>
      </c>
      <c r="G109" s="12">
        <v>1.0</v>
      </c>
      <c r="H109" s="103">
        <v>247.0</v>
      </c>
    </row>
    <row r="110">
      <c r="B110" s="102" t="s">
        <v>99</v>
      </c>
      <c r="C110" s="12">
        <v>2.0</v>
      </c>
      <c r="D110" s="12">
        <v>1.0</v>
      </c>
      <c r="E110" s="12">
        <v>5.0</v>
      </c>
      <c r="F110" s="12">
        <v>4.0</v>
      </c>
      <c r="G110" s="12">
        <v>1.0</v>
      </c>
      <c r="H110" s="103">
        <v>201.0</v>
      </c>
    </row>
    <row r="111">
      <c r="B111" s="102" t="s">
        <v>99</v>
      </c>
      <c r="C111" s="12">
        <v>2.0</v>
      </c>
      <c r="D111" s="12">
        <v>1.0</v>
      </c>
      <c r="E111" s="12">
        <v>4.0</v>
      </c>
      <c r="F111" s="12">
        <v>3.0</v>
      </c>
      <c r="G111" s="12">
        <v>1.0</v>
      </c>
      <c r="H111" s="103">
        <v>137.0</v>
      </c>
    </row>
    <row r="112">
      <c r="B112" s="102" t="s">
        <v>99</v>
      </c>
      <c r="C112" s="12">
        <v>2.0</v>
      </c>
      <c r="D112" s="12">
        <v>1.0</v>
      </c>
      <c r="E112" s="12">
        <v>8.0</v>
      </c>
      <c r="F112" s="12">
        <v>4.0</v>
      </c>
      <c r="G112" s="12">
        <v>1.0</v>
      </c>
      <c r="H112" s="103">
        <v>321.0</v>
      </c>
    </row>
    <row r="113">
      <c r="B113" s="102" t="s">
        <v>99</v>
      </c>
      <c r="C113" s="12">
        <v>2.0</v>
      </c>
      <c r="D113" s="12">
        <v>0.0</v>
      </c>
      <c r="E113" s="12">
        <v>3.0</v>
      </c>
      <c r="F113" s="12">
        <v>3.0</v>
      </c>
      <c r="G113" s="12">
        <v>1.0</v>
      </c>
      <c r="H113" s="103">
        <v>900.0</v>
      </c>
    </row>
    <row r="114">
      <c r="B114" s="102" t="s">
        <v>99</v>
      </c>
      <c r="C114" s="12">
        <v>2.0</v>
      </c>
      <c r="D114" s="12">
        <v>1.0</v>
      </c>
      <c r="E114" s="12">
        <v>5.0</v>
      </c>
      <c r="F114" s="12">
        <v>2.0</v>
      </c>
      <c r="G114" s="12">
        <v>1.0</v>
      </c>
      <c r="H114" s="103">
        <v>22.0</v>
      </c>
    </row>
    <row r="115">
      <c r="B115" s="102" t="s">
        <v>99</v>
      </c>
      <c r="C115" s="12">
        <v>2.0</v>
      </c>
      <c r="D115" s="12">
        <v>1.0</v>
      </c>
      <c r="E115" s="12">
        <v>8.0</v>
      </c>
      <c r="F115" s="12">
        <v>1.0</v>
      </c>
      <c r="G115" s="12">
        <v>1.0</v>
      </c>
      <c r="H115" s="103">
        <v>300.0</v>
      </c>
    </row>
    <row r="116">
      <c r="B116" s="102" t="s">
        <v>99</v>
      </c>
      <c r="C116" s="12">
        <v>2.0</v>
      </c>
      <c r="D116" s="12">
        <v>1.0</v>
      </c>
      <c r="E116" s="12">
        <v>9.0</v>
      </c>
      <c r="F116" s="12">
        <v>4.0</v>
      </c>
      <c r="G116" s="12">
        <v>1.0</v>
      </c>
      <c r="H116" s="103">
        <v>429.0</v>
      </c>
    </row>
    <row r="117">
      <c r="B117" s="102" t="s">
        <v>99</v>
      </c>
      <c r="C117" s="12">
        <v>2.0</v>
      </c>
      <c r="D117" s="12">
        <v>1.0</v>
      </c>
      <c r="E117" s="12">
        <v>7.0</v>
      </c>
      <c r="F117" s="12">
        <v>3.0</v>
      </c>
      <c r="G117" s="12">
        <v>1.0</v>
      </c>
      <c r="H117" s="103">
        <v>299.0</v>
      </c>
    </row>
    <row r="118">
      <c r="B118" s="102" t="s">
        <v>99</v>
      </c>
      <c r="C118" s="12">
        <v>2.0</v>
      </c>
      <c r="D118" s="12">
        <v>1.0</v>
      </c>
      <c r="E118" s="12">
        <v>6.0</v>
      </c>
      <c r="F118" s="12">
        <v>2.0</v>
      </c>
      <c r="G118" s="12">
        <v>1.0</v>
      </c>
      <c r="H118" s="103">
        <v>168.0</v>
      </c>
    </row>
    <row r="119">
      <c r="B119" s="102" t="s">
        <v>99</v>
      </c>
      <c r="C119" s="12">
        <v>2.0</v>
      </c>
      <c r="D119" s="12">
        <v>1.0</v>
      </c>
      <c r="E119" s="12">
        <v>5.0</v>
      </c>
      <c r="F119" s="12">
        <v>5.0</v>
      </c>
      <c r="G119" s="12">
        <v>1.0</v>
      </c>
      <c r="H119" s="103">
        <v>126.0</v>
      </c>
    </row>
    <row r="120">
      <c r="B120" s="102" t="s">
        <v>99</v>
      </c>
      <c r="C120" s="12">
        <v>2.0</v>
      </c>
      <c r="D120" s="12">
        <v>1.0</v>
      </c>
      <c r="E120" s="12">
        <v>6.0</v>
      </c>
      <c r="F120" s="12">
        <v>4.0</v>
      </c>
      <c r="G120" s="12">
        <v>1.0</v>
      </c>
      <c r="H120" s="103">
        <v>125.0</v>
      </c>
    </row>
    <row r="121">
      <c r="B121" s="102" t="s">
        <v>99</v>
      </c>
      <c r="C121" s="12">
        <v>2.0</v>
      </c>
      <c r="D121" s="12">
        <v>1.0</v>
      </c>
      <c r="E121" s="12">
        <v>9.0</v>
      </c>
      <c r="F121" s="12">
        <v>3.0</v>
      </c>
      <c r="G121" s="12">
        <v>1.0</v>
      </c>
      <c r="H121" s="103">
        <v>95.0</v>
      </c>
    </row>
    <row r="122">
      <c r="B122" s="102" t="s">
        <v>99</v>
      </c>
      <c r="C122" s="12">
        <v>2.0</v>
      </c>
      <c r="D122" s="12">
        <v>1.0</v>
      </c>
      <c r="E122" s="12">
        <v>8.0</v>
      </c>
      <c r="F122" s="12">
        <v>5.0</v>
      </c>
      <c r="G122" s="12">
        <v>1.0</v>
      </c>
      <c r="H122" s="103">
        <v>67.0</v>
      </c>
    </row>
    <row r="123">
      <c r="B123" s="102" t="s">
        <v>99</v>
      </c>
      <c r="C123" s="12">
        <v>2.0</v>
      </c>
      <c r="D123" s="12">
        <v>1.0</v>
      </c>
      <c r="E123" s="12">
        <v>2.0</v>
      </c>
      <c r="F123" s="12">
        <v>3.0</v>
      </c>
      <c r="G123" s="12">
        <v>1.0</v>
      </c>
      <c r="H123" s="103">
        <v>91.0</v>
      </c>
    </row>
    <row r="124">
      <c r="B124" s="102" t="s">
        <v>99</v>
      </c>
      <c r="C124" s="12">
        <v>2.0</v>
      </c>
      <c r="D124" s="12">
        <v>1.0</v>
      </c>
      <c r="E124" s="12">
        <v>7.0</v>
      </c>
      <c r="F124" s="12">
        <v>5.0</v>
      </c>
      <c r="G124" s="12">
        <v>1.0</v>
      </c>
      <c r="H124" s="103">
        <v>241.0</v>
      </c>
    </row>
    <row r="125">
      <c r="B125" s="102" t="s">
        <v>99</v>
      </c>
      <c r="C125" s="12">
        <v>2.0</v>
      </c>
      <c r="D125" s="12">
        <v>1.0</v>
      </c>
      <c r="E125" s="12">
        <v>8.0</v>
      </c>
      <c r="F125" s="12">
        <v>4.0</v>
      </c>
      <c r="G125" s="12">
        <v>1.0</v>
      </c>
      <c r="H125" s="103">
        <v>129.0</v>
      </c>
    </row>
    <row r="126">
      <c r="B126" s="102" t="s">
        <v>99</v>
      </c>
      <c r="C126" s="12">
        <v>2.0</v>
      </c>
      <c r="D126" s="12">
        <v>1.0</v>
      </c>
      <c r="E126" s="12">
        <v>2.0</v>
      </c>
      <c r="F126" s="12">
        <v>4.0</v>
      </c>
      <c r="G126" s="12">
        <v>1.0</v>
      </c>
      <c r="H126" s="103">
        <v>200.0</v>
      </c>
    </row>
    <row r="127">
      <c r="B127" s="102" t="s">
        <v>99</v>
      </c>
      <c r="C127" s="12">
        <v>2.0</v>
      </c>
      <c r="D127" s="12">
        <v>1.0</v>
      </c>
      <c r="E127" s="12">
        <v>8.0</v>
      </c>
      <c r="F127" s="12">
        <v>5.0</v>
      </c>
      <c r="G127" s="12">
        <v>1.0</v>
      </c>
      <c r="H127" s="103">
        <v>197.0</v>
      </c>
    </row>
    <row r="128">
      <c r="B128" s="102" t="s">
        <v>99</v>
      </c>
      <c r="C128" s="12">
        <v>2.0</v>
      </c>
      <c r="D128" s="12">
        <v>1.0</v>
      </c>
      <c r="E128" s="12">
        <v>5.0</v>
      </c>
      <c r="F128" s="12">
        <v>2.0</v>
      </c>
      <c r="G128" s="12">
        <v>1.0</v>
      </c>
      <c r="H128" s="103">
        <v>469.0</v>
      </c>
    </row>
    <row r="129">
      <c r="B129" s="102" t="s">
        <v>99</v>
      </c>
      <c r="C129" s="12">
        <v>2.0</v>
      </c>
      <c r="D129" s="12">
        <v>1.0</v>
      </c>
      <c r="E129" s="12">
        <v>9.0</v>
      </c>
      <c r="F129" s="12">
        <v>4.0</v>
      </c>
      <c r="G129" s="12">
        <v>1.0</v>
      </c>
      <c r="H129" s="103">
        <v>306.0</v>
      </c>
    </row>
    <row r="130">
      <c r="B130" s="102" t="s">
        <v>99</v>
      </c>
      <c r="C130" s="12">
        <v>2.0</v>
      </c>
      <c r="D130" s="12">
        <v>1.0</v>
      </c>
      <c r="E130" s="12">
        <v>1.0</v>
      </c>
      <c r="F130" s="12">
        <v>1.0</v>
      </c>
      <c r="G130" s="12">
        <v>1.0</v>
      </c>
      <c r="H130" s="103">
        <v>440.0</v>
      </c>
    </row>
    <row r="131">
      <c r="B131" s="102" t="s">
        <v>99</v>
      </c>
      <c r="C131" s="12">
        <v>2.0</v>
      </c>
      <c r="D131" s="12">
        <v>1.0</v>
      </c>
      <c r="E131" s="12">
        <v>5.0</v>
      </c>
      <c r="F131" s="12">
        <v>4.0</v>
      </c>
      <c r="G131" s="12">
        <v>1.0</v>
      </c>
      <c r="H131" s="103">
        <v>193.0</v>
      </c>
    </row>
    <row r="132">
      <c r="B132" s="102" t="s">
        <v>99</v>
      </c>
      <c r="C132" s="12">
        <v>2.0</v>
      </c>
      <c r="D132" s="12">
        <v>1.0</v>
      </c>
      <c r="E132" s="12">
        <v>1.0</v>
      </c>
      <c r="F132" s="12">
        <v>5.0</v>
      </c>
      <c r="G132" s="12">
        <v>1.0</v>
      </c>
      <c r="H132" s="103">
        <v>359.0</v>
      </c>
    </row>
    <row r="133">
      <c r="B133" s="102" t="s">
        <v>99</v>
      </c>
      <c r="C133" s="12">
        <v>2.0</v>
      </c>
      <c r="D133" s="12">
        <v>1.0</v>
      </c>
      <c r="E133" s="12">
        <v>2.0</v>
      </c>
      <c r="F133" s="12">
        <v>1.0</v>
      </c>
      <c r="G133" s="12">
        <v>1.0</v>
      </c>
      <c r="H133" s="103">
        <v>471.0</v>
      </c>
    </row>
    <row r="134">
      <c r="B134" s="102" t="s">
        <v>99</v>
      </c>
      <c r="C134" s="12">
        <v>2.0</v>
      </c>
      <c r="D134" s="12">
        <v>1.0</v>
      </c>
      <c r="E134" s="12">
        <v>9.0</v>
      </c>
      <c r="F134" s="12">
        <v>1.0</v>
      </c>
      <c r="G134" s="12">
        <v>1.0</v>
      </c>
      <c r="H134" s="103">
        <v>464.0</v>
      </c>
    </row>
    <row r="135">
      <c r="B135" s="102" t="s">
        <v>99</v>
      </c>
      <c r="C135" s="12">
        <v>2.0</v>
      </c>
      <c r="D135" s="12">
        <v>1.0</v>
      </c>
      <c r="E135" s="12">
        <v>2.0</v>
      </c>
      <c r="F135" s="12">
        <v>1.0</v>
      </c>
      <c r="G135" s="12">
        <v>1.0</v>
      </c>
      <c r="H135" s="103">
        <v>387.0</v>
      </c>
    </row>
    <row r="136">
      <c r="B136" s="102" t="s">
        <v>99</v>
      </c>
      <c r="C136" s="12">
        <v>2.0</v>
      </c>
      <c r="D136" s="12">
        <v>1.0</v>
      </c>
      <c r="E136" s="12">
        <v>5.0</v>
      </c>
      <c r="F136" s="12">
        <v>4.0</v>
      </c>
      <c r="G136" s="12">
        <v>1.0</v>
      </c>
      <c r="H136" s="103">
        <v>311.0</v>
      </c>
    </row>
    <row r="137">
      <c r="B137" s="102" t="s">
        <v>99</v>
      </c>
      <c r="C137" s="12">
        <v>2.0</v>
      </c>
      <c r="D137" s="12">
        <v>1.0</v>
      </c>
      <c r="E137" s="12">
        <v>7.0</v>
      </c>
      <c r="F137" s="12">
        <v>4.0</v>
      </c>
      <c r="G137" s="12">
        <v>1.0</v>
      </c>
      <c r="H137" s="103">
        <v>292.0</v>
      </c>
    </row>
    <row r="138">
      <c r="B138" s="102" t="s">
        <v>99</v>
      </c>
      <c r="C138" s="12">
        <v>2.0</v>
      </c>
      <c r="D138" s="12">
        <v>1.0</v>
      </c>
      <c r="E138" s="12">
        <v>9.0</v>
      </c>
      <c r="F138" s="12">
        <v>1.0</v>
      </c>
      <c r="G138" s="12">
        <v>1.0</v>
      </c>
      <c r="H138" s="103">
        <v>430.0</v>
      </c>
    </row>
    <row r="139">
      <c r="B139" s="102" t="s">
        <v>99</v>
      </c>
      <c r="C139" s="12">
        <v>2.0</v>
      </c>
      <c r="D139" s="12">
        <v>1.0</v>
      </c>
      <c r="E139" s="12">
        <v>2.0</v>
      </c>
      <c r="F139" s="12">
        <v>2.0</v>
      </c>
      <c r="G139" s="12">
        <v>1.0</v>
      </c>
      <c r="H139" s="103">
        <v>319.0</v>
      </c>
    </row>
    <row r="140">
      <c r="B140" s="102" t="s">
        <v>99</v>
      </c>
      <c r="C140" s="12">
        <v>2.0</v>
      </c>
      <c r="D140" s="12">
        <v>1.0</v>
      </c>
      <c r="E140" s="12">
        <v>6.0</v>
      </c>
      <c r="F140" s="12">
        <v>1.0</v>
      </c>
      <c r="G140" s="12">
        <v>1.0</v>
      </c>
      <c r="H140" s="103">
        <v>170.0</v>
      </c>
    </row>
    <row r="141">
      <c r="B141" s="102" t="s">
        <v>99</v>
      </c>
      <c r="C141" s="12">
        <v>2.0</v>
      </c>
      <c r="D141" s="12">
        <v>1.0</v>
      </c>
      <c r="E141" s="12">
        <v>8.0</v>
      </c>
      <c r="F141" s="12">
        <v>4.0</v>
      </c>
      <c r="G141" s="12">
        <v>1.0</v>
      </c>
      <c r="H141" s="103">
        <v>138.0</v>
      </c>
    </row>
    <row r="142">
      <c r="B142" s="102" t="s">
        <v>99</v>
      </c>
      <c r="C142" s="12">
        <v>2.0</v>
      </c>
      <c r="D142" s="12">
        <v>1.0</v>
      </c>
      <c r="E142" s="12">
        <v>4.0</v>
      </c>
      <c r="F142" s="12">
        <v>2.0</v>
      </c>
      <c r="G142" s="12">
        <v>1.0</v>
      </c>
      <c r="H142" s="103">
        <v>216.0</v>
      </c>
    </row>
    <row r="143">
      <c r="B143" s="102" t="s">
        <v>99</v>
      </c>
      <c r="C143" s="12">
        <v>2.0</v>
      </c>
      <c r="D143" s="12">
        <v>1.0</v>
      </c>
      <c r="E143" s="12">
        <v>8.0</v>
      </c>
      <c r="F143" s="12">
        <v>4.0</v>
      </c>
      <c r="G143" s="12">
        <v>1.0</v>
      </c>
      <c r="H143" s="103">
        <v>203.0</v>
      </c>
    </row>
    <row r="144">
      <c r="B144" s="102" t="s">
        <v>99</v>
      </c>
      <c r="C144" s="12">
        <v>2.0</v>
      </c>
      <c r="D144" s="12">
        <v>1.0</v>
      </c>
      <c r="E144" s="12">
        <v>2.0</v>
      </c>
      <c r="F144" s="12">
        <v>2.0</v>
      </c>
      <c r="G144" s="12">
        <v>1.0</v>
      </c>
      <c r="H144" s="103">
        <v>130.0</v>
      </c>
    </row>
    <row r="145">
      <c r="B145" s="102" t="s">
        <v>99</v>
      </c>
      <c r="C145" s="12">
        <v>2.0</v>
      </c>
      <c r="D145" s="12">
        <v>1.0</v>
      </c>
      <c r="E145" s="12">
        <v>4.0</v>
      </c>
      <c r="F145" s="12">
        <v>3.0</v>
      </c>
      <c r="G145" s="12">
        <v>1.0</v>
      </c>
      <c r="H145" s="103">
        <v>102.0</v>
      </c>
    </row>
    <row r="146">
      <c r="B146" s="102" t="s">
        <v>99</v>
      </c>
      <c r="C146" s="12">
        <v>2.0</v>
      </c>
      <c r="D146" s="12">
        <v>1.0</v>
      </c>
      <c r="E146" s="12">
        <v>9.0</v>
      </c>
      <c r="F146" s="12">
        <v>4.0</v>
      </c>
      <c r="G146" s="12">
        <v>1.0</v>
      </c>
      <c r="H146" s="103">
        <v>106.0</v>
      </c>
    </row>
    <row r="147">
      <c r="B147" s="102" t="s">
        <v>99</v>
      </c>
      <c r="C147" s="12">
        <v>2.0</v>
      </c>
      <c r="D147" s="12">
        <v>0.0</v>
      </c>
      <c r="E147" s="12">
        <v>3.0</v>
      </c>
      <c r="F147" s="12">
        <v>1.0</v>
      </c>
      <c r="G147" s="12">
        <v>1.0</v>
      </c>
      <c r="H147" s="103">
        <v>900.0</v>
      </c>
    </row>
    <row r="148">
      <c r="B148" s="102" t="s">
        <v>99</v>
      </c>
      <c r="C148" s="12">
        <v>2.0</v>
      </c>
      <c r="D148" s="12">
        <v>1.0</v>
      </c>
      <c r="E148" s="12">
        <v>2.0</v>
      </c>
      <c r="F148" s="12">
        <v>2.0</v>
      </c>
      <c r="G148" s="12">
        <v>1.0</v>
      </c>
      <c r="H148" s="103">
        <v>20.0</v>
      </c>
    </row>
    <row r="149">
      <c r="B149" s="102" t="s">
        <v>99</v>
      </c>
      <c r="C149" s="12">
        <v>2.0</v>
      </c>
      <c r="D149" s="12">
        <v>1.0</v>
      </c>
      <c r="E149" s="12">
        <v>8.0</v>
      </c>
      <c r="F149" s="12">
        <v>4.0</v>
      </c>
      <c r="G149" s="12">
        <v>1.0</v>
      </c>
      <c r="H149" s="103">
        <v>371.0</v>
      </c>
    </row>
    <row r="150">
      <c r="B150" s="102" t="s">
        <v>99</v>
      </c>
      <c r="C150" s="12">
        <v>2.0</v>
      </c>
      <c r="D150" s="12">
        <v>1.0</v>
      </c>
      <c r="E150" s="12">
        <v>9.0</v>
      </c>
      <c r="F150" s="12">
        <v>1.0</v>
      </c>
      <c r="G150" s="12">
        <v>1.0</v>
      </c>
      <c r="H150" s="103">
        <v>724.0</v>
      </c>
    </row>
    <row r="151">
      <c r="B151" s="102" t="s">
        <v>99</v>
      </c>
      <c r="C151" s="12">
        <v>2.0</v>
      </c>
      <c r="D151" s="12">
        <v>1.0</v>
      </c>
      <c r="E151" s="12">
        <v>6.0</v>
      </c>
      <c r="F151" s="12">
        <v>4.0</v>
      </c>
      <c r="G151" s="12">
        <v>1.0</v>
      </c>
      <c r="H151" s="103">
        <v>564.0</v>
      </c>
    </row>
    <row r="152">
      <c r="B152" s="102" t="s">
        <v>99</v>
      </c>
      <c r="C152" s="12">
        <v>2.0</v>
      </c>
      <c r="D152" s="12">
        <v>1.0</v>
      </c>
      <c r="E152" s="12">
        <v>9.0</v>
      </c>
      <c r="F152" s="12">
        <v>3.0</v>
      </c>
      <c r="G152" s="12">
        <v>1.0</v>
      </c>
      <c r="H152" s="103">
        <v>453.0</v>
      </c>
    </row>
    <row r="153">
      <c r="B153" s="102" t="s">
        <v>99</v>
      </c>
      <c r="C153" s="12">
        <v>2.0</v>
      </c>
      <c r="D153" s="12">
        <v>1.0</v>
      </c>
      <c r="E153" s="12">
        <v>1.0</v>
      </c>
      <c r="F153" s="12">
        <v>1.0</v>
      </c>
      <c r="G153" s="12">
        <v>1.0</v>
      </c>
      <c r="H153" s="103">
        <v>313.0</v>
      </c>
    </row>
    <row r="154">
      <c r="B154" s="102" t="s">
        <v>99</v>
      </c>
      <c r="C154" s="12">
        <v>2.0</v>
      </c>
      <c r="D154" s="12">
        <v>0.0</v>
      </c>
      <c r="E154" s="12">
        <v>3.0</v>
      </c>
      <c r="F154" s="12">
        <v>1.0</v>
      </c>
      <c r="G154" s="12">
        <v>1.0</v>
      </c>
      <c r="H154" s="103">
        <v>900.0</v>
      </c>
    </row>
    <row r="155">
      <c r="B155" s="102" t="s">
        <v>99</v>
      </c>
      <c r="C155" s="12">
        <v>2.0</v>
      </c>
      <c r="D155" s="12">
        <v>1.0</v>
      </c>
      <c r="E155" s="12">
        <v>7.0</v>
      </c>
      <c r="F155" s="12">
        <v>3.0</v>
      </c>
      <c r="G155" s="12">
        <v>1.0</v>
      </c>
      <c r="H155" s="103">
        <v>86.0</v>
      </c>
    </row>
    <row r="156">
      <c r="B156" s="102" t="s">
        <v>99</v>
      </c>
      <c r="C156" s="12">
        <v>2.0</v>
      </c>
      <c r="D156" s="12">
        <v>0.0</v>
      </c>
      <c r="E156" s="12">
        <v>3.0</v>
      </c>
      <c r="F156" s="12">
        <v>1.0</v>
      </c>
      <c r="G156" s="12">
        <v>0.0</v>
      </c>
      <c r="H156" s="103">
        <v>91.0</v>
      </c>
    </row>
    <row r="157">
      <c r="B157" s="102" t="s">
        <v>99</v>
      </c>
      <c r="C157" s="12">
        <v>2.0</v>
      </c>
      <c r="D157" s="12">
        <v>1.0</v>
      </c>
      <c r="E157" s="12">
        <v>6.0</v>
      </c>
      <c r="F157" s="12">
        <v>3.0</v>
      </c>
      <c r="G157" s="12">
        <v>1.0</v>
      </c>
      <c r="H157" s="103">
        <v>163.0</v>
      </c>
    </row>
    <row r="158">
      <c r="B158" s="102" t="s">
        <v>99</v>
      </c>
      <c r="C158" s="12">
        <v>2.0</v>
      </c>
      <c r="D158" s="12">
        <v>1.0</v>
      </c>
      <c r="E158" s="12">
        <v>2.0</v>
      </c>
      <c r="F158" s="12">
        <v>3.0</v>
      </c>
      <c r="G158" s="12">
        <v>1.0</v>
      </c>
      <c r="H158" s="103">
        <v>30.0</v>
      </c>
    </row>
    <row r="159">
      <c r="B159" s="102" t="s">
        <v>99</v>
      </c>
      <c r="C159" s="12">
        <v>2.0</v>
      </c>
      <c r="D159" s="12">
        <v>0.0</v>
      </c>
      <c r="E159" s="12">
        <v>3.0</v>
      </c>
      <c r="F159" s="12">
        <v>3.0</v>
      </c>
      <c r="G159" s="12">
        <v>0.0</v>
      </c>
      <c r="H159" s="103">
        <v>40.0</v>
      </c>
    </row>
    <row r="160">
      <c r="B160" s="102" t="s">
        <v>99</v>
      </c>
      <c r="C160" s="12">
        <v>2.0</v>
      </c>
      <c r="D160" s="12">
        <v>1.0</v>
      </c>
      <c r="E160" s="12">
        <v>2.0</v>
      </c>
      <c r="F160" s="12">
        <v>5.0</v>
      </c>
      <c r="G160" s="12">
        <v>1.0</v>
      </c>
      <c r="H160" s="103">
        <v>399.0</v>
      </c>
    </row>
    <row r="161">
      <c r="B161" s="102" t="s">
        <v>99</v>
      </c>
      <c r="C161" s="12">
        <v>2.0</v>
      </c>
      <c r="D161" s="12">
        <v>1.0</v>
      </c>
      <c r="E161" s="12">
        <v>9.0</v>
      </c>
      <c r="F161" s="12">
        <v>5.0</v>
      </c>
      <c r="G161" s="12">
        <v>1.0</v>
      </c>
      <c r="H161" s="103">
        <v>174.0</v>
      </c>
    </row>
    <row r="162">
      <c r="B162" s="102" t="s">
        <v>99</v>
      </c>
      <c r="C162" s="12">
        <v>2.0</v>
      </c>
      <c r="D162" s="12">
        <v>1.0</v>
      </c>
      <c r="E162" s="12">
        <v>8.0</v>
      </c>
      <c r="F162" s="12">
        <v>5.0</v>
      </c>
      <c r="G162" s="12">
        <v>1.0</v>
      </c>
      <c r="H162" s="103">
        <v>206.0</v>
      </c>
    </row>
    <row r="163">
      <c r="B163" s="102" t="s">
        <v>99</v>
      </c>
      <c r="C163" s="12">
        <v>2.0</v>
      </c>
      <c r="D163" s="12">
        <v>1.0</v>
      </c>
      <c r="E163" s="12">
        <v>9.0</v>
      </c>
      <c r="F163" s="12">
        <v>3.0</v>
      </c>
      <c r="G163" s="12">
        <v>1.0</v>
      </c>
      <c r="H163" s="103">
        <v>134.0</v>
      </c>
    </row>
    <row r="164">
      <c r="B164" s="102" t="s">
        <v>99</v>
      </c>
      <c r="C164" s="12">
        <v>2.0</v>
      </c>
      <c r="D164" s="12">
        <v>1.0</v>
      </c>
      <c r="E164" s="12">
        <v>4.0</v>
      </c>
      <c r="F164" s="12">
        <v>5.0</v>
      </c>
      <c r="G164" s="12">
        <v>1.0</v>
      </c>
      <c r="H164" s="103">
        <v>133.0</v>
      </c>
    </row>
    <row r="165">
      <c r="B165" s="102" t="s">
        <v>99</v>
      </c>
      <c r="C165" s="12">
        <v>2.0</v>
      </c>
      <c r="D165" s="12">
        <v>1.0</v>
      </c>
      <c r="E165" s="12">
        <v>5.0</v>
      </c>
      <c r="F165" s="12">
        <v>1.0</v>
      </c>
      <c r="G165" s="12">
        <v>1.0</v>
      </c>
      <c r="H165" s="103">
        <v>188.0</v>
      </c>
    </row>
    <row r="166">
      <c r="B166" s="102" t="s">
        <v>99</v>
      </c>
      <c r="C166" s="12">
        <v>2.0</v>
      </c>
      <c r="D166" s="12">
        <v>1.0</v>
      </c>
      <c r="E166" s="12">
        <v>7.0</v>
      </c>
      <c r="F166" s="12">
        <v>5.0</v>
      </c>
      <c r="G166" s="12">
        <v>1.0</v>
      </c>
      <c r="H166" s="103">
        <v>144.0</v>
      </c>
    </row>
    <row r="167">
      <c r="B167" s="102" t="s">
        <v>99</v>
      </c>
      <c r="C167" s="12">
        <v>2.0</v>
      </c>
      <c r="D167" s="12">
        <v>1.0</v>
      </c>
      <c r="E167" s="12">
        <v>8.0</v>
      </c>
      <c r="F167" s="12">
        <v>3.0</v>
      </c>
      <c r="G167" s="12">
        <v>1.0</v>
      </c>
      <c r="H167" s="103">
        <v>204.0</v>
      </c>
    </row>
    <row r="168">
      <c r="B168" s="102" t="s">
        <v>99</v>
      </c>
      <c r="C168" s="12">
        <v>2.0</v>
      </c>
      <c r="D168" s="12">
        <v>1.0</v>
      </c>
      <c r="E168" s="12">
        <v>5.0</v>
      </c>
      <c r="F168" s="12">
        <v>5.0</v>
      </c>
      <c r="G168" s="12">
        <v>1.0</v>
      </c>
      <c r="H168" s="103">
        <v>129.0</v>
      </c>
    </row>
    <row r="169">
      <c r="B169" s="102" t="s">
        <v>99</v>
      </c>
      <c r="C169" s="12">
        <v>2.0</v>
      </c>
      <c r="D169" s="12">
        <v>1.0</v>
      </c>
      <c r="E169" s="12">
        <v>1.0</v>
      </c>
      <c r="F169" s="12">
        <v>4.0</v>
      </c>
      <c r="G169" s="12">
        <v>1.0</v>
      </c>
      <c r="H169" s="103">
        <v>265.0</v>
      </c>
    </row>
    <row r="170">
      <c r="B170" s="102" t="s">
        <v>99</v>
      </c>
      <c r="C170" s="12">
        <v>2.0</v>
      </c>
      <c r="D170" s="12">
        <v>1.0</v>
      </c>
      <c r="E170" s="12">
        <v>2.0</v>
      </c>
      <c r="F170" s="12">
        <v>3.0</v>
      </c>
      <c r="G170" s="12">
        <v>1.0</v>
      </c>
      <c r="H170" s="103">
        <v>330.0</v>
      </c>
    </row>
    <row r="171">
      <c r="B171" s="102" t="s">
        <v>99</v>
      </c>
      <c r="C171" s="12">
        <v>2.0</v>
      </c>
      <c r="D171" s="12">
        <v>1.0</v>
      </c>
      <c r="E171" s="12">
        <v>5.0</v>
      </c>
      <c r="F171" s="12">
        <v>3.0</v>
      </c>
      <c r="G171" s="12">
        <v>1.0</v>
      </c>
      <c r="H171" s="103">
        <v>223.0</v>
      </c>
    </row>
    <row r="172">
      <c r="B172" s="102" t="s">
        <v>99</v>
      </c>
      <c r="C172" s="12">
        <v>2.0</v>
      </c>
      <c r="D172" s="12">
        <v>1.0</v>
      </c>
      <c r="E172" s="12">
        <v>6.0</v>
      </c>
      <c r="F172" s="12">
        <v>5.0</v>
      </c>
      <c r="G172" s="12">
        <v>1.0</v>
      </c>
      <c r="H172" s="103">
        <v>143.0</v>
      </c>
    </row>
    <row r="173">
      <c r="B173" s="102" t="s">
        <v>99</v>
      </c>
      <c r="C173" s="12">
        <v>2.0</v>
      </c>
      <c r="D173" s="12">
        <v>1.0</v>
      </c>
      <c r="E173" s="12">
        <v>8.0</v>
      </c>
      <c r="F173" s="12">
        <v>5.0</v>
      </c>
      <c r="G173" s="12">
        <v>1.0</v>
      </c>
      <c r="H173" s="103">
        <v>202.0</v>
      </c>
    </row>
    <row r="174">
      <c r="B174" s="102" t="s">
        <v>99</v>
      </c>
      <c r="C174" s="12">
        <v>2.0</v>
      </c>
      <c r="D174" s="12">
        <v>1.0</v>
      </c>
      <c r="E174" s="12">
        <v>2.0</v>
      </c>
      <c r="F174" s="12">
        <v>5.0</v>
      </c>
      <c r="G174" s="12">
        <v>1.0</v>
      </c>
      <c r="H174" s="103">
        <v>128.0</v>
      </c>
    </row>
    <row r="175">
      <c r="B175" s="102" t="s">
        <v>99</v>
      </c>
      <c r="C175" s="12">
        <v>2.0</v>
      </c>
      <c r="D175" s="12">
        <v>0.0</v>
      </c>
      <c r="E175" s="12">
        <v>3.0</v>
      </c>
      <c r="F175" s="12">
        <v>3.0</v>
      </c>
      <c r="G175" s="12">
        <v>1.0</v>
      </c>
      <c r="H175" s="103">
        <v>900.0</v>
      </c>
    </row>
    <row r="176">
      <c r="B176" s="102" t="s">
        <v>99</v>
      </c>
      <c r="C176" s="12">
        <v>2.0</v>
      </c>
      <c r="D176" s="12">
        <v>1.0</v>
      </c>
      <c r="E176" s="12">
        <v>5.0</v>
      </c>
      <c r="F176" s="12">
        <v>2.0</v>
      </c>
      <c r="G176" s="12">
        <v>1.0</v>
      </c>
      <c r="H176" s="103">
        <v>366.0</v>
      </c>
    </row>
    <row r="177">
      <c r="B177" s="102" t="s">
        <v>99</v>
      </c>
      <c r="C177" s="12">
        <v>2.0</v>
      </c>
      <c r="D177" s="12">
        <v>1.0</v>
      </c>
      <c r="E177" s="12">
        <v>9.0</v>
      </c>
      <c r="F177" s="12">
        <v>4.0</v>
      </c>
      <c r="G177" s="12">
        <v>1.0</v>
      </c>
      <c r="H177" s="103">
        <v>310.0</v>
      </c>
    </row>
    <row r="178">
      <c r="B178" s="102" t="s">
        <v>99</v>
      </c>
      <c r="C178" s="12">
        <v>2.0</v>
      </c>
      <c r="D178" s="12">
        <v>0.0</v>
      </c>
      <c r="E178" s="12">
        <v>3.0</v>
      </c>
      <c r="F178" s="12">
        <v>1.0</v>
      </c>
      <c r="G178" s="12">
        <v>1.0</v>
      </c>
      <c r="H178" s="103">
        <v>900.0</v>
      </c>
    </row>
    <row r="179">
      <c r="B179" s="102" t="s">
        <v>99</v>
      </c>
      <c r="C179" s="12">
        <v>2.0</v>
      </c>
      <c r="D179" s="12">
        <v>1.0</v>
      </c>
      <c r="E179" s="12">
        <v>8.0</v>
      </c>
      <c r="F179" s="12">
        <v>1.0</v>
      </c>
      <c r="G179" s="12">
        <v>1.0</v>
      </c>
      <c r="H179" s="103">
        <v>85.0</v>
      </c>
    </row>
    <row r="180">
      <c r="B180" s="102" t="s">
        <v>99</v>
      </c>
      <c r="C180" s="12">
        <v>2.0</v>
      </c>
      <c r="D180" s="12">
        <v>1.0</v>
      </c>
      <c r="E180" s="12">
        <v>4.0</v>
      </c>
      <c r="F180" s="12">
        <v>2.0</v>
      </c>
      <c r="G180" s="12">
        <v>1.0</v>
      </c>
      <c r="H180" s="103">
        <v>266.0</v>
      </c>
    </row>
    <row r="181">
      <c r="B181" s="102" t="s">
        <v>99</v>
      </c>
      <c r="C181" s="12">
        <v>2.0</v>
      </c>
      <c r="D181" s="12">
        <v>1.0</v>
      </c>
      <c r="E181" s="12">
        <v>7.0</v>
      </c>
      <c r="F181" s="12">
        <v>1.0</v>
      </c>
      <c r="G181" s="12">
        <v>1.0</v>
      </c>
      <c r="H181" s="103">
        <v>109.0</v>
      </c>
    </row>
    <row r="182">
      <c r="B182" s="102" t="s">
        <v>99</v>
      </c>
      <c r="C182" s="12">
        <v>2.0</v>
      </c>
      <c r="D182" s="12">
        <v>0.0</v>
      </c>
      <c r="E182" s="12">
        <v>3.0</v>
      </c>
      <c r="F182" s="12">
        <v>3.0</v>
      </c>
      <c r="G182" s="12">
        <v>1.0</v>
      </c>
      <c r="H182" s="103">
        <v>900.0</v>
      </c>
    </row>
    <row r="183">
      <c r="B183" s="102" t="s">
        <v>99</v>
      </c>
      <c r="C183" s="12">
        <v>2.0</v>
      </c>
      <c r="D183" s="12">
        <v>1.0</v>
      </c>
      <c r="E183" s="12">
        <v>6.0</v>
      </c>
      <c r="F183" s="12">
        <v>1.0</v>
      </c>
      <c r="G183" s="12">
        <v>1.0</v>
      </c>
      <c r="H183" s="103">
        <v>54.0</v>
      </c>
    </row>
    <row r="184">
      <c r="B184" s="102" t="s">
        <v>99</v>
      </c>
      <c r="C184" s="12">
        <v>2.0</v>
      </c>
      <c r="D184" s="12">
        <v>1.0</v>
      </c>
      <c r="E184" s="12">
        <v>7.0</v>
      </c>
      <c r="F184" s="12">
        <v>1.0</v>
      </c>
      <c r="G184" s="12">
        <v>1.0</v>
      </c>
      <c r="H184" s="103">
        <v>114.0</v>
      </c>
    </row>
    <row r="185">
      <c r="B185" s="102" t="s">
        <v>99</v>
      </c>
      <c r="C185" s="12">
        <v>2.0</v>
      </c>
      <c r="D185" s="12">
        <v>1.0</v>
      </c>
      <c r="E185" s="12">
        <v>1.0</v>
      </c>
      <c r="F185" s="12">
        <v>3.0</v>
      </c>
      <c r="G185" s="12">
        <v>1.0</v>
      </c>
      <c r="H185" s="103">
        <v>180.0</v>
      </c>
    </row>
    <row r="186">
      <c r="B186" s="102" t="s">
        <v>99</v>
      </c>
      <c r="C186" s="12">
        <v>2.0</v>
      </c>
      <c r="D186" s="12">
        <v>1.0</v>
      </c>
      <c r="E186" s="12">
        <v>5.0</v>
      </c>
      <c r="F186" s="12">
        <v>1.0</v>
      </c>
      <c r="G186" s="12">
        <v>1.0</v>
      </c>
      <c r="H186" s="103">
        <v>67.0</v>
      </c>
    </row>
    <row r="187">
      <c r="B187" s="102" t="s">
        <v>99</v>
      </c>
      <c r="C187" s="12">
        <v>2.0</v>
      </c>
      <c r="D187" s="12">
        <v>1.0</v>
      </c>
      <c r="E187" s="12">
        <v>6.0</v>
      </c>
      <c r="F187" s="12">
        <v>4.0</v>
      </c>
      <c r="G187" s="12">
        <v>1.0</v>
      </c>
      <c r="H187" s="103">
        <v>46.0</v>
      </c>
    </row>
    <row r="188">
      <c r="B188" s="102" t="s">
        <v>99</v>
      </c>
      <c r="C188" s="12">
        <v>2.0</v>
      </c>
      <c r="D188" s="12">
        <v>0.0</v>
      </c>
      <c r="E188" s="12">
        <v>3.0</v>
      </c>
      <c r="F188" s="12">
        <v>1.0</v>
      </c>
      <c r="G188" s="12">
        <v>1.0</v>
      </c>
      <c r="H188" s="103">
        <v>900.0</v>
      </c>
    </row>
    <row r="189">
      <c r="B189" s="102" t="s">
        <v>99</v>
      </c>
      <c r="C189" s="12">
        <v>2.0</v>
      </c>
      <c r="D189" s="12">
        <v>1.0</v>
      </c>
      <c r="E189" s="12">
        <v>8.0</v>
      </c>
      <c r="F189" s="12">
        <v>4.0</v>
      </c>
      <c r="G189" s="12">
        <v>0.0</v>
      </c>
      <c r="H189" s="103">
        <v>900.0</v>
      </c>
    </row>
    <row r="190">
      <c r="B190" s="102" t="s">
        <v>99</v>
      </c>
      <c r="C190" s="12">
        <v>2.0</v>
      </c>
      <c r="D190" s="12">
        <v>1.0</v>
      </c>
      <c r="E190" s="12">
        <v>2.0</v>
      </c>
      <c r="F190" s="12">
        <v>5.0</v>
      </c>
      <c r="G190" s="12">
        <v>1.0</v>
      </c>
      <c r="H190" s="103">
        <v>46.0</v>
      </c>
    </row>
    <row r="191">
      <c r="B191" s="102" t="s">
        <v>99</v>
      </c>
      <c r="C191" s="12">
        <v>2.0</v>
      </c>
      <c r="D191" s="12">
        <v>1.0</v>
      </c>
      <c r="E191" s="12">
        <v>7.0</v>
      </c>
      <c r="F191" s="12">
        <v>4.0</v>
      </c>
      <c r="G191" s="12">
        <v>1.0</v>
      </c>
      <c r="H191" s="103">
        <v>294.0</v>
      </c>
    </row>
    <row r="192">
      <c r="B192" s="102" t="s">
        <v>99</v>
      </c>
      <c r="C192" s="12">
        <v>2.0</v>
      </c>
      <c r="D192" s="12">
        <v>1.0</v>
      </c>
      <c r="E192" s="12">
        <v>1.0</v>
      </c>
      <c r="F192" s="12">
        <v>5.0</v>
      </c>
      <c r="G192" s="12">
        <v>1.0</v>
      </c>
      <c r="H192" s="103">
        <v>333.0</v>
      </c>
    </row>
    <row r="193">
      <c r="B193" s="102" t="s">
        <v>99</v>
      </c>
      <c r="C193" s="12">
        <v>2.0</v>
      </c>
      <c r="D193" s="12">
        <v>0.0</v>
      </c>
      <c r="E193" s="12">
        <v>3.0</v>
      </c>
      <c r="F193" s="12">
        <v>3.0</v>
      </c>
      <c r="G193" s="12">
        <v>1.0</v>
      </c>
      <c r="H193" s="103">
        <v>900.0</v>
      </c>
    </row>
    <row r="194">
      <c r="B194" s="102" t="s">
        <v>99</v>
      </c>
      <c r="C194" s="12">
        <v>2.0</v>
      </c>
      <c r="D194" s="12">
        <v>1.0</v>
      </c>
      <c r="E194" s="12">
        <v>1.0</v>
      </c>
      <c r="F194" s="12">
        <v>2.0</v>
      </c>
      <c r="G194" s="12">
        <v>1.0</v>
      </c>
      <c r="H194" s="103">
        <v>223.0</v>
      </c>
    </row>
    <row r="195">
      <c r="B195" s="102" t="s">
        <v>99</v>
      </c>
      <c r="C195" s="12">
        <v>2.0</v>
      </c>
      <c r="D195" s="12">
        <v>1.0</v>
      </c>
      <c r="E195" s="12">
        <v>4.0</v>
      </c>
      <c r="F195" s="12">
        <v>1.0</v>
      </c>
      <c r="G195" s="12">
        <v>1.0</v>
      </c>
      <c r="H195" s="103">
        <v>122.0</v>
      </c>
    </row>
    <row r="196">
      <c r="B196" s="102" t="s">
        <v>99</v>
      </c>
      <c r="C196" s="12">
        <v>2.0</v>
      </c>
      <c r="D196" s="12">
        <v>1.0</v>
      </c>
      <c r="E196" s="12">
        <v>5.0</v>
      </c>
      <c r="F196" s="12">
        <v>1.0</v>
      </c>
      <c r="G196" s="12">
        <v>1.0</v>
      </c>
      <c r="H196" s="103">
        <v>99.0</v>
      </c>
    </row>
    <row r="197">
      <c r="B197" s="102" t="s">
        <v>99</v>
      </c>
      <c r="C197" s="12">
        <v>2.0</v>
      </c>
      <c r="D197" s="12">
        <v>1.0</v>
      </c>
      <c r="E197" s="12">
        <v>6.0</v>
      </c>
      <c r="F197" s="12">
        <v>1.0</v>
      </c>
      <c r="G197" s="12">
        <v>1.0</v>
      </c>
      <c r="H197" s="103">
        <v>96.0</v>
      </c>
    </row>
    <row r="198">
      <c r="B198" s="102" t="s">
        <v>99</v>
      </c>
      <c r="C198" s="12">
        <v>2.0</v>
      </c>
      <c r="D198" s="12">
        <v>1.0</v>
      </c>
      <c r="E198" s="12">
        <v>9.0</v>
      </c>
      <c r="F198" s="12">
        <v>5.0</v>
      </c>
      <c r="G198" s="12">
        <v>1.0</v>
      </c>
      <c r="H198" s="103">
        <v>105.0</v>
      </c>
    </row>
    <row r="199">
      <c r="B199" s="102" t="s">
        <v>99</v>
      </c>
      <c r="C199" s="12">
        <v>2.0</v>
      </c>
      <c r="D199" s="12">
        <v>1.0</v>
      </c>
      <c r="E199" s="12">
        <v>1.0</v>
      </c>
      <c r="F199" s="12">
        <v>5.0</v>
      </c>
      <c r="G199" s="12">
        <v>1.0</v>
      </c>
      <c r="H199" s="103">
        <v>27.0</v>
      </c>
    </row>
    <row r="200">
      <c r="B200" s="102" t="s">
        <v>99</v>
      </c>
      <c r="C200" s="12">
        <v>2.0</v>
      </c>
      <c r="D200" s="12">
        <v>1.0</v>
      </c>
      <c r="E200" s="12">
        <v>4.0</v>
      </c>
      <c r="F200" s="12">
        <v>3.0</v>
      </c>
      <c r="G200" s="12">
        <v>1.0</v>
      </c>
      <c r="H200" s="103">
        <v>20.0</v>
      </c>
    </row>
    <row r="201">
      <c r="B201" s="102" t="s">
        <v>99</v>
      </c>
      <c r="C201" s="12">
        <v>2.0</v>
      </c>
      <c r="D201" s="12">
        <v>1.0</v>
      </c>
      <c r="E201" s="12">
        <v>9.0</v>
      </c>
      <c r="F201" s="12">
        <v>1.0</v>
      </c>
      <c r="G201" s="12">
        <v>1.0</v>
      </c>
      <c r="H201" s="103">
        <v>1.0</v>
      </c>
    </row>
    <row r="202">
      <c r="B202" s="102" t="s">
        <v>99</v>
      </c>
      <c r="C202" s="12">
        <v>2.0</v>
      </c>
      <c r="D202" s="12">
        <v>1.0</v>
      </c>
      <c r="E202" s="12">
        <v>2.0</v>
      </c>
      <c r="F202" s="12">
        <v>3.0</v>
      </c>
      <c r="G202" s="12">
        <v>1.0</v>
      </c>
      <c r="H202" s="103">
        <v>25.0</v>
      </c>
    </row>
    <row r="203">
      <c r="B203" s="102" t="s">
        <v>99</v>
      </c>
      <c r="C203" s="12">
        <v>2.0</v>
      </c>
      <c r="D203" s="12">
        <v>1.0</v>
      </c>
      <c r="E203" s="12">
        <v>7.0</v>
      </c>
      <c r="F203" s="12">
        <v>3.0</v>
      </c>
      <c r="G203" s="12">
        <v>1.0</v>
      </c>
      <c r="H203" s="103">
        <v>167.0</v>
      </c>
    </row>
    <row r="204">
      <c r="B204" s="102" t="s">
        <v>99</v>
      </c>
      <c r="C204" s="12">
        <v>2.0</v>
      </c>
      <c r="D204" s="12">
        <v>1.0</v>
      </c>
      <c r="E204" s="12">
        <v>9.0</v>
      </c>
      <c r="F204" s="12">
        <v>2.0</v>
      </c>
      <c r="G204" s="12">
        <v>1.0</v>
      </c>
      <c r="H204" s="103">
        <v>19.0</v>
      </c>
    </row>
    <row r="205">
      <c r="B205" s="102" t="s">
        <v>99</v>
      </c>
      <c r="C205" s="12">
        <v>2.0</v>
      </c>
      <c r="D205" s="12">
        <v>1.0</v>
      </c>
      <c r="E205" s="12">
        <v>7.0</v>
      </c>
      <c r="F205" s="12">
        <v>5.0</v>
      </c>
      <c r="G205" s="12">
        <v>1.0</v>
      </c>
      <c r="H205" s="103">
        <v>26.0</v>
      </c>
    </row>
    <row r="206">
      <c r="B206" s="102" t="s">
        <v>99</v>
      </c>
      <c r="C206" s="12">
        <v>2.0</v>
      </c>
      <c r="D206" s="12">
        <v>1.0</v>
      </c>
      <c r="E206" s="12">
        <v>5.0</v>
      </c>
      <c r="F206" s="12">
        <v>4.0</v>
      </c>
      <c r="G206" s="12">
        <v>1.0</v>
      </c>
      <c r="H206" s="103">
        <v>49.0</v>
      </c>
    </row>
    <row r="207">
      <c r="B207" s="102" t="s">
        <v>99</v>
      </c>
      <c r="C207" s="12">
        <v>2.0</v>
      </c>
      <c r="D207" s="12">
        <v>1.0</v>
      </c>
      <c r="E207" s="12">
        <v>7.0</v>
      </c>
      <c r="F207" s="12">
        <v>5.0</v>
      </c>
      <c r="G207" s="12">
        <v>1.0</v>
      </c>
      <c r="H207" s="103">
        <v>90.0</v>
      </c>
    </row>
    <row r="208">
      <c r="B208" s="102" t="s">
        <v>99</v>
      </c>
      <c r="C208" s="12">
        <v>2.0</v>
      </c>
      <c r="D208" s="12">
        <v>1.0</v>
      </c>
      <c r="E208" s="12">
        <v>1.0</v>
      </c>
      <c r="F208" s="12">
        <v>2.0</v>
      </c>
      <c r="G208" s="12">
        <v>1.0</v>
      </c>
      <c r="H208" s="103">
        <v>2.0</v>
      </c>
    </row>
    <row r="209">
      <c r="B209" s="102" t="s">
        <v>99</v>
      </c>
      <c r="C209" s="12">
        <v>2.0</v>
      </c>
      <c r="D209" s="12">
        <v>1.0</v>
      </c>
      <c r="E209" s="12">
        <v>7.0</v>
      </c>
      <c r="F209" s="12">
        <v>1.0</v>
      </c>
      <c r="G209" s="12">
        <v>1.0</v>
      </c>
      <c r="H209" s="103">
        <v>92.0</v>
      </c>
    </row>
    <row r="210">
      <c r="B210" s="102" t="s">
        <v>99</v>
      </c>
      <c r="C210" s="12">
        <v>2.0</v>
      </c>
      <c r="D210" s="12">
        <v>1.0</v>
      </c>
      <c r="E210" s="12">
        <v>5.0</v>
      </c>
      <c r="F210" s="12">
        <v>3.0</v>
      </c>
      <c r="G210" s="12">
        <v>1.0</v>
      </c>
      <c r="H210" s="103">
        <v>110.0</v>
      </c>
    </row>
    <row r="211">
      <c r="B211" s="102" t="s">
        <v>99</v>
      </c>
      <c r="C211" s="12">
        <v>2.0</v>
      </c>
      <c r="D211" s="12">
        <v>1.0</v>
      </c>
      <c r="E211" s="12">
        <v>9.0</v>
      </c>
      <c r="F211" s="12">
        <v>2.0</v>
      </c>
      <c r="G211" s="12">
        <v>1.0</v>
      </c>
      <c r="H211" s="103">
        <v>12.0</v>
      </c>
    </row>
    <row r="212">
      <c r="B212" s="102" t="s">
        <v>99</v>
      </c>
      <c r="C212" s="12">
        <v>2.0</v>
      </c>
      <c r="D212" s="12">
        <v>1.0</v>
      </c>
      <c r="E212" s="12">
        <v>2.0</v>
      </c>
      <c r="F212" s="12">
        <v>4.0</v>
      </c>
      <c r="G212" s="12">
        <v>1.0</v>
      </c>
      <c r="H212" s="103">
        <v>111.0</v>
      </c>
    </row>
    <row r="213">
      <c r="B213" s="102" t="s">
        <v>99</v>
      </c>
      <c r="C213" s="12">
        <v>2.0</v>
      </c>
      <c r="D213" s="12">
        <v>1.0</v>
      </c>
      <c r="E213" s="12">
        <v>7.0</v>
      </c>
      <c r="F213" s="12">
        <v>2.0</v>
      </c>
      <c r="G213" s="12">
        <v>1.0</v>
      </c>
      <c r="H213" s="103">
        <v>124.0</v>
      </c>
    </row>
    <row r="214">
      <c r="B214" s="102" t="s">
        <v>99</v>
      </c>
      <c r="C214" s="12">
        <v>2.0</v>
      </c>
      <c r="D214" s="12">
        <v>1.0</v>
      </c>
      <c r="E214" s="12">
        <v>1.0</v>
      </c>
      <c r="F214" s="12">
        <v>5.0</v>
      </c>
      <c r="G214" s="12">
        <v>1.0</v>
      </c>
      <c r="H214" s="103">
        <v>63.0</v>
      </c>
    </row>
    <row r="215">
      <c r="B215" s="102" t="s">
        <v>99</v>
      </c>
      <c r="C215" s="12">
        <v>2.0</v>
      </c>
      <c r="D215" s="12">
        <v>1.0</v>
      </c>
      <c r="E215" s="12">
        <v>7.0</v>
      </c>
      <c r="F215" s="12">
        <v>1.0</v>
      </c>
      <c r="G215" s="12">
        <v>1.0</v>
      </c>
      <c r="H215" s="103">
        <v>101.0</v>
      </c>
    </row>
    <row r="216">
      <c r="B216" s="102" t="s">
        <v>99</v>
      </c>
      <c r="C216" s="12">
        <v>2.0</v>
      </c>
      <c r="D216" s="12">
        <v>1.0</v>
      </c>
      <c r="E216" s="12">
        <v>5.0</v>
      </c>
      <c r="F216" s="12">
        <v>1.0</v>
      </c>
      <c r="G216" s="12">
        <v>1.0</v>
      </c>
      <c r="H216" s="103">
        <v>5.0</v>
      </c>
    </row>
    <row r="217">
      <c r="B217" s="102" t="s">
        <v>99</v>
      </c>
      <c r="C217" s="12">
        <v>2.0</v>
      </c>
      <c r="D217" s="12">
        <v>0.0</v>
      </c>
      <c r="E217" s="12">
        <v>3.0</v>
      </c>
      <c r="F217" s="12">
        <v>2.0</v>
      </c>
      <c r="G217" s="12">
        <v>0.0</v>
      </c>
      <c r="H217" s="103">
        <v>113.0</v>
      </c>
    </row>
    <row r="218">
      <c r="B218" s="102" t="s">
        <v>99</v>
      </c>
      <c r="C218" s="12">
        <v>2.0</v>
      </c>
      <c r="D218" s="12">
        <v>1.0</v>
      </c>
      <c r="E218" s="12">
        <v>4.0</v>
      </c>
      <c r="F218" s="12">
        <v>5.0</v>
      </c>
      <c r="G218" s="12">
        <v>1.0</v>
      </c>
      <c r="H218" s="103">
        <v>195.0</v>
      </c>
    </row>
    <row r="219">
      <c r="B219" s="102" t="s">
        <v>99</v>
      </c>
      <c r="C219" s="12">
        <v>2.0</v>
      </c>
      <c r="D219" s="12">
        <v>1.0</v>
      </c>
      <c r="E219" s="12">
        <v>2.0</v>
      </c>
      <c r="F219" s="12">
        <v>1.0</v>
      </c>
      <c r="G219" s="12">
        <v>1.0</v>
      </c>
      <c r="H219" s="103">
        <v>239.0</v>
      </c>
    </row>
    <row r="220">
      <c r="B220" s="102" t="s">
        <v>99</v>
      </c>
      <c r="C220" s="12">
        <v>2.0</v>
      </c>
      <c r="D220" s="12">
        <v>1.0</v>
      </c>
      <c r="E220" s="12">
        <v>8.0</v>
      </c>
      <c r="F220" s="12">
        <v>3.0</v>
      </c>
      <c r="G220" s="12">
        <v>1.0</v>
      </c>
      <c r="H220" s="103">
        <v>241.0</v>
      </c>
    </row>
    <row r="221">
      <c r="B221" s="102" t="s">
        <v>99</v>
      </c>
      <c r="C221" s="12">
        <v>2.0</v>
      </c>
      <c r="D221" s="12">
        <v>1.0</v>
      </c>
      <c r="E221" s="12">
        <v>7.0</v>
      </c>
      <c r="F221" s="12">
        <v>5.0</v>
      </c>
      <c r="G221" s="12">
        <v>1.0</v>
      </c>
      <c r="H221" s="103">
        <v>107.0</v>
      </c>
    </row>
    <row r="222">
      <c r="B222" s="102" t="s">
        <v>99</v>
      </c>
      <c r="C222" s="12">
        <v>2.0</v>
      </c>
      <c r="D222" s="12">
        <v>1.0</v>
      </c>
      <c r="E222" s="12">
        <v>4.0</v>
      </c>
      <c r="F222" s="12">
        <v>1.0</v>
      </c>
      <c r="G222" s="12">
        <v>1.0</v>
      </c>
      <c r="H222" s="103">
        <v>195.0</v>
      </c>
    </row>
    <row r="223">
      <c r="B223" s="102" t="s">
        <v>99</v>
      </c>
      <c r="C223" s="12">
        <v>2.0</v>
      </c>
      <c r="D223" s="12">
        <v>1.0</v>
      </c>
      <c r="E223" s="12">
        <v>6.0</v>
      </c>
      <c r="F223" s="12">
        <v>5.0</v>
      </c>
      <c r="G223" s="12">
        <v>1.0</v>
      </c>
      <c r="H223" s="103">
        <v>136.0</v>
      </c>
    </row>
    <row r="224">
      <c r="B224" s="102" t="s">
        <v>99</v>
      </c>
      <c r="C224" s="12">
        <v>2.0</v>
      </c>
      <c r="D224" s="12">
        <v>1.0</v>
      </c>
      <c r="E224" s="12">
        <v>2.0</v>
      </c>
      <c r="F224" s="12">
        <v>1.0</v>
      </c>
      <c r="G224" s="12">
        <v>1.0</v>
      </c>
      <c r="H224" s="103">
        <v>104.0</v>
      </c>
    </row>
    <row r="225">
      <c r="B225" s="102" t="s">
        <v>99</v>
      </c>
      <c r="C225" s="12">
        <v>2.0</v>
      </c>
      <c r="D225" s="12">
        <v>1.0</v>
      </c>
      <c r="E225" s="12">
        <v>1.0</v>
      </c>
      <c r="F225" s="12">
        <v>4.0</v>
      </c>
      <c r="G225" s="12">
        <v>1.0</v>
      </c>
      <c r="H225" s="103">
        <v>190.0</v>
      </c>
    </row>
    <row r="226">
      <c r="B226" s="102" t="s">
        <v>99</v>
      </c>
      <c r="C226" s="12">
        <v>2.0</v>
      </c>
      <c r="D226" s="12">
        <v>1.0</v>
      </c>
      <c r="E226" s="12">
        <v>8.0</v>
      </c>
      <c r="F226" s="12">
        <v>1.0</v>
      </c>
      <c r="G226" s="12">
        <v>1.0</v>
      </c>
      <c r="H226" s="103">
        <v>184.0</v>
      </c>
    </row>
    <row r="227">
      <c r="B227" s="102" t="s">
        <v>99</v>
      </c>
      <c r="C227" s="12">
        <v>2.0</v>
      </c>
      <c r="D227" s="12">
        <v>1.0</v>
      </c>
      <c r="E227" s="12">
        <v>5.0</v>
      </c>
      <c r="F227" s="12">
        <v>5.0</v>
      </c>
      <c r="G227" s="12">
        <v>1.0</v>
      </c>
      <c r="H227" s="103">
        <v>109.0</v>
      </c>
    </row>
    <row r="228">
      <c r="B228" s="102" t="s">
        <v>99</v>
      </c>
      <c r="C228" s="12">
        <v>2.0</v>
      </c>
      <c r="D228" s="12">
        <v>1.0</v>
      </c>
      <c r="E228" s="12">
        <v>6.0</v>
      </c>
      <c r="F228" s="12">
        <v>1.0</v>
      </c>
      <c r="G228" s="12">
        <v>1.0</v>
      </c>
      <c r="H228" s="103">
        <v>119.0</v>
      </c>
    </row>
    <row r="229">
      <c r="B229" s="102" t="s">
        <v>99</v>
      </c>
      <c r="C229" s="12">
        <v>2.0</v>
      </c>
      <c r="D229" s="12">
        <v>1.0</v>
      </c>
      <c r="E229" s="12">
        <v>5.0</v>
      </c>
      <c r="F229" s="12">
        <v>3.0</v>
      </c>
      <c r="G229" s="12">
        <v>1.0</v>
      </c>
      <c r="H229" s="103">
        <v>146.0</v>
      </c>
    </row>
    <row r="230">
      <c r="B230" s="102" t="s">
        <v>99</v>
      </c>
      <c r="C230" s="12">
        <v>2.0</v>
      </c>
      <c r="D230" s="12">
        <v>1.0</v>
      </c>
      <c r="E230" s="12">
        <v>9.0</v>
      </c>
      <c r="F230" s="12">
        <v>3.0</v>
      </c>
      <c r="G230" s="12">
        <v>1.0</v>
      </c>
      <c r="H230" s="103">
        <v>144.0</v>
      </c>
    </row>
    <row r="231">
      <c r="B231" s="102" t="s">
        <v>99</v>
      </c>
      <c r="C231" s="12">
        <v>2.0</v>
      </c>
      <c r="D231" s="12">
        <v>1.0</v>
      </c>
      <c r="E231" s="12">
        <v>6.0</v>
      </c>
      <c r="F231" s="12">
        <v>1.0</v>
      </c>
      <c r="G231" s="12">
        <v>1.0</v>
      </c>
      <c r="H231" s="103">
        <v>125.0</v>
      </c>
    </row>
    <row r="232">
      <c r="B232" s="102" t="s">
        <v>99</v>
      </c>
      <c r="C232" s="12">
        <v>2.0</v>
      </c>
      <c r="D232" s="12">
        <v>1.0</v>
      </c>
      <c r="E232" s="12">
        <v>7.0</v>
      </c>
      <c r="F232" s="12">
        <v>4.0</v>
      </c>
      <c r="G232" s="12">
        <v>1.0</v>
      </c>
      <c r="H232" s="103">
        <v>68.0</v>
      </c>
    </row>
    <row r="233">
      <c r="B233" s="102" t="s">
        <v>99</v>
      </c>
      <c r="C233" s="12">
        <v>2.0</v>
      </c>
      <c r="D233" s="12">
        <v>1.0</v>
      </c>
      <c r="E233" s="12">
        <v>6.0</v>
      </c>
      <c r="F233" s="12">
        <v>3.0</v>
      </c>
      <c r="G233" s="12">
        <v>1.0</v>
      </c>
      <c r="H233" s="103">
        <v>168.0</v>
      </c>
    </row>
    <row r="234">
      <c r="B234" s="102" t="s">
        <v>99</v>
      </c>
      <c r="C234" s="12">
        <v>2.0</v>
      </c>
      <c r="D234" s="12">
        <v>1.0</v>
      </c>
      <c r="E234" s="12">
        <v>4.0</v>
      </c>
      <c r="F234" s="12">
        <v>4.0</v>
      </c>
      <c r="G234" s="12">
        <v>1.0</v>
      </c>
      <c r="H234" s="103">
        <v>142.0</v>
      </c>
    </row>
    <row r="235">
      <c r="B235" s="102" t="s">
        <v>99</v>
      </c>
      <c r="C235" s="12">
        <v>2.0</v>
      </c>
      <c r="D235" s="12">
        <v>1.0</v>
      </c>
      <c r="E235" s="12">
        <v>1.0</v>
      </c>
      <c r="F235" s="12">
        <v>5.0</v>
      </c>
      <c r="G235" s="12">
        <v>1.0</v>
      </c>
      <c r="H235" s="103">
        <v>115.0</v>
      </c>
    </row>
    <row r="236">
      <c r="B236" s="102" t="s">
        <v>99</v>
      </c>
      <c r="C236" s="12">
        <v>2.0</v>
      </c>
      <c r="D236" s="12">
        <v>1.0</v>
      </c>
      <c r="E236" s="12">
        <v>6.0</v>
      </c>
      <c r="F236" s="12">
        <v>4.0</v>
      </c>
      <c r="G236" s="12">
        <v>1.0</v>
      </c>
      <c r="H236" s="103">
        <v>103.0</v>
      </c>
    </row>
    <row r="237">
      <c r="B237" s="102" t="s">
        <v>99</v>
      </c>
      <c r="C237" s="12">
        <v>2.0</v>
      </c>
      <c r="D237" s="12">
        <v>1.0</v>
      </c>
      <c r="E237" s="12">
        <v>4.0</v>
      </c>
      <c r="F237" s="12">
        <v>1.0</v>
      </c>
      <c r="G237" s="12">
        <v>1.0</v>
      </c>
      <c r="H237" s="103">
        <v>196.0</v>
      </c>
    </row>
    <row r="238">
      <c r="B238" s="102" t="s">
        <v>99</v>
      </c>
      <c r="C238" s="12">
        <v>2.0</v>
      </c>
      <c r="D238" s="12">
        <v>1.0</v>
      </c>
      <c r="E238" s="12">
        <v>9.0</v>
      </c>
      <c r="F238" s="12">
        <v>1.0</v>
      </c>
      <c r="G238" s="12">
        <v>1.0</v>
      </c>
      <c r="H238" s="103">
        <v>105.0</v>
      </c>
    </row>
    <row r="239">
      <c r="B239" s="102" t="s">
        <v>99</v>
      </c>
      <c r="C239" s="12">
        <v>2.0</v>
      </c>
      <c r="D239" s="12">
        <v>1.0</v>
      </c>
      <c r="E239" s="12">
        <v>4.0</v>
      </c>
      <c r="F239" s="12">
        <v>5.0</v>
      </c>
      <c r="G239" s="12">
        <v>1.0</v>
      </c>
      <c r="H239" s="103">
        <v>88.0</v>
      </c>
    </row>
    <row r="240">
      <c r="B240" s="102" t="s">
        <v>99</v>
      </c>
      <c r="C240" s="12">
        <v>2.0</v>
      </c>
      <c r="D240" s="12">
        <v>1.0</v>
      </c>
      <c r="E240" s="12">
        <v>7.0</v>
      </c>
      <c r="F240" s="12">
        <v>4.0</v>
      </c>
      <c r="G240" s="12">
        <v>1.0</v>
      </c>
      <c r="H240" s="103">
        <v>90.0</v>
      </c>
    </row>
    <row r="241">
      <c r="B241" s="102" t="s">
        <v>99</v>
      </c>
      <c r="C241" s="12">
        <v>2.0</v>
      </c>
      <c r="D241" s="12">
        <v>1.0</v>
      </c>
      <c r="E241" s="12">
        <v>8.0</v>
      </c>
      <c r="F241" s="12">
        <v>4.0</v>
      </c>
      <c r="G241" s="12">
        <v>1.0</v>
      </c>
      <c r="H241" s="103">
        <v>111.0</v>
      </c>
    </row>
    <row r="242">
      <c r="B242" s="102" t="s">
        <v>99</v>
      </c>
      <c r="C242" s="12">
        <v>2.0</v>
      </c>
      <c r="D242" s="12">
        <v>1.0</v>
      </c>
      <c r="E242" s="12">
        <v>4.0</v>
      </c>
      <c r="F242" s="12">
        <v>5.0</v>
      </c>
      <c r="G242" s="12">
        <v>1.0</v>
      </c>
      <c r="H242" s="103">
        <v>92.0</v>
      </c>
    </row>
    <row r="243">
      <c r="B243" s="102" t="s">
        <v>99</v>
      </c>
      <c r="C243" s="12">
        <v>2.0</v>
      </c>
      <c r="D243" s="12">
        <v>1.0</v>
      </c>
      <c r="E243" s="12">
        <v>6.0</v>
      </c>
      <c r="F243" s="12">
        <v>3.0</v>
      </c>
      <c r="G243" s="12">
        <v>1.0</v>
      </c>
      <c r="H243" s="103">
        <v>73.0</v>
      </c>
    </row>
    <row r="244">
      <c r="B244" s="102" t="s">
        <v>99</v>
      </c>
      <c r="C244" s="12">
        <v>2.0</v>
      </c>
      <c r="D244" s="12">
        <v>1.0</v>
      </c>
      <c r="E244" s="12">
        <v>2.0</v>
      </c>
      <c r="F244" s="12">
        <v>1.0</v>
      </c>
      <c r="G244" s="12">
        <v>1.0</v>
      </c>
      <c r="H244" s="103">
        <v>108.0</v>
      </c>
    </row>
    <row r="245">
      <c r="B245" s="102" t="s">
        <v>99</v>
      </c>
      <c r="C245" s="12">
        <v>2.0</v>
      </c>
      <c r="D245" s="12">
        <v>1.0</v>
      </c>
      <c r="E245" s="12">
        <v>1.0</v>
      </c>
      <c r="F245" s="12">
        <v>5.0</v>
      </c>
      <c r="G245" s="12">
        <v>1.0</v>
      </c>
      <c r="H245" s="103">
        <v>177.0</v>
      </c>
    </row>
    <row r="246">
      <c r="B246" s="104" t="s">
        <v>99</v>
      </c>
      <c r="C246" s="15">
        <v>2.0</v>
      </c>
      <c r="D246" s="15">
        <v>1.0</v>
      </c>
      <c r="E246" s="15">
        <v>8.0</v>
      </c>
      <c r="F246" s="15">
        <v>5.0</v>
      </c>
      <c r="G246" s="15">
        <v>1.0</v>
      </c>
      <c r="H246" s="105">
        <v>216.0</v>
      </c>
    </row>
    <row r="248">
      <c r="C248" s="32" t="s">
        <v>26</v>
      </c>
      <c r="D248" s="32" t="s">
        <v>23</v>
      </c>
      <c r="E248" s="32" t="s">
        <v>16</v>
      </c>
      <c r="F248" s="32" t="s">
        <v>17</v>
      </c>
      <c r="G248" s="32" t="s">
        <v>18</v>
      </c>
      <c r="H248" s="32" t="s">
        <v>27</v>
      </c>
      <c r="I248" s="33" t="s">
        <v>13</v>
      </c>
      <c r="J248" s="63" t="s">
        <v>19</v>
      </c>
    </row>
    <row r="249">
      <c r="B249" s="34" t="s">
        <v>21</v>
      </c>
      <c r="C249" s="37">
        <f>countif(D4:D246, "0")</f>
        <v>27</v>
      </c>
      <c r="D249" s="37">
        <f>sumif(D4:D246, "0", H4:H246)/C249</f>
        <v>641.8148148</v>
      </c>
      <c r="E249" s="37">
        <f t="array" ref="E249">MEDIAN(IF($D$4:$D$246=0, $H$4:$H$246))</f>
        <v>900</v>
      </c>
      <c r="F249" s="83">
        <f>MINIFS( H4:H246, D4:D246, "0", D4:D246, "0")</f>
        <v>10</v>
      </c>
      <c r="G249" s="83">
        <f>MAXIFS( H4:H246, D4:D246, "0", D4:D246, "0")</f>
        <v>900</v>
      </c>
      <c r="H249" s="37">
        <f t="shared" ref="H249:H250" si="1">(C249-I249)/C249*100</f>
        <v>33.33333333</v>
      </c>
      <c r="I249" s="64">
        <f>countifs(D4:D246, "0", G4:G246, "1")</f>
        <v>18</v>
      </c>
      <c r="J249" s="21">
        <f t="array" ref="J249">stdev(if(D4:D246=0, H4:H246))</f>
        <v>383.2580008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220.7546296</v>
      </c>
      <c r="E250" s="37">
        <f t="array" ref="E250">MEDIAN(IF($D$4:$D$246=1, $H$4:$H$246))</f>
        <v>169</v>
      </c>
      <c r="F250" s="83">
        <f>MINIFS( H4:H246, D4:D246, "1", D4:D246, "1")</f>
        <v>1</v>
      </c>
      <c r="G250" s="83">
        <f>MAXIFS( H4:H246, D4:D246, "1", D4:D246, "1")</f>
        <v>900</v>
      </c>
      <c r="H250" s="37">
        <f t="shared" si="1"/>
        <v>0.462962963</v>
      </c>
      <c r="I250" s="64">
        <f>countifs(D4:D246, "1", G4:G246, "1")</f>
        <v>215</v>
      </c>
      <c r="J250" s="21">
        <f t="array" ref="J250">stdev(if(D4:D246=1, H4:H246))</f>
        <v>164.2157967</v>
      </c>
    </row>
    <row r="252">
      <c r="C252" s="5" t="s">
        <v>26</v>
      </c>
      <c r="D252" s="5" t="s">
        <v>23</v>
      </c>
      <c r="E252" s="5" t="s">
        <v>16</v>
      </c>
      <c r="F252" s="5" t="s">
        <v>17</v>
      </c>
      <c r="G252" s="5" t="s">
        <v>18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